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omments3.xml" ContentType="application/vnd.openxmlformats-officedocument.spreadsheetml.comment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305" yWindow="-15" windowWidth="10200" windowHeight="8730" activeTab="4"/>
  </bookViews>
  <sheets>
    <sheet name="Initiative" sheetId="1" r:id="rId1"/>
    <sheet name="Attacks" sheetId="2" r:id="rId2"/>
    <sheet name="Saves" sheetId="3" r:id="rId3"/>
    <sheet name="hps" sheetId="5" r:id="rId4"/>
    <sheet name="Rolls" sheetId="4" r:id="rId5"/>
  </sheets>
  <calcPr calcId="145621"/>
</workbook>
</file>

<file path=xl/calcChain.xml><?xml version="1.0" encoding="utf-8"?>
<calcChain xmlns="http://schemas.openxmlformats.org/spreadsheetml/2006/main">
  <c r="Y18" i="5" l="1"/>
  <c r="I8" i="3" l="1"/>
  <c r="I10" i="3"/>
  <c r="D18" i="5"/>
  <c r="C18" i="5"/>
  <c r="B18" i="5"/>
  <c r="E19" i="2"/>
  <c r="E18" i="2"/>
  <c r="E17" i="2"/>
  <c r="G3" i="2" l="1"/>
  <c r="G2" i="2"/>
  <c r="V14" i="5" l="1"/>
  <c r="Z14" i="5" s="1"/>
  <c r="AA14" i="5" s="1"/>
  <c r="Z13" i="5"/>
  <c r="AA13" i="5" s="1"/>
  <c r="V13" i="5"/>
  <c r="V12" i="5"/>
  <c r="Z12" i="5" s="1"/>
  <c r="AA12" i="5" s="1"/>
  <c r="H8" i="2" l="1"/>
  <c r="I8" i="2" s="1"/>
  <c r="C3" i="5" l="1"/>
  <c r="D3" i="5"/>
  <c r="B3" i="5"/>
  <c r="V10" i="5" l="1"/>
  <c r="Z10" i="5" s="1"/>
  <c r="AA10" i="5" s="1"/>
  <c r="V11" i="5"/>
  <c r="Z11" i="5" s="1"/>
  <c r="AA11" i="5" s="1"/>
  <c r="V9" i="5"/>
  <c r="Z9" i="5" s="1"/>
  <c r="AA9" i="5" s="1"/>
  <c r="B19" i="5" l="1"/>
  <c r="D19" i="5"/>
  <c r="C2" i="1" l="1"/>
  <c r="H13" i="2" l="1"/>
  <c r="I13" i="2" s="1"/>
  <c r="H12" i="2"/>
  <c r="I12" i="2" s="1"/>
  <c r="H11" i="2"/>
  <c r="I11" i="2" s="1"/>
  <c r="E22" i="2" l="1"/>
  <c r="C19" i="5"/>
  <c r="H16" i="2" l="1"/>
  <c r="I16" i="2" s="1"/>
  <c r="M8" i="1"/>
  <c r="M7" i="1"/>
  <c r="M6" i="1"/>
  <c r="M4" i="1"/>
  <c r="M5" i="1"/>
  <c r="H15" i="2"/>
  <c r="I15" i="2" s="1"/>
  <c r="H14" i="2"/>
  <c r="I14" i="2" s="1"/>
  <c r="H9" i="2"/>
  <c r="I9" i="2" s="1"/>
  <c r="H10" i="2"/>
  <c r="I10" i="2" s="1"/>
  <c r="V21" i="5"/>
  <c r="Z21" i="5" s="1"/>
  <c r="AA21" i="5" s="1"/>
  <c r="E8" i="1" l="1"/>
  <c r="E7" i="1" l="1"/>
  <c r="D10" i="1"/>
  <c r="D9" i="3"/>
  <c r="E9" i="3" s="1"/>
  <c r="J24" i="3" l="1"/>
  <c r="K24" i="3" s="1"/>
  <c r="V7" i="5" l="1"/>
  <c r="Z7" i="5" s="1"/>
  <c r="AA7" i="5" s="1"/>
  <c r="H20" i="2" l="1"/>
  <c r="I20" i="2" s="1"/>
  <c r="Y15" i="5" l="1"/>
  <c r="D15" i="5"/>
  <c r="C15" i="5"/>
  <c r="B15" i="5"/>
  <c r="F4" i="2"/>
  <c r="F5" i="2"/>
  <c r="V18" i="5" l="1"/>
  <c r="Z18" i="5" s="1"/>
  <c r="AA18" i="5" s="1"/>
  <c r="J23" i="3" l="1"/>
  <c r="K23" i="3" s="1"/>
  <c r="H25" i="2" l="1"/>
  <c r="I25" i="2" s="1"/>
  <c r="H24" i="2" l="1"/>
  <c r="I24" i="2" s="1"/>
  <c r="J22" i="3" l="1"/>
  <c r="K22" i="3" s="1"/>
  <c r="J21" i="3"/>
  <c r="K21" i="3" s="1"/>
  <c r="J20" i="3"/>
  <c r="K20" i="3" s="1"/>
  <c r="H23" i="2"/>
  <c r="I23" i="2" s="1"/>
  <c r="H5" i="2" l="1"/>
  <c r="I5" i="2" s="1"/>
  <c r="H4" i="2"/>
  <c r="I4" i="2" s="1"/>
  <c r="V8" i="5"/>
  <c r="Z8" i="5" s="1"/>
  <c r="AA8" i="5" s="1"/>
  <c r="H22" i="2" l="1"/>
  <c r="I22" i="2" s="1"/>
  <c r="V20" i="5"/>
  <c r="Z20" i="5" s="1"/>
  <c r="AA20" i="5" s="1"/>
  <c r="H21" i="2" l="1"/>
  <c r="I21" i="2" s="1"/>
  <c r="H19" i="2"/>
  <c r="I19" i="2" s="1"/>
  <c r="H18" i="2"/>
  <c r="I18" i="2" s="1"/>
  <c r="H17" i="2"/>
  <c r="I17" i="2" s="1"/>
  <c r="B2" i="5" l="1"/>
  <c r="H2" i="2" l="1"/>
  <c r="V19" i="5" l="1"/>
  <c r="Z19" i="5" s="1"/>
  <c r="AA19" i="5" s="1"/>
  <c r="J19" i="3"/>
  <c r="K19" i="3" s="1"/>
  <c r="J18" i="3"/>
  <c r="K18" i="3" s="1"/>
  <c r="J17" i="3"/>
  <c r="K17" i="3" s="1"/>
  <c r="J16" i="3"/>
  <c r="K16" i="3" s="1"/>
  <c r="J15" i="3"/>
  <c r="K15" i="3" s="1"/>
  <c r="J14" i="3"/>
  <c r="K14" i="3" s="1"/>
  <c r="J13" i="3"/>
  <c r="K13" i="3" s="1"/>
  <c r="J12" i="3"/>
  <c r="K12" i="3" s="1"/>
  <c r="J11" i="3"/>
  <c r="K11" i="3" s="1"/>
  <c r="V17" i="5" l="1"/>
  <c r="Z17" i="5" s="1"/>
  <c r="AA17" i="5" s="1"/>
  <c r="D8" i="3" l="1"/>
  <c r="E8" i="3" s="1"/>
  <c r="D5" i="5" l="1"/>
  <c r="C5" i="5"/>
  <c r="B5" i="5"/>
  <c r="D4" i="5" l="1"/>
  <c r="C4" i="5"/>
  <c r="B4" i="5"/>
  <c r="V6" i="5" l="1"/>
  <c r="Z6" i="5" s="1"/>
  <c r="AA6" i="5" s="1"/>
  <c r="V15" i="5" l="1"/>
  <c r="D7" i="3" l="1"/>
  <c r="E7" i="3" s="1"/>
  <c r="D6" i="3"/>
  <c r="E6" i="3" s="1"/>
  <c r="D5" i="3"/>
  <c r="E5" i="3" s="1"/>
  <c r="Z15" i="5"/>
  <c r="AA15" i="5" s="1"/>
  <c r="D4" i="3" l="1"/>
  <c r="E4" i="3" s="1"/>
  <c r="D3" i="3"/>
  <c r="E3" i="3" s="1"/>
  <c r="D2" i="3"/>
  <c r="E2" i="3" s="1"/>
  <c r="H3" i="2"/>
  <c r="I3" i="2" s="1"/>
  <c r="I2" i="2"/>
  <c r="J10" i="3" l="1"/>
  <c r="K10" i="3" s="1"/>
  <c r="J9" i="3"/>
  <c r="K9" i="3" s="1"/>
  <c r="J8" i="3"/>
  <c r="K8" i="3" s="1"/>
  <c r="J7" i="3"/>
  <c r="K7" i="3" s="1"/>
  <c r="J6" i="3"/>
  <c r="K6" i="3" s="1"/>
  <c r="J5" i="3"/>
  <c r="K5" i="3" s="1"/>
  <c r="J4" i="3"/>
  <c r="K4" i="3" s="1"/>
  <c r="J3" i="3"/>
  <c r="K3" i="3" s="1"/>
  <c r="J2" i="3"/>
  <c r="K2" i="3" s="1"/>
  <c r="V16" i="5" l="1"/>
  <c r="Z16" i="5" s="1"/>
  <c r="AA16" i="5" s="1"/>
  <c r="D2" i="5" l="1"/>
  <c r="C2" i="5"/>
  <c r="V5" i="5" l="1"/>
  <c r="V4" i="5"/>
  <c r="V3" i="5"/>
  <c r="I11" i="1" l="1"/>
  <c r="I10" i="1"/>
  <c r="I12" i="1" s="1"/>
  <c r="I13" i="1" s="1"/>
  <c r="I9" i="1"/>
  <c r="E6" i="1" l="1"/>
  <c r="M10" i="1"/>
  <c r="M11" i="1"/>
  <c r="M20" i="1" s="1"/>
  <c r="M12" i="1"/>
  <c r="M13" i="1" l="1"/>
  <c r="M14" i="1" s="1"/>
  <c r="E3" i="1" l="1"/>
  <c r="E2" i="1" l="1"/>
  <c r="M18" i="1" l="1"/>
  <c r="D5" i="4" l="1"/>
  <c r="E5" i="1" l="1"/>
  <c r="E4" i="1"/>
  <c r="V2" i="5" l="1"/>
  <c r="M16" i="1" l="1"/>
  <c r="Z5" i="5"/>
  <c r="AA5" i="5" s="1"/>
  <c r="Z4" i="5"/>
  <c r="AA4" i="5" s="1"/>
  <c r="Z3" i="5"/>
  <c r="AA3" i="5" s="1"/>
  <c r="Z2" i="5"/>
  <c r="AA2" i="5" s="1"/>
  <c r="M17" i="1" l="1"/>
  <c r="H9" i="4" l="1"/>
  <c r="G9" i="4"/>
  <c r="F9" i="4"/>
  <c r="E9" i="4"/>
  <c r="D9" i="4"/>
  <c r="C9" i="4"/>
  <c r="H8" i="4"/>
  <c r="G8" i="4"/>
  <c r="F8" i="4"/>
  <c r="E8" i="4"/>
  <c r="D8" i="4"/>
  <c r="C8" i="4"/>
  <c r="H7" i="4"/>
  <c r="G7" i="4"/>
  <c r="F7" i="4"/>
  <c r="E7" i="4"/>
  <c r="D7" i="4"/>
  <c r="C7" i="4"/>
  <c r="H6" i="4"/>
  <c r="G6" i="4"/>
  <c r="F6" i="4"/>
  <c r="E6" i="4"/>
  <c r="D6" i="4"/>
  <c r="C6" i="4"/>
  <c r="H5" i="4"/>
  <c r="G5" i="4"/>
  <c r="F5" i="4"/>
  <c r="E5" i="4"/>
  <c r="C5" i="4"/>
  <c r="H4" i="4"/>
  <c r="G4" i="4"/>
  <c r="F4" i="4"/>
  <c r="E4" i="4"/>
  <c r="D4" i="4"/>
  <c r="C4" i="4"/>
  <c r="H3" i="4"/>
  <c r="G3" i="4"/>
  <c r="F3" i="4"/>
  <c r="E3" i="4"/>
  <c r="D3" i="4"/>
  <c r="C3" i="4"/>
  <c r="H2" i="4"/>
  <c r="G2" i="4"/>
  <c r="F2" i="4"/>
  <c r="E2" i="4"/>
  <c r="D2" i="4"/>
  <c r="C2" i="4"/>
</calcChain>
</file>

<file path=xl/comments1.xml><?xml version="1.0" encoding="utf-8"?>
<comments xmlns="http://schemas.openxmlformats.org/spreadsheetml/2006/main">
  <authors>
    <author>Alexis Álvarez</author>
  </authors>
  <commentList>
    <comment ref="G2" authorId="0">
      <text>
        <r>
          <rPr>
            <i/>
            <sz val="12"/>
            <color theme="1"/>
            <rFont val="Times New Roman"/>
            <family val="1"/>
          </rPr>
          <t>haste +1</t>
        </r>
      </text>
    </comment>
    <comment ref="G3" authorId="0">
      <text>
        <r>
          <rPr>
            <i/>
            <sz val="12"/>
            <color theme="1"/>
            <rFont val="Times New Roman"/>
            <family val="1"/>
          </rPr>
          <t>haste +1</t>
        </r>
      </text>
    </comment>
    <comment ref="F4" authorId="0">
      <text>
        <r>
          <rPr>
            <i/>
            <sz val="12"/>
            <color theme="1"/>
            <rFont val="Times New Roman"/>
            <family val="1"/>
          </rPr>
          <t>rage +2</t>
        </r>
      </text>
    </comment>
    <comment ref="F5" authorId="0">
      <text>
        <r>
          <rPr>
            <i/>
            <sz val="12"/>
            <color theme="1"/>
            <rFont val="Times New Roman"/>
            <family val="1"/>
          </rPr>
          <t>rage +2</t>
        </r>
      </text>
    </comment>
    <comment ref="G8" authorId="0">
      <text>
        <r>
          <rPr>
            <i/>
            <sz val="12"/>
            <color theme="1"/>
            <rFont val="Times New Roman"/>
            <family val="1"/>
          </rPr>
          <t>small +1</t>
        </r>
      </text>
    </comment>
    <comment ref="G9" authorId="0">
      <text>
        <r>
          <rPr>
            <i/>
            <sz val="12"/>
            <color theme="1"/>
            <rFont val="Times New Roman"/>
            <family val="1"/>
          </rPr>
          <t>small +1</t>
        </r>
      </text>
    </comment>
    <comment ref="G10" authorId="0">
      <text>
        <r>
          <rPr>
            <i/>
            <sz val="12"/>
            <color theme="1"/>
            <rFont val="Times New Roman"/>
            <family val="1"/>
          </rPr>
          <t>small +1</t>
        </r>
      </text>
    </comment>
    <comment ref="G11" authorId="0">
      <text>
        <r>
          <rPr>
            <i/>
            <sz val="12"/>
            <color theme="1"/>
            <rFont val="Times New Roman"/>
            <family val="1"/>
          </rPr>
          <t>small +1</t>
        </r>
      </text>
    </comment>
    <comment ref="G12" authorId="0">
      <text>
        <r>
          <rPr>
            <i/>
            <sz val="12"/>
            <color theme="1"/>
            <rFont val="Times New Roman"/>
            <family val="1"/>
          </rPr>
          <t>small +1</t>
        </r>
      </text>
    </comment>
    <comment ref="G13" authorId="0">
      <text>
        <r>
          <rPr>
            <i/>
            <sz val="12"/>
            <color theme="1"/>
            <rFont val="Times New Roman"/>
            <family val="1"/>
          </rPr>
          <t>small +1</t>
        </r>
      </text>
    </comment>
    <comment ref="G14" authorId="0">
      <text>
        <r>
          <rPr>
            <i/>
            <sz val="12"/>
            <color theme="1"/>
            <rFont val="Times New Roman"/>
            <family val="1"/>
          </rPr>
          <t>small +1</t>
        </r>
      </text>
    </comment>
    <comment ref="G15" authorId="0">
      <text>
        <r>
          <rPr>
            <i/>
            <sz val="12"/>
            <color theme="1"/>
            <rFont val="Times New Roman"/>
            <family val="1"/>
          </rPr>
          <t>small +1</t>
        </r>
      </text>
    </comment>
    <comment ref="E17" authorId="0">
      <text>
        <r>
          <rPr>
            <i/>
            <sz val="12"/>
            <color theme="1"/>
            <rFont val="Times New Roman"/>
            <family val="1"/>
          </rPr>
          <t>raging +2</t>
        </r>
      </text>
    </comment>
    <comment ref="G17" authorId="0">
      <text>
        <r>
          <rPr>
            <i/>
            <sz val="12"/>
            <color theme="1"/>
            <rFont val="Times New Roman"/>
            <family val="1"/>
          </rPr>
          <t>small +1</t>
        </r>
      </text>
    </comment>
    <comment ref="E18" authorId="0">
      <text>
        <r>
          <rPr>
            <i/>
            <sz val="12"/>
            <color theme="1"/>
            <rFont val="Times New Roman"/>
            <family val="1"/>
          </rPr>
          <t>raging +2</t>
        </r>
      </text>
    </comment>
    <comment ref="G18" authorId="0">
      <text>
        <r>
          <rPr>
            <i/>
            <sz val="12"/>
            <color theme="1"/>
            <rFont val="Times New Roman"/>
            <family val="1"/>
          </rPr>
          <t>small +1</t>
        </r>
      </text>
    </comment>
    <comment ref="E19" authorId="0">
      <text>
        <r>
          <rPr>
            <i/>
            <sz val="12"/>
            <color theme="1"/>
            <rFont val="Times New Roman"/>
            <family val="1"/>
          </rPr>
          <t>raging +2</t>
        </r>
      </text>
    </comment>
    <comment ref="G19" authorId="0">
      <text>
        <r>
          <rPr>
            <i/>
            <sz val="12"/>
            <color theme="1"/>
            <rFont val="Times New Roman"/>
            <family val="1"/>
          </rPr>
          <t>small +1</t>
        </r>
      </text>
    </comment>
    <comment ref="G21" authorId="0">
      <text>
        <r>
          <rPr>
            <i/>
            <sz val="12"/>
            <color theme="1"/>
            <rFont val="Times New Roman"/>
            <family val="1"/>
          </rPr>
          <t>small +1</t>
        </r>
      </text>
    </comment>
    <comment ref="E22" authorId="0">
      <text>
        <r>
          <rPr>
            <i/>
            <sz val="12"/>
            <color theme="1"/>
            <rFont val="Times New Roman"/>
            <family val="1"/>
          </rPr>
          <t>cat’s grace</t>
        </r>
      </text>
    </comment>
    <comment ref="G22" authorId="0">
      <text>
        <r>
          <rPr>
            <i/>
            <sz val="12"/>
            <color theme="1"/>
            <rFont val="Times New Roman"/>
            <family val="1"/>
          </rPr>
          <t>small +1</t>
        </r>
      </text>
    </comment>
    <comment ref="G23" authorId="0">
      <text>
        <r>
          <rPr>
            <i/>
            <sz val="12"/>
            <color theme="1"/>
            <rFont val="Times New Roman"/>
            <family val="1"/>
          </rPr>
          <t>small +1</t>
        </r>
      </text>
    </comment>
    <comment ref="G24" authorId="0">
      <text>
        <r>
          <rPr>
            <i/>
            <sz val="12"/>
            <color theme="1"/>
            <rFont val="Times New Roman"/>
            <family val="1"/>
          </rPr>
          <t>small +1</t>
        </r>
      </text>
    </comment>
    <comment ref="G25" authorId="0">
      <text>
        <r>
          <rPr>
            <i/>
            <sz val="12"/>
            <color theme="1"/>
            <rFont val="Times New Roman"/>
            <family val="1"/>
          </rPr>
          <t>small +1</t>
        </r>
      </text>
    </comment>
  </commentList>
</comments>
</file>

<file path=xl/comments2.xml><?xml version="1.0" encoding="utf-8"?>
<comments xmlns="http://schemas.openxmlformats.org/spreadsheetml/2006/main">
  <authors>
    <author>Alexis Álvarez</author>
  </authors>
  <commentList>
    <comment ref="I10" authorId="0">
      <text>
        <r>
          <rPr>
            <i/>
            <sz val="12"/>
            <color theme="1"/>
            <rFont val="Times New Roman"/>
            <family val="1"/>
          </rPr>
          <t>raging +2</t>
        </r>
      </text>
    </comment>
  </commentList>
</comments>
</file>

<file path=xl/comments3.xml><?xml version="1.0" encoding="utf-8"?>
<comments xmlns="http://schemas.openxmlformats.org/spreadsheetml/2006/main">
  <authors>
    <author>Alexis Álvarez</author>
  </authors>
  <commentList>
    <comment ref="B3" authorId="0">
      <text>
        <r>
          <rPr>
            <i/>
            <sz val="12"/>
            <color theme="1"/>
            <rFont val="Times New Roman"/>
            <family val="1"/>
          </rPr>
          <t>greater mage armor +6</t>
        </r>
      </text>
    </comment>
    <comment ref="C3" authorId="0">
      <text>
        <r>
          <rPr>
            <i/>
            <sz val="12"/>
            <color theme="1"/>
            <rFont val="Times New Roman"/>
            <family val="1"/>
          </rPr>
          <t>greater mage armor +6</t>
        </r>
      </text>
    </comment>
    <comment ref="D3" authorId="0">
      <text>
        <r>
          <rPr>
            <i/>
            <sz val="12"/>
            <color theme="1"/>
            <rFont val="Times New Roman"/>
            <family val="1"/>
          </rPr>
          <t>greater mage armor +6</t>
        </r>
      </text>
    </comment>
    <comment ref="Y3" authorId="0">
      <text>
        <r>
          <rPr>
            <i/>
            <sz val="12"/>
            <color indexed="81"/>
            <rFont val="Times New Roman"/>
            <family val="1"/>
          </rPr>
          <t>+40 bear’s endurance</t>
        </r>
      </text>
    </comment>
    <comment ref="B4" authorId="0">
      <text>
        <r>
          <rPr>
            <i/>
            <sz val="12"/>
            <color theme="1"/>
            <rFont val="Times New Roman"/>
            <family val="1"/>
          </rPr>
          <t>draconic might +4</t>
        </r>
      </text>
    </comment>
    <comment ref="C4" authorId="0">
      <text>
        <r>
          <rPr>
            <i/>
            <sz val="12"/>
            <color theme="1"/>
            <rFont val="Times New Roman"/>
            <family val="1"/>
          </rPr>
          <t>prot. Fr. evil +2
cat’s grace +2</t>
        </r>
      </text>
    </comment>
    <comment ref="D4" authorId="0">
      <text>
        <r>
          <rPr>
            <i/>
            <sz val="12"/>
            <color theme="1"/>
            <rFont val="Times New Roman"/>
            <family val="1"/>
          </rPr>
          <t>prot. Fr. evil +2
cat’s grace +2</t>
        </r>
      </text>
    </comment>
    <comment ref="Y4" authorId="0">
      <text>
        <r>
          <rPr>
            <i/>
            <sz val="12"/>
            <color indexed="81"/>
            <rFont val="Times New Roman"/>
            <family val="1"/>
          </rPr>
          <t>+40 bear’s endurance</t>
        </r>
      </text>
    </comment>
    <comment ref="B15" authorId="0">
      <text>
        <r>
          <rPr>
            <i/>
            <sz val="12"/>
            <color theme="1"/>
            <rFont val="Times New Roman"/>
            <family val="1"/>
          </rPr>
          <t>rage -2</t>
        </r>
      </text>
    </comment>
    <comment ref="C15" authorId="0">
      <text>
        <r>
          <rPr>
            <i/>
            <sz val="12"/>
            <color theme="1"/>
            <rFont val="Times New Roman"/>
            <family val="1"/>
          </rPr>
          <t>rage -2</t>
        </r>
      </text>
    </comment>
    <comment ref="D15" authorId="0">
      <text>
        <r>
          <rPr>
            <i/>
            <sz val="12"/>
            <color theme="1"/>
            <rFont val="Times New Roman"/>
            <family val="1"/>
          </rPr>
          <t>rage -2</t>
        </r>
      </text>
    </comment>
    <comment ref="Y15" authorId="0">
      <text>
        <r>
          <rPr>
            <i/>
            <sz val="12"/>
            <color theme="1"/>
            <rFont val="Times New Roman"/>
            <family val="1"/>
          </rPr>
          <t>bear’s endurance</t>
        </r>
      </text>
    </comment>
    <comment ref="B18" authorId="0">
      <text>
        <r>
          <rPr>
            <i/>
            <sz val="12"/>
            <color theme="1"/>
            <rFont val="Times New Roman"/>
            <family val="1"/>
          </rPr>
          <t>raging -2</t>
        </r>
      </text>
    </comment>
    <comment ref="C18" authorId="0">
      <text>
        <r>
          <rPr>
            <i/>
            <sz val="12"/>
            <color theme="1"/>
            <rFont val="Times New Roman"/>
            <family val="1"/>
          </rPr>
          <t>raging -2</t>
        </r>
      </text>
    </comment>
    <comment ref="D18" authorId="0">
      <text>
        <r>
          <rPr>
            <i/>
            <sz val="12"/>
            <color theme="1"/>
            <rFont val="Times New Roman"/>
            <family val="1"/>
          </rPr>
          <t>raging -2</t>
        </r>
      </text>
    </comment>
    <comment ref="Y18" authorId="0">
      <text>
        <r>
          <rPr>
            <i/>
            <sz val="12"/>
            <color theme="1"/>
            <rFont val="Times New Roman"/>
            <family val="1"/>
          </rPr>
          <t>bear’s endurance</t>
        </r>
      </text>
    </comment>
    <comment ref="B19" authorId="0">
      <text>
        <r>
          <rPr>
            <i/>
            <sz val="12"/>
            <color theme="1"/>
            <rFont val="Times New Roman"/>
            <family val="1"/>
          </rPr>
          <t>barkskin +2</t>
        </r>
      </text>
    </comment>
    <comment ref="C19" authorId="0">
      <text>
        <r>
          <rPr>
            <i/>
            <sz val="12"/>
            <color theme="1"/>
            <rFont val="Times New Roman"/>
            <family val="1"/>
          </rPr>
          <t>cat’s grace</t>
        </r>
      </text>
    </comment>
    <comment ref="D19" authorId="0">
      <text>
        <r>
          <rPr>
            <i/>
            <sz val="12"/>
            <color theme="1"/>
            <rFont val="Times New Roman"/>
            <family val="1"/>
          </rPr>
          <t>cat’s grace +2
barkskin +2</t>
        </r>
      </text>
    </comment>
  </commentList>
</comments>
</file>

<file path=xl/sharedStrings.xml><?xml version="1.0" encoding="utf-8"?>
<sst xmlns="http://schemas.openxmlformats.org/spreadsheetml/2006/main" count="315" uniqueCount="180">
  <si>
    <t>Character</t>
  </si>
  <si>
    <t>Group</t>
  </si>
  <si>
    <t>Initiative</t>
  </si>
  <si>
    <t>Roll</t>
  </si>
  <si>
    <t>Modified Roll</t>
  </si>
  <si>
    <t>Move</t>
  </si>
  <si>
    <t>30’</t>
  </si>
  <si>
    <t>Jason</t>
  </si>
  <si>
    <t>Aegis</t>
  </si>
  <si>
    <t>40’</t>
  </si>
  <si>
    <t>1d</t>
  </si>
  <si>
    <t>2d</t>
  </si>
  <si>
    <t>3d</t>
  </si>
  <si>
    <t>4d</t>
  </si>
  <si>
    <t>5d</t>
  </si>
  <si>
    <t>6d</t>
  </si>
  <si>
    <t>d3 roll</t>
  </si>
  <si>
    <t>d4 roll</t>
  </si>
  <si>
    <t>d6 roll</t>
  </si>
  <si>
    <t>d8 roll</t>
  </si>
  <si>
    <t>d10 roll</t>
  </si>
  <si>
    <t>d12 roll</t>
  </si>
  <si>
    <t>d20 roll</t>
  </si>
  <si>
    <t>d100 roll</t>
  </si>
  <si>
    <t>Party Composition</t>
  </si>
  <si>
    <t>Adversarial Party Composition</t>
  </si>
  <si>
    <t>ECL</t>
  </si>
  <si>
    <t>Classes</t>
  </si>
  <si>
    <t>centaur / ranger</t>
  </si>
  <si>
    <t>rogue / diviner / seer</t>
  </si>
  <si>
    <t>Jadin</t>
  </si>
  <si>
    <t>cleric / seeker</t>
  </si>
  <si>
    <t>scout</t>
  </si>
  <si>
    <t>Avg. ECL</t>
  </si>
  <si>
    <t>Total Levels</t>
  </si>
  <si>
    <t>Party Members</t>
  </si>
  <si>
    <t>Total</t>
  </si>
  <si>
    <t>Campaign CR</t>
  </si>
  <si>
    <t>Multiple encounters</t>
  </si>
  <si>
    <t>Arena CR</t>
  </si>
  <si>
    <t>Single encounter</t>
  </si>
  <si>
    <t>Lower CR Threshold</t>
  </si>
  <si>
    <t>Median CR Threshold</t>
  </si>
  <si>
    <t>Upper CR Threshold</t>
  </si>
  <si>
    <t>Encounter Rating:</t>
  </si>
  <si>
    <t>Attack Type</t>
  </si>
  <si>
    <t>Damage</t>
  </si>
  <si>
    <t>BAB</t>
  </si>
  <si>
    <t>Mod+</t>
  </si>
  <si>
    <t>W+</t>
  </si>
  <si>
    <t>Other+</t>
  </si>
  <si>
    <t>d20</t>
  </si>
  <si>
    <t>Ranks</t>
  </si>
  <si>
    <t>Save</t>
  </si>
  <si>
    <t>Fortitude</t>
  </si>
  <si>
    <t>Reflex</t>
  </si>
  <si>
    <t>Will</t>
  </si>
  <si>
    <t>FFAC</t>
  </si>
  <si>
    <t>TAC</t>
  </si>
  <si>
    <t>AC</t>
  </si>
  <si>
    <t>Damage Reduction</t>
  </si>
  <si>
    <t>Melee</t>
  </si>
  <si>
    <t>Ranged</t>
  </si>
  <si>
    <t>Fire</t>
  </si>
  <si>
    <t>Cold</t>
  </si>
  <si>
    <t>Acid</t>
  </si>
  <si>
    <t>Electric</t>
  </si>
  <si>
    <t>Sonic</t>
  </si>
  <si>
    <t>Evil</t>
  </si>
  <si>
    <t>Good</t>
  </si>
  <si>
    <t>Chaos</t>
  </si>
  <si>
    <t>Law</t>
  </si>
  <si>
    <t>Silver</t>
  </si>
  <si>
    <t>Magic</t>
  </si>
  <si>
    <t>Nonlethal</t>
  </si>
  <si>
    <t>Total Damage</t>
  </si>
  <si>
    <t>Bloodloss</t>
  </si>
  <si>
    <t>Healing</t>
  </si>
  <si>
    <t>HPs</t>
  </si>
  <si>
    <t>Calcul. Total</t>
  </si>
  <si>
    <t>Current HPs</t>
  </si>
  <si>
    <t>Frayed</t>
  </si>
  <si>
    <t>Save vs.</t>
  </si>
  <si>
    <t>see PC file</t>
  </si>
  <si>
    <t>*</t>
  </si>
  <si>
    <t>Info</t>
  </si>
  <si>
    <t>none</t>
  </si>
  <si>
    <t>Spell Resist</t>
  </si>
  <si>
    <t>Stoneskin Absorbs</t>
  </si>
  <si>
    <t>Persephone</t>
  </si>
  <si>
    <t>dragon shaman</t>
  </si>
  <si>
    <t>boar</t>
  </si>
  <si>
    <t>Balance</t>
  </si>
  <si>
    <r>
      <t>Jadin</t>
    </r>
    <r>
      <rPr>
        <vertAlign val="superscript"/>
        <sz val="12"/>
        <color theme="1"/>
        <rFont val="Times New Roman"/>
        <family val="1"/>
      </rPr>
      <t>cg</t>
    </r>
  </si>
  <si>
    <t>30’/f60’</t>
  </si>
  <si>
    <r>
      <t>Frayed</t>
    </r>
    <r>
      <rPr>
        <vertAlign val="superscript"/>
        <sz val="12"/>
        <color theme="1"/>
        <rFont val="Times New Roman"/>
        <family val="1"/>
      </rPr>
      <t>cg</t>
    </r>
  </si>
  <si>
    <t>wolverine</t>
  </si>
  <si>
    <t>claw</t>
  </si>
  <si>
    <t>1d4+2</t>
  </si>
  <si>
    <t>bite</t>
  </si>
  <si>
    <t>1d6+1</t>
  </si>
  <si>
    <t>Dispel M</t>
  </si>
  <si>
    <t>Little Jadin</t>
  </si>
  <si>
    <t>Intimidate</t>
  </si>
  <si>
    <t>Con</t>
  </si>
  <si>
    <r>
      <t>Little Jadin</t>
    </r>
    <r>
      <rPr>
        <vertAlign val="superscript"/>
        <sz val="12"/>
        <color theme="1"/>
        <rFont val="Times New Roman"/>
        <family val="1"/>
      </rPr>
      <t>cg</t>
    </r>
  </si>
  <si>
    <t>cleric</t>
  </si>
  <si>
    <t>goblins</t>
  </si>
  <si>
    <t>MM I</t>
  </si>
  <si>
    <t>Goblin Warrior</t>
  </si>
  <si>
    <t>Goblin Dragon Shaman</t>
  </si>
  <si>
    <t>Goblin Half-Dragon</t>
  </si>
  <si>
    <t>2 Claws</t>
  </si>
  <si>
    <t>Bite</t>
  </si>
  <si>
    <t>1d3</t>
  </si>
  <si>
    <t>1d4</t>
  </si>
  <si>
    <t>Breath Weapon:  Cone of Fire</t>
  </si>
  <si>
    <t>6d8</t>
  </si>
  <si>
    <t>DC</t>
  </si>
  <si>
    <t>10+½HD+½Con</t>
  </si>
  <si>
    <t>Goblin Half-dragon Barbarian</t>
  </si>
  <si>
    <t>Grapple</t>
  </si>
  <si>
    <t>Spiked Club +1</t>
  </si>
  <si>
    <t>Dragon Shaman 8</t>
  </si>
  <si>
    <t>Goblin Scoundrel</t>
  </si>
  <si>
    <t>Goblin Adept</t>
  </si>
  <si>
    <t>Aristocrat 3</t>
  </si>
  <si>
    <t>Commoners</t>
  </si>
  <si>
    <t>Goblin Princess</t>
  </si>
  <si>
    <t>Goblin Princess/Wench</t>
  </si>
  <si>
    <t>Dragonbane Spear</t>
  </si>
  <si>
    <t>4d6</t>
  </si>
  <si>
    <t>Barbarian 8</t>
  </si>
  <si>
    <t>--</t>
  </si>
  <si>
    <t>Rogue 8</t>
  </si>
  <si>
    <t>Adept of Maglubiyet 8</t>
  </si>
  <si>
    <t>Goblin Warriors, 45</t>
  </si>
  <si>
    <r>
      <rPr>
        <b/>
        <sz val="12"/>
        <color theme="1"/>
        <rFont val="Times New Roman"/>
        <family val="1"/>
      </rPr>
      <t xml:space="preserve">Daily Spells:  </t>
    </r>
    <r>
      <rPr>
        <sz val="12"/>
        <color theme="1"/>
        <rFont val="Times New Roman"/>
        <family val="1"/>
      </rPr>
      <t>3 / 4 / 4 / 2</t>
    </r>
  </si>
  <si>
    <t>3:  Animate Dead, Lightning Bolt</t>
  </si>
  <si>
    <r>
      <rPr>
        <b/>
        <sz val="12"/>
        <color theme="1"/>
        <rFont val="Times New Roman"/>
        <family val="1"/>
      </rPr>
      <t xml:space="preserve">Adept of Maglubiyet </t>
    </r>
    <r>
      <rPr>
        <sz val="12"/>
        <color theme="1"/>
        <rFont val="Times New Roman"/>
        <family val="1"/>
      </rPr>
      <t>(Evil &amp; Trickery domains)</t>
    </r>
  </si>
  <si>
    <t>Returning Throwing Axe +1</t>
  </si>
  <si>
    <t>Ghost Step Sickle</t>
  </si>
  <si>
    <t>MW Scepter</t>
  </si>
  <si>
    <t>MW Sling</t>
  </si>
  <si>
    <t>Goblin Dragonpriest</t>
  </si>
  <si>
    <r>
      <t xml:space="preserve">2:  </t>
    </r>
    <r>
      <rPr>
        <sz val="12"/>
        <color rgb="FFFF0000"/>
        <rFont val="Times New Roman"/>
        <family val="1"/>
      </rPr>
      <t>Bear’s Endurance, Cat’s Grace, Invisibility, See Invisibility</t>
    </r>
  </si>
  <si>
    <r>
      <rPr>
        <b/>
        <sz val="12"/>
        <color theme="1"/>
        <rFont val="Times New Roman"/>
        <family val="1"/>
      </rPr>
      <t xml:space="preserve">Today’s Spells:  </t>
    </r>
    <r>
      <rPr>
        <sz val="12"/>
        <color theme="1"/>
        <rFont val="Times New Roman"/>
        <family val="1"/>
      </rPr>
      <t xml:space="preserve">0:  </t>
    </r>
    <r>
      <rPr>
        <sz val="12"/>
        <color rgb="FFFF0000"/>
        <rFont val="Times New Roman"/>
        <family val="1"/>
      </rPr>
      <t>Detect Magic</t>
    </r>
    <r>
      <rPr>
        <sz val="12"/>
        <color theme="1"/>
        <rFont val="Times New Roman"/>
        <family val="1"/>
      </rPr>
      <t>, Read Magic, Ghost Sound</t>
    </r>
  </si>
  <si>
    <r>
      <t xml:space="preserve">Goblin Adept </t>
    </r>
    <r>
      <rPr>
        <i/>
        <sz val="12"/>
        <rFont val="Times New Roman"/>
        <family val="1"/>
      </rPr>
      <t>(seeing invisible)</t>
    </r>
  </si>
  <si>
    <t>Goblin Warrior/Scout</t>
  </si>
  <si>
    <t>Goblin Princess/Wenches</t>
  </si>
  <si>
    <t>Goblin Wenches, 20</t>
  </si>
  <si>
    <t>Changeling Spear</t>
  </si>
  <si>
    <t>1d6/1d8/1d8</t>
  </si>
  <si>
    <t>1d4+1+1</t>
  </si>
  <si>
    <t>1d3+6</t>
  </si>
  <si>
    <t>1d4+3</t>
  </si>
  <si>
    <t>1d4+6+1</t>
  </si>
  <si>
    <t>Short Sword</t>
  </si>
  <si>
    <t>Shortbow</t>
  </si>
  <si>
    <t>Goblin Scout</t>
  </si>
  <si>
    <t>1d6</t>
  </si>
  <si>
    <t>Heavy Mace</t>
  </si>
  <si>
    <t>Javelin/Dart</t>
  </si>
  <si>
    <t>1d4/1d3</t>
  </si>
  <si>
    <t>1d4+1d4 skr</t>
  </si>
  <si>
    <r>
      <t xml:space="preserve">Goblin Scoundrel </t>
    </r>
    <r>
      <rPr>
        <i/>
        <sz val="12"/>
        <color rgb="FFFF0000"/>
        <rFont val="Times New Roman"/>
        <family val="1"/>
      </rPr>
      <t>(invisible)</t>
    </r>
  </si>
  <si>
    <t>riding dog</t>
  </si>
  <si>
    <t>riding dog 1</t>
  </si>
  <si>
    <t>riding dog 2</t>
  </si>
  <si>
    <t>riding dog 3</t>
  </si>
  <si>
    <t>1d6+3</t>
  </si>
  <si>
    <t>Celestial riding dog</t>
  </si>
  <si>
    <t>riding dog 4</t>
  </si>
  <si>
    <t>riding dog 5</t>
  </si>
  <si>
    <t>riding dog 6</t>
  </si>
  <si>
    <r>
      <t>Goblin Half-Dragon</t>
    </r>
    <r>
      <rPr>
        <vertAlign val="superscript"/>
        <sz val="12"/>
        <color theme="1"/>
        <rFont val="Times New Roman"/>
        <family val="1"/>
      </rPr>
      <t>R</t>
    </r>
  </si>
  <si>
    <t xml:space="preserve">Hand Crossbow +2'+4d6 sneak </t>
  </si>
  <si>
    <t>/magic (w. Aura)</t>
  </si>
  <si>
    <t>Breath Weapon: Line of Acid</t>
  </si>
  <si>
    <r>
      <t xml:space="preserve">1:  </t>
    </r>
    <r>
      <rPr>
        <sz val="12"/>
        <color rgb="FFFF0000"/>
        <rFont val="Times New Roman"/>
        <family val="1"/>
      </rPr>
      <t>Detect Good, Obscuring Mist, Protection from Good (2/2)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</si>
</sst>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9" x14ac:knownFonts="1">
    <font>
      <sz val="12"/>
      <color theme="1"/>
      <name val="Times New Roman"/>
      <family val="2"/>
    </font>
    <font>
      <sz val="12"/>
      <color theme="1"/>
      <name val="Times New Roman"/>
      <family val="2"/>
    </font>
    <font>
      <b/>
      <sz val="12"/>
      <color theme="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2"/>
      <color theme="1"/>
      <name val="Times New Roman"/>
      <family val="1"/>
    </font>
    <font>
      <b/>
      <sz val="12"/>
      <color theme="0"/>
      <name val="Times New Roman"/>
      <family val="1"/>
    </font>
    <font>
      <sz val="12"/>
      <color theme="0"/>
      <name val="Times New Roman"/>
      <family val="1"/>
    </font>
    <font>
      <b/>
      <sz val="12"/>
      <color rgb="FFFF0000"/>
      <name val="Times New Roman"/>
      <family val="1"/>
    </font>
    <font>
      <sz val="12"/>
      <color rgb="FFFF0000"/>
      <name val="Times New Roman"/>
      <family val="1"/>
    </font>
    <font>
      <b/>
      <sz val="12"/>
      <color rgb="FFFFCC00"/>
      <name val="Times New Roman"/>
      <family val="1"/>
    </font>
    <font>
      <i/>
      <sz val="12"/>
      <color indexed="81"/>
      <name val="Times New Roman"/>
      <family val="1"/>
    </font>
    <font>
      <i/>
      <sz val="12"/>
      <color theme="1"/>
      <name val="Times New Roman"/>
      <family val="1"/>
    </font>
    <font>
      <sz val="12"/>
      <color rgb="FFFFCC00"/>
      <name val="Times New Roman"/>
      <family val="1"/>
    </font>
    <font>
      <b/>
      <sz val="12"/>
      <color rgb="FFFF33CC"/>
      <name val="Times New Roman"/>
      <family val="1"/>
    </font>
    <font>
      <vertAlign val="superscript"/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i/>
      <sz val="12"/>
      <name val="Times New Roman"/>
      <family val="1"/>
    </font>
    <font>
      <i/>
      <sz val="12"/>
      <color rgb="FFFF0000"/>
      <name val="Times New Roman"/>
      <family val="1"/>
    </font>
  </fonts>
  <fills count="2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rgb="FFFF33CC"/>
        <bgColor indexed="64"/>
      </patternFill>
    </fill>
  </fills>
  <borders count="62">
    <border>
      <left/>
      <right/>
      <top/>
      <bottom/>
      <diagonal/>
    </border>
    <border>
      <left style="double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 style="double">
        <color auto="1"/>
      </right>
      <top style="double">
        <color auto="1"/>
      </top>
      <bottom style="medium">
        <color auto="1"/>
      </bottom>
      <diagonal/>
    </border>
    <border>
      <left style="double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double">
        <color auto="1"/>
      </right>
      <top/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ck">
        <color auto="1"/>
      </top>
      <bottom style="thick">
        <color auto="1"/>
      </bottom>
      <diagonal/>
    </border>
    <border>
      <left style="hair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hair">
        <color auto="1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thick">
        <color auto="1"/>
      </top>
      <bottom style="thick">
        <color auto="1"/>
      </bottom>
      <diagonal/>
    </border>
    <border>
      <left style="hair">
        <color auto="1"/>
      </left>
      <right style="thin">
        <color indexed="64"/>
      </right>
      <top style="thick">
        <color auto="1"/>
      </top>
      <bottom style="thick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medium">
        <color indexed="64"/>
      </bottom>
      <diagonal/>
    </border>
    <border>
      <left/>
      <right style="double">
        <color auto="1"/>
      </right>
      <top style="double">
        <color auto="1"/>
      </top>
      <bottom style="medium">
        <color indexed="64"/>
      </bottom>
      <diagonal/>
    </border>
    <border>
      <left style="double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double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auto="1"/>
      </top>
      <bottom style="medium">
        <color indexed="64"/>
      </bottom>
      <diagonal/>
    </border>
    <border>
      <left style="thin">
        <color indexed="64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thick">
        <color auto="1"/>
      </top>
      <bottom style="medium">
        <color indexed="64"/>
      </bottom>
      <diagonal/>
    </border>
    <border>
      <left style="thin">
        <color auto="1"/>
      </left>
      <right style="thin">
        <color indexed="64"/>
      </right>
      <top style="thick">
        <color auto="1"/>
      </top>
      <bottom style="hair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hair">
        <color auto="1"/>
      </bottom>
      <diagonal/>
    </border>
    <border>
      <left style="thick">
        <color auto="1"/>
      </left>
      <right style="thick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0" fontId="3" fillId="0" borderId="0"/>
    <xf numFmtId="0" fontId="1" fillId="0" borderId="0"/>
    <xf numFmtId="0" fontId="3" fillId="0" borderId="0"/>
  </cellStyleXfs>
  <cellXfs count="184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3" fillId="0" borderId="5" xfId="1" applyBorder="1" applyAlignment="1">
      <alignment horizontal="center" vertical="center"/>
    </xf>
    <xf numFmtId="0" fontId="3" fillId="0" borderId="6" xfId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3" fillId="0" borderId="8" xfId="1" applyBorder="1" applyAlignment="1">
      <alignment horizontal="center" vertical="center"/>
    </xf>
    <xf numFmtId="0" fontId="3" fillId="0" borderId="9" xfId="1" applyBorder="1" applyAlignment="1">
      <alignment horizontal="center" vertical="center"/>
    </xf>
    <xf numFmtId="0" fontId="4" fillId="2" borderId="10" xfId="1" applyFont="1" applyFill="1" applyBorder="1" applyAlignment="1">
      <alignment horizontal="center" vertical="center"/>
    </xf>
    <xf numFmtId="0" fontId="3" fillId="2" borderId="11" xfId="1" applyFill="1" applyBorder="1" applyAlignment="1">
      <alignment horizontal="center" vertical="center"/>
    </xf>
    <xf numFmtId="0" fontId="3" fillId="2" borderId="12" xfId="1" applyFill="1" applyBorder="1" applyAlignment="1">
      <alignment horizontal="center" vertical="center"/>
    </xf>
    <xf numFmtId="0" fontId="2" fillId="0" borderId="0" xfId="0" applyFont="1" applyAlignment="1">
      <alignment horizontal="right"/>
    </xf>
    <xf numFmtId="0" fontId="2" fillId="0" borderId="17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6" borderId="17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6" borderId="5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0" fillId="6" borderId="8" xfId="0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7" borderId="17" xfId="0" applyFont="1" applyFill="1" applyBorder="1" applyAlignment="1">
      <alignment horizontal="center" vertical="center" wrapText="1"/>
    </xf>
    <xf numFmtId="0" fontId="0" fillId="7" borderId="5" xfId="0" applyFill="1" applyBorder="1" applyAlignment="1">
      <alignment horizontal="center"/>
    </xf>
    <xf numFmtId="0" fontId="0" fillId="7" borderId="8" xfId="0" applyFill="1" applyBorder="1" applyAlignment="1">
      <alignment horizontal="center"/>
    </xf>
    <xf numFmtId="0" fontId="2" fillId="8" borderId="17" xfId="0" applyFont="1" applyFill="1" applyBorder="1" applyAlignment="1">
      <alignment horizontal="center" vertical="center" wrapText="1"/>
    </xf>
    <xf numFmtId="0" fontId="0" fillId="8" borderId="5" xfId="0" applyFill="1" applyBorder="1" applyAlignment="1">
      <alignment horizontal="center"/>
    </xf>
    <xf numFmtId="0" fontId="0" fillId="8" borderId="8" xfId="0" applyFill="1" applyBorder="1" applyAlignment="1">
      <alignment horizontal="center"/>
    </xf>
    <xf numFmtId="0" fontId="7" fillId="9" borderId="5" xfId="0" applyFont="1" applyFill="1" applyBorder="1" applyAlignment="1">
      <alignment horizontal="center"/>
    </xf>
    <xf numFmtId="0" fontId="7" fillId="9" borderId="8" xfId="0" applyFont="1" applyFill="1" applyBorder="1" applyAlignment="1">
      <alignment horizontal="center"/>
    </xf>
    <xf numFmtId="0" fontId="2" fillId="10" borderId="17" xfId="0" applyFont="1" applyFill="1" applyBorder="1" applyAlignment="1">
      <alignment horizontal="center" vertical="center" wrapText="1"/>
    </xf>
    <xf numFmtId="0" fontId="0" fillId="10" borderId="5" xfId="0" applyFill="1" applyBorder="1" applyAlignment="1">
      <alignment horizontal="center"/>
    </xf>
    <xf numFmtId="0" fontId="0" fillId="10" borderId="8" xfId="0" applyFill="1" applyBorder="1" applyAlignment="1">
      <alignment horizontal="center"/>
    </xf>
    <xf numFmtId="0" fontId="2" fillId="11" borderId="17" xfId="0" applyFont="1" applyFill="1" applyBorder="1" applyAlignment="1">
      <alignment horizontal="center" vertical="center" wrapText="1"/>
    </xf>
    <xf numFmtId="0" fontId="0" fillId="11" borderId="5" xfId="0" applyFill="1" applyBorder="1" applyAlignment="1">
      <alignment horizontal="center"/>
    </xf>
    <xf numFmtId="0" fontId="0" fillId="11" borderId="8" xfId="0" applyFill="1" applyBorder="1" applyAlignment="1">
      <alignment horizontal="center"/>
    </xf>
    <xf numFmtId="0" fontId="2" fillId="5" borderId="17" xfId="0" applyFont="1" applyFill="1" applyBorder="1" applyAlignment="1">
      <alignment horizontal="center" vertical="center" wrapText="1"/>
    </xf>
    <xf numFmtId="0" fontId="0" fillId="5" borderId="5" xfId="0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0" fontId="2" fillId="12" borderId="17" xfId="0" applyFont="1" applyFill="1" applyBorder="1" applyAlignment="1">
      <alignment horizontal="center" vertical="center" wrapText="1"/>
    </xf>
    <xf numFmtId="0" fontId="0" fillId="12" borderId="5" xfId="0" applyFill="1" applyBorder="1" applyAlignment="1">
      <alignment horizontal="center"/>
    </xf>
    <xf numFmtId="0" fontId="0" fillId="12" borderId="8" xfId="0" applyFill="1" applyBorder="1" applyAlignment="1">
      <alignment horizontal="center"/>
    </xf>
    <xf numFmtId="0" fontId="2" fillId="13" borderId="17" xfId="0" applyFont="1" applyFill="1" applyBorder="1" applyAlignment="1">
      <alignment horizontal="center" vertical="center" wrapText="1"/>
    </xf>
    <xf numFmtId="0" fontId="0" fillId="13" borderId="5" xfId="0" applyFill="1" applyBorder="1" applyAlignment="1">
      <alignment horizontal="center"/>
    </xf>
    <xf numFmtId="0" fontId="0" fillId="13" borderId="8" xfId="0" applyFill="1" applyBorder="1" applyAlignment="1">
      <alignment horizontal="center"/>
    </xf>
    <xf numFmtId="0" fontId="2" fillId="14" borderId="17" xfId="0" applyFont="1" applyFill="1" applyBorder="1" applyAlignment="1">
      <alignment horizontal="center" vertical="center" wrapText="1"/>
    </xf>
    <xf numFmtId="0" fontId="0" fillId="14" borderId="5" xfId="0" applyFill="1" applyBorder="1" applyAlignment="1">
      <alignment horizontal="center"/>
    </xf>
    <xf numFmtId="0" fontId="0" fillId="14" borderId="8" xfId="0" applyFill="1" applyBorder="1" applyAlignment="1">
      <alignment horizontal="center"/>
    </xf>
    <xf numFmtId="0" fontId="2" fillId="15" borderId="17" xfId="0" applyFont="1" applyFill="1" applyBorder="1" applyAlignment="1">
      <alignment horizontal="center" vertical="center" wrapText="1"/>
    </xf>
    <xf numFmtId="0" fontId="0" fillId="15" borderId="5" xfId="0" applyFill="1" applyBorder="1" applyAlignment="1">
      <alignment horizontal="center"/>
    </xf>
    <xf numFmtId="0" fontId="0" fillId="15" borderId="8" xfId="0" applyFill="1" applyBorder="1" applyAlignment="1">
      <alignment horizontal="center"/>
    </xf>
    <xf numFmtId="0" fontId="2" fillId="0" borderId="22" xfId="0" applyFont="1" applyBorder="1" applyAlignment="1">
      <alignment horizontal="center" vertical="center" wrapText="1"/>
    </xf>
    <xf numFmtId="0" fontId="0" fillId="0" borderId="13" xfId="0" applyBorder="1" applyAlignment="1">
      <alignment horizontal="center"/>
    </xf>
    <xf numFmtId="0" fontId="0" fillId="0" borderId="15" xfId="0" applyBorder="1" applyAlignment="1">
      <alignment horizontal="center"/>
    </xf>
    <xf numFmtId="0" fontId="2" fillId="0" borderId="25" xfId="0" applyFont="1" applyBorder="1" applyAlignment="1">
      <alignment horizontal="center" vertical="center" wrapText="1"/>
    </xf>
    <xf numFmtId="0" fontId="2" fillId="16" borderId="18" xfId="0" applyFont="1" applyFill="1" applyBorder="1" applyAlignment="1">
      <alignment horizontal="center" vertical="center" wrapText="1"/>
    </xf>
    <xf numFmtId="0" fontId="0" fillId="16" borderId="14" xfId="0" applyFill="1" applyBorder="1" applyAlignment="1">
      <alignment horizontal="center"/>
    </xf>
    <xf numFmtId="0" fontId="0" fillId="16" borderId="16" xfId="0" applyFill="1" applyBorder="1" applyAlignment="1">
      <alignment horizontal="center"/>
    </xf>
    <xf numFmtId="0" fontId="2" fillId="0" borderId="26" xfId="0" applyFont="1" applyBorder="1" applyAlignment="1">
      <alignment horizontal="center" vertical="center" wrapText="1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2" fillId="19" borderId="29" xfId="0" applyFont="1" applyFill="1" applyBorder="1" applyAlignment="1">
      <alignment horizontal="center" vertical="center" wrapText="1"/>
    </xf>
    <xf numFmtId="0" fontId="2" fillId="18" borderId="26" xfId="0" applyFont="1" applyFill="1" applyBorder="1" applyAlignment="1">
      <alignment horizontal="center" vertical="center" wrapText="1"/>
    </xf>
    <xf numFmtId="0" fontId="0" fillId="18" borderId="27" xfId="0" applyFill="1" applyBorder="1" applyAlignment="1">
      <alignment horizontal="center"/>
    </xf>
    <xf numFmtId="0" fontId="0" fillId="18" borderId="28" xfId="0" applyFill="1" applyBorder="1" applyAlignment="1">
      <alignment horizontal="center"/>
    </xf>
    <xf numFmtId="0" fontId="8" fillId="17" borderId="30" xfId="0" applyFont="1" applyFill="1" applyBorder="1" applyAlignment="1">
      <alignment horizontal="center" vertical="center" wrapText="1"/>
    </xf>
    <xf numFmtId="0" fontId="9" fillId="17" borderId="31" xfId="0" applyFont="1" applyFill="1" applyBorder="1" applyAlignment="1">
      <alignment horizontal="center"/>
    </xf>
    <xf numFmtId="0" fontId="9" fillId="17" borderId="32" xfId="0" applyFont="1" applyFill="1" applyBorder="1" applyAlignment="1">
      <alignment horizontal="center"/>
    </xf>
    <xf numFmtId="0" fontId="2" fillId="4" borderId="26" xfId="0" applyFont="1" applyFill="1" applyBorder="1" applyAlignment="1">
      <alignment horizontal="center" vertical="center" wrapText="1"/>
    </xf>
    <xf numFmtId="0" fontId="0" fillId="4" borderId="27" xfId="0" applyFill="1" applyBorder="1" applyAlignment="1">
      <alignment horizontal="center"/>
    </xf>
    <xf numFmtId="0" fontId="0" fillId="4" borderId="28" xfId="0" applyFill="1" applyBorder="1" applyAlignment="1">
      <alignment horizontal="center"/>
    </xf>
    <xf numFmtId="0" fontId="0" fillId="7" borderId="35" xfId="0" applyFill="1" applyBorder="1" applyAlignment="1">
      <alignment horizontal="center"/>
    </xf>
    <xf numFmtId="0" fontId="0" fillId="0" borderId="35" xfId="0" applyBorder="1" applyAlignment="1">
      <alignment horizontal="center"/>
    </xf>
    <xf numFmtId="0" fontId="0" fillId="7" borderId="34" xfId="0" applyFill="1" applyBorder="1" applyAlignment="1">
      <alignment horizontal="center"/>
    </xf>
    <xf numFmtId="0" fontId="0" fillId="0" borderId="34" xfId="0" applyBorder="1" applyAlignment="1">
      <alignment horizontal="center"/>
    </xf>
    <xf numFmtId="0" fontId="0" fillId="5" borderId="34" xfId="0" applyFill="1" applyBorder="1" applyAlignment="1">
      <alignment horizontal="center"/>
    </xf>
    <xf numFmtId="0" fontId="0" fillId="7" borderId="36" xfId="0" applyFill="1" applyBorder="1" applyAlignment="1">
      <alignment horizontal="center"/>
    </xf>
    <xf numFmtId="0" fontId="0" fillId="0" borderId="36" xfId="0" applyBorder="1" applyAlignment="1">
      <alignment horizontal="center"/>
    </xf>
    <xf numFmtId="0" fontId="10" fillId="9" borderId="36" xfId="0" applyFont="1" applyFill="1" applyBorder="1" applyAlignment="1">
      <alignment horizontal="center"/>
    </xf>
    <xf numFmtId="0" fontId="2" fillId="0" borderId="38" xfId="0" applyFont="1" applyBorder="1" applyAlignment="1">
      <alignment horizontal="center"/>
    </xf>
    <xf numFmtId="0" fontId="2" fillId="0" borderId="39" xfId="0" applyFont="1" applyBorder="1" applyAlignment="1">
      <alignment horizontal="center"/>
    </xf>
    <xf numFmtId="0" fontId="2" fillId="16" borderId="38" xfId="0" applyFont="1" applyFill="1" applyBorder="1" applyAlignment="1">
      <alignment horizontal="center"/>
    </xf>
    <xf numFmtId="0" fontId="0" fillId="16" borderId="34" xfId="0" applyFill="1" applyBorder="1" applyAlignment="1">
      <alignment horizontal="center"/>
    </xf>
    <xf numFmtId="0" fontId="10" fillId="9" borderId="38" xfId="0" applyFont="1" applyFill="1" applyBorder="1" applyAlignment="1">
      <alignment horizontal="center"/>
    </xf>
    <xf numFmtId="0" fontId="12" fillId="0" borderId="0" xfId="0" applyFont="1" applyAlignment="1">
      <alignment horizontal="right"/>
    </xf>
    <xf numFmtId="0" fontId="2" fillId="3" borderId="46" xfId="0" applyFont="1" applyFill="1" applyBorder="1" applyAlignment="1">
      <alignment horizontal="center"/>
    </xf>
    <xf numFmtId="0" fontId="2" fillId="3" borderId="52" xfId="0" applyFont="1" applyFill="1" applyBorder="1" applyAlignment="1">
      <alignment horizontal="center"/>
    </xf>
    <xf numFmtId="0" fontId="2" fillId="3" borderId="47" xfId="0" applyFont="1" applyFill="1" applyBorder="1" applyAlignment="1">
      <alignment horizontal="center"/>
    </xf>
    <xf numFmtId="0" fontId="0" fillId="3" borderId="41" xfId="0" applyFill="1" applyBorder="1" applyAlignment="1">
      <alignment horizontal="center"/>
    </xf>
    <xf numFmtId="0" fontId="0" fillId="3" borderId="51" xfId="0" applyFill="1" applyBorder="1" applyAlignment="1">
      <alignment horizontal="center"/>
    </xf>
    <xf numFmtId="0" fontId="0" fillId="3" borderId="42" xfId="0" applyFill="1" applyBorder="1" applyAlignment="1">
      <alignment horizontal="center"/>
    </xf>
    <xf numFmtId="0" fontId="0" fillId="3" borderId="34" xfId="0" applyFill="1" applyBorder="1" applyAlignment="1">
      <alignment horizontal="center"/>
    </xf>
    <xf numFmtId="164" fontId="0" fillId="3" borderId="49" xfId="0" applyNumberFormat="1" applyFill="1" applyBorder="1" applyAlignment="1">
      <alignment horizontal="center"/>
    </xf>
    <xf numFmtId="0" fontId="0" fillId="3" borderId="50" xfId="0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45" xfId="0" applyFill="1" applyBorder="1" applyAlignment="1">
      <alignment horizontal="center"/>
    </xf>
    <xf numFmtId="0" fontId="2" fillId="5" borderId="46" xfId="0" applyFont="1" applyFill="1" applyBorder="1" applyAlignment="1">
      <alignment horizontal="center"/>
    </xf>
    <xf numFmtId="0" fontId="2" fillId="5" borderId="52" xfId="0" applyFont="1" applyFill="1" applyBorder="1" applyAlignment="1">
      <alignment horizontal="center"/>
    </xf>
    <xf numFmtId="0" fontId="2" fillId="5" borderId="47" xfId="0" applyFont="1" applyFill="1" applyBorder="1" applyAlignment="1">
      <alignment horizontal="center"/>
    </xf>
    <xf numFmtId="0" fontId="0" fillId="5" borderId="41" xfId="0" applyFill="1" applyBorder="1" applyAlignment="1">
      <alignment horizontal="center"/>
    </xf>
    <xf numFmtId="0" fontId="0" fillId="5" borderId="42" xfId="0" applyFill="1" applyBorder="1" applyAlignment="1">
      <alignment horizontal="center"/>
    </xf>
    <xf numFmtId="0" fontId="0" fillId="5" borderId="50" xfId="0" applyFill="1" applyBorder="1" applyAlignment="1">
      <alignment horizontal="center"/>
    </xf>
    <xf numFmtId="0" fontId="0" fillId="5" borderId="0" xfId="0" applyFill="1" applyBorder="1" applyAlignment="1">
      <alignment horizontal="center"/>
    </xf>
    <xf numFmtId="0" fontId="0" fillId="5" borderId="45" xfId="0" applyFill="1" applyBorder="1" applyAlignment="1">
      <alignment horizontal="center"/>
    </xf>
    <xf numFmtId="0" fontId="2" fillId="0" borderId="37" xfId="0" applyFont="1" applyBorder="1" applyAlignment="1">
      <alignment horizontal="center"/>
    </xf>
    <xf numFmtId="0" fontId="2" fillId="0" borderId="40" xfId="0" applyFont="1" applyBorder="1" applyAlignment="1">
      <alignment horizontal="center" vertical="center" wrapText="1"/>
    </xf>
    <xf numFmtId="0" fontId="10" fillId="9" borderId="40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Continuous" vertical="center" wrapText="1"/>
    </xf>
    <xf numFmtId="0" fontId="2" fillId="14" borderId="19" xfId="0" applyFont="1" applyFill="1" applyBorder="1" applyAlignment="1">
      <alignment horizontal="centerContinuous" vertical="center" wrapText="1"/>
    </xf>
    <xf numFmtId="0" fontId="2" fillId="14" borderId="23" xfId="0" applyFont="1" applyFill="1" applyBorder="1" applyAlignment="1">
      <alignment horizontal="centerContinuous" vertical="center" wrapText="1"/>
    </xf>
    <xf numFmtId="0" fontId="0" fillId="14" borderId="21" xfId="0" applyFill="1" applyBorder="1" applyAlignment="1">
      <alignment horizontal="center"/>
    </xf>
    <xf numFmtId="0" fontId="0" fillId="14" borderId="24" xfId="0" applyFill="1" applyBorder="1" applyAlignment="1">
      <alignment horizontal="center"/>
    </xf>
    <xf numFmtId="0" fontId="2" fillId="20" borderId="19" xfId="0" applyFont="1" applyFill="1" applyBorder="1" applyAlignment="1">
      <alignment horizontal="center" vertical="center" wrapText="1"/>
    </xf>
    <xf numFmtId="0" fontId="2" fillId="20" borderId="20" xfId="0" applyFont="1" applyFill="1" applyBorder="1" applyAlignment="1">
      <alignment horizontal="center"/>
    </xf>
    <xf numFmtId="0" fontId="2" fillId="20" borderId="21" xfId="0" applyFont="1" applyFill="1" applyBorder="1" applyAlignment="1">
      <alignment horizontal="center"/>
    </xf>
    <xf numFmtId="0" fontId="2" fillId="21" borderId="17" xfId="0" applyFont="1" applyFill="1" applyBorder="1" applyAlignment="1">
      <alignment horizontal="center" vertical="center" wrapText="1"/>
    </xf>
    <xf numFmtId="0" fontId="2" fillId="21" borderId="5" xfId="0" applyFont="1" applyFill="1" applyBorder="1" applyAlignment="1">
      <alignment horizontal="center"/>
    </xf>
    <xf numFmtId="0" fontId="2" fillId="21" borderId="8" xfId="0" applyFont="1" applyFill="1" applyBorder="1" applyAlignment="1">
      <alignment horizontal="center"/>
    </xf>
    <xf numFmtId="0" fontId="6" fillId="22" borderId="18" xfId="0" applyFont="1" applyFill="1" applyBorder="1" applyAlignment="1">
      <alignment horizontal="center" vertical="center" wrapText="1"/>
    </xf>
    <xf numFmtId="0" fontId="6" fillId="22" borderId="14" xfId="0" applyFont="1" applyFill="1" applyBorder="1" applyAlignment="1">
      <alignment horizontal="center"/>
    </xf>
    <xf numFmtId="0" fontId="6" fillId="22" borderId="16" xfId="0" applyFont="1" applyFill="1" applyBorder="1" applyAlignment="1">
      <alignment horizontal="center"/>
    </xf>
    <xf numFmtId="164" fontId="0" fillId="5" borderId="0" xfId="0" applyNumberFormat="1" applyFill="1" applyBorder="1" applyAlignment="1">
      <alignment horizontal="center"/>
    </xf>
    <xf numFmtId="164" fontId="0" fillId="5" borderId="44" xfId="0" applyNumberFormat="1" applyFill="1" applyBorder="1" applyAlignment="1">
      <alignment horizontal="center"/>
    </xf>
    <xf numFmtId="164" fontId="0" fillId="3" borderId="0" xfId="0" applyNumberFormat="1" applyFill="1" applyBorder="1" applyAlignment="1">
      <alignment horizontal="center"/>
    </xf>
    <xf numFmtId="164" fontId="0" fillId="3" borderId="44" xfId="0" applyNumberFormat="1" applyFill="1" applyBorder="1" applyAlignment="1">
      <alignment horizontal="center"/>
    </xf>
    <xf numFmtId="1" fontId="2" fillId="0" borderId="0" xfId="3" applyNumberFormat="1" applyFont="1" applyAlignment="1">
      <alignment horizontal="center" vertical="center"/>
    </xf>
    <xf numFmtId="1" fontId="0" fillId="0" borderId="0" xfId="0" applyNumberFormat="1" applyAlignment="1">
      <alignment horizontal="center"/>
    </xf>
    <xf numFmtId="0" fontId="5" fillId="19" borderId="53" xfId="0" applyFont="1" applyFill="1" applyBorder="1" applyAlignment="1">
      <alignment horizontal="center"/>
    </xf>
    <xf numFmtId="0" fontId="2" fillId="3" borderId="48" xfId="0" applyFont="1" applyFill="1" applyBorder="1" applyAlignment="1">
      <alignment horizontal="right"/>
    </xf>
    <xf numFmtId="0" fontId="2" fillId="3" borderId="41" xfId="0" applyFont="1" applyFill="1" applyBorder="1" applyAlignment="1">
      <alignment horizontal="right"/>
    </xf>
    <xf numFmtId="0" fontId="2" fillId="3" borderId="43" xfId="0" applyFont="1" applyFill="1" applyBorder="1" applyAlignment="1">
      <alignment horizontal="right"/>
    </xf>
    <xf numFmtId="0" fontId="2" fillId="5" borderId="48" xfId="0" applyFont="1" applyFill="1" applyBorder="1" applyAlignment="1">
      <alignment horizontal="right"/>
    </xf>
    <xf numFmtId="0" fontId="2" fillId="5" borderId="41" xfId="0" applyFont="1" applyFill="1" applyBorder="1" applyAlignment="1">
      <alignment horizontal="right"/>
    </xf>
    <xf numFmtId="0" fontId="2" fillId="5" borderId="43" xfId="0" applyFont="1" applyFill="1" applyBorder="1" applyAlignment="1">
      <alignment horizontal="right"/>
    </xf>
    <xf numFmtId="0" fontId="5" fillId="5" borderId="34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54" xfId="0" applyFont="1" applyBorder="1" applyAlignment="1">
      <alignment horizontal="center" vertical="center"/>
    </xf>
    <xf numFmtId="0" fontId="5" fillId="5" borderId="36" xfId="0" applyFont="1" applyFill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55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/>
    </xf>
    <xf numFmtId="0" fontId="13" fillId="9" borderId="34" xfId="0" applyFont="1" applyFill="1" applyBorder="1" applyAlignment="1">
      <alignment horizontal="center"/>
    </xf>
    <xf numFmtId="0" fontId="13" fillId="9" borderId="35" xfId="0" applyFont="1" applyFill="1" applyBorder="1" applyAlignment="1">
      <alignment horizontal="center"/>
    </xf>
    <xf numFmtId="0" fontId="13" fillId="9" borderId="36" xfId="0" applyFont="1" applyFill="1" applyBorder="1" applyAlignment="1">
      <alignment horizontal="center"/>
    </xf>
    <xf numFmtId="0" fontId="6" fillId="9" borderId="56" xfId="0" applyFont="1" applyFill="1" applyBorder="1" applyAlignment="1">
      <alignment horizontal="center" vertical="center" wrapText="1"/>
    </xf>
    <xf numFmtId="0" fontId="0" fillId="14" borderId="21" xfId="0" quotePrefix="1" applyFill="1" applyBorder="1" applyAlignment="1">
      <alignment horizontal="center"/>
    </xf>
    <xf numFmtId="0" fontId="2" fillId="3" borderId="57" xfId="0" applyFont="1" applyFill="1" applyBorder="1" applyAlignment="1">
      <alignment horizontal="center"/>
    </xf>
    <xf numFmtId="0" fontId="2" fillId="3" borderId="28" xfId="0" applyFont="1" applyFill="1" applyBorder="1" applyAlignment="1">
      <alignment horizontal="center"/>
    </xf>
    <xf numFmtId="0" fontId="2" fillId="4" borderId="28" xfId="0" applyFont="1" applyFill="1" applyBorder="1" applyAlignment="1">
      <alignment horizontal="center"/>
    </xf>
    <xf numFmtId="0" fontId="4" fillId="5" borderId="28" xfId="0" applyFont="1" applyFill="1" applyBorder="1" applyAlignment="1">
      <alignment horizontal="center"/>
    </xf>
    <xf numFmtId="0" fontId="14" fillId="9" borderId="26" xfId="0" applyFont="1" applyFill="1" applyBorder="1" applyAlignment="1">
      <alignment horizontal="center" vertical="center" wrapText="1"/>
    </xf>
    <xf numFmtId="0" fontId="14" fillId="9" borderId="27" xfId="0" applyFont="1" applyFill="1" applyBorder="1" applyAlignment="1">
      <alignment horizontal="center"/>
    </xf>
    <xf numFmtId="0" fontId="14" fillId="9" borderId="28" xfId="0" applyFont="1" applyFill="1" applyBorder="1" applyAlignment="1">
      <alignment horizontal="center"/>
    </xf>
    <xf numFmtId="0" fontId="2" fillId="23" borderId="58" xfId="0" applyFont="1" applyFill="1" applyBorder="1" applyAlignment="1">
      <alignment horizontal="center" vertical="center" wrapText="1"/>
    </xf>
    <xf numFmtId="0" fontId="0" fillId="24" borderId="59" xfId="0" applyFill="1" applyBorder="1" applyAlignment="1">
      <alignment horizontal="center"/>
    </xf>
    <xf numFmtId="0" fontId="0" fillId="24" borderId="60" xfId="0" applyFill="1" applyBorder="1" applyAlignment="1">
      <alignment horizontal="center"/>
    </xf>
    <xf numFmtId="164" fontId="0" fillId="5" borderId="49" xfId="0" applyNumberFormat="1" applyFill="1" applyBorder="1" applyAlignment="1">
      <alignment horizontal="center"/>
    </xf>
    <xf numFmtId="0" fontId="0" fillId="6" borderId="34" xfId="0" applyFill="1" applyBorder="1" applyAlignment="1">
      <alignment horizontal="center"/>
    </xf>
    <xf numFmtId="0" fontId="5" fillId="0" borderId="54" xfId="0" applyFont="1" applyFill="1" applyBorder="1" applyAlignment="1">
      <alignment horizontal="center" vertical="center"/>
    </xf>
    <xf numFmtId="0" fontId="0" fillId="6" borderId="28" xfId="0" applyFill="1" applyBorder="1" applyAlignment="1">
      <alignment horizontal="center"/>
    </xf>
    <xf numFmtId="0" fontId="5" fillId="0" borderId="0" xfId="0" applyFont="1" applyAlignment="1"/>
    <xf numFmtId="0" fontId="2" fillId="20" borderId="21" xfId="0" quotePrefix="1" applyFont="1" applyFill="1" applyBorder="1" applyAlignment="1">
      <alignment horizontal="center"/>
    </xf>
    <xf numFmtId="0" fontId="2" fillId="21" borderId="8" xfId="0" quotePrefix="1" applyFont="1" applyFill="1" applyBorder="1" applyAlignment="1">
      <alignment horizontal="center"/>
    </xf>
    <xf numFmtId="0" fontId="0" fillId="0" borderId="34" xfId="0" quotePrefix="1" applyBorder="1" applyAlignment="1">
      <alignment horizontal="center"/>
    </xf>
    <xf numFmtId="0" fontId="16" fillId="25" borderId="8" xfId="0" applyFont="1" applyFill="1" applyBorder="1" applyAlignment="1">
      <alignment horizontal="center"/>
    </xf>
    <xf numFmtId="0" fontId="2" fillId="26" borderId="21" xfId="0" applyFont="1" applyFill="1" applyBorder="1" applyAlignment="1">
      <alignment horizontal="center"/>
    </xf>
    <xf numFmtId="0" fontId="5" fillId="0" borderId="0" xfId="0" applyFont="1" applyFill="1" applyBorder="1" applyAlignment="1"/>
    <xf numFmtId="0" fontId="8" fillId="17" borderId="28" xfId="0" applyFont="1" applyFill="1" applyBorder="1" applyAlignment="1">
      <alignment horizontal="center"/>
    </xf>
    <xf numFmtId="0" fontId="0" fillId="5" borderId="36" xfId="0" applyFill="1" applyBorder="1" applyAlignment="1">
      <alignment horizontal="center"/>
    </xf>
    <xf numFmtId="0" fontId="0" fillId="16" borderId="36" xfId="0" applyFill="1" applyBorder="1" applyAlignment="1">
      <alignment horizontal="center"/>
    </xf>
    <xf numFmtId="0" fontId="0" fillId="0" borderId="36" xfId="0" quotePrefix="1" applyBorder="1" applyAlignment="1">
      <alignment horizontal="center"/>
    </xf>
    <xf numFmtId="0" fontId="0" fillId="6" borderId="36" xfId="0" applyFill="1" applyBorder="1" applyAlignment="1">
      <alignment horizontal="center"/>
    </xf>
    <xf numFmtId="0" fontId="0" fillId="5" borderId="61" xfId="0" applyFill="1" applyBorder="1" applyAlignment="1">
      <alignment horizontal="center"/>
    </xf>
    <xf numFmtId="0" fontId="0" fillId="0" borderId="61" xfId="0" applyBorder="1" applyAlignment="1">
      <alignment horizontal="center"/>
    </xf>
    <xf numFmtId="0" fontId="0" fillId="16" borderId="61" xfId="0" applyFill="1" applyBorder="1" applyAlignment="1">
      <alignment horizontal="center"/>
    </xf>
    <xf numFmtId="0" fontId="13" fillId="9" borderId="61" xfId="0" applyFont="1" applyFill="1" applyBorder="1" applyAlignment="1">
      <alignment horizontal="center"/>
    </xf>
    <xf numFmtId="0" fontId="0" fillId="15" borderId="60" xfId="0" applyFill="1" applyBorder="1" applyAlignment="1">
      <alignment horizontal="center"/>
    </xf>
    <xf numFmtId="0" fontId="5" fillId="6" borderId="55" xfId="0" applyFont="1" applyFill="1" applyBorder="1" applyAlignment="1">
      <alignment horizontal="center" vertical="center"/>
    </xf>
    <xf numFmtId="0" fontId="0" fillId="27" borderId="21" xfId="0" quotePrefix="1" applyFill="1" applyBorder="1" applyAlignment="1">
      <alignment horizontal="center"/>
    </xf>
    <xf numFmtId="0" fontId="0" fillId="27" borderId="24" xfId="0" applyFill="1" applyBorder="1" applyAlignment="1">
      <alignment horizontal="center"/>
    </xf>
  </cellXfs>
  <cellStyles count="5">
    <cellStyle name="Normal" xfId="0" builtinId="0"/>
    <cellStyle name="Normal 2" xfId="1"/>
    <cellStyle name="Normal 2 2" xfId="2"/>
    <cellStyle name="Normal 3" xfId="3"/>
    <cellStyle name="Normal 4" xfId="4"/>
  </cellStyles>
  <dxfs count="125"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00FF"/>
        </patternFill>
      </fill>
    </dxf>
    <dxf>
      <fill>
        <patternFill>
          <bgColor rgb="FF00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33CC"/>
      <color rgb="FFFFFF66"/>
      <color rgb="FF00FFFF"/>
      <color rgb="FF008000"/>
      <color rgb="FF0000FF"/>
      <color rgb="FFFF9999"/>
      <color rgb="FFFF99FF"/>
      <color rgb="FFFF00FF"/>
      <color rgb="FFFFCCFF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area3DChart>
        <c:grouping val="standard"/>
        <c:varyColors val="0"/>
        <c:ser>
          <c:idx val="0"/>
          <c:order val="0"/>
          <c:tx>
            <c:strRef>
              <c:f>Rolls!$B$2</c:f>
              <c:strCache>
                <c:ptCount val="1"/>
                <c:pt idx="0">
                  <c:v>d3 roll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Rolls!$C$2:$H$2</c:f>
              <c:numCache>
                <c:formatCode>General</c:formatCode>
                <c:ptCount val="6"/>
                <c:pt idx="0">
                  <c:v>1</c:v>
                </c:pt>
                <c:pt idx="1">
                  <c:v>3</c:v>
                </c:pt>
                <c:pt idx="2">
                  <c:v>6</c:v>
                </c:pt>
                <c:pt idx="3">
                  <c:v>8</c:v>
                </c:pt>
                <c:pt idx="4">
                  <c:v>9</c:v>
                </c:pt>
                <c:pt idx="5">
                  <c:v>12</c:v>
                </c:pt>
              </c:numCache>
            </c:numRef>
          </c:val>
        </c:ser>
        <c:ser>
          <c:idx val="1"/>
          <c:order val="1"/>
          <c:tx>
            <c:strRef>
              <c:f>Rolls!$B$3</c:f>
              <c:strCache>
                <c:ptCount val="1"/>
                <c:pt idx="0">
                  <c:v>d4 roll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Rolls!$C$3:$H$3</c:f>
              <c:numCache>
                <c:formatCode>General</c:formatCode>
                <c:ptCount val="6"/>
                <c:pt idx="0">
                  <c:v>3</c:v>
                </c:pt>
                <c:pt idx="1">
                  <c:v>7</c:v>
                </c:pt>
                <c:pt idx="2">
                  <c:v>7</c:v>
                </c:pt>
                <c:pt idx="3">
                  <c:v>14</c:v>
                </c:pt>
                <c:pt idx="4">
                  <c:v>14</c:v>
                </c:pt>
                <c:pt idx="5">
                  <c:v>14</c:v>
                </c:pt>
              </c:numCache>
            </c:numRef>
          </c:val>
        </c:ser>
        <c:ser>
          <c:idx val="2"/>
          <c:order val="2"/>
          <c:tx>
            <c:strRef>
              <c:f>Rolls!$B$4</c:f>
              <c:strCache>
                <c:ptCount val="1"/>
                <c:pt idx="0">
                  <c:v>d6 roll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Rolls!$C$4:$H$4</c:f>
              <c:numCache>
                <c:formatCode>General</c:formatCode>
                <c:ptCount val="6"/>
                <c:pt idx="0">
                  <c:v>2</c:v>
                </c:pt>
                <c:pt idx="1">
                  <c:v>9</c:v>
                </c:pt>
                <c:pt idx="2">
                  <c:v>10</c:v>
                </c:pt>
                <c:pt idx="3">
                  <c:v>19</c:v>
                </c:pt>
                <c:pt idx="4">
                  <c:v>15</c:v>
                </c:pt>
                <c:pt idx="5">
                  <c:v>23</c:v>
                </c:pt>
              </c:numCache>
            </c:numRef>
          </c:val>
        </c:ser>
        <c:ser>
          <c:idx val="3"/>
          <c:order val="3"/>
          <c:tx>
            <c:strRef>
              <c:f>Rolls!$B$5</c:f>
              <c:strCache>
                <c:ptCount val="1"/>
                <c:pt idx="0">
                  <c:v>d8 roll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Rolls!$C$5:$H$5</c:f>
              <c:numCache>
                <c:formatCode>General</c:formatCode>
                <c:ptCount val="6"/>
                <c:pt idx="0">
                  <c:v>3</c:v>
                </c:pt>
                <c:pt idx="1">
                  <c:v>8</c:v>
                </c:pt>
                <c:pt idx="2">
                  <c:v>15</c:v>
                </c:pt>
                <c:pt idx="3">
                  <c:v>21</c:v>
                </c:pt>
                <c:pt idx="4">
                  <c:v>23</c:v>
                </c:pt>
                <c:pt idx="5">
                  <c:v>23</c:v>
                </c:pt>
              </c:numCache>
            </c:numRef>
          </c:val>
        </c:ser>
        <c:ser>
          <c:idx val="4"/>
          <c:order val="4"/>
          <c:tx>
            <c:strRef>
              <c:f>Rolls!$B$6</c:f>
              <c:strCache>
                <c:ptCount val="1"/>
                <c:pt idx="0">
                  <c:v>d10 roll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Rolls!$C$6:$H$6</c:f>
              <c:numCache>
                <c:formatCode>General</c:formatCode>
                <c:ptCount val="6"/>
                <c:pt idx="0">
                  <c:v>10</c:v>
                </c:pt>
                <c:pt idx="1">
                  <c:v>17</c:v>
                </c:pt>
                <c:pt idx="2">
                  <c:v>13</c:v>
                </c:pt>
                <c:pt idx="3">
                  <c:v>37</c:v>
                </c:pt>
                <c:pt idx="4">
                  <c:v>24</c:v>
                </c:pt>
                <c:pt idx="5">
                  <c:v>26</c:v>
                </c:pt>
              </c:numCache>
            </c:numRef>
          </c:val>
        </c:ser>
        <c:ser>
          <c:idx val="5"/>
          <c:order val="5"/>
          <c:tx>
            <c:strRef>
              <c:f>Rolls!$B$7</c:f>
              <c:strCache>
                <c:ptCount val="1"/>
                <c:pt idx="0">
                  <c:v>d12 roll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Rolls!$C$7:$H$7</c:f>
              <c:numCache>
                <c:formatCode>General</c:formatCode>
                <c:ptCount val="6"/>
                <c:pt idx="0">
                  <c:v>1</c:v>
                </c:pt>
                <c:pt idx="1">
                  <c:v>15</c:v>
                </c:pt>
                <c:pt idx="2">
                  <c:v>20</c:v>
                </c:pt>
                <c:pt idx="3">
                  <c:v>33</c:v>
                </c:pt>
                <c:pt idx="4">
                  <c:v>36</c:v>
                </c:pt>
                <c:pt idx="5">
                  <c:v>31</c:v>
                </c:pt>
              </c:numCache>
            </c:numRef>
          </c:val>
        </c:ser>
        <c:ser>
          <c:idx val="6"/>
          <c:order val="6"/>
          <c:tx>
            <c:strRef>
              <c:f>Rolls!$B$8</c:f>
              <c:strCache>
                <c:ptCount val="1"/>
                <c:pt idx="0">
                  <c:v>d20 roll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Rolls!$C$8:$H$8</c:f>
              <c:numCache>
                <c:formatCode>General</c:formatCode>
                <c:ptCount val="6"/>
                <c:pt idx="0">
                  <c:v>17</c:v>
                </c:pt>
                <c:pt idx="1">
                  <c:v>27</c:v>
                </c:pt>
                <c:pt idx="2">
                  <c:v>23</c:v>
                </c:pt>
                <c:pt idx="3">
                  <c:v>33</c:v>
                </c:pt>
                <c:pt idx="4">
                  <c:v>33</c:v>
                </c:pt>
                <c:pt idx="5">
                  <c:v>76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7963264"/>
        <c:axId val="102493184"/>
        <c:axId val="55671424"/>
      </c:area3DChart>
      <c:catAx>
        <c:axId val="7796326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02493184"/>
        <c:crosses val="autoZero"/>
        <c:auto val="1"/>
        <c:lblAlgn val="ctr"/>
        <c:lblOffset val="100"/>
        <c:noMultiLvlLbl val="0"/>
      </c:catAx>
      <c:valAx>
        <c:axId val="1024931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77963264"/>
        <c:crosses val="autoZero"/>
        <c:crossBetween val="midCat"/>
      </c:valAx>
      <c:serAx>
        <c:axId val="5567142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02493184"/>
        <c:crosses val="autoZero"/>
      </c:serAx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area3DChart>
        <c:grouping val="standard"/>
        <c:varyColors val="0"/>
        <c:ser>
          <c:idx val="0"/>
          <c:order val="0"/>
          <c:tx>
            <c:strRef>
              <c:f>Rolls!$C$1</c:f>
              <c:strCache>
                <c:ptCount val="1"/>
                <c:pt idx="0">
                  <c:v>1d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Rolls!$C$2:$C$8</c:f>
              <c:numCache>
                <c:formatCode>General</c:formatCode>
                <c:ptCount val="7"/>
                <c:pt idx="0">
                  <c:v>1</c:v>
                </c:pt>
                <c:pt idx="1">
                  <c:v>3</c:v>
                </c:pt>
                <c:pt idx="2">
                  <c:v>2</c:v>
                </c:pt>
                <c:pt idx="3">
                  <c:v>3</c:v>
                </c:pt>
                <c:pt idx="4">
                  <c:v>10</c:v>
                </c:pt>
                <c:pt idx="5">
                  <c:v>1</c:v>
                </c:pt>
                <c:pt idx="6">
                  <c:v>17</c:v>
                </c:pt>
              </c:numCache>
            </c:numRef>
          </c:val>
        </c:ser>
        <c:ser>
          <c:idx val="1"/>
          <c:order val="1"/>
          <c:tx>
            <c:strRef>
              <c:f>Rolls!$D$1</c:f>
              <c:strCache>
                <c:ptCount val="1"/>
                <c:pt idx="0">
                  <c:v>2d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Rolls!$D$2:$D$8</c:f>
              <c:numCache>
                <c:formatCode>General</c:formatCode>
                <c:ptCount val="7"/>
                <c:pt idx="0">
                  <c:v>3</c:v>
                </c:pt>
                <c:pt idx="1">
                  <c:v>7</c:v>
                </c:pt>
                <c:pt idx="2">
                  <c:v>9</c:v>
                </c:pt>
                <c:pt idx="3">
                  <c:v>8</c:v>
                </c:pt>
                <c:pt idx="4">
                  <c:v>17</c:v>
                </c:pt>
                <c:pt idx="5">
                  <c:v>15</c:v>
                </c:pt>
                <c:pt idx="6">
                  <c:v>27</c:v>
                </c:pt>
              </c:numCache>
            </c:numRef>
          </c:val>
        </c:ser>
        <c:ser>
          <c:idx val="2"/>
          <c:order val="2"/>
          <c:tx>
            <c:strRef>
              <c:f>Rolls!$E$1</c:f>
              <c:strCache>
                <c:ptCount val="1"/>
                <c:pt idx="0">
                  <c:v>3d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Rolls!$E$2:$E$8</c:f>
              <c:numCache>
                <c:formatCode>General</c:formatCode>
                <c:ptCount val="7"/>
                <c:pt idx="0">
                  <c:v>6</c:v>
                </c:pt>
                <c:pt idx="1">
                  <c:v>7</c:v>
                </c:pt>
                <c:pt idx="2">
                  <c:v>10</c:v>
                </c:pt>
                <c:pt idx="3">
                  <c:v>15</c:v>
                </c:pt>
                <c:pt idx="4">
                  <c:v>13</c:v>
                </c:pt>
                <c:pt idx="5">
                  <c:v>20</c:v>
                </c:pt>
                <c:pt idx="6">
                  <c:v>23</c:v>
                </c:pt>
              </c:numCache>
            </c:numRef>
          </c:val>
        </c:ser>
        <c:ser>
          <c:idx val="3"/>
          <c:order val="3"/>
          <c:tx>
            <c:strRef>
              <c:f>Rolls!$F$1</c:f>
              <c:strCache>
                <c:ptCount val="1"/>
                <c:pt idx="0">
                  <c:v>4d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Rolls!$F$2:$F$8</c:f>
              <c:numCache>
                <c:formatCode>General</c:formatCode>
                <c:ptCount val="7"/>
                <c:pt idx="0">
                  <c:v>8</c:v>
                </c:pt>
                <c:pt idx="1">
                  <c:v>14</c:v>
                </c:pt>
                <c:pt idx="2">
                  <c:v>19</c:v>
                </c:pt>
                <c:pt idx="3">
                  <c:v>21</c:v>
                </c:pt>
                <c:pt idx="4">
                  <c:v>37</c:v>
                </c:pt>
                <c:pt idx="5">
                  <c:v>33</c:v>
                </c:pt>
                <c:pt idx="6">
                  <c:v>33</c:v>
                </c:pt>
              </c:numCache>
            </c:numRef>
          </c:val>
        </c:ser>
        <c:ser>
          <c:idx val="4"/>
          <c:order val="4"/>
          <c:tx>
            <c:strRef>
              <c:f>Rolls!$G$1</c:f>
              <c:strCache>
                <c:ptCount val="1"/>
                <c:pt idx="0">
                  <c:v>5d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Rolls!$G$2:$G$8</c:f>
              <c:numCache>
                <c:formatCode>General</c:formatCode>
                <c:ptCount val="7"/>
                <c:pt idx="0">
                  <c:v>9</c:v>
                </c:pt>
                <c:pt idx="1">
                  <c:v>14</c:v>
                </c:pt>
                <c:pt idx="2">
                  <c:v>15</c:v>
                </c:pt>
                <c:pt idx="3">
                  <c:v>23</c:v>
                </c:pt>
                <c:pt idx="4">
                  <c:v>24</c:v>
                </c:pt>
                <c:pt idx="5">
                  <c:v>36</c:v>
                </c:pt>
                <c:pt idx="6">
                  <c:v>33</c:v>
                </c:pt>
              </c:numCache>
            </c:numRef>
          </c:val>
        </c:ser>
        <c:ser>
          <c:idx val="5"/>
          <c:order val="5"/>
          <c:tx>
            <c:strRef>
              <c:f>Rolls!$H$1</c:f>
              <c:strCache>
                <c:ptCount val="1"/>
                <c:pt idx="0">
                  <c:v>6d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Rolls!$H$2:$H$8</c:f>
              <c:numCache>
                <c:formatCode>General</c:formatCode>
                <c:ptCount val="7"/>
                <c:pt idx="0">
                  <c:v>12</c:v>
                </c:pt>
                <c:pt idx="1">
                  <c:v>14</c:v>
                </c:pt>
                <c:pt idx="2">
                  <c:v>23</c:v>
                </c:pt>
                <c:pt idx="3">
                  <c:v>23</c:v>
                </c:pt>
                <c:pt idx="4">
                  <c:v>26</c:v>
                </c:pt>
                <c:pt idx="5">
                  <c:v>31</c:v>
                </c:pt>
                <c:pt idx="6">
                  <c:v>76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1201024"/>
        <c:axId val="101202560"/>
        <c:axId val="77350208"/>
      </c:area3DChart>
      <c:catAx>
        <c:axId val="10120102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01202560"/>
        <c:crosses val="autoZero"/>
        <c:auto val="1"/>
        <c:lblAlgn val="ctr"/>
        <c:lblOffset val="100"/>
        <c:noMultiLvlLbl val="0"/>
      </c:catAx>
      <c:valAx>
        <c:axId val="10120256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01201024"/>
        <c:crosses val="autoZero"/>
        <c:crossBetween val="midCat"/>
      </c:valAx>
      <c:serAx>
        <c:axId val="7735020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900" baseline="0">
                <a:latin typeface="Times New Roman" pitchFamily="18" charset="0"/>
              </a:defRPr>
            </a:pPr>
            <a:endParaRPr lang="en-US"/>
          </a:p>
        </c:txPr>
        <c:crossAx val="101202560"/>
        <c:crosses val="autoZero"/>
      </c:ser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surface3DChart>
        <c:wireframe val="0"/>
        <c:ser>
          <c:idx val="0"/>
          <c:order val="0"/>
          <c:tx>
            <c:strRef>
              <c:f>Rolls!$B$2</c:f>
              <c:strCache>
                <c:ptCount val="1"/>
                <c:pt idx="0">
                  <c:v>d3 roll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Rolls!$C$2:$H$2</c:f>
              <c:numCache>
                <c:formatCode>General</c:formatCode>
                <c:ptCount val="6"/>
                <c:pt idx="0">
                  <c:v>1</c:v>
                </c:pt>
                <c:pt idx="1">
                  <c:v>3</c:v>
                </c:pt>
                <c:pt idx="2">
                  <c:v>6</c:v>
                </c:pt>
                <c:pt idx="3">
                  <c:v>8</c:v>
                </c:pt>
                <c:pt idx="4">
                  <c:v>9</c:v>
                </c:pt>
                <c:pt idx="5">
                  <c:v>12</c:v>
                </c:pt>
              </c:numCache>
            </c:numRef>
          </c:val>
        </c:ser>
        <c:ser>
          <c:idx val="1"/>
          <c:order val="1"/>
          <c:tx>
            <c:strRef>
              <c:f>Rolls!$B$3</c:f>
              <c:strCache>
                <c:ptCount val="1"/>
                <c:pt idx="0">
                  <c:v>d4 roll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Rolls!$C$3:$H$3</c:f>
              <c:numCache>
                <c:formatCode>General</c:formatCode>
                <c:ptCount val="6"/>
                <c:pt idx="0">
                  <c:v>3</c:v>
                </c:pt>
                <c:pt idx="1">
                  <c:v>7</c:v>
                </c:pt>
                <c:pt idx="2">
                  <c:v>7</c:v>
                </c:pt>
                <c:pt idx="3">
                  <c:v>14</c:v>
                </c:pt>
                <c:pt idx="4">
                  <c:v>14</c:v>
                </c:pt>
                <c:pt idx="5">
                  <c:v>14</c:v>
                </c:pt>
              </c:numCache>
            </c:numRef>
          </c:val>
        </c:ser>
        <c:ser>
          <c:idx val="2"/>
          <c:order val="2"/>
          <c:tx>
            <c:strRef>
              <c:f>Rolls!$B$4</c:f>
              <c:strCache>
                <c:ptCount val="1"/>
                <c:pt idx="0">
                  <c:v>d6 roll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Rolls!$C$4:$H$4</c:f>
              <c:numCache>
                <c:formatCode>General</c:formatCode>
                <c:ptCount val="6"/>
                <c:pt idx="0">
                  <c:v>2</c:v>
                </c:pt>
                <c:pt idx="1">
                  <c:v>9</c:v>
                </c:pt>
                <c:pt idx="2">
                  <c:v>10</c:v>
                </c:pt>
                <c:pt idx="3">
                  <c:v>19</c:v>
                </c:pt>
                <c:pt idx="4">
                  <c:v>15</c:v>
                </c:pt>
                <c:pt idx="5">
                  <c:v>23</c:v>
                </c:pt>
              </c:numCache>
            </c:numRef>
          </c:val>
        </c:ser>
        <c:ser>
          <c:idx val="3"/>
          <c:order val="3"/>
          <c:tx>
            <c:strRef>
              <c:f>Rolls!$B$5</c:f>
              <c:strCache>
                <c:ptCount val="1"/>
                <c:pt idx="0">
                  <c:v>d8 roll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Rolls!$C$5:$H$5</c:f>
              <c:numCache>
                <c:formatCode>General</c:formatCode>
                <c:ptCount val="6"/>
                <c:pt idx="0">
                  <c:v>3</c:v>
                </c:pt>
                <c:pt idx="1">
                  <c:v>8</c:v>
                </c:pt>
                <c:pt idx="2">
                  <c:v>15</c:v>
                </c:pt>
                <c:pt idx="3">
                  <c:v>21</c:v>
                </c:pt>
                <c:pt idx="4">
                  <c:v>23</c:v>
                </c:pt>
                <c:pt idx="5">
                  <c:v>23</c:v>
                </c:pt>
              </c:numCache>
            </c:numRef>
          </c:val>
        </c:ser>
        <c:ser>
          <c:idx val="4"/>
          <c:order val="4"/>
          <c:tx>
            <c:strRef>
              <c:f>Rolls!$B$6</c:f>
              <c:strCache>
                <c:ptCount val="1"/>
                <c:pt idx="0">
                  <c:v>d10 roll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Rolls!$C$6:$H$6</c:f>
              <c:numCache>
                <c:formatCode>General</c:formatCode>
                <c:ptCount val="6"/>
                <c:pt idx="0">
                  <c:v>10</c:v>
                </c:pt>
                <c:pt idx="1">
                  <c:v>17</c:v>
                </c:pt>
                <c:pt idx="2">
                  <c:v>13</c:v>
                </c:pt>
                <c:pt idx="3">
                  <c:v>37</c:v>
                </c:pt>
                <c:pt idx="4">
                  <c:v>24</c:v>
                </c:pt>
                <c:pt idx="5">
                  <c:v>26</c:v>
                </c:pt>
              </c:numCache>
            </c:numRef>
          </c:val>
        </c:ser>
        <c:ser>
          <c:idx val="5"/>
          <c:order val="5"/>
          <c:tx>
            <c:strRef>
              <c:f>Rolls!$B$7</c:f>
              <c:strCache>
                <c:ptCount val="1"/>
                <c:pt idx="0">
                  <c:v>d12 roll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Rolls!$C$7:$H$7</c:f>
              <c:numCache>
                <c:formatCode>General</c:formatCode>
                <c:ptCount val="6"/>
                <c:pt idx="0">
                  <c:v>1</c:v>
                </c:pt>
                <c:pt idx="1">
                  <c:v>15</c:v>
                </c:pt>
                <c:pt idx="2">
                  <c:v>20</c:v>
                </c:pt>
                <c:pt idx="3">
                  <c:v>33</c:v>
                </c:pt>
                <c:pt idx="4">
                  <c:v>36</c:v>
                </c:pt>
                <c:pt idx="5">
                  <c:v>31</c:v>
                </c:pt>
              </c:numCache>
            </c:numRef>
          </c:val>
        </c:ser>
        <c:ser>
          <c:idx val="6"/>
          <c:order val="6"/>
          <c:tx>
            <c:strRef>
              <c:f>Rolls!$B$8</c:f>
              <c:strCache>
                <c:ptCount val="1"/>
                <c:pt idx="0">
                  <c:v>d20 roll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Rolls!$C$8:$H$8</c:f>
              <c:numCache>
                <c:formatCode>General</c:formatCode>
                <c:ptCount val="6"/>
                <c:pt idx="0">
                  <c:v>17</c:v>
                </c:pt>
                <c:pt idx="1">
                  <c:v>27</c:v>
                </c:pt>
                <c:pt idx="2">
                  <c:v>23</c:v>
                </c:pt>
                <c:pt idx="3">
                  <c:v>33</c:v>
                </c:pt>
                <c:pt idx="4">
                  <c:v>33</c:v>
                </c:pt>
                <c:pt idx="5">
                  <c:v>76</c:v>
                </c:pt>
              </c:numCache>
            </c:numRef>
          </c:val>
        </c:ser>
        <c:bandFmts/>
        <c:axId val="101474688"/>
        <c:axId val="101476224"/>
        <c:axId val="102674880"/>
      </c:surface3DChart>
      <c:catAx>
        <c:axId val="10147468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01476224"/>
        <c:crosses val="autoZero"/>
        <c:auto val="1"/>
        <c:lblAlgn val="ctr"/>
        <c:lblOffset val="100"/>
        <c:noMultiLvlLbl val="0"/>
      </c:catAx>
      <c:valAx>
        <c:axId val="10147622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01474688"/>
        <c:crosses val="autoZero"/>
        <c:crossBetween val="midCat"/>
      </c:valAx>
      <c:serAx>
        <c:axId val="102674880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01476224"/>
        <c:crosses val="autoZero"/>
      </c:serAx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200025</xdr:colOff>
      <xdr:row>22</xdr:row>
      <xdr:rowOff>47625</xdr:rowOff>
    </xdr:from>
    <xdr:to>
      <xdr:col>10</xdr:col>
      <xdr:colOff>142875</xdr:colOff>
      <xdr:row>23</xdr:row>
      <xdr:rowOff>104775</xdr:rowOff>
    </xdr:to>
    <xdr:sp macro="" textlink="">
      <xdr:nvSpPr>
        <xdr:cNvPr id="4" name="TextBox 3"/>
        <xdr:cNvSpPr txBox="1"/>
      </xdr:nvSpPr>
      <xdr:spPr>
        <a:xfrm>
          <a:off x="5581650" y="3476625"/>
          <a:ext cx="828675" cy="257175"/>
        </a:xfrm>
        <a:prstGeom prst="rect">
          <a:avLst/>
        </a:prstGeom>
        <a:solidFill>
          <a:schemeClr val="lt1">
            <a:alpha val="68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i="1">
              <a:latin typeface="Times New Roman" panose="02020603050405020304" pitchFamily="18" charset="0"/>
              <a:cs typeface="Times New Roman" panose="02020603050405020304" pitchFamily="18" charset="0"/>
            </a:rPr>
            <a:t>+2 vs. evil</a:t>
          </a:r>
        </a:p>
      </xdr:txBody>
    </xdr:sp>
    <xdr:clientData/>
  </xdr:twoCellAnchor>
  <xdr:twoCellAnchor>
    <xdr:from>
      <xdr:col>1</xdr:col>
      <xdr:colOff>85725</xdr:colOff>
      <xdr:row>16</xdr:row>
      <xdr:rowOff>180974</xdr:rowOff>
    </xdr:from>
    <xdr:to>
      <xdr:col>3</xdr:col>
      <xdr:colOff>209550</xdr:colOff>
      <xdr:row>18</xdr:row>
      <xdr:rowOff>19050</xdr:rowOff>
    </xdr:to>
    <xdr:sp macro="" textlink="">
      <xdr:nvSpPr>
        <xdr:cNvPr id="3" name="TextBox 2"/>
        <xdr:cNvSpPr txBox="1"/>
      </xdr:nvSpPr>
      <xdr:spPr>
        <a:xfrm>
          <a:off x="2085975" y="3609974"/>
          <a:ext cx="942975" cy="238126"/>
        </a:xfrm>
        <a:prstGeom prst="rect">
          <a:avLst/>
        </a:prstGeom>
        <a:solidFill>
          <a:schemeClr val="lt1">
            <a:alpha val="68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i="1">
              <a:latin typeface="Times New Roman" panose="02020603050405020304" pitchFamily="18" charset="0"/>
              <a:cs typeface="Times New Roman" panose="02020603050405020304" pitchFamily="18" charset="0"/>
            </a:rPr>
            <a:t>+2 vs. good</a:t>
          </a:r>
        </a:p>
      </xdr:txBody>
    </xdr:sp>
    <xdr:clientData/>
  </xdr:twoCellAnchor>
  <xdr:twoCellAnchor>
    <xdr:from>
      <xdr:col>10</xdr:col>
      <xdr:colOff>257175</xdr:colOff>
      <xdr:row>22</xdr:row>
      <xdr:rowOff>38100</xdr:rowOff>
    </xdr:from>
    <xdr:to>
      <xdr:col>12</xdr:col>
      <xdr:colOff>485775</xdr:colOff>
      <xdr:row>23</xdr:row>
      <xdr:rowOff>76200</xdr:rowOff>
    </xdr:to>
    <xdr:sp macro="" textlink="">
      <xdr:nvSpPr>
        <xdr:cNvPr id="5" name="TextBox 4"/>
        <xdr:cNvSpPr txBox="1"/>
      </xdr:nvSpPr>
      <xdr:spPr>
        <a:xfrm>
          <a:off x="6562725" y="4667250"/>
          <a:ext cx="942975" cy="238125"/>
        </a:xfrm>
        <a:prstGeom prst="rect">
          <a:avLst/>
        </a:prstGeom>
        <a:solidFill>
          <a:schemeClr val="lt1">
            <a:alpha val="68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i="1">
              <a:latin typeface="Times New Roman" panose="02020603050405020304" pitchFamily="18" charset="0"/>
              <a:cs typeface="Times New Roman" panose="02020603050405020304" pitchFamily="18" charset="0"/>
            </a:rPr>
            <a:t>stoneskinned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228599</xdr:colOff>
      <xdr:row>0</xdr:row>
      <xdr:rowOff>66674</xdr:rowOff>
    </xdr:from>
    <xdr:to>
      <xdr:col>22</xdr:col>
      <xdr:colOff>447675</xdr:colOff>
      <xdr:row>16</xdr:row>
      <xdr:rowOff>47625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85724</xdr:colOff>
      <xdr:row>0</xdr:row>
      <xdr:rowOff>66675</xdr:rowOff>
    </xdr:from>
    <xdr:to>
      <xdr:col>15</xdr:col>
      <xdr:colOff>219075</xdr:colOff>
      <xdr:row>16</xdr:row>
      <xdr:rowOff>39017</xdr:rowOff>
    </xdr:to>
    <xdr:graphicFrame macro="">
      <xdr:nvGraphicFramePr>
        <xdr:cNvPr id="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</xdr:colOff>
      <xdr:row>16</xdr:row>
      <xdr:rowOff>47625</xdr:rowOff>
    </xdr:from>
    <xdr:to>
      <xdr:col>15</xdr:col>
      <xdr:colOff>238126</xdr:colOff>
      <xdr:row>32</xdr:row>
      <xdr:rowOff>19050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"/>
  <sheetViews>
    <sheetView showGridLines="0" workbookViewId="0"/>
  </sheetViews>
  <sheetFormatPr defaultRowHeight="15.75" x14ac:dyDescent="0.25"/>
  <cols>
    <col min="1" max="1" width="11.375" bestFit="1" customWidth="1"/>
    <col min="2" max="2" width="6.125" style="21" bestFit="1" customWidth="1"/>
    <col min="3" max="3" width="8.375" style="21" bestFit="1" customWidth="1"/>
    <col min="4" max="4" width="4.375" style="21" bestFit="1" customWidth="1"/>
    <col min="5" max="5" width="8.5" style="21" bestFit="1" customWidth="1"/>
    <col min="6" max="6" width="7.125" style="21" bestFit="1" customWidth="1"/>
    <col min="7" max="7" width="2.75" customWidth="1"/>
    <col min="8" max="8" width="14.125" bestFit="1" customWidth="1"/>
    <col min="9" max="9" width="4.75" bestFit="1" customWidth="1"/>
    <col min="10" max="10" width="16.375" bestFit="1" customWidth="1"/>
    <col min="11" max="11" width="2.75" customWidth="1"/>
    <col min="12" max="12" width="19.375" bestFit="1" customWidth="1"/>
    <col min="13" max="13" width="4.75" bestFit="1" customWidth="1"/>
    <col min="14" max="14" width="18.25" bestFit="1" customWidth="1"/>
  </cols>
  <sheetData>
    <row r="1" spans="1:14" s="110" customFormat="1" ht="32.25" thickBot="1" x14ac:dyDescent="0.3">
      <c r="A1" s="108" t="s">
        <v>0</v>
      </c>
      <c r="B1" s="108" t="s">
        <v>1</v>
      </c>
      <c r="C1" s="108" t="s">
        <v>2</v>
      </c>
      <c r="D1" s="109" t="s">
        <v>3</v>
      </c>
      <c r="E1" s="108" t="s">
        <v>4</v>
      </c>
      <c r="F1" s="108" t="s">
        <v>5</v>
      </c>
      <c r="H1" s="111" t="s">
        <v>24</v>
      </c>
      <c r="I1" s="111"/>
      <c r="J1" s="111"/>
      <c r="K1" s="111"/>
      <c r="L1" s="111" t="s">
        <v>25</v>
      </c>
      <c r="M1" s="111"/>
      <c r="N1" s="111"/>
    </row>
    <row r="2" spans="1:14" ht="20.25" thickTop="1" thickBot="1" x14ac:dyDescent="0.3">
      <c r="A2" s="94" t="s">
        <v>95</v>
      </c>
      <c r="B2" s="94">
        <v>1</v>
      </c>
      <c r="C2" s="77">
        <f>2+2</f>
        <v>4</v>
      </c>
      <c r="D2" s="145">
        <v>18</v>
      </c>
      <c r="E2" s="77">
        <f t="shared" ref="E2:E8" si="0">SUM(C2:D2)</f>
        <v>22</v>
      </c>
      <c r="F2" s="77" t="s">
        <v>6</v>
      </c>
      <c r="H2" s="88" t="s">
        <v>0</v>
      </c>
      <c r="I2" s="89" t="s">
        <v>26</v>
      </c>
      <c r="J2" s="90" t="s">
        <v>27</v>
      </c>
      <c r="L2" s="99" t="s">
        <v>0</v>
      </c>
      <c r="M2" s="100" t="s">
        <v>26</v>
      </c>
      <c r="N2" s="101" t="s">
        <v>85</v>
      </c>
    </row>
    <row r="3" spans="1:14" ht="18.75" x14ac:dyDescent="0.25">
      <c r="A3" s="94" t="s">
        <v>93</v>
      </c>
      <c r="B3" s="94">
        <v>1</v>
      </c>
      <c r="C3" s="77">
        <v>5</v>
      </c>
      <c r="D3" s="145">
        <v>11</v>
      </c>
      <c r="E3" s="77">
        <f t="shared" si="0"/>
        <v>16</v>
      </c>
      <c r="F3" s="77" t="s">
        <v>9</v>
      </c>
      <c r="H3" s="91" t="s">
        <v>8</v>
      </c>
      <c r="I3" s="92">
        <v>9</v>
      </c>
      <c r="J3" s="93" t="s">
        <v>28</v>
      </c>
      <c r="L3" s="102" t="s">
        <v>136</v>
      </c>
      <c r="M3" s="78">
        <v>15</v>
      </c>
      <c r="N3" s="103" t="s">
        <v>108</v>
      </c>
    </row>
    <row r="4" spans="1:14" x14ac:dyDescent="0.25">
      <c r="A4" s="94" t="s">
        <v>8</v>
      </c>
      <c r="B4" s="94">
        <v>1</v>
      </c>
      <c r="C4" s="77">
        <v>3</v>
      </c>
      <c r="D4" s="145">
        <v>5</v>
      </c>
      <c r="E4" s="77">
        <f t="shared" si="0"/>
        <v>8</v>
      </c>
      <c r="F4" s="77" t="s">
        <v>9</v>
      </c>
      <c r="H4" s="91" t="s">
        <v>81</v>
      </c>
      <c r="I4" s="94">
        <v>10</v>
      </c>
      <c r="J4" s="93" t="s">
        <v>29</v>
      </c>
      <c r="L4" s="102" t="s">
        <v>144</v>
      </c>
      <c r="M4" s="78">
        <f>RIGHT(N4,1)-1</f>
        <v>7</v>
      </c>
      <c r="N4" s="103" t="s">
        <v>123</v>
      </c>
    </row>
    <row r="5" spans="1:14" x14ac:dyDescent="0.25">
      <c r="A5" s="94" t="s">
        <v>7</v>
      </c>
      <c r="B5" s="94">
        <v>1</v>
      </c>
      <c r="C5" s="77">
        <v>4</v>
      </c>
      <c r="D5" s="145">
        <v>3</v>
      </c>
      <c r="E5" s="77">
        <f t="shared" si="0"/>
        <v>7</v>
      </c>
      <c r="F5" s="77" t="s">
        <v>6</v>
      </c>
      <c r="H5" s="91" t="s">
        <v>30</v>
      </c>
      <c r="I5" s="94">
        <v>10</v>
      </c>
      <c r="J5" s="93" t="s">
        <v>31</v>
      </c>
      <c r="L5" s="102" t="s">
        <v>111</v>
      </c>
      <c r="M5" s="78">
        <f>RIGHT(N5,1)+2-1</f>
        <v>9</v>
      </c>
      <c r="N5" s="103" t="s">
        <v>132</v>
      </c>
    </row>
    <row r="6" spans="1:14" x14ac:dyDescent="0.25">
      <c r="A6" s="76" t="s">
        <v>89</v>
      </c>
      <c r="B6" s="76">
        <v>1</v>
      </c>
      <c r="C6" s="77">
        <v>2</v>
      </c>
      <c r="D6" s="145">
        <v>7</v>
      </c>
      <c r="E6" s="77">
        <f t="shared" si="0"/>
        <v>9</v>
      </c>
      <c r="F6" s="77" t="s">
        <v>94</v>
      </c>
      <c r="H6" s="91" t="s">
        <v>7</v>
      </c>
      <c r="I6" s="94">
        <v>10</v>
      </c>
      <c r="J6" s="93" t="s">
        <v>32</v>
      </c>
      <c r="L6" s="102" t="s">
        <v>124</v>
      </c>
      <c r="M6" s="78">
        <f t="shared" ref="M6:M8" si="1">RIGHT(N6,1)-1</f>
        <v>7</v>
      </c>
      <c r="N6" s="103" t="s">
        <v>134</v>
      </c>
    </row>
    <row r="7" spans="1:14" ht="18.75" x14ac:dyDescent="0.25">
      <c r="A7" s="76" t="s">
        <v>105</v>
      </c>
      <c r="B7" s="76">
        <v>1</v>
      </c>
      <c r="C7" s="77">
        <v>5</v>
      </c>
      <c r="D7" s="145">
        <v>19</v>
      </c>
      <c r="E7" s="77">
        <f t="shared" si="0"/>
        <v>24</v>
      </c>
      <c r="F7" s="77" t="s">
        <v>9</v>
      </c>
      <c r="H7" s="91" t="s">
        <v>89</v>
      </c>
      <c r="I7" s="94">
        <v>9</v>
      </c>
      <c r="J7" s="93" t="s">
        <v>90</v>
      </c>
      <c r="L7" s="102" t="s">
        <v>125</v>
      </c>
      <c r="M7" s="78">
        <f t="shared" si="1"/>
        <v>7</v>
      </c>
      <c r="N7" s="103" t="s">
        <v>135</v>
      </c>
    </row>
    <row r="8" spans="1:14" ht="16.5" thickBot="1" x14ac:dyDescent="0.3">
      <c r="A8" s="78" t="s">
        <v>107</v>
      </c>
      <c r="B8" s="78">
        <v>2</v>
      </c>
      <c r="C8" s="77">
        <v>1</v>
      </c>
      <c r="D8" s="145">
        <v>4</v>
      </c>
      <c r="E8" s="77">
        <f t="shared" si="0"/>
        <v>5</v>
      </c>
      <c r="F8" s="77" t="s">
        <v>6</v>
      </c>
      <c r="H8" s="91" t="s">
        <v>102</v>
      </c>
      <c r="I8" s="94">
        <v>5</v>
      </c>
      <c r="J8" s="93" t="s">
        <v>106</v>
      </c>
      <c r="L8" s="102" t="s">
        <v>128</v>
      </c>
      <c r="M8" s="78">
        <f t="shared" si="1"/>
        <v>2</v>
      </c>
      <c r="N8" s="103" t="s">
        <v>126</v>
      </c>
    </row>
    <row r="9" spans="1:14" ht="16.5" thickBot="1" x14ac:dyDescent="0.3">
      <c r="H9" s="132" t="s">
        <v>33</v>
      </c>
      <c r="I9" s="95">
        <f>AVERAGE(I3:I8)</f>
        <v>8.8333333333333339</v>
      </c>
      <c r="J9" s="96"/>
      <c r="L9" s="102" t="s">
        <v>150</v>
      </c>
      <c r="M9" s="78">
        <v>6</v>
      </c>
      <c r="N9" s="103" t="s">
        <v>127</v>
      </c>
    </row>
    <row r="10" spans="1:14" x14ac:dyDescent="0.25">
      <c r="D10" s="145">
        <f ca="1">RANDBETWEEN(1,20)</f>
        <v>8</v>
      </c>
      <c r="H10" s="133" t="s">
        <v>34</v>
      </c>
      <c r="I10" s="97">
        <f>SUM(I3:I8)</f>
        <v>53</v>
      </c>
      <c r="J10" s="93"/>
      <c r="L10" s="135" t="s">
        <v>33</v>
      </c>
      <c r="M10" s="160">
        <f>AVERAGE(M3:M9)</f>
        <v>7.5714285714285712</v>
      </c>
      <c r="N10" s="104"/>
    </row>
    <row r="11" spans="1:14" x14ac:dyDescent="0.25">
      <c r="H11" s="133" t="s">
        <v>35</v>
      </c>
      <c r="I11" s="97">
        <f>COUNT(I3:I8)</f>
        <v>6</v>
      </c>
      <c r="J11" s="93"/>
      <c r="L11" s="136" t="s">
        <v>34</v>
      </c>
      <c r="M11" s="105">
        <f>SUM(M3:M9)</f>
        <v>53</v>
      </c>
      <c r="N11" s="103"/>
    </row>
    <row r="12" spans="1:14" x14ac:dyDescent="0.25">
      <c r="H12" s="133" t="s">
        <v>37</v>
      </c>
      <c r="I12" s="127">
        <f>I10/4</f>
        <v>13.25</v>
      </c>
      <c r="J12" s="93" t="s">
        <v>38</v>
      </c>
      <c r="L12" s="136" t="s">
        <v>35</v>
      </c>
      <c r="M12" s="105">
        <f>COUNT(M3:M9)</f>
        <v>7</v>
      </c>
      <c r="N12" s="103"/>
    </row>
    <row r="13" spans="1:14" ht="16.5" thickBot="1" x14ac:dyDescent="0.3">
      <c r="H13" s="134" t="s">
        <v>39</v>
      </c>
      <c r="I13" s="128">
        <f>I12*2</f>
        <v>26.5</v>
      </c>
      <c r="J13" s="98" t="s">
        <v>40</v>
      </c>
      <c r="L13" s="136" t="s">
        <v>37</v>
      </c>
      <c r="M13" s="125">
        <f>M11/4</f>
        <v>13.25</v>
      </c>
      <c r="N13" s="103" t="s">
        <v>38</v>
      </c>
    </row>
    <row r="14" spans="1:14" ht="17.25" thickTop="1" thickBot="1" x14ac:dyDescent="0.3">
      <c r="L14" s="137" t="s">
        <v>39</v>
      </c>
      <c r="M14" s="126">
        <f>M13*2</f>
        <v>26.5</v>
      </c>
      <c r="N14" s="106" t="s">
        <v>40</v>
      </c>
    </row>
    <row r="15" spans="1:14" ht="16.5" thickTop="1" x14ac:dyDescent="0.25"/>
    <row r="16" spans="1:14" x14ac:dyDescent="0.25">
      <c r="L16" s="87" t="s">
        <v>41</v>
      </c>
      <c r="M16" s="130">
        <f>I12</f>
        <v>13.25</v>
      </c>
    </row>
    <row r="17" spans="12:13" x14ac:dyDescent="0.25">
      <c r="L17" s="87" t="s">
        <v>42</v>
      </c>
      <c r="M17" s="130">
        <f>I13</f>
        <v>26.5</v>
      </c>
    </row>
    <row r="18" spans="12:13" x14ac:dyDescent="0.25">
      <c r="L18" s="87" t="s">
        <v>43</v>
      </c>
      <c r="M18" s="130">
        <f>I10</f>
        <v>53</v>
      </c>
    </row>
    <row r="20" spans="12:13" x14ac:dyDescent="0.25">
      <c r="L20" s="15" t="s">
        <v>44</v>
      </c>
      <c r="M20" s="129">
        <f>M11</f>
        <v>53</v>
      </c>
    </row>
  </sheetData>
  <sortState ref="A2:F8">
    <sortCondition descending="1" ref="E2:E9"/>
    <sortCondition descending="1" ref="C2:C9"/>
  </sortState>
  <conditionalFormatting sqref="M20">
    <cfRule type="cellIs" dxfId="124" priority="1" operator="greaterThan">
      <formula>$M$18</formula>
    </cfRule>
    <cfRule type="cellIs" dxfId="123" priority="2" operator="between">
      <formula>$M$17</formula>
      <formula>$M$18</formula>
    </cfRule>
    <cfRule type="cellIs" dxfId="122" priority="3" operator="between">
      <formula>$M$16</formula>
      <formula>$M$17</formula>
    </cfRule>
    <cfRule type="cellIs" dxfId="121" priority="4" operator="lessThan">
      <formula>$M$16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5"/>
  <sheetViews>
    <sheetView showGridLines="0" workbookViewId="0"/>
  </sheetViews>
  <sheetFormatPr defaultRowHeight="15.75" x14ac:dyDescent="0.25"/>
  <cols>
    <col min="1" max="1" width="18.75" style="21" bestFit="1" customWidth="1"/>
    <col min="2" max="2" width="26.375" style="21" bestFit="1" customWidth="1"/>
    <col min="3" max="3" width="10.875" style="21" bestFit="1" customWidth="1"/>
    <col min="4" max="4" width="5" style="21" bestFit="1" customWidth="1"/>
    <col min="5" max="5" width="6" style="21" bestFit="1" customWidth="1"/>
    <col min="6" max="6" width="3.875" style="21" bestFit="1" customWidth="1"/>
    <col min="7" max="7" width="6.875" style="21" bestFit="1" customWidth="1"/>
    <col min="8" max="8" width="3.875" style="21" bestFit="1" customWidth="1"/>
    <col min="9" max="9" width="5.25" style="21" bestFit="1" customWidth="1"/>
  </cols>
  <sheetData>
    <row r="1" spans="1:9" ht="16.5" thickBot="1" x14ac:dyDescent="0.3">
      <c r="A1" s="107"/>
      <c r="B1" s="82" t="s">
        <v>45</v>
      </c>
      <c r="C1" s="82" t="s">
        <v>46</v>
      </c>
      <c r="D1" s="84" t="s">
        <v>47</v>
      </c>
      <c r="E1" s="82" t="s">
        <v>48</v>
      </c>
      <c r="F1" s="82" t="s">
        <v>49</v>
      </c>
      <c r="G1" s="82" t="s">
        <v>50</v>
      </c>
      <c r="H1" s="86" t="s">
        <v>51</v>
      </c>
      <c r="I1" s="83" t="s">
        <v>36</v>
      </c>
    </row>
    <row r="2" spans="1:9" x14ac:dyDescent="0.25">
      <c r="A2" s="76" t="s">
        <v>171</v>
      </c>
      <c r="B2" s="77" t="s">
        <v>113</v>
      </c>
      <c r="C2" s="77" t="s">
        <v>170</v>
      </c>
      <c r="D2" s="85">
        <v>1</v>
      </c>
      <c r="E2" s="77">
        <v>2</v>
      </c>
      <c r="F2" s="77">
        <v>0</v>
      </c>
      <c r="G2" s="161">
        <f t="shared" ref="F2:G5" si="0">2-1</f>
        <v>1</v>
      </c>
      <c r="H2" s="145">
        <f t="shared" ref="H2:H5" ca="1" si="1">RANDBETWEEN(1,20)</f>
        <v>9</v>
      </c>
      <c r="I2" s="77">
        <f t="shared" ref="I2:I5" ca="1" si="2">SUM(D2:H2)</f>
        <v>13</v>
      </c>
    </row>
    <row r="3" spans="1:9" x14ac:dyDescent="0.25">
      <c r="A3" s="79" t="s">
        <v>171</v>
      </c>
      <c r="B3" s="80" t="s">
        <v>121</v>
      </c>
      <c r="C3" s="80" t="s">
        <v>121</v>
      </c>
      <c r="D3" s="173">
        <v>1</v>
      </c>
      <c r="E3" s="80">
        <v>2</v>
      </c>
      <c r="F3" s="80">
        <v>0</v>
      </c>
      <c r="G3" s="175">
        <f t="shared" si="0"/>
        <v>1</v>
      </c>
      <c r="H3" s="147">
        <f t="shared" ca="1" si="1"/>
        <v>11</v>
      </c>
      <c r="I3" s="80">
        <f t="shared" ca="1" si="2"/>
        <v>15</v>
      </c>
    </row>
    <row r="4" spans="1:9" x14ac:dyDescent="0.25">
      <c r="A4" s="76" t="s">
        <v>96</v>
      </c>
      <c r="B4" s="77" t="s">
        <v>97</v>
      </c>
      <c r="C4" s="77" t="s">
        <v>98</v>
      </c>
      <c r="D4" s="85">
        <v>4</v>
      </c>
      <c r="E4" s="77">
        <v>0</v>
      </c>
      <c r="F4" s="161">
        <f t="shared" si="0"/>
        <v>1</v>
      </c>
      <c r="G4" s="77">
        <v>0</v>
      </c>
      <c r="H4" s="145">
        <f t="shared" ca="1" si="1"/>
        <v>15</v>
      </c>
      <c r="I4" s="77">
        <f t="shared" ca="1" si="2"/>
        <v>20</v>
      </c>
    </row>
    <row r="5" spans="1:9" x14ac:dyDescent="0.25">
      <c r="A5" s="79" t="s">
        <v>96</v>
      </c>
      <c r="B5" s="80" t="s">
        <v>99</v>
      </c>
      <c r="C5" s="80" t="s">
        <v>100</v>
      </c>
      <c r="D5" s="173">
        <v>-1</v>
      </c>
      <c r="E5" s="80">
        <v>0</v>
      </c>
      <c r="F5" s="175">
        <f t="shared" si="0"/>
        <v>1</v>
      </c>
      <c r="G5" s="80">
        <v>0</v>
      </c>
      <c r="H5" s="147">
        <f t="shared" ca="1" si="1"/>
        <v>1</v>
      </c>
      <c r="I5" s="80">
        <f t="shared" ca="1" si="2"/>
        <v>1</v>
      </c>
    </row>
    <row r="6" spans="1:9" ht="16.5" thickBot="1" x14ac:dyDescent="0.3"/>
    <row r="7" spans="1:9" ht="16.5" thickBot="1" x14ac:dyDescent="0.3">
      <c r="A7" s="107" t="s">
        <v>0</v>
      </c>
      <c r="B7" s="82" t="s">
        <v>45</v>
      </c>
      <c r="C7" s="82" t="s">
        <v>46</v>
      </c>
      <c r="D7" s="84" t="s">
        <v>47</v>
      </c>
      <c r="E7" s="82" t="s">
        <v>48</v>
      </c>
      <c r="F7" s="82" t="s">
        <v>49</v>
      </c>
      <c r="G7" s="82" t="s">
        <v>50</v>
      </c>
      <c r="H7" s="86" t="s">
        <v>51</v>
      </c>
      <c r="I7" s="83" t="s">
        <v>36</v>
      </c>
    </row>
    <row r="8" spans="1:9" x14ac:dyDescent="0.25">
      <c r="A8" s="78" t="s">
        <v>109</v>
      </c>
      <c r="B8" s="77" t="s">
        <v>161</v>
      </c>
      <c r="C8" s="77" t="s">
        <v>160</v>
      </c>
      <c r="D8" s="85">
        <v>1</v>
      </c>
      <c r="E8" s="77">
        <v>0</v>
      </c>
      <c r="F8" s="77">
        <v>0</v>
      </c>
      <c r="G8" s="77">
        <v>1</v>
      </c>
      <c r="H8" s="145">
        <f t="shared" ref="H8:H25" ca="1" si="3">RANDBETWEEN(1,20)</f>
        <v>6</v>
      </c>
      <c r="I8" s="77">
        <f t="shared" ref="I8" ca="1" si="4">SUM(D8:H8)</f>
        <v>8</v>
      </c>
    </row>
    <row r="9" spans="1:9" x14ac:dyDescent="0.25">
      <c r="A9" s="78" t="s">
        <v>109</v>
      </c>
      <c r="B9" s="77" t="s">
        <v>162</v>
      </c>
      <c r="C9" s="77" t="s">
        <v>163</v>
      </c>
      <c r="D9" s="85">
        <v>1</v>
      </c>
      <c r="E9" s="77">
        <v>2</v>
      </c>
      <c r="F9" s="77">
        <v>0</v>
      </c>
      <c r="G9" s="77">
        <v>1</v>
      </c>
      <c r="H9" s="145">
        <f t="shared" ca="1" si="3"/>
        <v>17</v>
      </c>
      <c r="I9" s="77">
        <f t="shared" ref="I9" ca="1" si="5">SUM(D9:H9)</f>
        <v>21</v>
      </c>
    </row>
    <row r="10" spans="1:9" x14ac:dyDescent="0.25">
      <c r="A10" s="172" t="s">
        <v>109</v>
      </c>
      <c r="B10" s="80" t="s">
        <v>121</v>
      </c>
      <c r="C10" s="80" t="s">
        <v>121</v>
      </c>
      <c r="D10" s="173">
        <v>1</v>
      </c>
      <c r="E10" s="80">
        <v>2</v>
      </c>
      <c r="F10" s="80">
        <v>0</v>
      </c>
      <c r="G10" s="80">
        <v>1</v>
      </c>
      <c r="H10" s="147">
        <f t="shared" ca="1" si="3"/>
        <v>11</v>
      </c>
      <c r="I10" s="80">
        <f t="shared" ref="I10:I12" ca="1" si="6">SUM(D10:H10)</f>
        <v>15</v>
      </c>
    </row>
    <row r="11" spans="1:9" x14ac:dyDescent="0.25">
      <c r="A11" s="78" t="s">
        <v>159</v>
      </c>
      <c r="B11" s="77" t="s">
        <v>157</v>
      </c>
      <c r="C11" s="77" t="s">
        <v>115</v>
      </c>
      <c r="D11" s="85">
        <v>1</v>
      </c>
      <c r="E11" s="77">
        <v>0</v>
      </c>
      <c r="F11" s="77">
        <v>0</v>
      </c>
      <c r="G11" s="77">
        <v>1</v>
      </c>
      <c r="H11" s="145">
        <f t="shared" ca="1" si="3"/>
        <v>17</v>
      </c>
      <c r="I11" s="77">
        <f t="shared" ca="1" si="6"/>
        <v>19</v>
      </c>
    </row>
    <row r="12" spans="1:9" x14ac:dyDescent="0.25">
      <c r="A12" s="78" t="s">
        <v>159</v>
      </c>
      <c r="B12" s="77" t="s">
        <v>158</v>
      </c>
      <c r="C12" s="77" t="s">
        <v>164</v>
      </c>
      <c r="D12" s="85">
        <v>1</v>
      </c>
      <c r="E12" s="77">
        <v>2</v>
      </c>
      <c r="F12" s="77">
        <v>0</v>
      </c>
      <c r="G12" s="77">
        <v>1</v>
      </c>
      <c r="H12" s="145">
        <f t="shared" ca="1" si="3"/>
        <v>4</v>
      </c>
      <c r="I12" s="77">
        <f t="shared" ca="1" si="6"/>
        <v>8</v>
      </c>
    </row>
    <row r="13" spans="1:9" x14ac:dyDescent="0.25">
      <c r="A13" s="172" t="s">
        <v>159</v>
      </c>
      <c r="B13" s="80" t="s">
        <v>121</v>
      </c>
      <c r="C13" s="80" t="s">
        <v>121</v>
      </c>
      <c r="D13" s="173">
        <v>1</v>
      </c>
      <c r="E13" s="80">
        <v>2</v>
      </c>
      <c r="F13" s="80">
        <v>0</v>
      </c>
      <c r="G13" s="80">
        <v>1</v>
      </c>
      <c r="H13" s="147">
        <f t="shared" ca="1" si="3"/>
        <v>10</v>
      </c>
      <c r="I13" s="80">
        <f t="shared" ref="I13" ca="1" si="7">SUM(D13:H13)</f>
        <v>14</v>
      </c>
    </row>
    <row r="14" spans="1:9" x14ac:dyDescent="0.25">
      <c r="A14" s="78" t="s">
        <v>144</v>
      </c>
      <c r="B14" s="77" t="s">
        <v>130</v>
      </c>
      <c r="C14" s="77" t="s">
        <v>100</v>
      </c>
      <c r="D14" s="85">
        <v>6</v>
      </c>
      <c r="E14" s="77">
        <v>3</v>
      </c>
      <c r="F14" s="77">
        <v>1</v>
      </c>
      <c r="G14" s="77">
        <v>1</v>
      </c>
      <c r="H14" s="145">
        <f t="shared" ca="1" si="3"/>
        <v>1</v>
      </c>
      <c r="I14" s="77">
        <f t="shared" ref="I14" ca="1" si="8">SUM(D14:H14)</f>
        <v>12</v>
      </c>
    </row>
    <row r="15" spans="1:9" x14ac:dyDescent="0.25">
      <c r="A15" s="78" t="s">
        <v>144</v>
      </c>
      <c r="B15" s="77" t="s">
        <v>140</v>
      </c>
      <c r="C15" s="77" t="s">
        <v>153</v>
      </c>
      <c r="D15" s="85">
        <v>6</v>
      </c>
      <c r="E15" s="77">
        <v>1</v>
      </c>
      <c r="F15" s="77">
        <v>1</v>
      </c>
      <c r="G15" s="77">
        <v>1</v>
      </c>
      <c r="H15" s="145">
        <f t="shared" ca="1" si="3"/>
        <v>3</v>
      </c>
      <c r="I15" s="77">
        <f t="shared" ref="I15:I16" ca="1" si="9">SUM(D15:H15)</f>
        <v>12</v>
      </c>
    </row>
    <row r="16" spans="1:9" x14ac:dyDescent="0.25">
      <c r="A16" s="172" t="s">
        <v>144</v>
      </c>
      <c r="B16" s="80" t="s">
        <v>178</v>
      </c>
      <c r="C16" s="80" t="s">
        <v>131</v>
      </c>
      <c r="D16" s="173" t="s">
        <v>118</v>
      </c>
      <c r="E16" s="174"/>
      <c r="F16" s="174" t="s">
        <v>119</v>
      </c>
      <c r="G16" s="80"/>
      <c r="H16" s="147">
        <f t="shared" ca="1" si="3"/>
        <v>7</v>
      </c>
      <c r="I16" s="80">
        <f t="shared" ca="1" si="9"/>
        <v>7</v>
      </c>
    </row>
    <row r="17" spans="1:9" ht="18.75" x14ac:dyDescent="0.25">
      <c r="A17" s="78" t="s">
        <v>175</v>
      </c>
      <c r="B17" s="77" t="s">
        <v>112</v>
      </c>
      <c r="C17" s="77" t="s">
        <v>154</v>
      </c>
      <c r="D17" s="85">
        <v>8</v>
      </c>
      <c r="E17" s="161">
        <f>6+2</f>
        <v>8</v>
      </c>
      <c r="F17" s="77">
        <v>0</v>
      </c>
      <c r="G17" s="77">
        <v>1</v>
      </c>
      <c r="H17" s="145">
        <f t="shared" ca="1" si="3"/>
        <v>15</v>
      </c>
      <c r="I17" s="77">
        <f t="shared" ref="I17:I22" ca="1" si="10">SUM(D17:H17)</f>
        <v>32</v>
      </c>
    </row>
    <row r="18" spans="1:9" ht="18.75" x14ac:dyDescent="0.25">
      <c r="A18" s="78" t="s">
        <v>175</v>
      </c>
      <c r="B18" s="77" t="s">
        <v>113</v>
      </c>
      <c r="C18" s="77" t="s">
        <v>155</v>
      </c>
      <c r="D18" s="85">
        <v>8</v>
      </c>
      <c r="E18" s="161">
        <f>4+2</f>
        <v>6</v>
      </c>
      <c r="F18" s="77">
        <v>0</v>
      </c>
      <c r="G18" s="77">
        <v>1</v>
      </c>
      <c r="H18" s="145">
        <f t="shared" ca="1" si="3"/>
        <v>6</v>
      </c>
      <c r="I18" s="77">
        <f t="shared" ca="1" si="10"/>
        <v>21</v>
      </c>
    </row>
    <row r="19" spans="1:9" ht="18.75" x14ac:dyDescent="0.25">
      <c r="A19" s="78" t="s">
        <v>175</v>
      </c>
      <c r="B19" s="77" t="s">
        <v>122</v>
      </c>
      <c r="C19" s="77" t="s">
        <v>156</v>
      </c>
      <c r="D19" s="85">
        <v>8</v>
      </c>
      <c r="E19" s="161">
        <f>6+2</f>
        <v>8</v>
      </c>
      <c r="F19" s="77">
        <v>1</v>
      </c>
      <c r="G19" s="77">
        <v>1</v>
      </c>
      <c r="H19" s="145">
        <f t="shared" ca="1" si="3"/>
        <v>6</v>
      </c>
      <c r="I19" s="77">
        <f t="shared" ca="1" si="10"/>
        <v>24</v>
      </c>
    </row>
    <row r="20" spans="1:9" ht="18.75" x14ac:dyDescent="0.25">
      <c r="A20" s="172" t="s">
        <v>175</v>
      </c>
      <c r="B20" s="80" t="s">
        <v>116</v>
      </c>
      <c r="C20" s="80" t="s">
        <v>117</v>
      </c>
      <c r="D20" s="173">
        <v>8</v>
      </c>
      <c r="E20" s="174"/>
      <c r="F20" s="174" t="s">
        <v>119</v>
      </c>
      <c r="G20" s="80"/>
      <c r="H20" s="147">
        <f t="shared" ca="1" si="3"/>
        <v>12</v>
      </c>
      <c r="I20" s="80">
        <f t="shared" ref="I20" ca="1" si="11">SUM(D20:H20)</f>
        <v>20</v>
      </c>
    </row>
    <row r="21" spans="1:9" x14ac:dyDescent="0.25">
      <c r="A21" s="78" t="s">
        <v>124</v>
      </c>
      <c r="B21" s="77" t="s">
        <v>141</v>
      </c>
      <c r="C21" s="167" t="s">
        <v>160</v>
      </c>
      <c r="D21" s="85">
        <v>6</v>
      </c>
      <c r="E21" s="77">
        <v>0</v>
      </c>
      <c r="F21" s="77">
        <v>1</v>
      </c>
      <c r="G21" s="77">
        <v>1</v>
      </c>
      <c r="H21" s="145">
        <f t="shared" ca="1" si="3"/>
        <v>14</v>
      </c>
      <c r="I21" s="77">
        <f t="shared" ca="1" si="10"/>
        <v>22</v>
      </c>
    </row>
    <row r="22" spans="1:9" x14ac:dyDescent="0.25">
      <c r="A22" s="172" t="s">
        <v>124</v>
      </c>
      <c r="B22" s="80" t="s">
        <v>176</v>
      </c>
      <c r="C22" s="174" t="s">
        <v>98</v>
      </c>
      <c r="D22" s="173">
        <v>6</v>
      </c>
      <c r="E22" s="175">
        <f>2+2</f>
        <v>4</v>
      </c>
      <c r="F22" s="80">
        <v>2</v>
      </c>
      <c r="G22" s="80">
        <v>1</v>
      </c>
      <c r="H22" s="147">
        <f t="shared" ca="1" si="3"/>
        <v>7</v>
      </c>
      <c r="I22" s="80">
        <f t="shared" ca="1" si="10"/>
        <v>20</v>
      </c>
    </row>
    <row r="23" spans="1:9" x14ac:dyDescent="0.25">
      <c r="A23" s="78" t="s">
        <v>125</v>
      </c>
      <c r="B23" s="77" t="s">
        <v>151</v>
      </c>
      <c r="C23" s="77" t="s">
        <v>152</v>
      </c>
      <c r="D23" s="85">
        <v>3</v>
      </c>
      <c r="E23" s="77">
        <v>0</v>
      </c>
      <c r="F23" s="77">
        <v>1</v>
      </c>
      <c r="G23" s="77">
        <v>1</v>
      </c>
      <c r="H23" s="145">
        <f t="shared" ca="1" si="3"/>
        <v>7</v>
      </c>
      <c r="I23" s="77">
        <f t="shared" ref="I23" ca="1" si="12">SUM(D23:H23)</f>
        <v>12</v>
      </c>
    </row>
    <row r="24" spans="1:9" x14ac:dyDescent="0.25">
      <c r="A24" s="172" t="s">
        <v>125</v>
      </c>
      <c r="B24" s="80" t="s">
        <v>143</v>
      </c>
      <c r="C24" s="80" t="s">
        <v>114</v>
      </c>
      <c r="D24" s="173">
        <v>3</v>
      </c>
      <c r="E24" s="80">
        <v>1</v>
      </c>
      <c r="F24" s="80">
        <v>1</v>
      </c>
      <c r="G24" s="80">
        <v>1</v>
      </c>
      <c r="H24" s="147">
        <f t="shared" ca="1" si="3"/>
        <v>18</v>
      </c>
      <c r="I24" s="80">
        <f t="shared" ref="I24" ca="1" si="13">SUM(D24:H24)</f>
        <v>24</v>
      </c>
    </row>
    <row r="25" spans="1:9" x14ac:dyDescent="0.25">
      <c r="A25" s="176" t="s">
        <v>129</v>
      </c>
      <c r="B25" s="177" t="s">
        <v>142</v>
      </c>
      <c r="C25" s="177" t="s">
        <v>115</v>
      </c>
      <c r="D25" s="178">
        <v>2</v>
      </c>
      <c r="E25" s="177">
        <v>0</v>
      </c>
      <c r="F25" s="177">
        <v>1</v>
      </c>
      <c r="G25" s="177">
        <v>1</v>
      </c>
      <c r="H25" s="179">
        <f t="shared" ca="1" si="3"/>
        <v>7</v>
      </c>
      <c r="I25" s="177">
        <f t="shared" ref="I25" ca="1" si="14">SUM(D25:H25)</f>
        <v>11</v>
      </c>
    </row>
  </sheetData>
  <conditionalFormatting sqref="G8">
    <cfRule type="cellIs" dxfId="120" priority="130" operator="equal">
      <formula>"No"</formula>
    </cfRule>
    <cfRule type="cellIs" dxfId="119" priority="131" operator="equal">
      <formula>"Yes"</formula>
    </cfRule>
  </conditionalFormatting>
  <conditionalFormatting sqref="H2:H3">
    <cfRule type="cellIs" dxfId="118" priority="112" operator="equal">
      <formula>20</formula>
    </cfRule>
    <cfRule type="cellIs" dxfId="117" priority="113" operator="equal">
      <formula>1</formula>
    </cfRule>
  </conditionalFormatting>
  <conditionalFormatting sqref="H8">
    <cfRule type="cellIs" dxfId="116" priority="84" operator="equal">
      <formula>20</formula>
    </cfRule>
    <cfRule type="cellIs" dxfId="115" priority="85" operator="equal">
      <formula>1</formula>
    </cfRule>
  </conditionalFormatting>
  <conditionalFormatting sqref="H17:H19 H21">
    <cfRule type="cellIs" dxfId="114" priority="80" operator="equal">
      <formula>20</formula>
    </cfRule>
    <cfRule type="cellIs" dxfId="113" priority="81" operator="equal">
      <formula>1</formula>
    </cfRule>
  </conditionalFormatting>
  <conditionalFormatting sqref="H22">
    <cfRule type="cellIs" dxfId="112" priority="72" operator="equal">
      <formula>20</formula>
    </cfRule>
    <cfRule type="cellIs" dxfId="111" priority="73" operator="equal">
      <formula>1</formula>
    </cfRule>
  </conditionalFormatting>
  <conditionalFormatting sqref="H4:H5">
    <cfRule type="cellIs" dxfId="110" priority="69" operator="equal">
      <formula>1</formula>
    </cfRule>
    <cfRule type="cellIs" dxfId="109" priority="70" operator="equal">
      <formula>19</formula>
    </cfRule>
    <cfRule type="cellIs" dxfId="108" priority="71" operator="equal">
      <formula>20</formula>
    </cfRule>
  </conditionalFormatting>
  <conditionalFormatting sqref="G4:G5">
    <cfRule type="cellIs" dxfId="107" priority="67" operator="equal">
      <formula>"No"</formula>
    </cfRule>
    <cfRule type="cellIs" dxfId="106" priority="68" operator="equal">
      <formula>"Yes"</formula>
    </cfRule>
  </conditionalFormatting>
  <conditionalFormatting sqref="E4:E5">
    <cfRule type="cellIs" dxfId="105" priority="65" operator="equal">
      <formula>"No"</formula>
    </cfRule>
    <cfRule type="cellIs" dxfId="104" priority="66" operator="equal">
      <formula>"Yes"</formula>
    </cfRule>
  </conditionalFormatting>
  <conditionalFormatting sqref="H23">
    <cfRule type="cellIs" dxfId="103" priority="57" operator="equal">
      <formula>20</formula>
    </cfRule>
    <cfRule type="cellIs" dxfId="102" priority="58" operator="equal">
      <formula>1</formula>
    </cfRule>
  </conditionalFormatting>
  <conditionalFormatting sqref="H24">
    <cfRule type="cellIs" dxfId="101" priority="51" operator="equal">
      <formula>20</formula>
    </cfRule>
    <cfRule type="cellIs" dxfId="100" priority="52" operator="equal">
      <formula>1</formula>
    </cfRule>
  </conditionalFormatting>
  <conditionalFormatting sqref="H25">
    <cfRule type="cellIs" dxfId="99" priority="45" operator="equal">
      <formula>20</formula>
    </cfRule>
    <cfRule type="cellIs" dxfId="98" priority="46" operator="equal">
      <formula>1</formula>
    </cfRule>
  </conditionalFormatting>
  <conditionalFormatting sqref="G20">
    <cfRule type="cellIs" dxfId="97" priority="43" operator="equal">
      <formula>"No"</formula>
    </cfRule>
    <cfRule type="cellIs" dxfId="96" priority="44" operator="equal">
      <formula>"Yes"</formula>
    </cfRule>
  </conditionalFormatting>
  <conditionalFormatting sqref="H20">
    <cfRule type="cellIs" dxfId="95" priority="41" operator="equal">
      <formula>20</formula>
    </cfRule>
    <cfRule type="cellIs" dxfId="94" priority="42" operator="equal">
      <formula>1</formula>
    </cfRule>
  </conditionalFormatting>
  <conditionalFormatting sqref="G9">
    <cfRule type="cellIs" dxfId="93" priority="33" operator="equal">
      <formula>"No"</formula>
    </cfRule>
    <cfRule type="cellIs" dxfId="92" priority="34" operator="equal">
      <formula>"Yes"</formula>
    </cfRule>
  </conditionalFormatting>
  <conditionalFormatting sqref="H10">
    <cfRule type="cellIs" dxfId="91" priority="37" operator="equal">
      <formula>20</formula>
    </cfRule>
    <cfRule type="cellIs" dxfId="90" priority="38" operator="equal">
      <formula>1</formula>
    </cfRule>
  </conditionalFormatting>
  <conditionalFormatting sqref="G10 G17:G19">
    <cfRule type="cellIs" dxfId="89" priority="35" operator="equal">
      <formula>"No"</formula>
    </cfRule>
    <cfRule type="cellIs" dxfId="88" priority="36" operator="equal">
      <formula>"Yes"</formula>
    </cfRule>
  </conditionalFormatting>
  <conditionalFormatting sqref="G16">
    <cfRule type="cellIs" dxfId="87" priority="17" operator="equal">
      <formula>"No"</formula>
    </cfRule>
    <cfRule type="cellIs" dxfId="86" priority="18" operator="equal">
      <formula>"Yes"</formula>
    </cfRule>
  </conditionalFormatting>
  <conditionalFormatting sqref="H9">
    <cfRule type="cellIs" dxfId="85" priority="31" operator="equal">
      <formula>20</formula>
    </cfRule>
    <cfRule type="cellIs" dxfId="84" priority="32" operator="equal">
      <formula>1</formula>
    </cfRule>
  </conditionalFormatting>
  <conditionalFormatting sqref="H14">
    <cfRule type="cellIs" dxfId="83" priority="29" operator="equal">
      <formula>20</formula>
    </cfRule>
    <cfRule type="cellIs" dxfId="82" priority="30" operator="equal">
      <formula>1</formula>
    </cfRule>
  </conditionalFormatting>
  <conditionalFormatting sqref="G14">
    <cfRule type="cellIs" dxfId="81" priority="27" operator="equal">
      <formula>"No"</formula>
    </cfRule>
    <cfRule type="cellIs" dxfId="80" priority="28" operator="equal">
      <formula>"Yes"</formula>
    </cfRule>
  </conditionalFormatting>
  <conditionalFormatting sqref="H15">
    <cfRule type="cellIs" dxfId="79" priority="25" operator="equal">
      <formula>20</formula>
    </cfRule>
    <cfRule type="cellIs" dxfId="78" priority="26" operator="equal">
      <formula>1</formula>
    </cfRule>
  </conditionalFormatting>
  <conditionalFormatting sqref="G15">
    <cfRule type="cellIs" dxfId="77" priority="23" operator="equal">
      <formula>"No"</formula>
    </cfRule>
    <cfRule type="cellIs" dxfId="76" priority="24" operator="equal">
      <formula>"Yes"</formula>
    </cfRule>
  </conditionalFormatting>
  <conditionalFormatting sqref="H16">
    <cfRule type="cellIs" dxfId="75" priority="15" operator="equal">
      <formula>20</formula>
    </cfRule>
    <cfRule type="cellIs" dxfId="74" priority="16" operator="equal">
      <formula>1</formula>
    </cfRule>
  </conditionalFormatting>
  <conditionalFormatting sqref="G21:G25">
    <cfRule type="cellIs" dxfId="73" priority="13" operator="equal">
      <formula>"No"</formula>
    </cfRule>
    <cfRule type="cellIs" dxfId="72" priority="14" operator="equal">
      <formula>"Yes"</formula>
    </cfRule>
  </conditionalFormatting>
  <conditionalFormatting sqref="G11">
    <cfRule type="cellIs" dxfId="71" priority="11" operator="equal">
      <formula>"No"</formula>
    </cfRule>
    <cfRule type="cellIs" dxfId="70" priority="12" operator="equal">
      <formula>"Yes"</formula>
    </cfRule>
  </conditionalFormatting>
  <conditionalFormatting sqref="H11">
    <cfRule type="cellIs" dxfId="69" priority="9" operator="equal">
      <formula>20</formula>
    </cfRule>
    <cfRule type="cellIs" dxfId="68" priority="10" operator="equal">
      <formula>1</formula>
    </cfRule>
  </conditionalFormatting>
  <conditionalFormatting sqref="G12">
    <cfRule type="cellIs" dxfId="67" priority="3" operator="equal">
      <formula>"No"</formula>
    </cfRule>
    <cfRule type="cellIs" dxfId="66" priority="4" operator="equal">
      <formula>"Yes"</formula>
    </cfRule>
  </conditionalFormatting>
  <conditionalFormatting sqref="H13">
    <cfRule type="cellIs" dxfId="65" priority="7" operator="equal">
      <formula>20</formula>
    </cfRule>
    <cfRule type="cellIs" dxfId="64" priority="8" operator="equal">
      <formula>1</formula>
    </cfRule>
  </conditionalFormatting>
  <conditionalFormatting sqref="G13">
    <cfRule type="cellIs" dxfId="63" priority="5" operator="equal">
      <formula>"No"</formula>
    </cfRule>
    <cfRule type="cellIs" dxfId="62" priority="6" operator="equal">
      <formula>"Yes"</formula>
    </cfRule>
  </conditionalFormatting>
  <conditionalFormatting sqref="H12">
    <cfRule type="cellIs" dxfId="61" priority="1" operator="equal">
      <formula>20</formula>
    </cfRule>
    <cfRule type="cellIs" dxfId="60" priority="2" operator="equal">
      <formula>1</formula>
    </cfRule>
  </conditionalFormatting>
  <pageMargins left="0.7" right="0.7" top="0.75" bottom="0.75" header="0.3" footer="0.3"/>
  <pageSetup orientation="portrait" horizontalDpi="300" verticalDpi="3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24"/>
  <sheetViews>
    <sheetView showGridLines="0" workbookViewId="0"/>
  </sheetViews>
  <sheetFormatPr defaultColWidth="3.875" defaultRowHeight="15.75" x14ac:dyDescent="0.25"/>
  <cols>
    <col min="1" max="1" width="9.25" style="21" bestFit="1" customWidth="1"/>
    <col min="2" max="2" width="7.875" style="21" bestFit="1" customWidth="1"/>
    <col min="3" max="3" width="6.375" style="21" bestFit="1" customWidth="1"/>
    <col min="4" max="4" width="4.375" style="21" bestFit="1" customWidth="1"/>
    <col min="5" max="5" width="5" style="21" bestFit="1" customWidth="1"/>
    <col min="6" max="6" width="2.75" style="21" customWidth="1"/>
    <col min="7" max="7" width="18.75" style="21" bestFit="1" customWidth="1"/>
    <col min="8" max="8" width="7.875" style="21" bestFit="1" customWidth="1"/>
    <col min="9" max="9" width="6.375" style="21" bestFit="1" customWidth="1"/>
    <col min="10" max="10" width="4.375" style="21" bestFit="1" customWidth="1"/>
    <col min="11" max="11" width="5" style="21" bestFit="1" customWidth="1"/>
    <col min="12" max="16384" width="3.875" style="21"/>
  </cols>
  <sheetData>
    <row r="1" spans="1:11" s="24" customFormat="1" x14ac:dyDescent="0.25">
      <c r="A1" s="144" t="s">
        <v>0</v>
      </c>
      <c r="B1" s="144" t="s">
        <v>82</v>
      </c>
      <c r="C1" s="144" t="s">
        <v>52</v>
      </c>
      <c r="D1" s="81" t="s">
        <v>3</v>
      </c>
      <c r="E1" s="144" t="s">
        <v>53</v>
      </c>
      <c r="G1" s="144" t="s">
        <v>0</v>
      </c>
      <c r="H1" s="144" t="s">
        <v>82</v>
      </c>
      <c r="I1" s="144" t="s">
        <v>52</v>
      </c>
      <c r="J1" s="81" t="s">
        <v>3</v>
      </c>
      <c r="K1" s="144" t="s">
        <v>53</v>
      </c>
    </row>
    <row r="2" spans="1:11" x14ac:dyDescent="0.25">
      <c r="A2" s="74" t="s">
        <v>166</v>
      </c>
      <c r="B2" s="139" t="s">
        <v>54</v>
      </c>
      <c r="C2" s="140">
        <v>5</v>
      </c>
      <c r="D2" s="146">
        <f t="shared" ref="D2:D9" ca="1" si="0">RANDBETWEEN(1,20)</f>
        <v>14</v>
      </c>
      <c r="E2" s="75">
        <f t="shared" ref="E2:E4" ca="1" si="1">D2+C2</f>
        <v>19</v>
      </c>
      <c r="G2" s="138" t="s">
        <v>148</v>
      </c>
      <c r="H2" s="139" t="s">
        <v>54</v>
      </c>
      <c r="I2" s="140">
        <v>3</v>
      </c>
      <c r="J2" s="145">
        <f ca="1">RANDBETWEEN(1,20)</f>
        <v>2</v>
      </c>
      <c r="K2" s="77">
        <f t="shared" ref="K2:K10" ca="1" si="2">J2+I2</f>
        <v>5</v>
      </c>
    </row>
    <row r="3" spans="1:11" x14ac:dyDescent="0.25">
      <c r="A3" s="76" t="s">
        <v>166</v>
      </c>
      <c r="B3" s="139" t="s">
        <v>55</v>
      </c>
      <c r="C3" s="162">
        <v>5</v>
      </c>
      <c r="D3" s="145">
        <f t="shared" ca="1" si="0"/>
        <v>2</v>
      </c>
      <c r="E3" s="77">
        <f t="shared" ca="1" si="1"/>
        <v>7</v>
      </c>
      <c r="G3" s="138" t="s">
        <v>148</v>
      </c>
      <c r="H3" s="139" t="s">
        <v>55</v>
      </c>
      <c r="I3" s="140">
        <v>1</v>
      </c>
      <c r="J3" s="145">
        <f ca="1">RANDBETWEEN(1,20)</f>
        <v>8</v>
      </c>
      <c r="K3" s="77">
        <f t="shared" ca="1" si="2"/>
        <v>9</v>
      </c>
    </row>
    <row r="4" spans="1:11" x14ac:dyDescent="0.25">
      <c r="A4" s="79" t="s">
        <v>166</v>
      </c>
      <c r="B4" s="142" t="s">
        <v>56</v>
      </c>
      <c r="C4" s="143">
        <v>1</v>
      </c>
      <c r="D4" s="147">
        <f t="shared" ca="1" si="0"/>
        <v>10</v>
      </c>
      <c r="E4" s="80">
        <f t="shared" ca="1" si="1"/>
        <v>11</v>
      </c>
      <c r="G4" s="141" t="s">
        <v>148</v>
      </c>
      <c r="H4" s="142" t="s">
        <v>56</v>
      </c>
      <c r="I4" s="143">
        <v>-1</v>
      </c>
      <c r="J4" s="147">
        <f ca="1">RANDBETWEEN(1,20)</f>
        <v>6</v>
      </c>
      <c r="K4" s="80">
        <f t="shared" ca="1" si="2"/>
        <v>5</v>
      </c>
    </row>
    <row r="5" spans="1:11" x14ac:dyDescent="0.25">
      <c r="A5" s="74" t="s">
        <v>96</v>
      </c>
      <c r="B5" s="139" t="s">
        <v>54</v>
      </c>
      <c r="C5" s="75">
        <v>7</v>
      </c>
      <c r="D5" s="146">
        <f t="shared" ca="1" si="0"/>
        <v>16</v>
      </c>
      <c r="E5" s="75">
        <f t="shared" ref="E5:E7" ca="1" si="3">D5+C5</f>
        <v>23</v>
      </c>
      <c r="G5" s="138" t="s">
        <v>144</v>
      </c>
      <c r="H5" s="139" t="s">
        <v>54</v>
      </c>
      <c r="I5" s="140">
        <v>9</v>
      </c>
      <c r="J5" s="146">
        <f t="shared" ref="J5:J24" ca="1" si="4">RANDBETWEEN(1,20)</f>
        <v>1</v>
      </c>
      <c r="K5" s="75">
        <f t="shared" ca="1" si="2"/>
        <v>10</v>
      </c>
    </row>
    <row r="6" spans="1:11" x14ac:dyDescent="0.25">
      <c r="A6" s="76" t="s">
        <v>96</v>
      </c>
      <c r="B6" s="139" t="s">
        <v>55</v>
      </c>
      <c r="C6" s="77">
        <v>5</v>
      </c>
      <c r="D6" s="145">
        <f t="shared" ca="1" si="0"/>
        <v>6</v>
      </c>
      <c r="E6" s="77">
        <f t="shared" ca="1" si="3"/>
        <v>11</v>
      </c>
      <c r="G6" s="138" t="s">
        <v>144</v>
      </c>
      <c r="H6" s="139" t="s">
        <v>55</v>
      </c>
      <c r="I6" s="140">
        <v>3</v>
      </c>
      <c r="J6" s="145">
        <f t="shared" ca="1" si="4"/>
        <v>4</v>
      </c>
      <c r="K6" s="77">
        <f t="shared" ca="1" si="2"/>
        <v>7</v>
      </c>
    </row>
    <row r="7" spans="1:11" x14ac:dyDescent="0.25">
      <c r="A7" s="79" t="s">
        <v>96</v>
      </c>
      <c r="B7" s="142" t="s">
        <v>56</v>
      </c>
      <c r="C7" s="80">
        <v>2</v>
      </c>
      <c r="D7" s="147">
        <f t="shared" ca="1" si="0"/>
        <v>19</v>
      </c>
      <c r="E7" s="80">
        <f t="shared" ca="1" si="3"/>
        <v>21</v>
      </c>
      <c r="G7" s="141" t="s">
        <v>144</v>
      </c>
      <c r="H7" s="142" t="s">
        <v>56</v>
      </c>
      <c r="I7" s="143">
        <v>5</v>
      </c>
      <c r="J7" s="147">
        <f t="shared" ca="1" si="4"/>
        <v>12</v>
      </c>
      <c r="K7" s="80">
        <f t="shared" ca="1" si="2"/>
        <v>17</v>
      </c>
    </row>
    <row r="8" spans="1:11" x14ac:dyDescent="0.25">
      <c r="A8" s="79"/>
      <c r="B8" s="142" t="s">
        <v>92</v>
      </c>
      <c r="C8" s="143"/>
      <c r="D8" s="147">
        <f t="shared" ca="1" si="0"/>
        <v>17</v>
      </c>
      <c r="E8" s="80">
        <f t="shared" ref="E8" ca="1" si="5">D8+C8</f>
        <v>17</v>
      </c>
      <c r="G8" s="138" t="s">
        <v>111</v>
      </c>
      <c r="H8" s="139" t="s">
        <v>54</v>
      </c>
      <c r="I8" s="140">
        <f>9</f>
        <v>9</v>
      </c>
      <c r="J8" s="146">
        <f t="shared" ca="1" si="4"/>
        <v>9</v>
      </c>
      <c r="K8" s="75">
        <f t="shared" ca="1" si="2"/>
        <v>18</v>
      </c>
    </row>
    <row r="9" spans="1:11" x14ac:dyDescent="0.25">
      <c r="A9" s="79" t="s">
        <v>96</v>
      </c>
      <c r="B9" s="142" t="s">
        <v>104</v>
      </c>
      <c r="C9" s="143">
        <v>4</v>
      </c>
      <c r="D9" s="147">
        <f t="shared" ca="1" si="0"/>
        <v>18</v>
      </c>
      <c r="E9" s="80">
        <f t="shared" ref="E9" ca="1" si="6">D9+C9</f>
        <v>22</v>
      </c>
      <c r="G9" s="138" t="s">
        <v>111</v>
      </c>
      <c r="H9" s="139" t="s">
        <v>55</v>
      </c>
      <c r="I9" s="140">
        <v>3</v>
      </c>
      <c r="J9" s="145">
        <f t="shared" ca="1" si="4"/>
        <v>17</v>
      </c>
      <c r="K9" s="77">
        <f t="shared" ca="1" si="2"/>
        <v>20</v>
      </c>
    </row>
    <row r="10" spans="1:11" x14ac:dyDescent="0.25">
      <c r="G10" s="141" t="s">
        <v>111</v>
      </c>
      <c r="H10" s="142" t="s">
        <v>56</v>
      </c>
      <c r="I10" s="181">
        <f>0+2</f>
        <v>2</v>
      </c>
      <c r="J10" s="147">
        <f t="shared" ca="1" si="4"/>
        <v>10</v>
      </c>
      <c r="K10" s="80">
        <f t="shared" ca="1" si="2"/>
        <v>12</v>
      </c>
    </row>
    <row r="11" spans="1:11" x14ac:dyDescent="0.25">
      <c r="G11" s="138" t="s">
        <v>124</v>
      </c>
      <c r="H11" s="139" t="s">
        <v>54</v>
      </c>
      <c r="I11" s="140">
        <v>5</v>
      </c>
      <c r="J11" s="146">
        <f t="shared" ca="1" si="4"/>
        <v>11</v>
      </c>
      <c r="K11" s="75">
        <f t="shared" ref="K11:K19" ca="1" si="7">J11+I11</f>
        <v>16</v>
      </c>
    </row>
    <row r="12" spans="1:11" x14ac:dyDescent="0.25">
      <c r="G12" s="138" t="s">
        <v>124</v>
      </c>
      <c r="H12" s="139" t="s">
        <v>55</v>
      </c>
      <c r="I12" s="140">
        <v>7</v>
      </c>
      <c r="J12" s="145">
        <f t="shared" ca="1" si="4"/>
        <v>14</v>
      </c>
      <c r="K12" s="77">
        <f t="shared" ca="1" si="7"/>
        <v>21</v>
      </c>
    </row>
    <row r="13" spans="1:11" x14ac:dyDescent="0.25">
      <c r="G13" s="141" t="s">
        <v>124</v>
      </c>
      <c r="H13" s="142" t="s">
        <v>56</v>
      </c>
      <c r="I13" s="143">
        <v>1</v>
      </c>
      <c r="J13" s="147">
        <f t="shared" ca="1" si="4"/>
        <v>12</v>
      </c>
      <c r="K13" s="80">
        <f t="shared" ca="1" si="7"/>
        <v>13</v>
      </c>
    </row>
    <row r="14" spans="1:11" x14ac:dyDescent="0.25">
      <c r="G14" s="138" t="s">
        <v>125</v>
      </c>
      <c r="H14" s="139" t="s">
        <v>54</v>
      </c>
      <c r="I14" s="140">
        <v>5</v>
      </c>
      <c r="J14" s="146">
        <f t="shared" ca="1" si="4"/>
        <v>18</v>
      </c>
      <c r="K14" s="75">
        <f t="shared" ca="1" si="7"/>
        <v>23</v>
      </c>
    </row>
    <row r="15" spans="1:11" x14ac:dyDescent="0.25">
      <c r="G15" s="138" t="s">
        <v>125</v>
      </c>
      <c r="H15" s="139" t="s">
        <v>55</v>
      </c>
      <c r="I15" s="140">
        <v>3</v>
      </c>
      <c r="J15" s="145">
        <f t="shared" ca="1" si="4"/>
        <v>20</v>
      </c>
      <c r="K15" s="77">
        <f t="shared" ca="1" si="7"/>
        <v>23</v>
      </c>
    </row>
    <row r="16" spans="1:11" x14ac:dyDescent="0.25">
      <c r="G16" s="141" t="s">
        <v>125</v>
      </c>
      <c r="H16" s="142" t="s">
        <v>56</v>
      </c>
      <c r="I16" s="143">
        <v>5</v>
      </c>
      <c r="J16" s="147">
        <f t="shared" ca="1" si="4"/>
        <v>19</v>
      </c>
      <c r="K16" s="80">
        <f t="shared" ca="1" si="7"/>
        <v>24</v>
      </c>
    </row>
    <row r="17" spans="7:11" x14ac:dyDescent="0.25">
      <c r="G17" s="138" t="s">
        <v>129</v>
      </c>
      <c r="H17" s="139" t="s">
        <v>54</v>
      </c>
      <c r="I17" s="140">
        <v>4</v>
      </c>
      <c r="J17" s="146">
        <f t="shared" ca="1" si="4"/>
        <v>4</v>
      </c>
      <c r="K17" s="75">
        <f t="shared" ca="1" si="7"/>
        <v>8</v>
      </c>
    </row>
    <row r="18" spans="7:11" x14ac:dyDescent="0.25">
      <c r="G18" s="138" t="s">
        <v>129</v>
      </c>
      <c r="H18" s="139" t="s">
        <v>55</v>
      </c>
      <c r="I18" s="140">
        <v>2</v>
      </c>
      <c r="J18" s="145">
        <f t="shared" ca="1" si="4"/>
        <v>4</v>
      </c>
      <c r="K18" s="77">
        <f t="shared" ca="1" si="7"/>
        <v>6</v>
      </c>
    </row>
    <row r="19" spans="7:11" x14ac:dyDescent="0.25">
      <c r="G19" s="141" t="s">
        <v>129</v>
      </c>
      <c r="H19" s="142" t="s">
        <v>56</v>
      </c>
      <c r="I19" s="143">
        <v>2</v>
      </c>
      <c r="J19" s="147">
        <f t="shared" ca="1" si="4"/>
        <v>5</v>
      </c>
      <c r="K19" s="80">
        <f t="shared" ca="1" si="7"/>
        <v>7</v>
      </c>
    </row>
    <row r="20" spans="7:11" x14ac:dyDescent="0.25">
      <c r="G20" s="138"/>
      <c r="H20" s="139" t="s">
        <v>54</v>
      </c>
      <c r="I20" s="140"/>
      <c r="J20" s="146">
        <f t="shared" ca="1" si="4"/>
        <v>11</v>
      </c>
      <c r="K20" s="75">
        <f t="shared" ref="K20:K22" ca="1" si="8">J20+I20</f>
        <v>11</v>
      </c>
    </row>
    <row r="21" spans="7:11" x14ac:dyDescent="0.25">
      <c r="G21" s="138"/>
      <c r="H21" s="139" t="s">
        <v>55</v>
      </c>
      <c r="I21" s="140"/>
      <c r="J21" s="145">
        <f t="shared" ca="1" si="4"/>
        <v>15</v>
      </c>
      <c r="K21" s="77">
        <f t="shared" ca="1" si="8"/>
        <v>15</v>
      </c>
    </row>
    <row r="22" spans="7:11" x14ac:dyDescent="0.25">
      <c r="G22" s="141"/>
      <c r="H22" s="142" t="s">
        <v>56</v>
      </c>
      <c r="I22" s="143"/>
      <c r="J22" s="147">
        <f t="shared" ca="1" si="4"/>
        <v>3</v>
      </c>
      <c r="K22" s="80">
        <f t="shared" ca="1" si="8"/>
        <v>3</v>
      </c>
    </row>
    <row r="23" spans="7:11" x14ac:dyDescent="0.25">
      <c r="G23" s="141"/>
      <c r="H23" s="142" t="s">
        <v>101</v>
      </c>
      <c r="I23" s="143"/>
      <c r="J23" s="147">
        <f t="shared" ca="1" si="4"/>
        <v>7</v>
      </c>
      <c r="K23" s="80">
        <f t="shared" ref="K23" ca="1" si="9">J23+I23</f>
        <v>7</v>
      </c>
    </row>
    <row r="24" spans="7:11" x14ac:dyDescent="0.25">
      <c r="G24" s="141"/>
      <c r="H24" s="142" t="s">
        <v>103</v>
      </c>
      <c r="I24" s="143"/>
      <c r="J24" s="147">
        <f t="shared" ca="1" si="4"/>
        <v>1</v>
      </c>
      <c r="K24" s="80">
        <f t="shared" ref="K24" ca="1" si="10">J24+I24</f>
        <v>1</v>
      </c>
    </row>
  </sheetData>
  <conditionalFormatting sqref="G5">
    <cfRule type="cellIs" dxfId="59" priority="57" operator="equal">
      <formula>"No"</formula>
    </cfRule>
    <cfRule type="cellIs" dxfId="58" priority="58" operator="equal">
      <formula>"Yes"</formula>
    </cfRule>
  </conditionalFormatting>
  <conditionalFormatting sqref="G6:G7">
    <cfRule type="cellIs" dxfId="57" priority="55" operator="equal">
      <formula>"No"</formula>
    </cfRule>
    <cfRule type="cellIs" dxfId="56" priority="56" operator="equal">
      <formula>"Yes"</formula>
    </cfRule>
  </conditionalFormatting>
  <conditionalFormatting sqref="G2">
    <cfRule type="cellIs" dxfId="55" priority="53" operator="equal">
      <formula>"No"</formula>
    </cfRule>
    <cfRule type="cellIs" dxfId="54" priority="54" operator="equal">
      <formula>"Yes"</formula>
    </cfRule>
  </conditionalFormatting>
  <conditionalFormatting sqref="G3:G4">
    <cfRule type="cellIs" dxfId="53" priority="51" operator="equal">
      <formula>"No"</formula>
    </cfRule>
    <cfRule type="cellIs" dxfId="52" priority="52" operator="equal">
      <formula>"Yes"</formula>
    </cfRule>
  </conditionalFormatting>
  <conditionalFormatting sqref="G8">
    <cfRule type="cellIs" dxfId="51" priority="49" operator="equal">
      <formula>"No"</formula>
    </cfRule>
    <cfRule type="cellIs" dxfId="50" priority="50" operator="equal">
      <formula>"Yes"</formula>
    </cfRule>
  </conditionalFormatting>
  <conditionalFormatting sqref="G9:G10">
    <cfRule type="cellIs" dxfId="49" priority="47" operator="equal">
      <formula>"No"</formula>
    </cfRule>
    <cfRule type="cellIs" dxfId="48" priority="48" operator="equal">
      <formula>"Yes"</formula>
    </cfRule>
  </conditionalFormatting>
  <conditionalFormatting sqref="G11">
    <cfRule type="cellIs" dxfId="47" priority="29" operator="equal">
      <formula>"No"</formula>
    </cfRule>
    <cfRule type="cellIs" dxfId="46" priority="30" operator="equal">
      <formula>"Yes"</formula>
    </cfRule>
  </conditionalFormatting>
  <conditionalFormatting sqref="G12:G13">
    <cfRule type="cellIs" dxfId="45" priority="27" operator="equal">
      <formula>"No"</formula>
    </cfRule>
    <cfRule type="cellIs" dxfId="44" priority="28" operator="equal">
      <formula>"Yes"</formula>
    </cfRule>
  </conditionalFormatting>
  <conditionalFormatting sqref="G14">
    <cfRule type="cellIs" dxfId="43" priority="25" operator="equal">
      <formula>"No"</formula>
    </cfRule>
    <cfRule type="cellIs" dxfId="42" priority="26" operator="equal">
      <formula>"Yes"</formula>
    </cfRule>
  </conditionalFormatting>
  <conditionalFormatting sqref="G15:G16">
    <cfRule type="cellIs" dxfId="41" priority="23" operator="equal">
      <formula>"No"</formula>
    </cfRule>
    <cfRule type="cellIs" dxfId="40" priority="24" operator="equal">
      <formula>"Yes"</formula>
    </cfRule>
  </conditionalFormatting>
  <conditionalFormatting sqref="G17">
    <cfRule type="cellIs" dxfId="39" priority="21" operator="equal">
      <formula>"No"</formula>
    </cfRule>
    <cfRule type="cellIs" dxfId="38" priority="22" operator="equal">
      <formula>"Yes"</formula>
    </cfRule>
  </conditionalFormatting>
  <conditionalFormatting sqref="G18:G19">
    <cfRule type="cellIs" dxfId="37" priority="19" operator="equal">
      <formula>"No"</formula>
    </cfRule>
    <cfRule type="cellIs" dxfId="36" priority="20" operator="equal">
      <formula>"Yes"</formula>
    </cfRule>
  </conditionalFormatting>
  <conditionalFormatting sqref="G20">
    <cfRule type="cellIs" dxfId="35" priority="9" operator="equal">
      <formula>"No"</formula>
    </cfRule>
    <cfRule type="cellIs" dxfId="34" priority="10" operator="equal">
      <formula>"Yes"</formula>
    </cfRule>
  </conditionalFormatting>
  <conditionalFormatting sqref="G21:G22">
    <cfRule type="cellIs" dxfId="33" priority="7" operator="equal">
      <formula>"No"</formula>
    </cfRule>
    <cfRule type="cellIs" dxfId="32" priority="8" operator="equal">
      <formula>"Yes"</formula>
    </cfRule>
  </conditionalFormatting>
  <conditionalFormatting sqref="G23">
    <cfRule type="cellIs" dxfId="31" priority="5" operator="equal">
      <formula>"No"</formula>
    </cfRule>
    <cfRule type="cellIs" dxfId="30" priority="6" operator="equal">
      <formula>"Yes"</formula>
    </cfRule>
  </conditionalFormatting>
  <conditionalFormatting sqref="G24">
    <cfRule type="cellIs" dxfId="29" priority="1" operator="equal">
      <formula>"No"</formula>
    </cfRule>
    <cfRule type="cellIs" dxfId="28" priority="2" operator="equal">
      <formula>"Yes"</formula>
    </cfRule>
  </conditionalFormatting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28"/>
  <sheetViews>
    <sheetView showGridLines="0"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H7" sqref="H7"/>
    </sheetView>
  </sheetViews>
  <sheetFormatPr defaultRowHeight="15.75" x14ac:dyDescent="0.25"/>
  <cols>
    <col min="1" max="1" width="26.25" style="24" bestFit="1" customWidth="1"/>
    <col min="2" max="2" width="5.875" style="24" bestFit="1" customWidth="1"/>
    <col min="3" max="3" width="4.875" style="24" bestFit="1" customWidth="1"/>
    <col min="4" max="4" width="3.625" style="24" bestFit="1" customWidth="1"/>
    <col min="5" max="5" width="6.25" style="24" bestFit="1" customWidth="1"/>
    <col min="6" max="6" width="15" style="21" customWidth="1"/>
    <col min="7" max="7" width="2.875" style="21" bestFit="1" customWidth="1"/>
    <col min="8" max="8" width="6.375" style="21" bestFit="1" customWidth="1"/>
    <col min="9" max="9" width="7.375" style="21" bestFit="1" customWidth="1"/>
    <col min="10" max="10" width="4.25" style="21" bestFit="1" customWidth="1"/>
    <col min="11" max="11" width="4.75" style="21" bestFit="1" customWidth="1"/>
    <col min="12" max="12" width="4.625" style="21" bestFit="1" customWidth="1"/>
    <col min="13" max="13" width="7.25" style="21" bestFit="1" customWidth="1"/>
    <col min="14" max="14" width="5.375" style="21" bestFit="1" customWidth="1"/>
    <col min="15" max="15" width="4.125" style="21" bestFit="1" customWidth="1"/>
    <col min="16" max="16" width="5.375" style="21" bestFit="1" customWidth="1"/>
    <col min="17" max="17" width="6.125" style="21" bestFit="1" customWidth="1"/>
    <col min="18" max="18" width="4.375" style="21" customWidth="1"/>
    <col min="19" max="19" width="5.75" style="21" customWidth="1"/>
    <col min="20" max="20" width="6.25" style="21" customWidth="1"/>
    <col min="21" max="21" width="9" style="21" customWidth="1"/>
    <col min="22" max="22" width="7.875" style="21" bestFit="1" customWidth="1"/>
    <col min="23" max="23" width="9" style="21"/>
    <col min="24" max="24" width="7.375" style="21" bestFit="1" customWidth="1"/>
    <col min="25" max="25" width="4.375" style="21" bestFit="1" customWidth="1"/>
    <col min="26" max="26" width="6.625" style="21" hidden="1" customWidth="1"/>
    <col min="27" max="27" width="7.375" style="21" bestFit="1" customWidth="1"/>
    <col min="28" max="28" width="1.5" style="21" customWidth="1"/>
    <col min="29" max="29" width="9.125" style="21" bestFit="1" customWidth="1"/>
    <col min="30" max="16384" width="9" style="21"/>
  </cols>
  <sheetData>
    <row r="1" spans="1:29" s="17" customFormat="1" ht="33" thickTop="1" thickBot="1" x14ac:dyDescent="0.3">
      <c r="A1" s="57" t="s">
        <v>0</v>
      </c>
      <c r="B1" s="116" t="s">
        <v>57</v>
      </c>
      <c r="C1" s="119" t="s">
        <v>58</v>
      </c>
      <c r="D1" s="122" t="s">
        <v>59</v>
      </c>
      <c r="E1" s="154" t="s">
        <v>87</v>
      </c>
      <c r="F1" s="112" t="s">
        <v>60</v>
      </c>
      <c r="G1" s="113"/>
      <c r="H1" s="54" t="s">
        <v>61</v>
      </c>
      <c r="I1" s="16" t="s">
        <v>62</v>
      </c>
      <c r="J1" s="18" t="s">
        <v>63</v>
      </c>
      <c r="K1" s="25" t="s">
        <v>64</v>
      </c>
      <c r="L1" s="28" t="s">
        <v>65</v>
      </c>
      <c r="M1" s="148" t="s">
        <v>66</v>
      </c>
      <c r="N1" s="36" t="s">
        <v>67</v>
      </c>
      <c r="O1" s="39" t="s">
        <v>68</v>
      </c>
      <c r="P1" s="42" t="s">
        <v>69</v>
      </c>
      <c r="Q1" s="45" t="s">
        <v>70</v>
      </c>
      <c r="R1" s="48" t="s">
        <v>71</v>
      </c>
      <c r="S1" s="51" t="s">
        <v>72</v>
      </c>
      <c r="T1" s="33" t="s">
        <v>73</v>
      </c>
      <c r="U1" s="58" t="s">
        <v>74</v>
      </c>
      <c r="V1" s="61" t="s">
        <v>75</v>
      </c>
      <c r="W1" s="68" t="s">
        <v>76</v>
      </c>
      <c r="X1" s="71" t="s">
        <v>77</v>
      </c>
      <c r="Y1" s="65" t="s">
        <v>78</v>
      </c>
      <c r="Z1" s="61" t="s">
        <v>79</v>
      </c>
      <c r="AA1" s="64" t="s">
        <v>80</v>
      </c>
      <c r="AC1" s="157" t="s">
        <v>88</v>
      </c>
    </row>
    <row r="2" spans="1:29" ht="16.5" thickTop="1" x14ac:dyDescent="0.25">
      <c r="A2" s="150" t="s">
        <v>8</v>
      </c>
      <c r="B2" s="117">
        <f>17+1+1</f>
        <v>19</v>
      </c>
      <c r="C2" s="120">
        <f>14+1+1</f>
        <v>16</v>
      </c>
      <c r="D2" s="123">
        <f>21+1+1</f>
        <v>23</v>
      </c>
      <c r="E2" s="155">
        <v>0</v>
      </c>
      <c r="F2" s="114" t="s">
        <v>83</v>
      </c>
      <c r="G2" s="115" t="s">
        <v>84</v>
      </c>
      <c r="H2" s="55"/>
      <c r="I2" s="19"/>
      <c r="J2" s="20"/>
      <c r="K2" s="26"/>
      <c r="L2" s="29"/>
      <c r="M2" s="31"/>
      <c r="N2" s="37"/>
      <c r="O2" s="40"/>
      <c r="P2" s="43"/>
      <c r="Q2" s="46"/>
      <c r="R2" s="49"/>
      <c r="S2" s="52"/>
      <c r="T2" s="34"/>
      <c r="U2" s="59"/>
      <c r="V2" s="62">
        <f t="shared" ref="V2:V15" si="0">SUM(H2:U2)</f>
        <v>0</v>
      </c>
      <c r="W2" s="69"/>
      <c r="X2" s="72"/>
      <c r="Y2" s="66">
        <v>57</v>
      </c>
      <c r="Z2" s="62">
        <f t="shared" ref="Z2:Z8" si="1">Y2+X2-(V2+W2)</f>
        <v>57</v>
      </c>
      <c r="AA2" s="131">
        <f t="shared" ref="AA2:AA8" si="2">SMALL(Y2:Z2,1)</f>
        <v>57</v>
      </c>
      <c r="AC2" s="158"/>
    </row>
    <row r="3" spans="1:29" x14ac:dyDescent="0.25">
      <c r="A3" s="151" t="s">
        <v>81</v>
      </c>
      <c r="B3" s="118">
        <f>13+6</f>
        <v>19</v>
      </c>
      <c r="C3" s="121">
        <f>11+6</f>
        <v>17</v>
      </c>
      <c r="D3" s="124">
        <f>13+6</f>
        <v>19</v>
      </c>
      <c r="E3" s="156">
        <v>0</v>
      </c>
      <c r="F3" s="114" t="s">
        <v>83</v>
      </c>
      <c r="G3" s="115" t="s">
        <v>84</v>
      </c>
      <c r="H3" s="56"/>
      <c r="I3" s="22"/>
      <c r="J3" s="23"/>
      <c r="K3" s="27"/>
      <c r="L3" s="30"/>
      <c r="M3" s="32"/>
      <c r="N3" s="38"/>
      <c r="O3" s="41"/>
      <c r="P3" s="44"/>
      <c r="Q3" s="47"/>
      <c r="R3" s="50"/>
      <c r="S3" s="53"/>
      <c r="T3" s="35"/>
      <c r="U3" s="60"/>
      <c r="V3" s="62">
        <f t="shared" si="0"/>
        <v>0</v>
      </c>
      <c r="W3" s="70"/>
      <c r="X3" s="73"/>
      <c r="Y3" s="67">
        <v>52</v>
      </c>
      <c r="Z3" s="63">
        <f t="shared" si="1"/>
        <v>52</v>
      </c>
      <c r="AA3" s="131">
        <f t="shared" si="2"/>
        <v>52</v>
      </c>
      <c r="AC3" s="159"/>
    </row>
    <row r="4" spans="1:29" x14ac:dyDescent="0.25">
      <c r="A4" s="151" t="s">
        <v>30</v>
      </c>
      <c r="B4" s="118">
        <f>20</f>
        <v>20</v>
      </c>
      <c r="C4" s="121">
        <f>15+2</f>
        <v>17</v>
      </c>
      <c r="D4" s="124">
        <f>23+2</f>
        <v>25</v>
      </c>
      <c r="E4" s="156">
        <v>0</v>
      </c>
      <c r="F4" s="114" t="s">
        <v>83</v>
      </c>
      <c r="G4" s="115" t="s">
        <v>84</v>
      </c>
      <c r="H4" s="56"/>
      <c r="I4" s="22">
        <v>21</v>
      </c>
      <c r="J4" s="23"/>
      <c r="K4" s="27"/>
      <c r="L4" s="30"/>
      <c r="M4" s="32"/>
      <c r="N4" s="38"/>
      <c r="O4" s="41"/>
      <c r="P4" s="44"/>
      <c r="Q4" s="47"/>
      <c r="R4" s="50"/>
      <c r="S4" s="53"/>
      <c r="T4" s="35"/>
      <c r="U4" s="60"/>
      <c r="V4" s="62">
        <f t="shared" si="0"/>
        <v>21</v>
      </c>
      <c r="W4" s="70"/>
      <c r="X4" s="73"/>
      <c r="Y4" s="67">
        <v>70</v>
      </c>
      <c r="Z4" s="63">
        <f t="shared" si="1"/>
        <v>49</v>
      </c>
      <c r="AA4" s="131">
        <f t="shared" si="2"/>
        <v>49</v>
      </c>
      <c r="AC4" s="159"/>
    </row>
    <row r="5" spans="1:29" x14ac:dyDescent="0.25">
      <c r="A5" s="151" t="s">
        <v>7</v>
      </c>
      <c r="B5" s="169">
        <f>16</f>
        <v>16</v>
      </c>
      <c r="C5" s="121">
        <f>18</f>
        <v>18</v>
      </c>
      <c r="D5" s="124">
        <f>20</f>
        <v>20</v>
      </c>
      <c r="E5" s="156">
        <v>0</v>
      </c>
      <c r="F5" s="114" t="s">
        <v>83</v>
      </c>
      <c r="G5" s="115" t="s">
        <v>84</v>
      </c>
      <c r="H5" s="56"/>
      <c r="I5" s="22"/>
      <c r="J5" s="23"/>
      <c r="K5" s="27"/>
      <c r="L5" s="30"/>
      <c r="M5" s="32"/>
      <c r="N5" s="38"/>
      <c r="O5" s="41"/>
      <c r="P5" s="44"/>
      <c r="Q5" s="47"/>
      <c r="R5" s="50"/>
      <c r="S5" s="53"/>
      <c r="T5" s="35"/>
      <c r="U5" s="60"/>
      <c r="V5" s="62">
        <f t="shared" si="0"/>
        <v>0</v>
      </c>
      <c r="W5" s="70"/>
      <c r="X5" s="73"/>
      <c r="Y5" s="67">
        <v>60</v>
      </c>
      <c r="Z5" s="63">
        <f t="shared" si="1"/>
        <v>60</v>
      </c>
      <c r="AA5" s="131">
        <f t="shared" si="2"/>
        <v>60</v>
      </c>
      <c r="AC5" s="159"/>
    </row>
    <row r="6" spans="1:29" x14ac:dyDescent="0.25">
      <c r="A6" s="152" t="s">
        <v>89</v>
      </c>
      <c r="B6" s="118">
        <v>17</v>
      </c>
      <c r="C6" s="121">
        <v>11</v>
      </c>
      <c r="D6" s="124">
        <v>18</v>
      </c>
      <c r="E6" s="156">
        <v>0</v>
      </c>
      <c r="F6" s="182" t="s">
        <v>177</v>
      </c>
      <c r="G6" s="183">
        <v>2</v>
      </c>
      <c r="H6" s="56">
        <v>26</v>
      </c>
      <c r="I6" s="22">
        <v>9</v>
      </c>
      <c r="J6" s="168"/>
      <c r="K6" s="27"/>
      <c r="L6" s="30">
        <v>8</v>
      </c>
      <c r="M6" s="32"/>
      <c r="N6" s="38"/>
      <c r="O6" s="41"/>
      <c r="P6" s="44"/>
      <c r="Q6" s="47"/>
      <c r="R6" s="50"/>
      <c r="S6" s="53"/>
      <c r="T6" s="35"/>
      <c r="U6" s="60"/>
      <c r="V6" s="62">
        <f t="shared" ref="V6" si="3">SUM(H6:U6)</f>
        <v>43</v>
      </c>
      <c r="W6" s="70"/>
      <c r="X6" s="73">
        <v>20</v>
      </c>
      <c r="Y6" s="67">
        <v>77</v>
      </c>
      <c r="Z6" s="63">
        <f t="shared" ref="Z6" si="4">Y6+X6-(V6+W6)</f>
        <v>54</v>
      </c>
      <c r="AA6" s="131">
        <f t="shared" ref="AA6" si="5">SMALL(Y6:Z6,1)</f>
        <v>54</v>
      </c>
      <c r="AC6" s="180">
        <v>70</v>
      </c>
    </row>
    <row r="7" spans="1:29" x14ac:dyDescent="0.25">
      <c r="A7" s="152" t="s">
        <v>102</v>
      </c>
      <c r="B7" s="118">
        <v>15</v>
      </c>
      <c r="C7" s="121">
        <v>17</v>
      </c>
      <c r="D7" s="124">
        <v>21</v>
      </c>
      <c r="E7" s="156">
        <v>0</v>
      </c>
      <c r="F7" s="149" t="s">
        <v>86</v>
      </c>
      <c r="G7" s="115">
        <v>0</v>
      </c>
      <c r="H7" s="56"/>
      <c r="I7" s="22">
        <v>5</v>
      </c>
      <c r="J7" s="23"/>
      <c r="K7" s="27"/>
      <c r="L7" s="30"/>
      <c r="M7" s="32"/>
      <c r="N7" s="38"/>
      <c r="O7" s="41"/>
      <c r="P7" s="44"/>
      <c r="Q7" s="47"/>
      <c r="R7" s="50"/>
      <c r="S7" s="53"/>
      <c r="T7" s="35"/>
      <c r="U7" s="60"/>
      <c r="V7" s="62">
        <f t="shared" ref="V7" si="6">SUM(H7:U7)</f>
        <v>5</v>
      </c>
      <c r="W7" s="70"/>
      <c r="X7" s="73"/>
      <c r="Y7" s="67">
        <v>30</v>
      </c>
      <c r="Z7" s="63">
        <f t="shared" ref="Z7" si="7">Y7+X7-(V7+W7)</f>
        <v>25</v>
      </c>
      <c r="AA7" s="131">
        <f t="shared" ref="AA7" si="8">SMALL(Y7:Z7,1)</f>
        <v>25</v>
      </c>
      <c r="AC7" s="159"/>
    </row>
    <row r="8" spans="1:29" x14ac:dyDescent="0.25">
      <c r="A8" s="152" t="s">
        <v>91</v>
      </c>
      <c r="B8" s="118">
        <v>16</v>
      </c>
      <c r="C8" s="121">
        <v>10</v>
      </c>
      <c r="D8" s="124">
        <v>16</v>
      </c>
      <c r="E8" s="156">
        <v>0</v>
      </c>
      <c r="F8" s="149" t="s">
        <v>86</v>
      </c>
      <c r="G8" s="115">
        <v>0</v>
      </c>
      <c r="H8" s="56"/>
      <c r="I8" s="22"/>
      <c r="J8" s="23"/>
      <c r="K8" s="27"/>
      <c r="L8" s="30"/>
      <c r="M8" s="32"/>
      <c r="N8" s="38"/>
      <c r="O8" s="41"/>
      <c r="P8" s="44"/>
      <c r="Q8" s="47"/>
      <c r="R8" s="50"/>
      <c r="S8" s="53"/>
      <c r="T8" s="35"/>
      <c r="U8" s="60"/>
      <c r="V8" s="62">
        <f t="shared" ref="V8" si="9">SUM(H8:U8)</f>
        <v>0</v>
      </c>
      <c r="W8" s="70"/>
      <c r="X8" s="73"/>
      <c r="Y8" s="67">
        <v>25</v>
      </c>
      <c r="Z8" s="63">
        <f t="shared" si="1"/>
        <v>25</v>
      </c>
      <c r="AA8" s="131">
        <f t="shared" si="2"/>
        <v>25</v>
      </c>
      <c r="AC8" s="159"/>
    </row>
    <row r="9" spans="1:29" x14ac:dyDescent="0.25">
      <c r="A9" s="152" t="s">
        <v>167</v>
      </c>
      <c r="B9" s="118">
        <v>14</v>
      </c>
      <c r="C9" s="121">
        <v>12</v>
      </c>
      <c r="D9" s="124">
        <v>16</v>
      </c>
      <c r="E9" s="156">
        <v>0</v>
      </c>
      <c r="F9" s="149" t="s">
        <v>86</v>
      </c>
      <c r="G9" s="115">
        <v>0</v>
      </c>
      <c r="H9" s="56">
        <v>12</v>
      </c>
      <c r="I9" s="22"/>
      <c r="J9" s="23"/>
      <c r="K9" s="27"/>
      <c r="L9" s="30"/>
      <c r="M9" s="32"/>
      <c r="N9" s="38"/>
      <c r="O9" s="41"/>
      <c r="P9" s="44"/>
      <c r="Q9" s="47"/>
      <c r="R9" s="50"/>
      <c r="S9" s="53"/>
      <c r="T9" s="35"/>
      <c r="U9" s="60"/>
      <c r="V9" s="62">
        <f t="shared" ref="V9" si="10">SUM(H9:U9)</f>
        <v>12</v>
      </c>
      <c r="W9" s="70"/>
      <c r="X9" s="73"/>
      <c r="Y9" s="67">
        <v>13</v>
      </c>
      <c r="Z9" s="63">
        <f t="shared" ref="Z9" si="11">Y9+X9-(V9+W9)</f>
        <v>1</v>
      </c>
      <c r="AA9" s="131">
        <f t="shared" ref="AA9" si="12">SMALL(Y9:Z9,1)</f>
        <v>1</v>
      </c>
      <c r="AC9" s="159"/>
    </row>
    <row r="10" spans="1:29" x14ac:dyDescent="0.25">
      <c r="A10" s="152" t="s">
        <v>168</v>
      </c>
      <c r="B10" s="118">
        <v>14</v>
      </c>
      <c r="C10" s="121">
        <v>12</v>
      </c>
      <c r="D10" s="124">
        <v>16</v>
      </c>
      <c r="E10" s="156">
        <v>0</v>
      </c>
      <c r="F10" s="149" t="s">
        <v>86</v>
      </c>
      <c r="G10" s="115">
        <v>0</v>
      </c>
      <c r="H10" s="56">
        <v>4</v>
      </c>
      <c r="I10" s="22"/>
      <c r="J10" s="23"/>
      <c r="K10" s="27"/>
      <c r="L10" s="30"/>
      <c r="M10" s="32"/>
      <c r="N10" s="38"/>
      <c r="O10" s="41"/>
      <c r="P10" s="44"/>
      <c r="Q10" s="47"/>
      <c r="R10" s="50"/>
      <c r="S10" s="53"/>
      <c r="T10" s="35"/>
      <c r="U10" s="60"/>
      <c r="V10" s="62">
        <f t="shared" ref="V10" si="13">SUM(H10:U10)</f>
        <v>4</v>
      </c>
      <c r="W10" s="70"/>
      <c r="X10" s="73"/>
      <c r="Y10" s="67">
        <v>13</v>
      </c>
      <c r="Z10" s="63">
        <f t="shared" ref="Z10" si="14">Y10+X10-(V10+W10)</f>
        <v>9</v>
      </c>
      <c r="AA10" s="131">
        <f t="shared" ref="AA10" si="15">SMALL(Y10:Z10,1)</f>
        <v>9</v>
      </c>
      <c r="AC10" s="159"/>
    </row>
    <row r="11" spans="1:29" x14ac:dyDescent="0.25">
      <c r="A11" s="152" t="s">
        <v>169</v>
      </c>
      <c r="B11" s="118">
        <v>14</v>
      </c>
      <c r="C11" s="121">
        <v>12</v>
      </c>
      <c r="D11" s="124">
        <v>16</v>
      </c>
      <c r="E11" s="156">
        <v>0</v>
      </c>
      <c r="F11" s="149" t="s">
        <v>86</v>
      </c>
      <c r="G11" s="115">
        <v>0</v>
      </c>
      <c r="H11" s="56">
        <v>3</v>
      </c>
      <c r="I11" s="22"/>
      <c r="J11" s="23"/>
      <c r="K11" s="27"/>
      <c r="L11" s="30"/>
      <c r="M11" s="32"/>
      <c r="N11" s="38"/>
      <c r="O11" s="41"/>
      <c r="P11" s="44"/>
      <c r="Q11" s="47"/>
      <c r="R11" s="50"/>
      <c r="S11" s="53"/>
      <c r="T11" s="35"/>
      <c r="U11" s="60"/>
      <c r="V11" s="62">
        <f t="shared" ref="V11" si="16">SUM(H11:U11)</f>
        <v>3</v>
      </c>
      <c r="W11" s="70"/>
      <c r="X11" s="73"/>
      <c r="Y11" s="67">
        <v>13</v>
      </c>
      <c r="Z11" s="63">
        <f t="shared" ref="Z11" si="17">Y11+X11-(V11+W11)</f>
        <v>10</v>
      </c>
      <c r="AA11" s="131">
        <f t="shared" ref="AA11" si="18">SMALL(Y11:Z11,1)</f>
        <v>10</v>
      </c>
      <c r="AC11" s="159"/>
    </row>
    <row r="12" spans="1:29" x14ac:dyDescent="0.25">
      <c r="A12" s="152" t="s">
        <v>172</v>
      </c>
      <c r="B12" s="118">
        <v>14</v>
      </c>
      <c r="C12" s="121">
        <v>12</v>
      </c>
      <c r="D12" s="124">
        <v>16</v>
      </c>
      <c r="E12" s="156">
        <v>0</v>
      </c>
      <c r="F12" s="149" t="s">
        <v>86</v>
      </c>
      <c r="G12" s="115">
        <v>0</v>
      </c>
      <c r="H12" s="56"/>
      <c r="I12" s="22"/>
      <c r="J12" s="23"/>
      <c r="K12" s="27"/>
      <c r="L12" s="30"/>
      <c r="M12" s="32"/>
      <c r="N12" s="38"/>
      <c r="O12" s="41"/>
      <c r="P12" s="44"/>
      <c r="Q12" s="47"/>
      <c r="R12" s="50"/>
      <c r="S12" s="53"/>
      <c r="T12" s="35"/>
      <c r="U12" s="60"/>
      <c r="V12" s="62">
        <f t="shared" ref="V12:V14" si="19">SUM(H12:U12)</f>
        <v>0</v>
      </c>
      <c r="W12" s="70"/>
      <c r="X12" s="73"/>
      <c r="Y12" s="67">
        <v>13</v>
      </c>
      <c r="Z12" s="63">
        <f t="shared" ref="Z12:Z14" si="20">Y12+X12-(V12+W12)</f>
        <v>13</v>
      </c>
      <c r="AA12" s="131">
        <f t="shared" ref="AA12:AA14" si="21">SMALL(Y12:Z12,1)</f>
        <v>13</v>
      </c>
      <c r="AC12" s="159"/>
    </row>
    <row r="13" spans="1:29" x14ac:dyDescent="0.25">
      <c r="A13" s="152" t="s">
        <v>173</v>
      </c>
      <c r="B13" s="118">
        <v>14</v>
      </c>
      <c r="C13" s="121">
        <v>12</v>
      </c>
      <c r="D13" s="124">
        <v>16</v>
      </c>
      <c r="E13" s="156">
        <v>0</v>
      </c>
      <c r="F13" s="149" t="s">
        <v>86</v>
      </c>
      <c r="G13" s="115">
        <v>0</v>
      </c>
      <c r="H13" s="56"/>
      <c r="I13" s="22"/>
      <c r="J13" s="23"/>
      <c r="K13" s="27"/>
      <c r="L13" s="30"/>
      <c r="M13" s="32"/>
      <c r="N13" s="38"/>
      <c r="O13" s="41"/>
      <c r="P13" s="44"/>
      <c r="Q13" s="47"/>
      <c r="R13" s="50"/>
      <c r="S13" s="53"/>
      <c r="T13" s="35"/>
      <c r="U13" s="60"/>
      <c r="V13" s="62">
        <f t="shared" si="19"/>
        <v>0</v>
      </c>
      <c r="W13" s="70"/>
      <c r="X13" s="73"/>
      <c r="Y13" s="67">
        <v>13</v>
      </c>
      <c r="Z13" s="63">
        <f t="shared" si="20"/>
        <v>13</v>
      </c>
      <c r="AA13" s="131">
        <f t="shared" si="21"/>
        <v>13</v>
      </c>
      <c r="AC13" s="159"/>
    </row>
    <row r="14" spans="1:29" x14ac:dyDescent="0.25">
      <c r="A14" s="152" t="s">
        <v>174</v>
      </c>
      <c r="B14" s="118">
        <v>14</v>
      </c>
      <c r="C14" s="121">
        <v>12</v>
      </c>
      <c r="D14" s="124">
        <v>16</v>
      </c>
      <c r="E14" s="156">
        <v>0</v>
      </c>
      <c r="F14" s="149" t="s">
        <v>86</v>
      </c>
      <c r="G14" s="115">
        <v>0</v>
      </c>
      <c r="H14" s="56"/>
      <c r="I14" s="22"/>
      <c r="J14" s="23"/>
      <c r="K14" s="27"/>
      <c r="L14" s="30"/>
      <c r="M14" s="32"/>
      <c r="N14" s="38"/>
      <c r="O14" s="41"/>
      <c r="P14" s="44"/>
      <c r="Q14" s="47"/>
      <c r="R14" s="50"/>
      <c r="S14" s="53"/>
      <c r="T14" s="35"/>
      <c r="U14" s="60"/>
      <c r="V14" s="62">
        <f t="shared" si="19"/>
        <v>0</v>
      </c>
      <c r="W14" s="70"/>
      <c r="X14" s="73"/>
      <c r="Y14" s="67">
        <v>13</v>
      </c>
      <c r="Z14" s="63">
        <f t="shared" si="20"/>
        <v>13</v>
      </c>
      <c r="AA14" s="131">
        <f t="shared" si="21"/>
        <v>13</v>
      </c>
      <c r="AC14" s="159"/>
    </row>
    <row r="15" spans="1:29" x14ac:dyDescent="0.25">
      <c r="A15" s="152" t="s">
        <v>96</v>
      </c>
      <c r="B15" s="118">
        <f>12-2-1</f>
        <v>9</v>
      </c>
      <c r="C15" s="121">
        <f>12-2-1</f>
        <v>9</v>
      </c>
      <c r="D15" s="124">
        <f>14-2-1</f>
        <v>11</v>
      </c>
      <c r="E15" s="156">
        <v>0</v>
      </c>
      <c r="F15" s="149" t="s">
        <v>86</v>
      </c>
      <c r="G15" s="115">
        <v>0</v>
      </c>
      <c r="H15" s="56"/>
      <c r="I15" s="22"/>
      <c r="J15" s="23"/>
      <c r="K15" s="27"/>
      <c r="L15" s="30"/>
      <c r="M15" s="32"/>
      <c r="N15" s="38"/>
      <c r="O15" s="41"/>
      <c r="P15" s="44"/>
      <c r="Q15" s="47"/>
      <c r="R15" s="50"/>
      <c r="S15" s="53"/>
      <c r="T15" s="35"/>
      <c r="U15" s="60"/>
      <c r="V15" s="62">
        <f t="shared" si="0"/>
        <v>0</v>
      </c>
      <c r="W15" s="70"/>
      <c r="X15" s="73"/>
      <c r="Y15" s="163">
        <f>28+6</f>
        <v>34</v>
      </c>
      <c r="Z15" s="63">
        <f t="shared" ref="Z15" si="22">Y15+X15-(V15+W15)</f>
        <v>34</v>
      </c>
      <c r="AA15" s="131">
        <f t="shared" ref="AA15" si="23">SMALL(Y15:Z15,1)</f>
        <v>34</v>
      </c>
      <c r="AC15" s="159"/>
    </row>
    <row r="16" spans="1:29" x14ac:dyDescent="0.25">
      <c r="A16" s="153" t="s">
        <v>148</v>
      </c>
      <c r="B16" s="118">
        <v>14</v>
      </c>
      <c r="C16" s="121">
        <v>12</v>
      </c>
      <c r="D16" s="124">
        <v>15</v>
      </c>
      <c r="E16" s="156">
        <v>0</v>
      </c>
      <c r="F16" s="149" t="s">
        <v>86</v>
      </c>
      <c r="G16" s="115">
        <v>0</v>
      </c>
      <c r="H16" s="56"/>
      <c r="I16" s="22"/>
      <c r="J16" s="23"/>
      <c r="K16" s="27"/>
      <c r="L16" s="30"/>
      <c r="M16" s="32"/>
      <c r="N16" s="38"/>
      <c r="O16" s="41"/>
      <c r="P16" s="44"/>
      <c r="Q16" s="47"/>
      <c r="R16" s="50"/>
      <c r="S16" s="53"/>
      <c r="T16" s="35"/>
      <c r="U16" s="60"/>
      <c r="V16" s="62">
        <f t="shared" ref="V16" si="24">SUM(H16:U16)</f>
        <v>0</v>
      </c>
      <c r="W16" s="70"/>
      <c r="X16" s="73"/>
      <c r="Y16" s="67">
        <v>13</v>
      </c>
      <c r="Z16" s="63">
        <f t="shared" ref="Z16" si="25">Y16+X16-(V16+W16)</f>
        <v>13</v>
      </c>
      <c r="AA16" s="131">
        <f t="shared" ref="AA16:AA17" si="26">SMALL(Y16:Z16,1)</f>
        <v>13</v>
      </c>
      <c r="AC16" s="159"/>
    </row>
    <row r="17" spans="1:29" x14ac:dyDescent="0.25">
      <c r="A17" s="153" t="s">
        <v>110</v>
      </c>
      <c r="B17" s="118">
        <v>17</v>
      </c>
      <c r="C17" s="121">
        <v>14</v>
      </c>
      <c r="D17" s="124">
        <v>19</v>
      </c>
      <c r="E17" s="156">
        <v>0</v>
      </c>
      <c r="F17" s="149" t="s">
        <v>86</v>
      </c>
      <c r="G17" s="115">
        <v>0</v>
      </c>
      <c r="H17" s="56">
        <v>29</v>
      </c>
      <c r="I17" s="22">
        <v>21</v>
      </c>
      <c r="J17" s="168">
        <v>0</v>
      </c>
      <c r="K17" s="27"/>
      <c r="L17" s="30"/>
      <c r="M17" s="32">
        <v>5</v>
      </c>
      <c r="N17" s="38"/>
      <c r="O17" s="41"/>
      <c r="P17" s="44">
        <v>1</v>
      </c>
      <c r="Q17" s="47"/>
      <c r="R17" s="50"/>
      <c r="S17" s="53"/>
      <c r="T17" s="35"/>
      <c r="U17" s="60"/>
      <c r="V17" s="62">
        <f t="shared" ref="V17" si="27">SUM(H17:U17)</f>
        <v>56</v>
      </c>
      <c r="W17" s="70"/>
      <c r="X17" s="73"/>
      <c r="Y17" s="67">
        <v>42</v>
      </c>
      <c r="Z17" s="63">
        <f t="shared" ref="Z17" si="28">Y17+X17-(V17+W17)</f>
        <v>-14</v>
      </c>
      <c r="AA17" s="131">
        <f t="shared" si="26"/>
        <v>-14</v>
      </c>
      <c r="AC17" s="159"/>
    </row>
    <row r="18" spans="1:29" x14ac:dyDescent="0.25">
      <c r="A18" s="153" t="s">
        <v>120</v>
      </c>
      <c r="B18" s="165">
        <f>18-2</f>
        <v>16</v>
      </c>
      <c r="C18" s="166">
        <f>16-2</f>
        <v>14</v>
      </c>
      <c r="D18" s="124">
        <f>19-2</f>
        <v>17</v>
      </c>
      <c r="E18" s="156">
        <v>0</v>
      </c>
      <c r="F18" s="149" t="s">
        <v>133</v>
      </c>
      <c r="G18" s="115">
        <v>1</v>
      </c>
      <c r="H18" s="56">
        <v>37</v>
      </c>
      <c r="I18" s="22">
        <v>76</v>
      </c>
      <c r="J18" s="168">
        <v>0</v>
      </c>
      <c r="K18" s="27"/>
      <c r="L18" s="30">
        <v>19</v>
      </c>
      <c r="M18" s="32">
        <v>5</v>
      </c>
      <c r="N18" s="38"/>
      <c r="O18" s="41"/>
      <c r="P18" s="44">
        <v>2</v>
      </c>
      <c r="Q18" s="47"/>
      <c r="R18" s="50"/>
      <c r="S18" s="53"/>
      <c r="T18" s="35">
        <v>8</v>
      </c>
      <c r="U18" s="60"/>
      <c r="V18" s="62">
        <f t="shared" ref="V18" si="29">SUM(H18:U18)</f>
        <v>147</v>
      </c>
      <c r="W18" s="70"/>
      <c r="X18" s="73"/>
      <c r="Y18" s="163">
        <f>71+16+32</f>
        <v>119</v>
      </c>
      <c r="Z18" s="63">
        <f t="shared" ref="Z18" si="30">Y18+X18-(V18+W18)</f>
        <v>-28</v>
      </c>
      <c r="AA18" s="131">
        <f t="shared" ref="AA18" si="31">SMALL(Y18:Z18,1)</f>
        <v>-28</v>
      </c>
      <c r="AC18" s="159"/>
    </row>
    <row r="19" spans="1:29" x14ac:dyDescent="0.25">
      <c r="A19" s="171" t="s">
        <v>165</v>
      </c>
      <c r="B19" s="118">
        <f>16+2</f>
        <v>18</v>
      </c>
      <c r="C19" s="121">
        <f>15+2</f>
        <v>17</v>
      </c>
      <c r="D19" s="124">
        <f>20+2+2</f>
        <v>24</v>
      </c>
      <c r="E19" s="156">
        <v>0</v>
      </c>
      <c r="F19" s="149" t="s">
        <v>86</v>
      </c>
      <c r="G19" s="115">
        <v>0</v>
      </c>
      <c r="H19" s="56"/>
      <c r="I19" s="22">
        <v>21</v>
      </c>
      <c r="J19" s="23"/>
      <c r="K19" s="27"/>
      <c r="L19" s="30"/>
      <c r="M19" s="32">
        <v>10</v>
      </c>
      <c r="N19" s="38"/>
      <c r="O19" s="41"/>
      <c r="P19" s="44"/>
      <c r="Q19" s="47"/>
      <c r="R19" s="50"/>
      <c r="S19" s="53"/>
      <c r="T19" s="35"/>
      <c r="U19" s="60"/>
      <c r="V19" s="62">
        <f t="shared" ref="V19" si="32">SUM(H19:U19)</f>
        <v>31</v>
      </c>
      <c r="W19" s="70"/>
      <c r="X19" s="73"/>
      <c r="Y19" s="67">
        <v>26</v>
      </c>
      <c r="Z19" s="63">
        <f t="shared" ref="Z19" si="33">Y19+X19-(V19+W19)</f>
        <v>-5</v>
      </c>
      <c r="AA19" s="131">
        <f t="shared" ref="AA19" si="34">SMALL(Y19:Z19,1)</f>
        <v>-5</v>
      </c>
      <c r="AC19" s="159"/>
    </row>
    <row r="20" spans="1:29" x14ac:dyDescent="0.25">
      <c r="A20" s="153" t="s">
        <v>147</v>
      </c>
      <c r="B20" s="118">
        <v>13</v>
      </c>
      <c r="C20" s="121">
        <v>12</v>
      </c>
      <c r="D20" s="124">
        <v>14</v>
      </c>
      <c r="E20" s="156">
        <v>0</v>
      </c>
      <c r="F20" s="149" t="s">
        <v>86</v>
      </c>
      <c r="G20" s="115">
        <v>0</v>
      </c>
      <c r="H20" s="56"/>
      <c r="I20" s="22">
        <v>47</v>
      </c>
      <c r="J20" s="23"/>
      <c r="K20" s="27"/>
      <c r="L20" s="30">
        <v>2</v>
      </c>
      <c r="M20" s="32">
        <v>7</v>
      </c>
      <c r="N20" s="38"/>
      <c r="O20" s="41"/>
      <c r="P20" s="44"/>
      <c r="Q20" s="47"/>
      <c r="R20" s="50"/>
      <c r="S20" s="53"/>
      <c r="T20" s="35"/>
      <c r="U20" s="60"/>
      <c r="V20" s="62">
        <f t="shared" ref="V20" si="35">SUM(H20:U20)</f>
        <v>56</v>
      </c>
      <c r="W20" s="70"/>
      <c r="X20" s="73"/>
      <c r="Y20" s="67">
        <v>28</v>
      </c>
      <c r="Z20" s="63">
        <f t="shared" ref="Z20" si="36">Y20+X20-(V20+W20)</f>
        <v>-28</v>
      </c>
      <c r="AA20" s="131">
        <f t="shared" ref="AA20" si="37">SMALL(Y20:Z20,1)</f>
        <v>-28</v>
      </c>
      <c r="AC20" s="159"/>
    </row>
    <row r="21" spans="1:29" x14ac:dyDescent="0.25">
      <c r="A21" s="153" t="s">
        <v>149</v>
      </c>
      <c r="B21" s="118">
        <v>12</v>
      </c>
      <c r="C21" s="121">
        <v>10</v>
      </c>
      <c r="D21" s="124">
        <v>12</v>
      </c>
      <c r="E21" s="156">
        <v>0</v>
      </c>
      <c r="F21" s="149" t="s">
        <v>86</v>
      </c>
      <c r="G21" s="115">
        <v>0</v>
      </c>
      <c r="H21" s="56"/>
      <c r="I21" s="22">
        <v>11</v>
      </c>
      <c r="J21" s="23"/>
      <c r="K21" s="27"/>
      <c r="L21" s="30"/>
      <c r="M21" s="32"/>
      <c r="N21" s="38"/>
      <c r="O21" s="41"/>
      <c r="P21" s="44"/>
      <c r="Q21" s="47"/>
      <c r="R21" s="50"/>
      <c r="S21" s="53"/>
      <c r="T21" s="35"/>
      <c r="U21" s="60"/>
      <c r="V21" s="62">
        <f t="shared" ref="V21" si="38">SUM(H21:U21)</f>
        <v>11</v>
      </c>
      <c r="W21" s="70"/>
      <c r="X21" s="73"/>
      <c r="Y21" s="67">
        <v>16</v>
      </c>
      <c r="Z21" s="63">
        <f t="shared" ref="Z21" si="39">Y21+X21-(V21+W21)</f>
        <v>5</v>
      </c>
      <c r="AA21" s="131">
        <f t="shared" ref="AA21" si="40">SMALL(Y21:Z21,1)</f>
        <v>5</v>
      </c>
      <c r="AC21" s="159"/>
    </row>
    <row r="23" spans="1:29" x14ac:dyDescent="0.25">
      <c r="B23" s="164" t="s">
        <v>139</v>
      </c>
    </row>
    <row r="24" spans="1:29" x14ac:dyDescent="0.25">
      <c r="B24" s="164" t="s">
        <v>137</v>
      </c>
    </row>
    <row r="25" spans="1:29" x14ac:dyDescent="0.25">
      <c r="B25" s="164" t="s">
        <v>146</v>
      </c>
    </row>
    <row r="26" spans="1:29" x14ac:dyDescent="0.25">
      <c r="B26" s="170" t="s">
        <v>179</v>
      </c>
    </row>
    <row r="27" spans="1:29" x14ac:dyDescent="0.25">
      <c r="B27" s="170" t="s">
        <v>145</v>
      </c>
    </row>
    <row r="28" spans="1:29" x14ac:dyDescent="0.25">
      <c r="B28" s="170" t="s">
        <v>138</v>
      </c>
    </row>
  </sheetData>
  <conditionalFormatting sqref="AA2:AA5 AA19">
    <cfRule type="cellIs" dxfId="27" priority="46" stopIfTrue="1" operator="lessThan">
      <formula>0.5</formula>
    </cfRule>
  </conditionalFormatting>
  <conditionalFormatting sqref="AA2:AA5 AA19">
    <cfRule type="cellIs" dxfId="26" priority="75" operator="lessThan">
      <formula>Y2/2</formula>
    </cfRule>
  </conditionalFormatting>
  <conditionalFormatting sqref="AA15">
    <cfRule type="cellIs" dxfId="25" priority="31" stopIfTrue="1" operator="lessThan">
      <formula>0.5</formula>
    </cfRule>
  </conditionalFormatting>
  <conditionalFormatting sqref="AA15">
    <cfRule type="cellIs" dxfId="24" priority="32" operator="lessThan">
      <formula>Y15/2</formula>
    </cfRule>
  </conditionalFormatting>
  <conditionalFormatting sqref="AA6">
    <cfRule type="cellIs" dxfId="23" priority="29" stopIfTrue="1" operator="lessThan">
      <formula>0.5</formula>
    </cfRule>
  </conditionalFormatting>
  <conditionalFormatting sqref="AA6">
    <cfRule type="cellIs" dxfId="22" priority="30" operator="lessThan">
      <formula>Y6/2</formula>
    </cfRule>
  </conditionalFormatting>
  <conditionalFormatting sqref="AA17">
    <cfRule type="cellIs" dxfId="21" priority="28" operator="lessThan">
      <formula>Y17/2</formula>
    </cfRule>
  </conditionalFormatting>
  <conditionalFormatting sqref="AA17">
    <cfRule type="cellIs" dxfId="20" priority="27" stopIfTrue="1" operator="lessThan">
      <formula>0.5</formula>
    </cfRule>
  </conditionalFormatting>
  <conditionalFormatting sqref="AA20">
    <cfRule type="cellIs" dxfId="19" priority="21" stopIfTrue="1" operator="lessThan">
      <formula>0.5</formula>
    </cfRule>
  </conditionalFormatting>
  <conditionalFormatting sqref="AA20">
    <cfRule type="cellIs" dxfId="18" priority="22" operator="lessThan">
      <formula>Y20/2</formula>
    </cfRule>
  </conditionalFormatting>
  <conditionalFormatting sqref="AA8">
    <cfRule type="cellIs" dxfId="17" priority="19" stopIfTrue="1" operator="lessThan">
      <formula>0.5</formula>
    </cfRule>
  </conditionalFormatting>
  <conditionalFormatting sqref="AA8">
    <cfRule type="cellIs" dxfId="16" priority="20" operator="lessThan">
      <formula>Y8/2</formula>
    </cfRule>
  </conditionalFormatting>
  <conditionalFormatting sqref="AA18">
    <cfRule type="cellIs" dxfId="15" priority="16" operator="lessThan">
      <formula>Y18/2</formula>
    </cfRule>
  </conditionalFormatting>
  <conditionalFormatting sqref="AA18">
    <cfRule type="cellIs" dxfId="14" priority="15" stopIfTrue="1" operator="lessThan">
      <formula>0.5</formula>
    </cfRule>
  </conditionalFormatting>
  <conditionalFormatting sqref="AA7">
    <cfRule type="cellIs" dxfId="13" priority="13" stopIfTrue="1" operator="lessThan">
      <formula>0.5</formula>
    </cfRule>
  </conditionalFormatting>
  <conditionalFormatting sqref="AA7">
    <cfRule type="cellIs" dxfId="12" priority="14" operator="lessThan">
      <formula>Y7/2</formula>
    </cfRule>
  </conditionalFormatting>
  <conditionalFormatting sqref="AA21">
    <cfRule type="cellIs" dxfId="11" priority="11" stopIfTrue="1" operator="lessThan">
      <formula>0.5</formula>
    </cfRule>
  </conditionalFormatting>
  <conditionalFormatting sqref="AA21">
    <cfRule type="cellIs" dxfId="10" priority="12" operator="lessThan">
      <formula>Y21/2</formula>
    </cfRule>
  </conditionalFormatting>
  <conditionalFormatting sqref="AA16">
    <cfRule type="cellIs" dxfId="9" priority="10" operator="lessThan">
      <formula>Y16/2</formula>
    </cfRule>
  </conditionalFormatting>
  <conditionalFormatting sqref="AA16">
    <cfRule type="cellIs" dxfId="8" priority="9" stopIfTrue="1" operator="lessThan">
      <formula>0.5</formula>
    </cfRule>
  </conditionalFormatting>
  <conditionalFormatting sqref="AA9">
    <cfRule type="cellIs" dxfId="7" priority="7" stopIfTrue="1" operator="lessThan">
      <formula>0.5</formula>
    </cfRule>
  </conditionalFormatting>
  <conditionalFormatting sqref="AA9">
    <cfRule type="cellIs" dxfId="6" priority="8" operator="lessThan">
      <formula>Y9/2</formula>
    </cfRule>
  </conditionalFormatting>
  <conditionalFormatting sqref="AA11">
    <cfRule type="cellIs" dxfId="5" priority="5" stopIfTrue="1" operator="lessThan">
      <formula>0.5</formula>
    </cfRule>
  </conditionalFormatting>
  <conditionalFormatting sqref="AA11">
    <cfRule type="cellIs" dxfId="4" priority="6" operator="lessThan">
      <formula>Y11/2</formula>
    </cfRule>
  </conditionalFormatting>
  <conditionalFormatting sqref="AA10">
    <cfRule type="cellIs" dxfId="3" priority="3" stopIfTrue="1" operator="lessThan">
      <formula>0.5</formula>
    </cfRule>
  </conditionalFormatting>
  <conditionalFormatting sqref="AA10">
    <cfRule type="cellIs" dxfId="2" priority="4" operator="lessThan">
      <formula>Y10/2</formula>
    </cfRule>
  </conditionalFormatting>
  <conditionalFormatting sqref="AA12:AA14">
    <cfRule type="cellIs" dxfId="1" priority="1" stopIfTrue="1" operator="lessThan">
      <formula>0.5</formula>
    </cfRule>
  </conditionalFormatting>
  <conditionalFormatting sqref="AA12:AA14">
    <cfRule type="cellIs" dxfId="0" priority="2" operator="lessThan">
      <formula>Y12/2</formula>
    </cfRule>
  </conditionalFormatting>
  <pageMargins left="0.7" right="0.7" top="0.75" bottom="0.75" header="0.3" footer="0.3"/>
  <pageSetup orientation="portrait" horizontalDpi="300" verticalDpi="300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"/>
  <sheetViews>
    <sheetView showGridLines="0" tabSelected="1" zoomScaleNormal="100" workbookViewId="0"/>
  </sheetViews>
  <sheetFormatPr defaultRowHeight="15.75" x14ac:dyDescent="0.25"/>
  <cols>
    <col min="1" max="1" width="1.875" style="5" customWidth="1"/>
    <col min="2" max="2" width="8.625" style="1" bestFit="1" customWidth="1"/>
    <col min="3" max="3" width="3.875" style="5" customWidth="1"/>
    <col min="4" max="8" width="3.875" style="5" bestFit="1" customWidth="1"/>
    <col min="9" max="14" width="8.75" style="5" customWidth="1"/>
    <col min="15" max="16384" width="9" style="5"/>
  </cols>
  <sheetData>
    <row r="1" spans="1:16" s="1" customFormat="1" ht="17.25" thickTop="1" thickBot="1" x14ac:dyDescent="0.3">
      <c r="B1" s="2"/>
      <c r="C1" s="3" t="s">
        <v>10</v>
      </c>
      <c r="D1" s="3" t="s">
        <v>11</v>
      </c>
      <c r="E1" s="3" t="s">
        <v>12</v>
      </c>
      <c r="F1" s="3" t="s">
        <v>13</v>
      </c>
      <c r="G1" s="3" t="s">
        <v>14</v>
      </c>
      <c r="H1" s="4" t="s">
        <v>15</v>
      </c>
    </row>
    <row r="2" spans="1:16" x14ac:dyDescent="0.25">
      <c r="B2" s="6" t="s">
        <v>16</v>
      </c>
      <c r="C2" s="7">
        <f ca="1">RANDBETWEEN(1,3)</f>
        <v>1</v>
      </c>
      <c r="D2" s="7">
        <f ca="1">RANDBETWEEN(1,3)+RANDBETWEEN(1,3)</f>
        <v>3</v>
      </c>
      <c r="E2" s="7">
        <f ca="1">RANDBETWEEN(1,3)+RANDBETWEEN(1,3)+RANDBETWEEN(1,3)</f>
        <v>6</v>
      </c>
      <c r="F2" s="7">
        <f ca="1">RANDBETWEEN(1,3)+RANDBETWEEN(1,3)+RANDBETWEEN(1,3)+RANDBETWEEN(1,3)</f>
        <v>8</v>
      </c>
      <c r="G2" s="7">
        <f ca="1">RANDBETWEEN(1,3)+RANDBETWEEN(1,3)+RANDBETWEEN(1,3)+RANDBETWEEN(1,3)+RANDBETWEEN(1,3)</f>
        <v>9</v>
      </c>
      <c r="H2" s="8">
        <f ca="1">RANDBETWEEN(1,3)+RANDBETWEEN(1,3)+RANDBETWEEN(1,3)+RANDBETWEEN(1,3)+RANDBETWEEN(1,3)+RANDBETWEEN(1,3)</f>
        <v>12</v>
      </c>
      <c r="L2" s="1"/>
      <c r="M2" s="1"/>
      <c r="N2" s="1"/>
      <c r="O2" s="1"/>
      <c r="P2" s="1"/>
    </row>
    <row r="3" spans="1:16" x14ac:dyDescent="0.25">
      <c r="B3" s="9" t="s">
        <v>17</v>
      </c>
      <c r="C3" s="10">
        <f ca="1">RANDBETWEEN(1,4)</f>
        <v>3</v>
      </c>
      <c r="D3" s="10">
        <f ca="1">RANDBETWEEN(1,4)+RANDBETWEEN(1,4)</f>
        <v>7</v>
      </c>
      <c r="E3" s="10">
        <f ca="1">RANDBETWEEN(1,4)+RANDBETWEEN(1,4)+RANDBETWEEN(1,4)</f>
        <v>7</v>
      </c>
      <c r="F3" s="10">
        <f ca="1">RANDBETWEEN(1,4)+RANDBETWEEN(1,4)+RANDBETWEEN(1,4)+RANDBETWEEN(1,4)</f>
        <v>14</v>
      </c>
      <c r="G3" s="10">
        <f ca="1">RANDBETWEEN(1,4)+RANDBETWEEN(1,4)+RANDBETWEEN(1,4)+RANDBETWEEN(1,4)+RANDBETWEEN(1,4)</f>
        <v>14</v>
      </c>
      <c r="H3" s="11">
        <f ca="1">RANDBETWEEN(1,4)+RANDBETWEEN(1,4)+RANDBETWEEN(1,4)+RANDBETWEEN(1,4)+RANDBETWEEN(1,4)+RANDBETWEEN(1,4)</f>
        <v>14</v>
      </c>
      <c r="L3" s="1"/>
      <c r="M3" s="1"/>
      <c r="N3" s="1"/>
      <c r="O3" s="1"/>
      <c r="P3" s="1"/>
    </row>
    <row r="4" spans="1:16" x14ac:dyDescent="0.25">
      <c r="B4" s="9" t="s">
        <v>18</v>
      </c>
      <c r="C4" s="10">
        <f ca="1">RANDBETWEEN(1,6)</f>
        <v>2</v>
      </c>
      <c r="D4" s="10">
        <f ca="1">RANDBETWEEN(1,6)+RANDBETWEEN(1,6)</f>
        <v>9</v>
      </c>
      <c r="E4" s="10">
        <f ca="1">RANDBETWEEN(1,6)+RANDBETWEEN(1,6)+RANDBETWEEN(1,6)</f>
        <v>10</v>
      </c>
      <c r="F4" s="10">
        <f ca="1">RANDBETWEEN(1,6)+RANDBETWEEN(1,6)+RANDBETWEEN(1,6)+RANDBETWEEN(1,6)</f>
        <v>19</v>
      </c>
      <c r="G4" s="10">
        <f ca="1">RANDBETWEEN(1,6)+RANDBETWEEN(1,6)+RANDBETWEEN(1,6)+RANDBETWEEN(1,6)+RANDBETWEEN(1,6)</f>
        <v>15</v>
      </c>
      <c r="H4" s="11">
        <f ca="1">RANDBETWEEN(1,6)+RANDBETWEEN(1,6)+RANDBETWEEN(1,6)+RANDBETWEEN(1,6)+RANDBETWEEN(1,6)+RANDBETWEEN(1,6)</f>
        <v>23</v>
      </c>
      <c r="L4" s="1"/>
      <c r="M4" s="1"/>
      <c r="N4" s="1"/>
      <c r="O4" s="1"/>
      <c r="P4" s="1"/>
    </row>
    <row r="5" spans="1:16" x14ac:dyDescent="0.25">
      <c r="B5" s="9" t="s">
        <v>19</v>
      </c>
      <c r="C5" s="10">
        <f ca="1">RANDBETWEEN(1,8)</f>
        <v>3</v>
      </c>
      <c r="D5" s="10">
        <f ca="1">RANDBETWEEN(1,8)+RANDBETWEEN(1,8)</f>
        <v>8</v>
      </c>
      <c r="E5" s="10">
        <f ca="1">RANDBETWEEN(1,8)+RANDBETWEEN(1,8)+RANDBETWEEN(1,8)</f>
        <v>15</v>
      </c>
      <c r="F5" s="10">
        <f ca="1">RANDBETWEEN(1,8)+RANDBETWEEN(1,8)+RANDBETWEEN(1,8)+RANDBETWEEN(1,8)</f>
        <v>21</v>
      </c>
      <c r="G5" s="10">
        <f ca="1">RANDBETWEEN(1,8)+RANDBETWEEN(1,8)+RANDBETWEEN(1,8)+RANDBETWEEN(1,8)+RANDBETWEEN(1,8)</f>
        <v>23</v>
      </c>
      <c r="H5" s="11">
        <f ca="1">RANDBETWEEN(1,8)+RANDBETWEEN(1,8)+RANDBETWEEN(1,8)+RANDBETWEEN(1,8)+RANDBETWEEN(1,8)+RANDBETWEEN(1,8)</f>
        <v>23</v>
      </c>
      <c r="L5" s="1"/>
      <c r="M5" s="1"/>
      <c r="N5" s="1"/>
      <c r="O5" s="1"/>
      <c r="P5" s="1"/>
    </row>
    <row r="6" spans="1:16" x14ac:dyDescent="0.25">
      <c r="B6" s="9" t="s">
        <v>20</v>
      </c>
      <c r="C6" s="10">
        <f ca="1">RANDBETWEEN(1,10)</f>
        <v>10</v>
      </c>
      <c r="D6" s="10">
        <f ca="1">RANDBETWEEN(1,10)+RANDBETWEEN(1,10)</f>
        <v>17</v>
      </c>
      <c r="E6" s="10">
        <f ca="1">RANDBETWEEN(1,10)+RANDBETWEEN(1,10)+RANDBETWEEN(1,10)</f>
        <v>13</v>
      </c>
      <c r="F6" s="10">
        <f ca="1">RANDBETWEEN(1,10)+RANDBETWEEN(1,10)+RANDBETWEEN(1,10)+RANDBETWEEN(1,10)</f>
        <v>37</v>
      </c>
      <c r="G6" s="10">
        <f ca="1">RANDBETWEEN(1,10)+RANDBETWEEN(1,10)+RANDBETWEEN(1,10)+RANDBETWEEN(1,10)+RANDBETWEEN(1,10)</f>
        <v>24</v>
      </c>
      <c r="H6" s="11">
        <f ca="1">RANDBETWEEN(1,10)+RANDBETWEEN(1,10)+RANDBETWEEN(1,10)+RANDBETWEEN(1,10)+RANDBETWEEN(1,10)+RANDBETWEEN(1,10)</f>
        <v>26</v>
      </c>
      <c r="L6" s="1"/>
      <c r="M6" s="1"/>
      <c r="N6" s="1"/>
      <c r="O6" s="1"/>
      <c r="P6" s="1"/>
    </row>
    <row r="7" spans="1:16" x14ac:dyDescent="0.25">
      <c r="B7" s="9" t="s">
        <v>21</v>
      </c>
      <c r="C7" s="10">
        <f ca="1">RANDBETWEEN(1,12)</f>
        <v>1</v>
      </c>
      <c r="D7" s="10">
        <f ca="1">RANDBETWEEN(1,12)+RANDBETWEEN(1,12)</f>
        <v>15</v>
      </c>
      <c r="E7" s="10">
        <f ca="1">RANDBETWEEN(1,12)+RANDBETWEEN(1,12)+RANDBETWEEN(1,12)</f>
        <v>20</v>
      </c>
      <c r="F7" s="10">
        <f ca="1">RANDBETWEEN(1,12)+RANDBETWEEN(1,12)+RANDBETWEEN(1,12)+RANDBETWEEN(1,12)</f>
        <v>33</v>
      </c>
      <c r="G7" s="10">
        <f ca="1">RANDBETWEEN(1,12)+RANDBETWEEN(1,12)+RANDBETWEEN(1,12)+RANDBETWEEN(1,12)+RANDBETWEEN(1,12)</f>
        <v>36</v>
      </c>
      <c r="H7" s="11">
        <f ca="1">RANDBETWEEN(1,12)+RANDBETWEEN(1,12)+RANDBETWEEN(1,12)+RANDBETWEEN(1,12)+RANDBETWEEN(1,12)+RANDBETWEEN(1,12)</f>
        <v>31</v>
      </c>
      <c r="L7" s="1"/>
      <c r="M7" s="1"/>
      <c r="N7" s="1"/>
      <c r="O7" s="1"/>
      <c r="P7" s="1"/>
    </row>
    <row r="8" spans="1:16" x14ac:dyDescent="0.25">
      <c r="B8" s="9" t="s">
        <v>22</v>
      </c>
      <c r="C8" s="10">
        <f ca="1">RANDBETWEEN(1,20)</f>
        <v>17</v>
      </c>
      <c r="D8" s="10">
        <f ca="1">RANDBETWEEN(1,20)+RANDBETWEEN(1,20)</f>
        <v>27</v>
      </c>
      <c r="E8" s="10">
        <f ca="1">RANDBETWEEN(1,20)+RANDBETWEEN(1,20)+RANDBETWEEN(1,20)</f>
        <v>23</v>
      </c>
      <c r="F8" s="10">
        <f ca="1">RANDBETWEEN(1,20)+RANDBETWEEN(1,20)+RANDBETWEEN(1,20)+RANDBETWEEN(1,20)</f>
        <v>33</v>
      </c>
      <c r="G8" s="10">
        <f ca="1">RANDBETWEEN(1,20)+RANDBETWEEN(1,20)+RANDBETWEEN(1,20)+RANDBETWEEN(1,20)+RANDBETWEEN(1,20)</f>
        <v>33</v>
      </c>
      <c r="H8" s="11">
        <f ca="1">RANDBETWEEN(1,20)+RANDBETWEEN(1,20)+RANDBETWEEN(1,20)+RANDBETWEEN(1,20)+RANDBETWEEN(1,20)+RANDBETWEEN(1,20)</f>
        <v>76</v>
      </c>
      <c r="L8" s="1"/>
      <c r="M8" s="1"/>
      <c r="N8" s="1"/>
      <c r="O8" s="1"/>
      <c r="P8" s="1"/>
    </row>
    <row r="9" spans="1:16" ht="16.5" thickBot="1" x14ac:dyDescent="0.3">
      <c r="B9" s="12" t="s">
        <v>23</v>
      </c>
      <c r="C9" s="13">
        <f ca="1">RANDBETWEEN(1,100)</f>
        <v>38</v>
      </c>
      <c r="D9" s="13">
        <f ca="1">RANDBETWEEN(1,100)+RANDBETWEEN(1,100)</f>
        <v>58</v>
      </c>
      <c r="E9" s="13">
        <f ca="1">RANDBETWEEN(1,100)+RANDBETWEEN(1,100)+RANDBETWEEN(1,100)</f>
        <v>124</v>
      </c>
      <c r="F9" s="13">
        <f ca="1">RANDBETWEEN(1,100)+RANDBETWEEN(1,100)+RANDBETWEEN(1,100)+RANDBETWEEN(1,100)</f>
        <v>135</v>
      </c>
      <c r="G9" s="13">
        <f ca="1">RANDBETWEEN(1,100)+RANDBETWEEN(1,100)+RANDBETWEEN(1,100)+RANDBETWEEN(1,100)+RANDBETWEEN(1,100)</f>
        <v>258</v>
      </c>
      <c r="H9" s="14">
        <f ca="1">RANDBETWEEN(1,100)+RANDBETWEEN(1,100)+RANDBETWEEN(1,100)+RANDBETWEEN(1,100)+RANDBETWEEN(1,100)+RANDBETWEEN(1,100)</f>
        <v>287</v>
      </c>
      <c r="L9" s="1"/>
      <c r="M9" s="1"/>
      <c r="N9" s="1"/>
      <c r="O9" s="1"/>
      <c r="P9" s="1"/>
    </row>
    <row r="10" spans="1:16" ht="16.5" thickTop="1" x14ac:dyDescent="0.25">
      <c r="A10" s="1"/>
      <c r="C10" s="1"/>
      <c r="D10" s="1"/>
      <c r="E10" s="1"/>
      <c r="F10" s="1"/>
    </row>
    <row r="11" spans="1:16" x14ac:dyDescent="0.25">
      <c r="A11" s="1"/>
      <c r="C11" s="1"/>
      <c r="D11" s="1"/>
      <c r="E11" s="1"/>
      <c r="F11" s="1"/>
    </row>
    <row r="12" spans="1:16" x14ac:dyDescent="0.25">
      <c r="A12" s="1"/>
      <c r="C12" s="1"/>
      <c r="D12" s="1"/>
      <c r="E12" s="1"/>
      <c r="F12" s="1"/>
    </row>
    <row r="13" spans="1:16" x14ac:dyDescent="0.25">
      <c r="A13" s="1"/>
      <c r="C13" s="1"/>
      <c r="D13" s="1"/>
      <c r="E13" s="1"/>
      <c r="F13" s="1"/>
    </row>
    <row r="14" spans="1:16" x14ac:dyDescent="0.25">
      <c r="A14" s="1"/>
      <c r="C14" s="1"/>
      <c r="D14" s="1"/>
      <c r="E14" s="1"/>
      <c r="F14" s="1"/>
    </row>
    <row r="15" spans="1:16" x14ac:dyDescent="0.25">
      <c r="A15" s="1"/>
      <c r="C15" s="1"/>
      <c r="D15" s="1"/>
      <c r="E15" s="1"/>
      <c r="F15" s="1"/>
    </row>
    <row r="16" spans="1:16" x14ac:dyDescent="0.25">
      <c r="A16" s="1"/>
      <c r="C16" s="1"/>
      <c r="D16" s="1"/>
      <c r="E16" s="1"/>
      <c r="F16" s="1"/>
    </row>
    <row r="17" spans="1:7" x14ac:dyDescent="0.25">
      <c r="A17" s="1"/>
      <c r="C17" s="1"/>
      <c r="D17" s="1"/>
      <c r="E17" s="1"/>
      <c r="F17" s="1"/>
    </row>
    <row r="18" spans="1:7" x14ac:dyDescent="0.25">
      <c r="A18" s="1"/>
      <c r="C18" s="1"/>
      <c r="D18" s="1"/>
      <c r="E18" s="1"/>
      <c r="F18" s="1"/>
    </row>
    <row r="19" spans="1:7" x14ac:dyDescent="0.25">
      <c r="A19" s="1"/>
      <c r="C19" s="1"/>
      <c r="D19" s="1"/>
      <c r="E19" s="1"/>
      <c r="F19" s="1"/>
    </row>
    <row r="20" spans="1:7" x14ac:dyDescent="0.25">
      <c r="A20" s="1"/>
      <c r="C20" s="1"/>
      <c r="D20" s="1"/>
      <c r="E20" s="1"/>
      <c r="F20" s="1"/>
    </row>
    <row r="21" spans="1:7" x14ac:dyDescent="0.25">
      <c r="A21" s="1"/>
      <c r="C21" s="1"/>
      <c r="D21" s="1"/>
      <c r="E21" s="1"/>
      <c r="F21" s="1"/>
    </row>
    <row r="22" spans="1:7" x14ac:dyDescent="0.25">
      <c r="A22" s="1"/>
      <c r="C22" s="1"/>
      <c r="D22" s="1"/>
      <c r="E22" s="1"/>
      <c r="F22" s="1"/>
    </row>
    <row r="23" spans="1:7" x14ac:dyDescent="0.25">
      <c r="A23" s="1"/>
      <c r="C23" s="1"/>
      <c r="D23" s="1"/>
      <c r="E23" s="1"/>
      <c r="F23" s="1"/>
    </row>
    <row r="24" spans="1:7" x14ac:dyDescent="0.25">
      <c r="A24" s="1"/>
      <c r="C24" s="1"/>
      <c r="D24" s="1"/>
      <c r="E24" s="1"/>
      <c r="F24" s="1"/>
    </row>
    <row r="25" spans="1:7" x14ac:dyDescent="0.25">
      <c r="A25" s="1"/>
      <c r="C25" s="1"/>
      <c r="D25" s="1"/>
      <c r="E25" s="1"/>
      <c r="F25" s="1"/>
    </row>
    <row r="26" spans="1:7" x14ac:dyDescent="0.25">
      <c r="A26" s="1"/>
      <c r="C26" s="1"/>
      <c r="D26" s="1"/>
      <c r="E26" s="1"/>
      <c r="F26" s="1"/>
    </row>
    <row r="27" spans="1:7" x14ac:dyDescent="0.25">
      <c r="A27" s="1"/>
      <c r="C27" s="1"/>
      <c r="D27" s="1"/>
      <c r="E27" s="1"/>
      <c r="F27" s="1"/>
    </row>
    <row r="28" spans="1:7" x14ac:dyDescent="0.25">
      <c r="A28" s="1"/>
      <c r="C28" s="1"/>
      <c r="D28" s="1"/>
      <c r="E28" s="1"/>
      <c r="F28" s="1"/>
    </row>
    <row r="29" spans="1:7" x14ac:dyDescent="0.25">
      <c r="A29" s="1"/>
      <c r="C29" s="1"/>
      <c r="D29" s="1"/>
      <c r="E29" s="1"/>
      <c r="F29" s="1"/>
    </row>
    <row r="30" spans="1:7" x14ac:dyDescent="0.25">
      <c r="A30" s="1"/>
      <c r="C30" s="1"/>
      <c r="D30" s="1"/>
      <c r="E30" s="1"/>
      <c r="F30" s="1"/>
    </row>
    <row r="31" spans="1:7" x14ac:dyDescent="0.25">
      <c r="C31" s="1"/>
      <c r="D31" s="1"/>
      <c r="E31" s="1"/>
      <c r="F31" s="1"/>
      <c r="G31" s="1"/>
    </row>
    <row r="32" spans="1:7" x14ac:dyDescent="0.25">
      <c r="C32" s="1"/>
      <c r="D32" s="1"/>
      <c r="E32" s="1"/>
      <c r="F32" s="1"/>
      <c r="G32" s="1"/>
    </row>
    <row r="33" spans="3:7" x14ac:dyDescent="0.25">
      <c r="C33" s="1"/>
      <c r="D33" s="1"/>
      <c r="E33" s="1"/>
      <c r="F33" s="1"/>
      <c r="G33" s="1"/>
    </row>
    <row r="34" spans="3:7" x14ac:dyDescent="0.25">
      <c r="C34" s="1"/>
      <c r="D34" s="1"/>
      <c r="E34" s="1"/>
      <c r="F34" s="1"/>
      <c r="G34" s="1"/>
    </row>
  </sheetData>
  <pageMargins left="0.7" right="0.7" top="0.75" bottom="0.75" header="0.3" footer="0.3"/>
  <pageSetup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Initiative</vt:lpstr>
      <vt:lpstr>Attacks</vt:lpstr>
      <vt:lpstr>Saves</vt:lpstr>
      <vt:lpstr>hps</vt:lpstr>
      <vt:lpstr>Rolls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Alexis Álvarez</dc:creator>
  <cp:lastModifiedBy>Alexis Álvarez</cp:lastModifiedBy>
  <cp:lastPrinted>2014-04-26T19:59:42Z</cp:lastPrinted>
  <dcterms:created xsi:type="dcterms:W3CDTF">2014-01-30T16:13:23Z</dcterms:created>
  <dcterms:modified xsi:type="dcterms:W3CDTF">2014-09-08T01:59:18Z</dcterms:modified>
</cp:coreProperties>
</file>