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65" i="2" l="1"/>
  <c r="I65" i="2" s="1"/>
  <c r="J17" i="3"/>
  <c r="K17" i="3" s="1"/>
  <c r="J18" i="3"/>
  <c r="K18" i="3" s="1"/>
  <c r="J19" i="3"/>
  <c r="K19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V4" i="5"/>
  <c r="Z4" i="5" s="1"/>
  <c r="AA4" i="5" s="1"/>
  <c r="B5" i="5"/>
  <c r="C5" i="5"/>
  <c r="D5" i="5"/>
  <c r="V5" i="5"/>
  <c r="Z5" i="5"/>
  <c r="AA5" i="5" s="1"/>
  <c r="H49" i="2" l="1"/>
  <c r="I49" i="2" s="1"/>
  <c r="V40" i="5" l="1"/>
  <c r="Z40" i="5" s="1"/>
  <c r="AA40" i="5" s="1"/>
  <c r="V39" i="5"/>
  <c r="Z39" i="5" s="1"/>
  <c r="AA39" i="5" s="1"/>
  <c r="V37" i="5" l="1"/>
  <c r="Z37" i="5" s="1"/>
  <c r="AA37" i="5" s="1"/>
  <c r="V36" i="5"/>
  <c r="Z36" i="5" s="1"/>
  <c r="AA36" i="5" s="1"/>
  <c r="V35" i="5"/>
  <c r="Z35" i="5" s="1"/>
  <c r="AA35" i="5" s="1"/>
  <c r="V34" i="5"/>
  <c r="Z34" i="5" s="1"/>
  <c r="AA34" i="5" s="1"/>
  <c r="V38" i="5"/>
  <c r="Z38" i="5" s="1"/>
  <c r="AA38" i="5" s="1"/>
  <c r="V33" i="5"/>
  <c r="Z33" i="5" s="1"/>
  <c r="AA33" i="5" s="1"/>
  <c r="Z32" i="5"/>
  <c r="AA32" i="5" s="1"/>
  <c r="V32" i="5"/>
  <c r="V31" i="5"/>
  <c r="Z31" i="5" s="1"/>
  <c r="AA31" i="5" s="1"/>
  <c r="V30" i="5"/>
  <c r="Z30" i="5" s="1"/>
  <c r="AA30" i="5" s="1"/>
  <c r="Y9" i="5" l="1"/>
  <c r="D11" i="1" l="1"/>
  <c r="D10" i="1"/>
  <c r="D9" i="1"/>
  <c r="D8" i="1"/>
  <c r="D7" i="1"/>
  <c r="D6" i="1"/>
  <c r="D5" i="1"/>
  <c r="D4" i="1"/>
  <c r="D3" i="1"/>
  <c r="D2" i="1"/>
  <c r="E45" i="2" l="1"/>
  <c r="E44" i="2"/>
  <c r="E43" i="2"/>
  <c r="Y48" i="5"/>
  <c r="D48" i="5"/>
  <c r="B48" i="5"/>
  <c r="D29" i="3"/>
  <c r="E29" i="3" s="1"/>
  <c r="C30" i="3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H45" i="2"/>
  <c r="I45" i="2" s="1"/>
  <c r="H44" i="2"/>
  <c r="I44" i="2" s="1"/>
  <c r="H43" i="2"/>
  <c r="I43" i="2" s="1"/>
  <c r="H48" i="2"/>
  <c r="I48" i="2" s="1"/>
  <c r="H50" i="2"/>
  <c r="I50" i="2" s="1"/>
  <c r="H51" i="2"/>
  <c r="I51" i="2" s="1"/>
  <c r="C7" i="1"/>
  <c r="D13" i="1"/>
  <c r="D15" i="1"/>
  <c r="E15" i="1" s="1"/>
  <c r="D16" i="1"/>
  <c r="E16" i="1" s="1"/>
  <c r="D17" i="1"/>
  <c r="E17" i="1" s="1"/>
  <c r="D18" i="1"/>
  <c r="E18" i="1" s="1"/>
  <c r="E7" i="1"/>
  <c r="C48" i="5"/>
  <c r="V47" i="5"/>
  <c r="Z47" i="5" s="1"/>
  <c r="AA47" i="5" s="1"/>
  <c r="D47" i="5"/>
  <c r="B47" i="5"/>
  <c r="B2" i="5" l="1"/>
  <c r="Y3" i="5" l="1"/>
  <c r="D41" i="5" l="1"/>
  <c r="C41" i="5"/>
  <c r="Y10" i="5" l="1"/>
  <c r="C9" i="1" l="1"/>
  <c r="E9" i="1" l="1"/>
  <c r="J16" i="3" l="1"/>
  <c r="K16" i="3" s="1"/>
  <c r="J15" i="3"/>
  <c r="K15" i="3" s="1"/>
  <c r="J14" i="3"/>
  <c r="K14" i="3" s="1"/>
  <c r="E53" i="2" l="1"/>
  <c r="E54" i="2"/>
  <c r="E55" i="2"/>
  <c r="V29" i="5" l="1"/>
  <c r="Z29" i="5" s="1"/>
  <c r="AA29" i="5" s="1"/>
  <c r="C27" i="3" l="1"/>
  <c r="Y43" i="5" l="1"/>
  <c r="V48" i="5" l="1"/>
  <c r="Z48" i="5" s="1"/>
  <c r="AA48" i="5" s="1"/>
  <c r="V46" i="5"/>
  <c r="Z46" i="5" s="1"/>
  <c r="AA46" i="5" s="1"/>
  <c r="D46" i="5"/>
  <c r="B46" i="5"/>
  <c r="Y41" i="5" l="1"/>
  <c r="Y42" i="5" l="1"/>
  <c r="B43" i="5" l="1"/>
  <c r="D43" i="5"/>
  <c r="Y44" i="5" l="1"/>
  <c r="V28" i="5" l="1"/>
  <c r="Z28" i="5" s="1"/>
  <c r="AA28" i="5" s="1"/>
  <c r="V27" i="5" l="1"/>
  <c r="Z27" i="5" s="1"/>
  <c r="AA27" i="5" s="1"/>
  <c r="H24" i="2" l="1"/>
  <c r="I24" i="2" s="1"/>
  <c r="H23" i="2"/>
  <c r="I23" i="2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V41" i="5" l="1"/>
  <c r="Z41" i="5" s="1"/>
  <c r="AA41" i="5" s="1"/>
  <c r="D45" i="5" l="1"/>
  <c r="B45" i="5"/>
  <c r="H41" i="2"/>
  <c r="I41" i="2" s="1"/>
  <c r="H42" i="2"/>
  <c r="I42" i="2" s="1"/>
  <c r="H40" i="2"/>
  <c r="I40" i="2" s="1"/>
  <c r="H39" i="2"/>
  <c r="I39" i="2" s="1"/>
  <c r="H38" i="2"/>
  <c r="I38" i="2" s="1"/>
  <c r="V45" i="5"/>
  <c r="Z45" i="5" s="1"/>
  <c r="AA45" i="5" s="1"/>
  <c r="H64" i="2" l="1"/>
  <c r="I64" i="2" s="1"/>
  <c r="V8" i="5" l="1"/>
  <c r="Z8" i="5" s="1"/>
  <c r="AA8" i="5" s="1"/>
  <c r="D6" i="5" l="1"/>
  <c r="C6" i="5"/>
  <c r="H7" i="2" l="1"/>
  <c r="I7" i="2" s="1"/>
  <c r="H37" i="2" l="1"/>
  <c r="I37" i="2" s="1"/>
  <c r="H36" i="2"/>
  <c r="I36" i="2" s="1"/>
  <c r="D18" i="5" l="1"/>
  <c r="B18" i="5"/>
  <c r="D17" i="5"/>
  <c r="B17" i="5"/>
  <c r="D16" i="5"/>
  <c r="B16" i="5"/>
  <c r="D15" i="5"/>
  <c r="B15" i="5"/>
  <c r="B14" i="5"/>
  <c r="D14" i="5"/>
  <c r="H59" i="2" l="1"/>
  <c r="I59" i="2" s="1"/>
  <c r="H63" i="2"/>
  <c r="I63" i="2" s="1"/>
  <c r="H55" i="2"/>
  <c r="I55" i="2" s="1"/>
  <c r="H54" i="2"/>
  <c r="I54" i="2" s="1"/>
  <c r="H52" i="2"/>
  <c r="I52" i="2" s="1"/>
  <c r="H58" i="2"/>
  <c r="I58" i="2" s="1"/>
  <c r="H62" i="2"/>
  <c r="I62" i="2" s="1"/>
  <c r="H61" i="2"/>
  <c r="I61" i="2" s="1"/>
  <c r="H60" i="2"/>
  <c r="I60" i="2" s="1"/>
  <c r="H57" i="2"/>
  <c r="I57" i="2" s="1"/>
  <c r="H56" i="2"/>
  <c r="I56" i="2" s="1"/>
  <c r="H53" i="2"/>
  <c r="I53" i="2" s="1"/>
  <c r="E10" i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B11" i="5" l="1"/>
  <c r="V24" i="5" l="1"/>
  <c r="V23" i="5"/>
  <c r="V22" i="5"/>
  <c r="Z22" i="5" s="1"/>
  <c r="AA22" i="5" s="1"/>
  <c r="V21" i="5"/>
  <c r="V20" i="5"/>
  <c r="Z20" i="5" s="1"/>
  <c r="AA20" i="5" s="1"/>
  <c r="V19" i="5"/>
  <c r="V18" i="5"/>
  <c r="Z18" i="5" s="1"/>
  <c r="AA18" i="5" s="1"/>
  <c r="V17" i="5"/>
  <c r="Z17" i="5" s="1"/>
  <c r="AA17" i="5" s="1"/>
  <c r="V16" i="5"/>
  <c r="Z16" i="5" s="1"/>
  <c r="AA16" i="5" s="1"/>
  <c r="V15" i="5"/>
  <c r="Z15" i="5" s="1"/>
  <c r="AA15" i="5" s="1"/>
  <c r="V14" i="5"/>
  <c r="Z14" i="5" s="1"/>
  <c r="AA14" i="5" s="1"/>
  <c r="V13" i="5"/>
  <c r="Z13" i="5" s="1"/>
  <c r="AA13" i="5" s="1"/>
  <c r="V12" i="5"/>
  <c r="Z12" i="5" s="1"/>
  <c r="AA12" i="5" s="1"/>
  <c r="V11" i="5"/>
  <c r="V10" i="5"/>
  <c r="Z10" i="5" s="1"/>
  <c r="AA10" i="5" s="1"/>
  <c r="Z23" i="5"/>
  <c r="AA23" i="5" s="1"/>
  <c r="Z21" i="5"/>
  <c r="AA21" i="5" s="1"/>
  <c r="Z19" i="5"/>
  <c r="AA19" i="5" s="1"/>
  <c r="Z11" i="5"/>
  <c r="AA11" i="5" s="1"/>
  <c r="H31" i="2" l="1"/>
  <c r="I31" i="2" s="1"/>
  <c r="H35" i="2"/>
  <c r="I35" i="2" s="1"/>
  <c r="H34" i="2"/>
  <c r="I34" i="2" s="1"/>
  <c r="H33" i="2"/>
  <c r="I33" i="2" s="1"/>
  <c r="H32" i="2"/>
  <c r="I32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17" i="2"/>
  <c r="I17" i="2" s="1"/>
  <c r="H15" i="2"/>
  <c r="I15" i="2" s="1"/>
  <c r="H14" i="2"/>
  <c r="I14" i="2" s="1"/>
  <c r="H13" i="2"/>
  <c r="I13" i="2" s="1"/>
  <c r="H16" i="2"/>
  <c r="I16" i="2" s="1"/>
  <c r="V26" i="5"/>
  <c r="Z26" i="5" s="1"/>
  <c r="AA26" i="5" s="1"/>
  <c r="V25" i="5"/>
  <c r="Z25" i="5" s="1"/>
  <c r="AA25" i="5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H9" i="2"/>
  <c r="I9" i="2" s="1"/>
  <c r="H3" i="2"/>
  <c r="I3" i="2" s="1"/>
  <c r="H22" i="2"/>
  <c r="I22" i="2" s="1"/>
  <c r="H21" i="2"/>
  <c r="I21" i="2" s="1"/>
  <c r="H20" i="2"/>
  <c r="I20" i="2" s="1"/>
  <c r="H19" i="2"/>
  <c r="I19" i="2" s="1"/>
  <c r="H18" i="2"/>
  <c r="I18" i="2" s="1"/>
  <c r="H12" i="2"/>
  <c r="I12" i="2" s="1"/>
  <c r="H11" i="2"/>
  <c r="I11" i="2" s="1"/>
  <c r="H10" i="2"/>
  <c r="I10" i="2" s="1"/>
  <c r="V44" i="5"/>
  <c r="Z44" i="5" s="1"/>
  <c r="AA44" i="5" s="1"/>
  <c r="I11" i="1" l="1"/>
  <c r="I10" i="1"/>
  <c r="I12" i="1" s="1"/>
  <c r="I13" i="1" s="1"/>
  <c r="M15" i="1" s="1"/>
  <c r="I9" i="1"/>
  <c r="M16" i="1" l="1"/>
  <c r="M14" i="1"/>
  <c r="E4" i="1"/>
  <c r="V9" i="5" l="1"/>
  <c r="Z9" i="5" s="1"/>
  <c r="AA9" i="5" s="1"/>
  <c r="D2" i="5" l="1"/>
  <c r="C2" i="5"/>
  <c r="V42" i="5" l="1"/>
  <c r="Z42" i="5" s="1"/>
  <c r="AA42" i="5" s="1"/>
  <c r="V43" i="5"/>
  <c r="Z43" i="5" s="1"/>
  <c r="AA43" i="5" s="1"/>
  <c r="E2" i="1" l="1"/>
  <c r="E6" i="1" l="1"/>
  <c r="V7" i="5" l="1"/>
  <c r="Z7" i="5" s="1"/>
  <c r="AA7" i="5" s="1"/>
  <c r="C8" i="1" l="1"/>
  <c r="C5" i="1"/>
  <c r="H8" i="2" l="1"/>
  <c r="I8" i="2" s="1"/>
  <c r="B6" i="5" l="1"/>
  <c r="H6" i="2" l="1"/>
  <c r="I6" i="2" s="1"/>
  <c r="H5" i="2"/>
  <c r="I5" i="2" s="1"/>
  <c r="H4" i="2" l="1"/>
  <c r="I4" i="2" s="1"/>
  <c r="D2" i="3" l="1"/>
  <c r="E2" i="3" s="1"/>
  <c r="D3" i="3"/>
  <c r="E3" i="3" s="1"/>
  <c r="D5" i="3" l="1"/>
  <c r="E5" i="3" s="1"/>
  <c r="D6" i="3"/>
  <c r="E6" i="3" s="1"/>
  <c r="D7" i="3"/>
  <c r="E7" i="3" s="1"/>
  <c r="Z24" i="5" l="1"/>
  <c r="AA24" i="5" s="1"/>
  <c r="H2" i="2" l="1"/>
  <c r="D4" i="3" l="1"/>
  <c r="E4" i="3" s="1"/>
  <c r="I2" i="2" l="1"/>
  <c r="V6" i="5" l="1"/>
  <c r="V3" i="5" l="1"/>
  <c r="M9" i="1" l="1"/>
  <c r="M10" i="1"/>
  <c r="M18" i="1" s="1"/>
  <c r="M11" i="1" l="1"/>
  <c r="M12" i="1" s="1"/>
  <c r="E5" i="1" l="1"/>
  <c r="E8" i="1" l="1"/>
  <c r="D5" i="4" l="1"/>
  <c r="E11" i="1" l="1"/>
  <c r="E3" i="1"/>
  <c r="V2" i="5" l="1"/>
  <c r="Z6" i="5" l="1"/>
  <c r="AA6" i="5" s="1"/>
  <c r="Z3" i="5"/>
  <c r="AA3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C7" authorId="0">
      <text>
        <r>
          <rPr>
            <i/>
            <sz val="12"/>
            <color theme="1"/>
            <rFont val="Times New Roman"/>
            <family val="1"/>
          </rPr>
          <t>Dex damage -2</t>
        </r>
      </text>
    </comment>
    <comment ref="C16" authorId="0">
      <text>
        <r>
          <rPr>
            <i/>
            <sz val="12"/>
            <color theme="1"/>
            <rFont val="Times New Roman"/>
            <family val="1"/>
          </rPr>
          <t>Dex damage -2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3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4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8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9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10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E42" authorId="0">
      <text>
        <r>
          <rPr>
            <i/>
            <sz val="12"/>
            <color theme="1"/>
            <rFont val="Times New Roman"/>
            <family val="1"/>
          </rPr>
          <t>Dex damage -2</t>
        </r>
      </text>
    </comment>
    <comment ref="E53" authorId="0">
      <text>
        <r>
          <rPr>
            <i/>
            <sz val="12"/>
            <color theme="1"/>
            <rFont val="Times New Roman"/>
            <family val="1"/>
          </rPr>
          <t>-8 to Strength</t>
        </r>
      </text>
    </comment>
    <comment ref="E54" authorId="0">
      <text>
        <r>
          <rPr>
            <i/>
            <sz val="12"/>
            <color theme="1"/>
            <rFont val="Times New Roman"/>
            <family val="1"/>
          </rPr>
          <t>-8 to Strength</t>
        </r>
      </text>
    </comment>
    <comment ref="E55" authorId="0">
      <text>
        <r>
          <rPr>
            <i/>
            <sz val="12"/>
            <color theme="1"/>
            <rFont val="Times New Roman"/>
            <family val="1"/>
          </rPr>
          <t>-8 to Strength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C27" authorId="0">
      <text>
        <r>
          <rPr>
            <i/>
            <sz val="12"/>
            <color theme="1"/>
            <rFont val="Times New Roman"/>
            <family val="1"/>
          </rPr>
          <t>Dex damage -2</t>
        </r>
      </text>
    </comment>
    <comment ref="C30" authorId="0">
      <text>
        <r>
          <rPr>
            <i/>
            <sz val="12"/>
            <color theme="1"/>
            <rFont val="Times New Roman"/>
            <family val="1"/>
          </rPr>
          <t>Dex damage -2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Y3" authorId="0">
      <text>
        <r>
          <rPr>
            <i/>
            <sz val="12"/>
            <color theme="1"/>
            <rFont val="Times New Roman"/>
            <family val="1"/>
          </rPr>
          <t>Heart of Earth +2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B7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7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B9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Y10" authorId="0">
      <text>
        <r>
          <rPr>
            <i/>
            <sz val="12"/>
            <color theme="1"/>
            <rFont val="Times New Roman"/>
            <family val="1"/>
          </rPr>
          <t>Amulet of Tears (10 mins)</t>
        </r>
      </text>
    </comment>
    <comment ref="B14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14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15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15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16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16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17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17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18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18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C41" authorId="0">
      <text>
        <r>
          <rPr>
            <i/>
            <sz val="12"/>
            <color indexed="81"/>
            <rFont val="Times New Roman"/>
            <family val="1"/>
          </rPr>
          <t>Ice Knife -1</t>
        </r>
      </text>
    </comment>
    <comment ref="D41" authorId="0">
      <text>
        <r>
          <rPr>
            <i/>
            <sz val="12"/>
            <color indexed="81"/>
            <rFont val="Times New Roman"/>
            <family val="1"/>
          </rPr>
          <t>Ice Knife -1</t>
        </r>
      </text>
    </comment>
    <comment ref="Y41" authorId="0">
      <text>
        <r>
          <rPr>
            <i/>
            <sz val="12"/>
            <color theme="1"/>
            <rFont val="Times New Roman"/>
            <family val="1"/>
          </rPr>
          <t>+6 bear’s endurance</t>
        </r>
      </text>
    </comment>
    <comment ref="Y42" authorId="0">
      <text>
        <r>
          <rPr>
            <i/>
            <sz val="12"/>
            <color theme="1"/>
            <rFont val="Times New Roman"/>
            <family val="1"/>
          </rPr>
          <t>+6 bear’s endurance</t>
        </r>
      </text>
    </comment>
    <comment ref="B43" authorId="0">
      <text>
        <r>
          <rPr>
            <i/>
            <sz val="12"/>
            <color indexed="81"/>
            <rFont val="Times New Roman"/>
            <family val="1"/>
          </rPr>
          <t>Mage Armor [Empowered] +6
Greater Mage Armor +6</t>
        </r>
      </text>
    </comment>
    <comment ref="D43" authorId="0">
      <text>
        <r>
          <rPr>
            <i/>
            <sz val="12"/>
            <color indexed="81"/>
            <rFont val="Times New Roman"/>
            <family val="1"/>
          </rPr>
          <t>Mage Armor [Empowered] +6
Greater Mage Armor +6</t>
        </r>
      </text>
    </comment>
    <comment ref="Y43" authorId="0">
      <text>
        <r>
          <rPr>
            <i/>
            <sz val="12"/>
            <color theme="1"/>
            <rFont val="Times New Roman"/>
            <family val="1"/>
          </rPr>
          <t>+6 bear’s endurance</t>
        </r>
      </text>
    </comment>
    <comment ref="Y44" authorId="0">
      <text>
        <r>
          <rPr>
            <i/>
            <sz val="12"/>
            <color theme="1"/>
            <rFont val="Times New Roman"/>
            <family val="1"/>
          </rPr>
          <t>+6 bear’s endurance</t>
        </r>
      </text>
    </comment>
    <comment ref="B45" authorId="0">
      <text>
        <r>
          <rPr>
            <i/>
            <sz val="12"/>
            <color theme="1"/>
            <rFont val="Times New Roman"/>
            <family val="1"/>
          </rPr>
          <t>dragonhide</t>
        </r>
      </text>
    </comment>
    <comment ref="D45" authorId="0">
      <text>
        <r>
          <rPr>
            <i/>
            <sz val="12"/>
            <color theme="1"/>
            <rFont val="Times New Roman"/>
            <family val="1"/>
          </rPr>
          <t>dragonhide</t>
        </r>
      </text>
    </comment>
    <comment ref="B46" authorId="0">
      <text>
        <r>
          <rPr>
            <i/>
            <sz val="12"/>
            <color theme="1"/>
            <rFont val="Times New Roman"/>
            <family val="1"/>
          </rPr>
          <t>dragonhide</t>
        </r>
      </text>
    </comment>
    <comment ref="D46" authorId="0">
      <text>
        <r>
          <rPr>
            <i/>
            <sz val="12"/>
            <color theme="1"/>
            <rFont val="Times New Roman"/>
            <family val="1"/>
          </rPr>
          <t>dragonhide</t>
        </r>
      </text>
    </comment>
    <comment ref="B47" authorId="0">
      <text>
        <r>
          <rPr>
            <i/>
            <sz val="12"/>
            <color theme="1"/>
            <rFont val="Times New Roman"/>
            <family val="1"/>
          </rPr>
          <t>dragonhide</t>
        </r>
      </text>
    </comment>
    <comment ref="D47" authorId="0">
      <text>
        <r>
          <rPr>
            <i/>
            <sz val="12"/>
            <color theme="1"/>
            <rFont val="Times New Roman"/>
            <family val="1"/>
          </rPr>
          <t>dragonhide</t>
        </r>
      </text>
    </comment>
    <comment ref="B48" authorId="0">
      <text>
        <r>
          <rPr>
            <i/>
            <sz val="12"/>
            <color theme="1"/>
            <rFont val="Times New Roman"/>
            <family val="1"/>
          </rPr>
          <t>dragonhide</t>
        </r>
      </text>
    </comment>
    <comment ref="D48" authorId="0">
      <text>
        <r>
          <rPr>
            <i/>
            <sz val="12"/>
            <color theme="1"/>
            <rFont val="Times New Roman"/>
            <family val="1"/>
          </rPr>
          <t>dragonhide</t>
        </r>
      </text>
    </comment>
  </commentList>
</comments>
</file>

<file path=xl/sharedStrings.xml><?xml version="1.0" encoding="utf-8"?>
<sst xmlns="http://schemas.openxmlformats.org/spreadsheetml/2006/main" count="604" uniqueCount="249">
  <si>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</si>
  <si>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</si>
  <si>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</si>
  <si>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</si>
  <si>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</si>
  <si>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</si>
  <si>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</si>
  <si>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</si>
  <si>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</si>
  <si>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</si>
  <si>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</si>
  <si>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</si>
  <si>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</si>
  <si>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</si>
  <si>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</si>
  <si>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</si>
  <si>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</si>
  <si>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</si>
  <si>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</si>
  <si>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</si>
  <si>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</si>
  <si>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</si>
  <si>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</si>
  <si>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</si>
  <si>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</si>
  <si>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</si>
  <si>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</si>
  <si>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</si>
  <si>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</si>
  <si>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</si>
  <si>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</si>
  <si>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</si>
  <si>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</si>
  <si>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</si>
  <si>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</si>
  <si>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</si>
  <si>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</si>
  <si>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</si>
  <si>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</si>
  <si>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</si>
  <si>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</si>
  <si>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</si>
  <si>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</si>
  <si>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</si>
  <si>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</si>
  <si>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</si>
  <si>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</si>
  <si>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</si>
  <si>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</si>
  <si>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</si>
  <si>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</si>
  <si>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</si>
  <si>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</si>
  <si>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</si>
  <si>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</si>
  <si>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</si>
  <si>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</si>
  <si>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</si>
  <si>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</si>
  <si>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</si>
  <si>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</si>
  <si>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</si>
  <si>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</si>
  <si>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</si>
  <si>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</si>
  <si>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</si>
  <si>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</si>
  <si>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</si>
  <si>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</si>
  <si>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</si>
  <si>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</si>
  <si>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</si>
  <si>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</si>
  <si>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</si>
  <si>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</si>
  <si>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</si>
  <si>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</si>
  <si>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</si>
  <si>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</si>
  <si>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</si>
  <si>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</si>
  <si>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</si>
  <si>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</si>
  <si>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</si>
  <si>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</si>
  <si>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</si>
  <si>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Stoneskin Absorbs</t>
  </si>
  <si>
    <t>Dispel</t>
  </si>
  <si>
    <t>Claw</t>
  </si>
  <si>
    <r>
      <t>Frayed</t>
    </r>
    <r>
      <rPr>
        <vertAlign val="superscript"/>
        <sz val="12"/>
        <color theme="1"/>
        <rFont val="Times New Roman"/>
        <family val="1"/>
      </rPr>
      <t>cg</t>
    </r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</si>
  <si>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</si>
  <si>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1d4+2</t>
  </si>
  <si>
    <t>none</t>
  </si>
  <si>
    <t>Faith</t>
  </si>
  <si>
    <t>all</t>
  </si>
  <si>
    <t>20’</t>
  </si>
  <si>
    <t>paladin / pious templar</t>
  </si>
  <si>
    <t>Ragnaroek</t>
  </si>
  <si>
    <t>sorceress / incantatrix</t>
  </si>
  <si>
    <t>Poisondusk Soldier</t>
  </si>
  <si>
    <t>Poisondusk Champion</t>
  </si>
  <si>
    <t>Poisondusk Shaman</t>
  </si>
  <si>
    <t>Poisondusk</t>
  </si>
  <si>
    <t>MM III</t>
  </si>
  <si>
    <t>Poisondusk Ranger</t>
  </si>
  <si>
    <t>Poisondusk Sorceress</t>
  </si>
  <si>
    <t>Poisondusk Wu-Jen</t>
  </si>
  <si>
    <t>Longsword</t>
  </si>
  <si>
    <t>1d3+1</t>
  </si>
  <si>
    <t>Bite</t>
  </si>
  <si>
    <t>1d6+1</t>
  </si>
  <si>
    <t>Shortbow</t>
  </si>
  <si>
    <t>1d4</t>
  </si>
  <si>
    <t>Poisondusk Lieutenant</t>
  </si>
  <si>
    <t>MW Longspear</t>
  </si>
  <si>
    <t>1d3+2</t>
  </si>
  <si>
    <t>MW Longbow</t>
  </si>
  <si>
    <t>Claw 1</t>
  </si>
  <si>
    <t>Claw 2</t>
  </si>
  <si>
    <t>Favored enemy:  human</t>
  </si>
  <si>
    <t>1d10+4 (x3)</t>
  </si>
  <si>
    <t>1d4+3</t>
  </si>
  <si>
    <t>1d4+1</t>
  </si>
  <si>
    <t>javelin</t>
  </si>
  <si>
    <t>1d6+3</t>
  </si>
  <si>
    <t>MW macuahuitl</t>
  </si>
  <si>
    <t>2d4+9/18-20</t>
  </si>
  <si>
    <t>Dagger +1</t>
  </si>
  <si>
    <t>Quarterstaff +1</t>
  </si>
  <si>
    <t>Shaman Taj</t>
  </si>
  <si>
    <t>0/80</t>
  </si>
  <si>
    <t>Lizardfolk warrior 1</t>
  </si>
  <si>
    <t>Lizardfolk warrior 2</t>
  </si>
  <si>
    <t>Lizardfolk warrior 3</t>
  </si>
  <si>
    <t>Lizardfolk warrior 4</t>
  </si>
  <si>
    <t>Lizardfolk warrior 5</t>
  </si>
  <si>
    <t>Lizardfolk slinger 1</t>
  </si>
  <si>
    <t>Lizardfolk slinger 2</t>
  </si>
  <si>
    <t>Lizardfolk slinger 3</t>
  </si>
  <si>
    <t>Lizardfolk slinger 4</t>
  </si>
  <si>
    <t>Lizardfolk slinger 5</t>
  </si>
  <si>
    <t>Climb</t>
  </si>
  <si>
    <t>Spot</t>
  </si>
  <si>
    <t>Listen</t>
  </si>
  <si>
    <t>Jump</t>
  </si>
  <si>
    <t>Swim</t>
  </si>
  <si>
    <t>Balance</t>
  </si>
  <si>
    <t>Hide</t>
  </si>
  <si>
    <t>Move S.</t>
  </si>
  <si>
    <t>Survival</t>
  </si>
  <si>
    <t>Tumble</t>
  </si>
  <si>
    <t>Damadarr (fighter)</t>
  </si>
  <si>
    <t>Drawüd (rogue)</t>
  </si>
  <si>
    <t>Sydney (scout)</t>
  </si>
  <si>
    <t>Lizardfolk Warrior</t>
  </si>
  <si>
    <t>Lizardfolk Slinger</t>
  </si>
  <si>
    <t>Sydney/Drawüd</t>
  </si>
  <si>
    <t>Damadarr</t>
  </si>
  <si>
    <t>Lizardfolk</t>
  </si>
  <si>
    <t>NPC lizardfolk</t>
  </si>
  <si>
    <t>40-50’</t>
  </si>
  <si>
    <t>Sling</t>
  </si>
  <si>
    <t>Javelin</t>
  </si>
  <si>
    <t>Dagger</t>
  </si>
  <si>
    <t>Falchion +1</t>
  </si>
  <si>
    <t>Morningstar</t>
  </si>
  <si>
    <t>1d8+3</t>
  </si>
  <si>
    <t>2d4+4+1</t>
  </si>
  <si>
    <t>Light Crossbow +1</t>
  </si>
  <si>
    <t>1d8+2</t>
  </si>
  <si>
    <t>1d6+4</t>
  </si>
  <si>
    <t>Skill</t>
  </si>
  <si>
    <t>Poisondusk Grenadier (ranger)</t>
  </si>
  <si>
    <t>Mangonel</t>
  </si>
  <si>
    <t>Ballista</t>
  </si>
  <si>
    <t>3d8/120’/19-20</t>
  </si>
  <si>
    <t>1d3+poison</t>
  </si>
  <si>
    <t>1d4+poison (x3)</t>
  </si>
  <si>
    <t>1d6+3+poison</t>
  </si>
  <si>
    <t>1d3+1+poison</t>
  </si>
  <si>
    <t>1d6+poison (x3)</t>
  </si>
  <si>
    <t>1d4+1+poison</t>
  </si>
  <si>
    <t>1d4+poison</t>
  </si>
  <si>
    <t>3d12/100’/18-20</t>
  </si>
  <si>
    <t>d3 roll</t>
  </si>
  <si>
    <t>10/80</t>
  </si>
  <si>
    <t>Brant (mount)</t>
  </si>
  <si>
    <t>Lizardfolk Grenadier</t>
  </si>
  <si>
    <t>Blackscale Shocktrooper</t>
  </si>
  <si>
    <t>Blackscale</t>
  </si>
  <si>
    <t>Blackscales</t>
  </si>
  <si>
    <t>MW Falchion</t>
  </si>
  <si>
    <t>1d6+2</t>
  </si>
  <si>
    <t>2d8+6</t>
  </si>
  <si>
    <t>1d8+4</t>
  </si>
  <si>
    <t>MW Greatclub</t>
  </si>
  <si>
    <t>Poisondusk Duskblade</t>
  </si>
  <si>
    <t>MW Longsword</t>
  </si>
  <si>
    <t>1d6</t>
  </si>
  <si>
    <t>MW Shortbow</t>
  </si>
  <si>
    <t>Poisondusk Lieutenant D</t>
  </si>
  <si>
    <t>Targeting</t>
  </si>
  <si>
    <t>Poisondusk Champion D</t>
  </si>
  <si>
    <t>Poisondusk Champion F</t>
  </si>
  <si>
    <t>Poisondusk Champion Z</t>
  </si>
  <si>
    <t>Poisondusk Lieutenant T</t>
  </si>
  <si>
    <t>Poisondusk Champion T</t>
  </si>
  <si>
    <t>Incantatrix Schilat</t>
  </si>
  <si>
    <t>Blackscale Shocktrooper 1</t>
  </si>
  <si>
    <t>Blackscale Shocktrooper 2</t>
  </si>
  <si>
    <t>Blackscale Shocktrooper 3</t>
  </si>
  <si>
    <t>Poisonduskblade</t>
  </si>
  <si>
    <t>Shaman Kalishnev (druid)</t>
  </si>
  <si>
    <t>Wu-Jen Kaver Nikola</t>
  </si>
  <si>
    <t>Poisondusk druid</t>
  </si>
  <si>
    <t>Poisondusk wu-jen</t>
  </si>
  <si>
    <t>Poisondusk incantatrix</t>
  </si>
  <si>
    <t>Poisondusk Minions</t>
  </si>
  <si>
    <t>Poisondusk Lieutenant W</t>
  </si>
  <si>
    <t>Poisondusk Lieutenant F</t>
  </si>
  <si>
    <t>32/80</t>
  </si>
  <si>
    <t>Brant</t>
  </si>
  <si>
    <r>
      <t>Poisondusk incantatrix</t>
    </r>
    <r>
      <rPr>
        <vertAlign val="superscript"/>
        <sz val="12"/>
        <color theme="1"/>
        <rFont val="Times New Roman"/>
        <family val="1"/>
      </rPr>
      <t>cg</t>
    </r>
  </si>
  <si>
    <t>USE PC FILE</t>
  </si>
  <si>
    <t>40/80</t>
  </si>
  <si>
    <t>Esc.Art.</t>
  </si>
  <si>
    <t>60/80</t>
  </si>
  <si>
    <t>80/80</t>
  </si>
  <si>
    <t>`</t>
  </si>
  <si>
    <t>50’</t>
  </si>
  <si>
    <t>Blackscale, enlarged, raging</t>
  </si>
  <si>
    <t>Drawüd</t>
  </si>
  <si>
    <t>Sharptooth Minion</t>
  </si>
  <si>
    <t>1d8+1+skrm/snk.att.</t>
  </si>
  <si>
    <t>Poisondusk Soldier 1</t>
  </si>
  <si>
    <t>Poisondusk Lieutenant 1</t>
  </si>
  <si>
    <t>Poisondusk Lieutenant 2</t>
  </si>
  <si>
    <t>Poisondusk Champion 1</t>
  </si>
  <si>
    <t>Poisondusk Champion 2</t>
  </si>
  <si>
    <t>Poisondusk Soldier 2</t>
  </si>
  <si>
    <t>Poisondusk Soldier 3</t>
  </si>
  <si>
    <t>Morningstar 1st</t>
  </si>
  <si>
    <t>Morningstar 2nd</t>
  </si>
  <si>
    <t>fire elemental, Small</t>
  </si>
  <si>
    <t>fire elemental</t>
  </si>
  <si>
    <t>Slam</t>
  </si>
  <si>
    <t>1d4+1d4 fire</t>
  </si>
  <si>
    <t>V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</si>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</sst>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sz val="12"/>
      <color theme="0"/>
      <name val="Times New Roman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8000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5" borderId="6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/>
    </xf>
    <xf numFmtId="0" fontId="5" fillId="5" borderId="63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0" borderId="0" xfId="0" applyFont="1"/>
    <xf numFmtId="0" fontId="2" fillId="7" borderId="32" xfId="0" applyFont="1" applyFill="1" applyBorder="1" applyAlignment="1">
      <alignment horizontal="center"/>
    </xf>
    <xf numFmtId="0" fontId="0" fillId="14" borderId="60" xfId="0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7" borderId="32" xfId="0" applyFont="1" applyFill="1" applyBorder="1" applyAlignment="1"/>
    <xf numFmtId="0" fontId="0" fillId="14" borderId="60" xfId="0" quotePrefix="1" applyFill="1" applyBorder="1" applyAlignment="1">
      <alignment horizontal="center"/>
    </xf>
    <xf numFmtId="0" fontId="0" fillId="26" borderId="8" xfId="0" applyFill="1" applyBorder="1" applyAlignment="1">
      <alignment horizontal="center"/>
    </xf>
    <xf numFmtId="0" fontId="5" fillId="6" borderId="54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7" fillId="5" borderId="54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/>
    </xf>
    <xf numFmtId="0" fontId="16" fillId="5" borderId="34" xfId="0" applyFont="1" applyFill="1" applyBorder="1" applyAlignment="1">
      <alignment horizontal="center"/>
    </xf>
    <xf numFmtId="0" fontId="0" fillId="14" borderId="34" xfId="0" applyFill="1" applyBorder="1" applyAlignment="1">
      <alignment horizontal="center"/>
    </xf>
    <xf numFmtId="0" fontId="5" fillId="14" borderId="54" xfId="0" applyFont="1" applyFill="1" applyBorder="1" applyAlignment="1">
      <alignment horizontal="center"/>
    </xf>
    <xf numFmtId="0" fontId="12" fillId="14" borderId="34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6" fillId="26" borderId="8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6" fillId="22" borderId="8" xfId="0" applyFont="1" applyFill="1" applyBorder="1" applyAlignment="1">
      <alignment horizontal="center"/>
    </xf>
    <xf numFmtId="0" fontId="2" fillId="20" borderId="8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81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FFFF"/>
      <color rgb="FF008000"/>
      <color rgb="FFFF99FF"/>
      <color rgb="FF99FF99"/>
      <color rgb="FFCCFF99"/>
      <color rgb="FFCC99FF"/>
      <color rgb="FFFF33CC"/>
      <color rgb="FFFF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22</c:v>
                </c:pt>
                <c:pt idx="4">
                  <c:v>14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16</c:v>
                </c:pt>
                <c:pt idx="3">
                  <c:v>18</c:v>
                </c:pt>
                <c:pt idx="4">
                  <c:v>27</c:v>
                </c:pt>
                <c:pt idx="5">
                  <c:v>21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17</c:v>
                </c:pt>
                <c:pt idx="3">
                  <c:v>21</c:v>
                </c:pt>
                <c:pt idx="4">
                  <c:v>23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19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36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14</c:v>
                </c:pt>
                <c:pt idx="2">
                  <c:v>47</c:v>
                </c:pt>
                <c:pt idx="3">
                  <c:v>33</c:v>
                </c:pt>
                <c:pt idx="4">
                  <c:v>43</c:v>
                </c:pt>
                <c:pt idx="5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95744"/>
        <c:axId val="58497664"/>
        <c:axId val="18222592"/>
      </c:area3DChart>
      <c:catAx>
        <c:axId val="58495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8497664"/>
        <c:crosses val="autoZero"/>
        <c:auto val="1"/>
        <c:lblAlgn val="ctr"/>
        <c:lblOffset val="100"/>
        <c:noMultiLvlLbl val="0"/>
      </c:catAx>
      <c:valAx>
        <c:axId val="5849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8495744"/>
        <c:crosses val="autoZero"/>
        <c:crossBetween val="midCat"/>
      </c:valAx>
      <c:serAx>
        <c:axId val="18222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849766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13</c:v>
                </c:pt>
                <c:pt idx="5">
                  <c:v>19</c:v>
                </c:pt>
                <c:pt idx="6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16</c:v>
                </c:pt>
                <c:pt idx="4">
                  <c:v>17</c:v>
                </c:pt>
                <c:pt idx="5">
                  <c:v>9</c:v>
                </c:pt>
                <c:pt idx="6">
                  <c:v>47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22</c:v>
                </c:pt>
                <c:pt idx="3">
                  <c:v>18</c:v>
                </c:pt>
                <c:pt idx="4">
                  <c:v>21</c:v>
                </c:pt>
                <c:pt idx="5">
                  <c:v>19</c:v>
                </c:pt>
                <c:pt idx="6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27</c:v>
                </c:pt>
                <c:pt idx="4">
                  <c:v>23</c:v>
                </c:pt>
                <c:pt idx="5">
                  <c:v>22</c:v>
                </c:pt>
                <c:pt idx="6">
                  <c:v>43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23</c:v>
                </c:pt>
                <c:pt idx="3">
                  <c:v>21</c:v>
                </c:pt>
                <c:pt idx="4">
                  <c:v>36</c:v>
                </c:pt>
                <c:pt idx="5">
                  <c:v>36</c:v>
                </c:pt>
                <c:pt idx="6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23776"/>
        <c:axId val="65906560"/>
        <c:axId val="57096384"/>
      </c:area3DChart>
      <c:catAx>
        <c:axId val="65723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5906560"/>
        <c:crosses val="autoZero"/>
        <c:auto val="1"/>
        <c:lblAlgn val="ctr"/>
        <c:lblOffset val="100"/>
        <c:noMultiLvlLbl val="0"/>
      </c:catAx>
      <c:valAx>
        <c:axId val="6590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5723776"/>
        <c:crosses val="autoZero"/>
        <c:crossBetween val="midCat"/>
      </c:valAx>
      <c:serAx>
        <c:axId val="57096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6590656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22</c:v>
                </c:pt>
                <c:pt idx="4">
                  <c:v>14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16</c:v>
                </c:pt>
                <c:pt idx="3">
                  <c:v>18</c:v>
                </c:pt>
                <c:pt idx="4">
                  <c:v>27</c:v>
                </c:pt>
                <c:pt idx="5">
                  <c:v>21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17</c:v>
                </c:pt>
                <c:pt idx="3">
                  <c:v>21</c:v>
                </c:pt>
                <c:pt idx="4">
                  <c:v>23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19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36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14</c:v>
                </c:pt>
                <c:pt idx="2">
                  <c:v>47</c:v>
                </c:pt>
                <c:pt idx="3">
                  <c:v>33</c:v>
                </c:pt>
                <c:pt idx="4">
                  <c:v>43</c:v>
                </c:pt>
                <c:pt idx="5">
                  <c:v>68</c:v>
                </c:pt>
              </c:numCache>
            </c:numRef>
          </c:val>
        </c:ser>
        <c:bandFmts/>
        <c:axId val="181358976"/>
        <c:axId val="181360512"/>
        <c:axId val="65710720"/>
      </c:surface3DChart>
      <c:catAx>
        <c:axId val="181358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81360512"/>
        <c:crosses val="autoZero"/>
        <c:auto val="1"/>
        <c:lblAlgn val="ctr"/>
        <c:lblOffset val="100"/>
        <c:noMultiLvlLbl val="0"/>
      </c:catAx>
      <c:valAx>
        <c:axId val="18136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81358976"/>
        <c:crosses val="autoZero"/>
        <c:crossBetween val="midCat"/>
      </c:valAx>
      <c:serAx>
        <c:axId val="65710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8136051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47</xdr:row>
      <xdr:rowOff>142877</xdr:rowOff>
    </xdr:from>
    <xdr:to>
      <xdr:col>5</xdr:col>
      <xdr:colOff>400049</xdr:colOff>
      <xdr:row>52</xdr:row>
      <xdr:rowOff>127637</xdr:rowOff>
    </xdr:to>
    <xdr:sp macro="" textlink="">
      <xdr:nvSpPr>
        <xdr:cNvPr id="2" name="Hexagon 1"/>
        <xdr:cNvSpPr/>
      </xdr:nvSpPr>
      <xdr:spPr>
        <a:xfrm rot="16200000">
          <a:off x="3098481" y="7940995"/>
          <a:ext cx="984885" cy="647700"/>
        </a:xfrm>
        <a:prstGeom prst="hexagon">
          <a:avLst/>
        </a:prstGeom>
        <a:solidFill>
          <a:srgbClr val="00FF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  <xdr:twoCellAnchor>
    <xdr:from>
      <xdr:col>0</xdr:col>
      <xdr:colOff>1174433</xdr:colOff>
      <xdr:row>11</xdr:row>
      <xdr:rowOff>171450</xdr:rowOff>
    </xdr:from>
    <xdr:to>
      <xdr:col>0</xdr:col>
      <xdr:colOff>1933575</xdr:colOff>
      <xdr:row>13</xdr:row>
      <xdr:rowOff>25719</xdr:rowOff>
    </xdr:to>
    <xdr:sp macro="" textlink="">
      <xdr:nvSpPr>
        <xdr:cNvPr id="3" name="Hexagon 2"/>
        <xdr:cNvSpPr/>
      </xdr:nvSpPr>
      <xdr:spPr>
        <a:xfrm>
          <a:off x="1174433" y="2400300"/>
          <a:ext cx="759142" cy="254319"/>
        </a:xfrm>
        <a:prstGeom prst="hexagon">
          <a:avLst/>
        </a:prstGeom>
        <a:solidFill>
          <a:srgbClr val="FF99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blurred</a:t>
          </a:r>
        </a:p>
      </xdr:txBody>
    </xdr:sp>
    <xdr:clientData/>
  </xdr:twoCellAnchor>
  <xdr:twoCellAnchor>
    <xdr:from>
      <xdr:col>5</xdr:col>
      <xdr:colOff>781050</xdr:colOff>
      <xdr:row>48</xdr:row>
      <xdr:rowOff>47625</xdr:rowOff>
    </xdr:from>
    <xdr:to>
      <xdr:col>13</xdr:col>
      <xdr:colOff>400050</xdr:colOff>
      <xdr:row>52</xdr:row>
      <xdr:rowOff>47625</xdr:rowOff>
    </xdr:to>
    <xdr:sp macro="" textlink="">
      <xdr:nvSpPr>
        <xdr:cNvPr id="4" name="TextBox 3"/>
        <xdr:cNvSpPr txBox="1"/>
      </xdr:nvSpPr>
      <xdr:spPr>
        <a:xfrm>
          <a:off x="4295775" y="7877175"/>
          <a:ext cx="356235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Wu-jen </a:t>
          </a: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Kaver Nikola’s</a:t>
          </a:r>
          <a:r>
            <a:rPr lang="en-US" sz="12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spells (CA 92):</a:t>
          </a:r>
        </a:p>
        <a:p>
          <a:r>
            <a:rPr lang="en-U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All cantrips;</a:t>
          </a:r>
        </a:p>
        <a:p>
          <a:r>
            <a:rPr lang="en-U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1)  Hail of Stone, Cobra’s Breath, Magic Missile;</a:t>
          </a:r>
        </a:p>
        <a:p>
          <a:r>
            <a:rPr lang="en-U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2)  Bear’s Endurance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showGridLines="0" workbookViewId="0"/>
  </sheetViews>
  <sheetFormatPr defaultRowHeight="15.6" x14ac:dyDescent="0.3"/>
  <cols>
    <col min="1" max="1" width="23.59765625" bestFit="1" customWidth="1"/>
    <col min="2" max="2" width="6.09765625" style="21" bestFit="1" customWidth="1"/>
    <col min="3" max="3" width="8.3984375" style="21" bestFit="1" customWidth="1"/>
    <col min="4" max="4" width="4.3984375" style="21" bestFit="1" customWidth="1"/>
    <col min="5" max="5" width="8.5" style="21" bestFit="1" customWidth="1"/>
    <col min="6" max="6" width="5.8984375" style="21" bestFit="1" customWidth="1"/>
    <col min="7" max="7" width="2.69921875" customWidth="1"/>
    <col min="8" max="8" width="14.09765625" bestFit="1" customWidth="1"/>
    <col min="9" max="9" width="4.69921875" bestFit="1" customWidth="1"/>
    <col min="10" max="10" width="19.3984375" bestFit="1" customWidth="1"/>
    <col min="11" max="11" width="2.69921875" customWidth="1"/>
    <col min="12" max="12" width="19.3984375" bestFit="1" customWidth="1"/>
    <col min="13" max="13" width="4.69921875" bestFit="1" customWidth="1"/>
    <col min="14" max="14" width="15.69921875" bestFit="1" customWidth="1"/>
  </cols>
  <sheetData>
    <row r="1" spans="1:14" s="110" customFormat="1" ht="32.25" thickBot="1" x14ac:dyDescent="0.3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23</v>
      </c>
      <c r="I1" s="111"/>
      <c r="J1" s="111"/>
      <c r="K1" s="111"/>
      <c r="L1" s="111" t="s">
        <v>24</v>
      </c>
      <c r="M1" s="111"/>
      <c r="N1" s="111"/>
    </row>
    <row r="2" spans="1:14" ht="16.8" thickTop="1" thickBot="1" x14ac:dyDescent="0.35">
      <c r="A2" s="78" t="s">
        <v>102</v>
      </c>
      <c r="B2" s="78">
        <v>3</v>
      </c>
      <c r="C2" s="77">
        <v>2</v>
      </c>
      <c r="D2" s="143">
        <f t="shared" ref="D2:D11" ca="1" si="0">RANDBETWEEN(1,20)</f>
        <v>17</v>
      </c>
      <c r="E2" s="77">
        <f t="shared" ref="E2:E11" ca="1" si="1">SUM(C2:D2)</f>
        <v>19</v>
      </c>
      <c r="F2" s="77" t="s">
        <v>6</v>
      </c>
      <c r="H2" s="88" t="s">
        <v>0</v>
      </c>
      <c r="I2" s="89" t="s">
        <v>25</v>
      </c>
      <c r="J2" s="90" t="s">
        <v>26</v>
      </c>
      <c r="L2" s="99" t="s">
        <v>0</v>
      </c>
      <c r="M2" s="100" t="s">
        <v>25</v>
      </c>
      <c r="N2" s="101" t="s">
        <v>84</v>
      </c>
    </row>
    <row r="3" spans="1:14" x14ac:dyDescent="0.3">
      <c r="A3" s="94" t="s">
        <v>8</v>
      </c>
      <c r="B3" s="94">
        <v>1</v>
      </c>
      <c r="C3" s="77">
        <v>3</v>
      </c>
      <c r="D3" s="143">
        <f t="shared" ca="1" si="0"/>
        <v>6</v>
      </c>
      <c r="E3" s="77">
        <f t="shared" ca="1" si="1"/>
        <v>9</v>
      </c>
      <c r="F3" s="77" t="s">
        <v>9</v>
      </c>
      <c r="H3" s="91" t="s">
        <v>8</v>
      </c>
      <c r="I3" s="92">
        <v>10</v>
      </c>
      <c r="J3" s="93" t="s">
        <v>27</v>
      </c>
      <c r="L3" s="102" t="s">
        <v>217</v>
      </c>
      <c r="M3" s="165">
        <v>40</v>
      </c>
      <c r="N3" s="103" t="s">
        <v>103</v>
      </c>
    </row>
    <row r="4" spans="1:14" x14ac:dyDescent="0.3">
      <c r="A4" s="76" t="s">
        <v>97</v>
      </c>
      <c r="B4" s="76">
        <v>1</v>
      </c>
      <c r="C4" s="77">
        <v>9</v>
      </c>
      <c r="D4" s="143">
        <f t="shared" ca="1" si="0"/>
        <v>10</v>
      </c>
      <c r="E4" s="77">
        <f t="shared" ca="1" si="1"/>
        <v>19</v>
      </c>
      <c r="F4" s="77" t="s">
        <v>6</v>
      </c>
      <c r="H4" s="91" t="s">
        <v>93</v>
      </c>
      <c r="I4" s="94">
        <v>9</v>
      </c>
      <c r="J4" s="93" t="s">
        <v>96</v>
      </c>
      <c r="L4" s="102" t="s">
        <v>190</v>
      </c>
      <c r="M4" s="78">
        <v>4</v>
      </c>
      <c r="N4" s="103" t="s">
        <v>103</v>
      </c>
    </row>
    <row r="5" spans="1:14" ht="18.600000000000001" x14ac:dyDescent="0.3">
      <c r="A5" s="94" t="s">
        <v>90</v>
      </c>
      <c r="B5" s="94">
        <v>1</v>
      </c>
      <c r="C5" s="77">
        <f>3+2</f>
        <v>5</v>
      </c>
      <c r="D5" s="143">
        <f t="shared" ca="1" si="0"/>
        <v>20</v>
      </c>
      <c r="E5" s="77">
        <f t="shared" ca="1" si="1"/>
        <v>25</v>
      </c>
      <c r="F5" s="77" t="s">
        <v>9</v>
      </c>
      <c r="H5" s="186" t="s">
        <v>97</v>
      </c>
      <c r="I5" s="76">
        <v>8</v>
      </c>
      <c r="J5" s="187" t="s">
        <v>98</v>
      </c>
      <c r="L5" s="102" t="s">
        <v>211</v>
      </c>
      <c r="M5" s="78">
        <v>5</v>
      </c>
      <c r="N5" s="103" t="s">
        <v>103</v>
      </c>
    </row>
    <row r="6" spans="1:14" x14ac:dyDescent="0.3">
      <c r="A6" s="94" t="s">
        <v>93</v>
      </c>
      <c r="B6" s="94">
        <v>1</v>
      </c>
      <c r="C6" s="77">
        <v>1</v>
      </c>
      <c r="D6" s="143">
        <f t="shared" ca="1" si="0"/>
        <v>13</v>
      </c>
      <c r="E6" s="77">
        <f t="shared" ca="1" si="1"/>
        <v>14</v>
      </c>
      <c r="F6" s="77" t="s">
        <v>95</v>
      </c>
      <c r="H6" s="91" t="s">
        <v>80</v>
      </c>
      <c r="I6" s="94">
        <v>10</v>
      </c>
      <c r="J6" s="93" t="s">
        <v>28</v>
      </c>
      <c r="L6" s="102" t="s">
        <v>214</v>
      </c>
      <c r="M6" s="78">
        <v>8</v>
      </c>
      <c r="N6" s="103" t="s">
        <v>103</v>
      </c>
    </row>
    <row r="7" spans="1:14" x14ac:dyDescent="0.3">
      <c r="A7" s="78" t="s">
        <v>230</v>
      </c>
      <c r="B7" s="78">
        <v>3</v>
      </c>
      <c r="C7" s="179">
        <f>-1-1</f>
        <v>-2</v>
      </c>
      <c r="D7" s="143">
        <f t="shared" ca="1" si="0"/>
        <v>6</v>
      </c>
      <c r="E7" s="77">
        <f t="shared" ca="1" si="1"/>
        <v>4</v>
      </c>
      <c r="F7" s="77" t="s">
        <v>229</v>
      </c>
      <c r="H7" s="91" t="s">
        <v>29</v>
      </c>
      <c r="I7" s="94">
        <v>10</v>
      </c>
      <c r="J7" s="93" t="s">
        <v>30</v>
      </c>
      <c r="L7" s="102" t="s">
        <v>215</v>
      </c>
      <c r="M7" s="78">
        <v>3</v>
      </c>
      <c r="N7" s="103" t="s">
        <v>103</v>
      </c>
    </row>
    <row r="8" spans="1:14" ht="19.2" thickBot="1" x14ac:dyDescent="0.35">
      <c r="A8" s="94" t="s">
        <v>89</v>
      </c>
      <c r="B8" s="94">
        <v>1</v>
      </c>
      <c r="C8" s="77">
        <f>2+2</f>
        <v>4</v>
      </c>
      <c r="D8" s="143">
        <f t="shared" ca="1" si="0"/>
        <v>11</v>
      </c>
      <c r="E8" s="77">
        <f t="shared" ca="1" si="1"/>
        <v>15</v>
      </c>
      <c r="F8" s="77" t="s">
        <v>6</v>
      </c>
      <c r="H8" s="91" t="s">
        <v>7</v>
      </c>
      <c r="I8" s="94">
        <v>10</v>
      </c>
      <c r="J8" s="93" t="s">
        <v>31</v>
      </c>
      <c r="L8" s="102" t="s">
        <v>216</v>
      </c>
      <c r="M8" s="78">
        <v>8</v>
      </c>
      <c r="N8" s="103" t="s">
        <v>103</v>
      </c>
    </row>
    <row r="9" spans="1:14" ht="18.600000000000001" x14ac:dyDescent="0.3">
      <c r="A9" s="78" t="s">
        <v>222</v>
      </c>
      <c r="B9" s="78">
        <v>3</v>
      </c>
      <c r="C9" s="77">
        <f>7+2</f>
        <v>9</v>
      </c>
      <c r="D9" s="143">
        <f t="shared" ca="1" si="0"/>
        <v>9</v>
      </c>
      <c r="E9" s="77">
        <f t="shared" ca="1" si="1"/>
        <v>18</v>
      </c>
      <c r="F9" s="77" t="s">
        <v>6</v>
      </c>
      <c r="H9" s="132" t="s">
        <v>32</v>
      </c>
      <c r="I9" s="95">
        <f>AVERAGE(I3:I8)</f>
        <v>9.5</v>
      </c>
      <c r="J9" s="96"/>
      <c r="L9" s="135" t="s">
        <v>32</v>
      </c>
      <c r="M9" s="155">
        <f>AVERAGE(M3:M8)</f>
        <v>11.333333333333334</v>
      </c>
      <c r="N9" s="104"/>
    </row>
    <row r="10" spans="1:14" x14ac:dyDescent="0.3">
      <c r="A10" s="76" t="s">
        <v>158</v>
      </c>
      <c r="B10" s="76">
        <v>2</v>
      </c>
      <c r="C10" s="77">
        <v>0</v>
      </c>
      <c r="D10" s="143">
        <f t="shared" ca="1" si="0"/>
        <v>5</v>
      </c>
      <c r="E10" s="77">
        <f t="shared" ca="1" si="1"/>
        <v>5</v>
      </c>
      <c r="F10" s="77" t="s">
        <v>160</v>
      </c>
      <c r="H10" s="133" t="s">
        <v>33</v>
      </c>
      <c r="I10" s="97">
        <f>SUM(I3:I8)</f>
        <v>57</v>
      </c>
      <c r="J10" s="93"/>
      <c r="L10" s="136" t="s">
        <v>33</v>
      </c>
      <c r="M10" s="105">
        <f>SUM(M3:M8)</f>
        <v>68</v>
      </c>
      <c r="N10" s="103"/>
    </row>
    <row r="11" spans="1:14" x14ac:dyDescent="0.3">
      <c r="A11" s="94" t="s">
        <v>7</v>
      </c>
      <c r="B11" s="94">
        <v>1</v>
      </c>
      <c r="C11" s="77">
        <v>4</v>
      </c>
      <c r="D11" s="143">
        <f t="shared" ca="1" si="0"/>
        <v>10</v>
      </c>
      <c r="E11" s="77">
        <f t="shared" ca="1" si="1"/>
        <v>14</v>
      </c>
      <c r="F11" s="77" t="s">
        <v>6</v>
      </c>
      <c r="H11" s="133" t="s">
        <v>34</v>
      </c>
      <c r="I11" s="97">
        <f>COUNT(I3:I8)</f>
        <v>6</v>
      </c>
      <c r="J11" s="93"/>
      <c r="L11" s="136" t="s">
        <v>36</v>
      </c>
      <c r="M11" s="125">
        <f>M10/4</f>
        <v>17</v>
      </c>
      <c r="N11" s="103" t="s">
        <v>37</v>
      </c>
    </row>
    <row r="12" spans="1:14" ht="16.2" thickBot="1" x14ac:dyDescent="0.35">
      <c r="H12" s="133" t="s">
        <v>36</v>
      </c>
      <c r="I12" s="127">
        <f>I10/4</f>
        <v>14.25</v>
      </c>
      <c r="J12" s="93" t="s">
        <v>37</v>
      </c>
      <c r="L12" s="137" t="s">
        <v>38</v>
      </c>
      <c r="M12" s="126">
        <f>M11*2</f>
        <v>34</v>
      </c>
      <c r="N12" s="106" t="s">
        <v>39</v>
      </c>
    </row>
    <row r="13" spans="1:14" ht="16.8" thickTop="1" thickBot="1" x14ac:dyDescent="0.35">
      <c r="D13" s="143">
        <f ca="1">RANDBETWEEN(1,20)</f>
        <v>18</v>
      </c>
      <c r="H13" s="134" t="s">
        <v>38</v>
      </c>
      <c r="I13" s="128">
        <f>I12*2</f>
        <v>28.5</v>
      </c>
      <c r="J13" s="98" t="s">
        <v>39</v>
      </c>
    </row>
    <row r="14" spans="1:14" ht="16.2" thickTop="1" x14ac:dyDescent="0.3">
      <c r="A14" t="s">
        <v>228</v>
      </c>
      <c r="L14" s="87" t="s">
        <v>40</v>
      </c>
      <c r="M14" s="130">
        <f>I12</f>
        <v>14.25</v>
      </c>
    </row>
    <row r="15" spans="1:14" x14ac:dyDescent="0.3">
      <c r="A15" s="78" t="s">
        <v>215</v>
      </c>
      <c r="B15" s="78">
        <v>3</v>
      </c>
      <c r="C15" s="77">
        <v>1</v>
      </c>
      <c r="D15" s="143">
        <f t="shared" ref="D15:D18" ca="1" si="2">RANDBETWEEN(1,20)</f>
        <v>13</v>
      </c>
      <c r="E15" s="77">
        <f ca="1">SUM(C15:D15)</f>
        <v>14</v>
      </c>
      <c r="F15" s="77" t="s">
        <v>6</v>
      </c>
      <c r="L15" s="87" t="s">
        <v>41</v>
      </c>
      <c r="M15" s="130">
        <f>I13</f>
        <v>28.5</v>
      </c>
    </row>
    <row r="16" spans="1:14" x14ac:dyDescent="0.3">
      <c r="A16" s="78" t="s">
        <v>189</v>
      </c>
      <c r="B16" s="78">
        <v>3</v>
      </c>
      <c r="C16" s="184">
        <v>-1</v>
      </c>
      <c r="D16" s="143">
        <f t="shared" ca="1" si="2"/>
        <v>5</v>
      </c>
      <c r="E16" s="77">
        <f ca="1">SUM(C16:D16)</f>
        <v>4</v>
      </c>
      <c r="F16" s="77" t="s">
        <v>9</v>
      </c>
      <c r="H16" s="169" t="s">
        <v>159</v>
      </c>
      <c r="L16" s="87" t="s">
        <v>42</v>
      </c>
      <c r="M16" s="130">
        <f>I10</f>
        <v>57</v>
      </c>
    </row>
    <row r="17" spans="1:13" x14ac:dyDescent="0.3">
      <c r="A17" s="78" t="s">
        <v>214</v>
      </c>
      <c r="B17" s="78">
        <v>3</v>
      </c>
      <c r="C17" s="77">
        <v>2</v>
      </c>
      <c r="D17" s="143">
        <f t="shared" ca="1" si="2"/>
        <v>17</v>
      </c>
      <c r="E17" s="77">
        <f ca="1">SUM(C17:D17)</f>
        <v>19</v>
      </c>
      <c r="F17" s="77" t="s">
        <v>6</v>
      </c>
    </row>
    <row r="18" spans="1:13" x14ac:dyDescent="0.3">
      <c r="A18" s="78" t="s">
        <v>211</v>
      </c>
      <c r="B18" s="78">
        <v>3</v>
      </c>
      <c r="C18" s="77">
        <v>2</v>
      </c>
      <c r="D18" s="143">
        <f t="shared" ca="1" si="2"/>
        <v>20</v>
      </c>
      <c r="E18" s="77">
        <f ca="1">SUM(C18:D18)</f>
        <v>22</v>
      </c>
      <c r="F18" s="77" t="s">
        <v>6</v>
      </c>
      <c r="L18" s="15" t="s">
        <v>43</v>
      </c>
      <c r="M18" s="129">
        <f>M10</f>
        <v>68</v>
      </c>
    </row>
  </sheetData>
  <sortState ref="A2:F11">
    <sortCondition descending="1" ref="E2:E11"/>
    <sortCondition descending="1" ref="C2:C11"/>
  </sortState>
  <conditionalFormatting sqref="M18">
    <cfRule type="cellIs" dxfId="809" priority="13" operator="greaterThan">
      <formula>$M$16</formula>
    </cfRule>
    <cfRule type="cellIs" dxfId="808" priority="14" operator="between">
      <formula>$M$15</formula>
      <formula>$M$16</formula>
    </cfRule>
    <cfRule type="cellIs" dxfId="807" priority="15" operator="between">
      <formula>$M$14</formula>
      <formula>$M$15</formula>
    </cfRule>
    <cfRule type="cellIs" dxfId="806" priority="16" operator="lessThan">
      <formula>$M$14</formula>
    </cfRule>
  </conditionalFormatting>
  <conditionalFormatting sqref="C7">
    <cfRule type="cellIs" dxfId="805" priority="11" operator="equal">
      <formula>"No"</formula>
    </cfRule>
    <cfRule type="cellIs" dxfId="804" priority="12" operator="equal">
      <formula>"Yes"</formula>
    </cfRule>
  </conditionalFormatting>
  <conditionalFormatting sqref="C7">
    <cfRule type="cellIs" dxfId="803" priority="9" operator="equal">
      <formula>"No"</formula>
    </cfRule>
    <cfRule type="cellIs" dxfId="802" priority="10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showGridLines="0" workbookViewId="0"/>
  </sheetViews>
  <sheetFormatPr defaultRowHeight="15.6" x14ac:dyDescent="0.3"/>
  <cols>
    <col min="1" max="1" width="24.5" style="21" bestFit="1" customWidth="1"/>
    <col min="2" max="2" width="15.69921875" style="21" bestFit="1" customWidth="1"/>
    <col min="3" max="3" width="17.19921875" style="21" bestFit="1" customWidth="1"/>
    <col min="4" max="4" width="5" style="21" bestFit="1" customWidth="1"/>
    <col min="5" max="5" width="6" style="21" bestFit="1" customWidth="1"/>
    <col min="6" max="6" width="3.8984375" style="21" bestFit="1" customWidth="1"/>
    <col min="7" max="7" width="6.8984375" style="21" bestFit="1" customWidth="1"/>
    <col min="8" max="8" width="3.8984375" style="21" bestFit="1" customWidth="1"/>
    <col min="9" max="9" width="5.19921875" style="21" bestFit="1" customWidth="1"/>
    <col min="10" max="10" width="19.09765625" style="21" bestFit="1" customWidth="1"/>
  </cols>
  <sheetData>
    <row r="1" spans="1:10" ht="16.5" thickBot="1" x14ac:dyDescent="0.3">
      <c r="A1" s="107" t="s">
        <v>0</v>
      </c>
      <c r="B1" s="82" t="s">
        <v>44</v>
      </c>
      <c r="C1" s="82" t="s">
        <v>45</v>
      </c>
      <c r="D1" s="84" t="s">
        <v>46</v>
      </c>
      <c r="E1" s="82" t="s">
        <v>47</v>
      </c>
      <c r="F1" s="82" t="s">
        <v>48</v>
      </c>
      <c r="G1" s="82" t="s">
        <v>49</v>
      </c>
      <c r="H1" s="86" t="s">
        <v>50</v>
      </c>
      <c r="I1" s="83" t="s">
        <v>35</v>
      </c>
      <c r="J1" s="83" t="s">
        <v>201</v>
      </c>
    </row>
    <row r="2" spans="1:10" ht="15.75" x14ac:dyDescent="0.25">
      <c r="A2" s="78" t="s">
        <v>104</v>
      </c>
      <c r="B2" s="77" t="s">
        <v>117</v>
      </c>
      <c r="C2" s="77" t="s">
        <v>108</v>
      </c>
      <c r="D2" s="85">
        <v>1</v>
      </c>
      <c r="E2" s="164">
        <v>2</v>
      </c>
      <c r="F2" s="164">
        <v>0</v>
      </c>
      <c r="G2" s="173">
        <v>1</v>
      </c>
      <c r="H2" s="143">
        <f t="shared" ref="H2:H45" ca="1" si="0">RANDBETWEEN(1,20)</f>
        <v>11</v>
      </c>
      <c r="I2" s="77">
        <f t="shared" ref="I2" ca="1" si="1">SUM(D2:H2)</f>
        <v>15</v>
      </c>
      <c r="J2" s="21" t="s">
        <v>119</v>
      </c>
    </row>
    <row r="3" spans="1:10" ht="15.75" x14ac:dyDescent="0.25">
      <c r="A3" s="78" t="s">
        <v>104</v>
      </c>
      <c r="B3" s="77" t="s">
        <v>118</v>
      </c>
      <c r="C3" s="77" t="s">
        <v>108</v>
      </c>
      <c r="D3" s="85">
        <v>1</v>
      </c>
      <c r="E3" s="164">
        <v>2</v>
      </c>
      <c r="F3" s="164">
        <v>0</v>
      </c>
      <c r="G3" s="173">
        <v>1</v>
      </c>
      <c r="H3" s="143">
        <f t="shared" ca="1" si="0"/>
        <v>8</v>
      </c>
      <c r="I3" s="77">
        <f t="shared" ref="I3" ca="1" si="2">SUM(D3:H3)</f>
        <v>12</v>
      </c>
      <c r="J3" s="21" t="s">
        <v>119</v>
      </c>
    </row>
    <row r="4" spans="1:10" ht="15.75" x14ac:dyDescent="0.25">
      <c r="A4" s="78" t="s">
        <v>104</v>
      </c>
      <c r="B4" s="77" t="s">
        <v>109</v>
      </c>
      <c r="C4" s="77" t="s">
        <v>176</v>
      </c>
      <c r="D4" s="85">
        <v>1</v>
      </c>
      <c r="E4" s="164">
        <v>0</v>
      </c>
      <c r="F4" s="164">
        <v>0</v>
      </c>
      <c r="G4" s="173">
        <v>1</v>
      </c>
      <c r="H4" s="143">
        <f t="shared" ca="1" si="0"/>
        <v>7</v>
      </c>
      <c r="I4" s="77">
        <f t="shared" ref="I4" ca="1" si="3">SUM(D4:H4)</f>
        <v>9</v>
      </c>
      <c r="J4" s="21" t="s">
        <v>119</v>
      </c>
    </row>
    <row r="5" spans="1:10" ht="15.75" x14ac:dyDescent="0.25">
      <c r="A5" s="78" t="s">
        <v>104</v>
      </c>
      <c r="B5" s="77" t="s">
        <v>107</v>
      </c>
      <c r="C5" s="77" t="s">
        <v>110</v>
      </c>
      <c r="D5" s="85">
        <v>1</v>
      </c>
      <c r="E5" s="164">
        <v>2</v>
      </c>
      <c r="F5" s="164">
        <v>0</v>
      </c>
      <c r="G5" s="164">
        <v>0</v>
      </c>
      <c r="H5" s="143">
        <f t="shared" ca="1" si="0"/>
        <v>4</v>
      </c>
      <c r="I5" s="77">
        <f t="shared" ref="I5:I7" ca="1" si="4">SUM(D5:H5)</f>
        <v>7</v>
      </c>
      <c r="J5" s="21" t="s">
        <v>119</v>
      </c>
    </row>
    <row r="6" spans="1:10" ht="15.75" x14ac:dyDescent="0.25">
      <c r="A6" s="78" t="s">
        <v>104</v>
      </c>
      <c r="B6" s="77" t="s">
        <v>111</v>
      </c>
      <c r="C6" s="77" t="s">
        <v>177</v>
      </c>
      <c r="D6" s="85">
        <v>1</v>
      </c>
      <c r="E6" s="164">
        <v>3</v>
      </c>
      <c r="F6" s="164">
        <v>0</v>
      </c>
      <c r="G6" s="164">
        <v>0</v>
      </c>
      <c r="H6" s="143">
        <f t="shared" ca="1" si="0"/>
        <v>9</v>
      </c>
      <c r="I6" s="77">
        <f t="shared" ca="1" si="4"/>
        <v>13</v>
      </c>
      <c r="J6" s="21" t="s">
        <v>119</v>
      </c>
    </row>
    <row r="7" spans="1:10" ht="15.75" x14ac:dyDescent="0.25">
      <c r="A7" s="78" t="s">
        <v>104</v>
      </c>
      <c r="B7" s="77" t="s">
        <v>123</v>
      </c>
      <c r="C7" s="77" t="s">
        <v>178</v>
      </c>
      <c r="D7" s="85">
        <v>1</v>
      </c>
      <c r="E7" s="164">
        <v>3</v>
      </c>
      <c r="F7" s="164">
        <v>0</v>
      </c>
      <c r="G7" s="164">
        <v>0</v>
      </c>
      <c r="H7" s="143">
        <f t="shared" ca="1" si="0"/>
        <v>12</v>
      </c>
      <c r="I7" s="77">
        <f t="shared" ca="1" si="4"/>
        <v>16</v>
      </c>
      <c r="J7" s="21" t="s">
        <v>119</v>
      </c>
    </row>
    <row r="8" spans="1:10" ht="15.75" x14ac:dyDescent="0.25">
      <c r="A8" s="78" t="s">
        <v>113</v>
      </c>
      <c r="B8" s="77" t="s">
        <v>117</v>
      </c>
      <c r="C8" s="77" t="s">
        <v>115</v>
      </c>
      <c r="D8" s="85">
        <v>4</v>
      </c>
      <c r="E8" s="164">
        <v>2</v>
      </c>
      <c r="F8" s="164">
        <v>0</v>
      </c>
      <c r="G8" s="173">
        <v>1</v>
      </c>
      <c r="H8" s="143">
        <f t="shared" ca="1" si="0"/>
        <v>10</v>
      </c>
      <c r="I8" s="77">
        <f t="shared" ref="I8:I9" ca="1" si="5">SUM(D8:H8)</f>
        <v>17</v>
      </c>
      <c r="J8" s="21" t="s">
        <v>119</v>
      </c>
    </row>
    <row r="9" spans="1:10" ht="15.75" x14ac:dyDescent="0.25">
      <c r="A9" s="78" t="s">
        <v>113</v>
      </c>
      <c r="B9" s="77" t="s">
        <v>118</v>
      </c>
      <c r="C9" s="77" t="s">
        <v>108</v>
      </c>
      <c r="D9" s="85">
        <v>4</v>
      </c>
      <c r="E9" s="164">
        <v>2</v>
      </c>
      <c r="F9" s="164">
        <v>0</v>
      </c>
      <c r="G9" s="173">
        <v>1</v>
      </c>
      <c r="H9" s="143">
        <f t="shared" ca="1" si="0"/>
        <v>17</v>
      </c>
      <c r="I9" s="77">
        <f t="shared" ca="1" si="5"/>
        <v>24</v>
      </c>
      <c r="J9" s="21" t="s">
        <v>119</v>
      </c>
    </row>
    <row r="10" spans="1:10" ht="15.75" x14ac:dyDescent="0.25">
      <c r="A10" s="78" t="s">
        <v>113</v>
      </c>
      <c r="B10" s="77" t="s">
        <v>109</v>
      </c>
      <c r="C10" s="77" t="s">
        <v>179</v>
      </c>
      <c r="D10" s="85">
        <v>4</v>
      </c>
      <c r="E10" s="164">
        <v>-3</v>
      </c>
      <c r="F10" s="164">
        <v>0</v>
      </c>
      <c r="G10" s="173">
        <v>1</v>
      </c>
      <c r="H10" s="143">
        <f t="shared" ca="1" si="0"/>
        <v>19</v>
      </c>
      <c r="I10" s="77">
        <f t="shared" ref="I10:I22" ca="1" si="6">SUM(D10:H10)</f>
        <v>21</v>
      </c>
      <c r="J10" s="21" t="s">
        <v>119</v>
      </c>
    </row>
    <row r="11" spans="1:10" ht="15.75" x14ac:dyDescent="0.25">
      <c r="A11" s="78" t="s">
        <v>113</v>
      </c>
      <c r="B11" s="77" t="s">
        <v>114</v>
      </c>
      <c r="C11" s="77" t="s">
        <v>110</v>
      </c>
      <c r="D11" s="85">
        <v>4</v>
      </c>
      <c r="E11" s="164">
        <v>2</v>
      </c>
      <c r="F11" s="164">
        <v>1</v>
      </c>
      <c r="G11" s="164">
        <v>0</v>
      </c>
      <c r="H11" s="143">
        <f t="shared" ca="1" si="0"/>
        <v>4</v>
      </c>
      <c r="I11" s="77">
        <f t="shared" ca="1" si="6"/>
        <v>11</v>
      </c>
      <c r="J11" s="21" t="s">
        <v>119</v>
      </c>
    </row>
    <row r="12" spans="1:10" ht="15.75" x14ac:dyDescent="0.25">
      <c r="A12" s="78" t="s">
        <v>113</v>
      </c>
      <c r="B12" s="77" t="s">
        <v>116</v>
      </c>
      <c r="C12" s="77" t="s">
        <v>180</v>
      </c>
      <c r="D12" s="85">
        <v>4</v>
      </c>
      <c r="E12" s="164">
        <v>3</v>
      </c>
      <c r="F12" s="164">
        <v>1</v>
      </c>
      <c r="G12" s="164">
        <v>0</v>
      </c>
      <c r="H12" s="143">
        <f t="shared" ca="1" si="0"/>
        <v>15</v>
      </c>
      <c r="I12" s="77">
        <f t="shared" ca="1" si="6"/>
        <v>23</v>
      </c>
      <c r="J12" s="21" t="s">
        <v>119</v>
      </c>
    </row>
    <row r="13" spans="1:10" ht="15.75" x14ac:dyDescent="0.25">
      <c r="A13" s="78" t="s">
        <v>99</v>
      </c>
      <c r="B13" s="77" t="s">
        <v>117</v>
      </c>
      <c r="C13" s="77" t="s">
        <v>121</v>
      </c>
      <c r="D13" s="85">
        <v>1</v>
      </c>
      <c r="E13" s="164">
        <v>3</v>
      </c>
      <c r="F13" s="164">
        <v>0</v>
      </c>
      <c r="G13" s="164">
        <v>0</v>
      </c>
      <c r="H13" s="143">
        <f t="shared" ca="1" si="0"/>
        <v>16</v>
      </c>
      <c r="I13" s="77">
        <f t="shared" ca="1" si="6"/>
        <v>20</v>
      </c>
    </row>
    <row r="14" spans="1:10" ht="15.75" x14ac:dyDescent="0.25">
      <c r="A14" s="78" t="s">
        <v>99</v>
      </c>
      <c r="B14" s="77" t="s">
        <v>118</v>
      </c>
      <c r="C14" s="77" t="s">
        <v>121</v>
      </c>
      <c r="D14" s="85">
        <v>1</v>
      </c>
      <c r="E14" s="164">
        <v>3</v>
      </c>
      <c r="F14" s="164">
        <v>0</v>
      </c>
      <c r="G14" s="164">
        <v>0</v>
      </c>
      <c r="H14" s="143">
        <f t="shared" ca="1" si="0"/>
        <v>11</v>
      </c>
      <c r="I14" s="77">
        <f t="shared" ca="1" si="6"/>
        <v>15</v>
      </c>
    </row>
    <row r="15" spans="1:10" ht="15.75" x14ac:dyDescent="0.25">
      <c r="A15" s="78" t="s">
        <v>99</v>
      </c>
      <c r="B15" s="77" t="s">
        <v>109</v>
      </c>
      <c r="C15" s="77" t="s">
        <v>181</v>
      </c>
      <c r="D15" s="85">
        <v>1</v>
      </c>
      <c r="E15" s="164">
        <v>-2</v>
      </c>
      <c r="F15" s="164">
        <v>0</v>
      </c>
      <c r="G15" s="164">
        <v>0</v>
      </c>
      <c r="H15" s="143">
        <f t="shared" ca="1" si="0"/>
        <v>5</v>
      </c>
      <c r="I15" s="77">
        <f t="shared" ca="1" si="6"/>
        <v>4</v>
      </c>
    </row>
    <row r="16" spans="1:10" ht="15.75" x14ac:dyDescent="0.25">
      <c r="A16" s="78" t="s">
        <v>99</v>
      </c>
      <c r="B16" s="77" t="s">
        <v>125</v>
      </c>
      <c r="C16" s="77" t="s">
        <v>120</v>
      </c>
      <c r="D16" s="85">
        <v>1</v>
      </c>
      <c r="E16" s="164">
        <v>3</v>
      </c>
      <c r="F16" s="164">
        <v>1</v>
      </c>
      <c r="G16" s="164">
        <v>0</v>
      </c>
      <c r="H16" s="143">
        <f t="shared" ca="1" si="0"/>
        <v>20</v>
      </c>
      <c r="I16" s="77">
        <f t="shared" ref="I16" ca="1" si="7">SUM(D16:H16)</f>
        <v>25</v>
      </c>
    </row>
    <row r="17" spans="1:10" ht="15.75" x14ac:dyDescent="0.25">
      <c r="A17" s="78" t="s">
        <v>99</v>
      </c>
      <c r="B17" s="77" t="s">
        <v>123</v>
      </c>
      <c r="C17" s="77" t="s">
        <v>178</v>
      </c>
      <c r="D17" s="85">
        <v>1</v>
      </c>
      <c r="E17" s="164">
        <v>1</v>
      </c>
      <c r="F17" s="164">
        <v>0</v>
      </c>
      <c r="G17" s="164">
        <v>0</v>
      </c>
      <c r="H17" s="143">
        <f t="shared" ca="1" si="0"/>
        <v>9</v>
      </c>
      <c r="I17" s="77">
        <f t="shared" ref="I17" ca="1" si="8">SUM(D17:H17)</f>
        <v>11</v>
      </c>
    </row>
    <row r="18" spans="1:10" ht="15.75" x14ac:dyDescent="0.25">
      <c r="A18" s="78" t="s">
        <v>100</v>
      </c>
      <c r="B18" s="77" t="s">
        <v>117</v>
      </c>
      <c r="C18" s="77" t="s">
        <v>121</v>
      </c>
      <c r="D18" s="85">
        <v>4</v>
      </c>
      <c r="E18" s="164">
        <v>6</v>
      </c>
      <c r="F18" s="164">
        <v>0</v>
      </c>
      <c r="G18" s="164">
        <v>0</v>
      </c>
      <c r="H18" s="143">
        <f t="shared" ca="1" si="0"/>
        <v>10</v>
      </c>
      <c r="I18" s="77">
        <f t="shared" ca="1" si="6"/>
        <v>20</v>
      </c>
    </row>
    <row r="19" spans="1:10" ht="15.75" x14ac:dyDescent="0.25">
      <c r="A19" s="78" t="s">
        <v>100</v>
      </c>
      <c r="B19" s="77" t="s">
        <v>118</v>
      </c>
      <c r="C19" s="77" t="s">
        <v>121</v>
      </c>
      <c r="D19" s="85">
        <v>4</v>
      </c>
      <c r="E19" s="164">
        <v>6</v>
      </c>
      <c r="F19" s="164">
        <v>0</v>
      </c>
      <c r="G19" s="164">
        <v>0</v>
      </c>
      <c r="H19" s="143">
        <f t="shared" ca="1" si="0"/>
        <v>5</v>
      </c>
      <c r="I19" s="77">
        <f t="shared" ca="1" si="6"/>
        <v>15</v>
      </c>
    </row>
    <row r="20" spans="1:10" ht="15.75" x14ac:dyDescent="0.25">
      <c r="A20" s="78" t="s">
        <v>100</v>
      </c>
      <c r="B20" s="77" t="s">
        <v>109</v>
      </c>
      <c r="C20" s="77" t="s">
        <v>181</v>
      </c>
      <c r="D20" s="85">
        <v>4</v>
      </c>
      <c r="E20" s="164">
        <v>4</v>
      </c>
      <c r="F20" s="164">
        <v>0</v>
      </c>
      <c r="G20" s="164">
        <v>0</v>
      </c>
      <c r="H20" s="143">
        <f t="shared" ca="1" si="0"/>
        <v>18</v>
      </c>
      <c r="I20" s="77">
        <f t="shared" ca="1" si="6"/>
        <v>26</v>
      </c>
    </row>
    <row r="21" spans="1:10" ht="15.75" x14ac:dyDescent="0.25">
      <c r="A21" s="78" t="s">
        <v>100</v>
      </c>
      <c r="B21" s="77" t="s">
        <v>191</v>
      </c>
      <c r="C21" s="77" t="s">
        <v>126</v>
      </c>
      <c r="D21" s="85">
        <v>4</v>
      </c>
      <c r="E21" s="164">
        <v>6</v>
      </c>
      <c r="F21" s="164">
        <v>1</v>
      </c>
      <c r="G21" s="164">
        <v>0</v>
      </c>
      <c r="H21" s="143">
        <f t="shared" ca="1" si="0"/>
        <v>13</v>
      </c>
      <c r="I21" s="77">
        <f t="shared" ca="1" si="6"/>
        <v>24</v>
      </c>
    </row>
    <row r="22" spans="1:10" ht="15.75" x14ac:dyDescent="0.25">
      <c r="A22" s="78" t="s">
        <v>100</v>
      </c>
      <c r="B22" s="77" t="s">
        <v>162</v>
      </c>
      <c r="C22" s="77" t="s">
        <v>178</v>
      </c>
      <c r="D22" s="85">
        <v>4</v>
      </c>
      <c r="E22" s="164">
        <v>1</v>
      </c>
      <c r="F22" s="164">
        <v>0</v>
      </c>
      <c r="G22" s="164">
        <v>0</v>
      </c>
      <c r="H22" s="143">
        <f t="shared" ca="1" si="0"/>
        <v>20</v>
      </c>
      <c r="I22" s="77">
        <f t="shared" ca="1" si="6"/>
        <v>25</v>
      </c>
    </row>
    <row r="23" spans="1:10" ht="15.75" x14ac:dyDescent="0.25">
      <c r="A23" s="78" t="s">
        <v>196</v>
      </c>
      <c r="B23" s="181" t="s">
        <v>197</v>
      </c>
      <c r="C23" s="181" t="s">
        <v>169</v>
      </c>
      <c r="D23" s="181">
        <v>5</v>
      </c>
      <c r="E23" s="182">
        <v>2</v>
      </c>
      <c r="F23" s="182">
        <v>1</v>
      </c>
      <c r="G23" s="182">
        <v>0</v>
      </c>
      <c r="H23" s="183">
        <f t="shared" ca="1" si="0"/>
        <v>5</v>
      </c>
      <c r="I23" s="181">
        <f t="shared" ref="I23:I24" ca="1" si="9">SUM(D23:H23)</f>
        <v>13</v>
      </c>
      <c r="J23" s="21" t="s">
        <v>223</v>
      </c>
    </row>
    <row r="24" spans="1:10" ht="15.75" x14ac:dyDescent="0.25">
      <c r="A24" s="78" t="s">
        <v>196</v>
      </c>
      <c r="B24" s="181" t="s">
        <v>199</v>
      </c>
      <c r="C24" s="181" t="s">
        <v>198</v>
      </c>
      <c r="D24" s="181">
        <v>5</v>
      </c>
      <c r="E24" s="182">
        <v>2</v>
      </c>
      <c r="F24" s="182">
        <v>1</v>
      </c>
      <c r="G24" s="182">
        <v>0</v>
      </c>
      <c r="H24" s="183">
        <f t="shared" ca="1" si="0"/>
        <v>7</v>
      </c>
      <c r="I24" s="181">
        <f t="shared" ca="1" si="9"/>
        <v>15</v>
      </c>
      <c r="J24" s="21" t="s">
        <v>223</v>
      </c>
    </row>
    <row r="25" spans="1:10" ht="15.75" x14ac:dyDescent="0.25">
      <c r="A25" s="78" t="s">
        <v>101</v>
      </c>
      <c r="B25" s="77" t="s">
        <v>117</v>
      </c>
      <c r="C25" s="77" t="s">
        <v>112</v>
      </c>
      <c r="D25" s="85">
        <v>4</v>
      </c>
      <c r="E25" s="164">
        <v>0</v>
      </c>
      <c r="F25" s="164">
        <v>0</v>
      </c>
      <c r="G25" s="164">
        <v>0</v>
      </c>
      <c r="H25" s="143">
        <f t="shared" ca="1" si="0"/>
        <v>14</v>
      </c>
      <c r="I25" s="77">
        <f t="shared" ref="I25:I35" ca="1" si="10">SUM(D25:H25)</f>
        <v>18</v>
      </c>
    </row>
    <row r="26" spans="1:10" x14ac:dyDescent="0.3">
      <c r="A26" s="78" t="s">
        <v>101</v>
      </c>
      <c r="B26" s="77" t="s">
        <v>118</v>
      </c>
      <c r="C26" s="77" t="s">
        <v>112</v>
      </c>
      <c r="D26" s="85">
        <v>4</v>
      </c>
      <c r="E26" s="164">
        <v>0</v>
      </c>
      <c r="F26" s="164">
        <v>0</v>
      </c>
      <c r="G26" s="164">
        <v>0</v>
      </c>
      <c r="H26" s="143">
        <f t="shared" ca="1" si="0"/>
        <v>5</v>
      </c>
      <c r="I26" s="77">
        <f t="shared" ca="1" si="10"/>
        <v>9</v>
      </c>
    </row>
    <row r="27" spans="1:10" x14ac:dyDescent="0.3">
      <c r="A27" s="78" t="s">
        <v>101</v>
      </c>
      <c r="B27" s="77" t="s">
        <v>109</v>
      </c>
      <c r="C27" s="77" t="s">
        <v>182</v>
      </c>
      <c r="D27" s="85">
        <v>4</v>
      </c>
      <c r="E27" s="164">
        <v>-2</v>
      </c>
      <c r="F27" s="164">
        <v>0</v>
      </c>
      <c r="G27" s="164">
        <v>0</v>
      </c>
      <c r="H27" s="143">
        <f t="shared" ca="1" si="0"/>
        <v>6</v>
      </c>
      <c r="I27" s="77">
        <f t="shared" ca="1" si="10"/>
        <v>8</v>
      </c>
    </row>
    <row r="28" spans="1:10" x14ac:dyDescent="0.3">
      <c r="A28" s="78" t="s">
        <v>105</v>
      </c>
      <c r="B28" s="77" t="s">
        <v>117</v>
      </c>
      <c r="C28" s="77" t="s">
        <v>112</v>
      </c>
      <c r="D28" s="85">
        <v>4</v>
      </c>
      <c r="E28" s="164">
        <v>0</v>
      </c>
      <c r="F28" s="164">
        <v>0</v>
      </c>
      <c r="G28" s="164">
        <v>0</v>
      </c>
      <c r="H28" s="143">
        <f t="shared" ca="1" si="0"/>
        <v>9</v>
      </c>
      <c r="I28" s="77">
        <f t="shared" ca="1" si="10"/>
        <v>13</v>
      </c>
    </row>
    <row r="29" spans="1:10" x14ac:dyDescent="0.3">
      <c r="A29" s="78" t="s">
        <v>105</v>
      </c>
      <c r="B29" s="77" t="s">
        <v>118</v>
      </c>
      <c r="C29" s="77" t="s">
        <v>112</v>
      </c>
      <c r="D29" s="85">
        <v>4</v>
      </c>
      <c r="E29" s="164">
        <v>0</v>
      </c>
      <c r="F29" s="164">
        <v>0</v>
      </c>
      <c r="G29" s="164">
        <v>0</v>
      </c>
      <c r="H29" s="143">
        <f t="shared" ca="1" si="0"/>
        <v>3</v>
      </c>
      <c r="I29" s="77">
        <f t="shared" ca="1" si="10"/>
        <v>7</v>
      </c>
    </row>
    <row r="30" spans="1:10" x14ac:dyDescent="0.3">
      <c r="A30" s="78" t="s">
        <v>105</v>
      </c>
      <c r="B30" s="77" t="s">
        <v>109</v>
      </c>
      <c r="C30" s="77" t="s">
        <v>182</v>
      </c>
      <c r="D30" s="85">
        <v>4</v>
      </c>
      <c r="E30" s="164">
        <v>-2</v>
      </c>
      <c r="F30" s="164">
        <v>0</v>
      </c>
      <c r="G30" s="164">
        <v>0</v>
      </c>
      <c r="H30" s="143">
        <f t="shared" ca="1" si="0"/>
        <v>15</v>
      </c>
      <c r="I30" s="77">
        <f t="shared" ca="1" si="10"/>
        <v>17</v>
      </c>
    </row>
    <row r="31" spans="1:10" x14ac:dyDescent="0.3">
      <c r="A31" s="78" t="s">
        <v>105</v>
      </c>
      <c r="B31" s="181" t="s">
        <v>127</v>
      </c>
      <c r="C31" s="181" t="s">
        <v>108</v>
      </c>
      <c r="D31" s="181">
        <v>4</v>
      </c>
      <c r="E31" s="182">
        <v>0</v>
      </c>
      <c r="F31" s="182">
        <v>1</v>
      </c>
      <c r="G31" s="182">
        <v>0</v>
      </c>
      <c r="H31" s="183">
        <f t="shared" ca="1" si="0"/>
        <v>8</v>
      </c>
      <c r="I31" s="181">
        <f t="shared" ref="I31" ca="1" si="11">SUM(D31:H31)</f>
        <v>13</v>
      </c>
      <c r="J31" s="21" t="s">
        <v>223</v>
      </c>
    </row>
    <row r="32" spans="1:10" x14ac:dyDescent="0.3">
      <c r="A32" s="78" t="s">
        <v>106</v>
      </c>
      <c r="B32" s="77" t="s">
        <v>117</v>
      </c>
      <c r="C32" s="77" t="s">
        <v>112</v>
      </c>
      <c r="D32" s="85">
        <v>4</v>
      </c>
      <c r="E32" s="164">
        <v>0</v>
      </c>
      <c r="F32" s="164">
        <v>0</v>
      </c>
      <c r="G32" s="164">
        <v>0</v>
      </c>
      <c r="H32" s="143">
        <f t="shared" ca="1" si="0"/>
        <v>4</v>
      </c>
      <c r="I32" s="77">
        <f t="shared" ca="1" si="10"/>
        <v>8</v>
      </c>
    </row>
    <row r="33" spans="1:10" x14ac:dyDescent="0.3">
      <c r="A33" s="78" t="s">
        <v>106</v>
      </c>
      <c r="B33" s="77" t="s">
        <v>118</v>
      </c>
      <c r="C33" s="77" t="s">
        <v>112</v>
      </c>
      <c r="D33" s="85">
        <v>4</v>
      </c>
      <c r="E33" s="164">
        <v>0</v>
      </c>
      <c r="F33" s="164">
        <v>0</v>
      </c>
      <c r="G33" s="164">
        <v>0</v>
      </c>
      <c r="H33" s="143">
        <f t="shared" ca="1" si="0"/>
        <v>8</v>
      </c>
      <c r="I33" s="77">
        <f t="shared" ca="1" si="10"/>
        <v>12</v>
      </c>
    </row>
    <row r="34" spans="1:10" x14ac:dyDescent="0.3">
      <c r="A34" s="78" t="s">
        <v>106</v>
      </c>
      <c r="B34" s="77" t="s">
        <v>109</v>
      </c>
      <c r="C34" s="77" t="s">
        <v>182</v>
      </c>
      <c r="D34" s="85">
        <v>4</v>
      </c>
      <c r="E34" s="164">
        <v>-2</v>
      </c>
      <c r="F34" s="164">
        <v>0</v>
      </c>
      <c r="G34" s="164">
        <v>0</v>
      </c>
      <c r="H34" s="143">
        <f t="shared" ca="1" si="0"/>
        <v>11</v>
      </c>
      <c r="I34" s="77">
        <f t="shared" ca="1" si="10"/>
        <v>13</v>
      </c>
    </row>
    <row r="35" spans="1:10" x14ac:dyDescent="0.3">
      <c r="A35" s="78" t="s">
        <v>106</v>
      </c>
      <c r="B35" s="181" t="s">
        <v>128</v>
      </c>
      <c r="C35" s="181" t="s">
        <v>112</v>
      </c>
      <c r="D35" s="181">
        <v>4</v>
      </c>
      <c r="E35" s="182">
        <v>0</v>
      </c>
      <c r="F35" s="182">
        <v>1</v>
      </c>
      <c r="G35" s="182">
        <v>0</v>
      </c>
      <c r="H35" s="183">
        <f t="shared" ca="1" si="0"/>
        <v>3</v>
      </c>
      <c r="I35" s="181">
        <f t="shared" ca="1" si="10"/>
        <v>8</v>
      </c>
      <c r="J35" s="21" t="s">
        <v>223</v>
      </c>
    </row>
    <row r="36" spans="1:10" x14ac:dyDescent="0.3">
      <c r="A36" s="78" t="s">
        <v>172</v>
      </c>
      <c r="B36" s="77" t="s">
        <v>174</v>
      </c>
      <c r="C36" s="77" t="s">
        <v>175</v>
      </c>
      <c r="D36" s="85">
        <v>6</v>
      </c>
      <c r="E36" s="164">
        <v>4</v>
      </c>
      <c r="F36" s="164">
        <v>0</v>
      </c>
      <c r="G36" s="164">
        <v>0</v>
      </c>
      <c r="H36" s="143">
        <f t="shared" ca="1" si="0"/>
        <v>7</v>
      </c>
      <c r="I36" s="77">
        <f t="shared" ref="I36" ca="1" si="12">SUM(D36:H36)</f>
        <v>17</v>
      </c>
    </row>
    <row r="37" spans="1:10" x14ac:dyDescent="0.3">
      <c r="A37" s="78" t="s">
        <v>172</v>
      </c>
      <c r="B37" s="77" t="s">
        <v>173</v>
      </c>
      <c r="C37" s="77" t="s">
        <v>183</v>
      </c>
      <c r="D37" s="85">
        <v>6</v>
      </c>
      <c r="E37" s="164">
        <v>4</v>
      </c>
      <c r="F37" s="164">
        <v>0</v>
      </c>
      <c r="G37" s="164">
        <v>0</v>
      </c>
      <c r="H37" s="143">
        <f t="shared" ca="1" si="0"/>
        <v>3</v>
      </c>
      <c r="I37" s="77">
        <f t="shared" ref="I37" ca="1" si="13">SUM(D37:H37)</f>
        <v>13</v>
      </c>
    </row>
    <row r="38" spans="1:10" x14ac:dyDescent="0.3">
      <c r="A38" s="78" t="s">
        <v>188</v>
      </c>
      <c r="B38" s="77" t="s">
        <v>117</v>
      </c>
      <c r="C38" s="77" t="s">
        <v>170</v>
      </c>
      <c r="D38" s="85">
        <v>5</v>
      </c>
      <c r="E38" s="164">
        <v>4</v>
      </c>
      <c r="F38" s="164">
        <v>0</v>
      </c>
      <c r="G38" s="164">
        <v>0</v>
      </c>
      <c r="H38" s="143">
        <f t="shared" ca="1" si="0"/>
        <v>4</v>
      </c>
      <c r="I38" s="77">
        <f t="shared" ref="I38:I42" ca="1" si="14">SUM(D38:H38)</f>
        <v>13</v>
      </c>
    </row>
    <row r="39" spans="1:10" x14ac:dyDescent="0.3">
      <c r="A39" s="78" t="s">
        <v>188</v>
      </c>
      <c r="B39" s="77" t="s">
        <v>118</v>
      </c>
      <c r="C39" s="77" t="s">
        <v>170</v>
      </c>
      <c r="D39" s="85">
        <v>5</v>
      </c>
      <c r="E39" s="164">
        <v>4</v>
      </c>
      <c r="F39" s="164">
        <v>0</v>
      </c>
      <c r="G39" s="164">
        <v>0</v>
      </c>
      <c r="H39" s="143">
        <f t="shared" ca="1" si="0"/>
        <v>4</v>
      </c>
      <c r="I39" s="77">
        <f t="shared" ca="1" si="14"/>
        <v>13</v>
      </c>
    </row>
    <row r="40" spans="1:10" x14ac:dyDescent="0.3">
      <c r="A40" s="78" t="s">
        <v>188</v>
      </c>
      <c r="B40" s="77" t="s">
        <v>109</v>
      </c>
      <c r="C40" s="77" t="s">
        <v>192</v>
      </c>
      <c r="D40" s="85">
        <v>5</v>
      </c>
      <c r="E40" s="164">
        <v>2</v>
      </c>
      <c r="F40" s="164">
        <v>0</v>
      </c>
      <c r="G40" s="164">
        <v>0</v>
      </c>
      <c r="H40" s="143">
        <f t="shared" ca="1" si="0"/>
        <v>20</v>
      </c>
      <c r="I40" s="77">
        <f t="shared" ca="1" si="14"/>
        <v>27</v>
      </c>
    </row>
    <row r="41" spans="1:10" x14ac:dyDescent="0.3">
      <c r="A41" s="78" t="s">
        <v>188</v>
      </c>
      <c r="B41" s="77" t="s">
        <v>195</v>
      </c>
      <c r="C41" s="77" t="s">
        <v>193</v>
      </c>
      <c r="D41" s="85">
        <v>5</v>
      </c>
      <c r="E41" s="164">
        <v>4</v>
      </c>
      <c r="F41" s="164">
        <v>1</v>
      </c>
      <c r="G41" s="164">
        <v>0</v>
      </c>
      <c r="H41" s="143">
        <f t="shared" ca="1" si="0"/>
        <v>7</v>
      </c>
      <c r="I41" s="77">
        <f t="shared" ref="I41" ca="1" si="15">SUM(D41:H41)</f>
        <v>17</v>
      </c>
    </row>
    <row r="42" spans="1:10" x14ac:dyDescent="0.3">
      <c r="A42" s="78" t="s">
        <v>188</v>
      </c>
      <c r="B42" s="77" t="s">
        <v>162</v>
      </c>
      <c r="C42" s="77" t="s">
        <v>194</v>
      </c>
      <c r="D42" s="85">
        <v>5</v>
      </c>
      <c r="E42" s="179">
        <v>-1</v>
      </c>
      <c r="F42" s="164">
        <v>0</v>
      </c>
      <c r="G42" s="164">
        <v>0</v>
      </c>
      <c r="H42" s="143">
        <f t="shared" ca="1" si="0"/>
        <v>20</v>
      </c>
      <c r="I42" s="77">
        <f t="shared" ca="1" si="14"/>
        <v>24</v>
      </c>
    </row>
    <row r="43" spans="1:10" x14ac:dyDescent="0.3">
      <c r="A43" s="78" t="s">
        <v>230</v>
      </c>
      <c r="B43" s="77" t="s">
        <v>117</v>
      </c>
      <c r="C43" s="77" t="s">
        <v>170</v>
      </c>
      <c r="D43" s="85">
        <v>5</v>
      </c>
      <c r="E43" s="164">
        <f>4+1+2</f>
        <v>7</v>
      </c>
      <c r="F43" s="164">
        <v>0</v>
      </c>
      <c r="G43" s="164">
        <v>0</v>
      </c>
      <c r="H43" s="143">
        <f t="shared" ca="1" si="0"/>
        <v>2</v>
      </c>
      <c r="I43" s="77">
        <f t="shared" ref="I43:I45" ca="1" si="16">SUM(D43:H43)</f>
        <v>14</v>
      </c>
    </row>
    <row r="44" spans="1:10" x14ac:dyDescent="0.3">
      <c r="A44" s="78" t="s">
        <v>230</v>
      </c>
      <c r="B44" s="77" t="s">
        <v>118</v>
      </c>
      <c r="C44" s="77" t="s">
        <v>170</v>
      </c>
      <c r="D44" s="85">
        <v>5</v>
      </c>
      <c r="E44" s="164">
        <f>4+1+2</f>
        <v>7</v>
      </c>
      <c r="F44" s="164">
        <v>0</v>
      </c>
      <c r="G44" s="164">
        <v>0</v>
      </c>
      <c r="H44" s="143">
        <f t="shared" ca="1" si="0"/>
        <v>16</v>
      </c>
      <c r="I44" s="77">
        <f t="shared" ca="1" si="16"/>
        <v>28</v>
      </c>
    </row>
    <row r="45" spans="1:10" x14ac:dyDescent="0.3">
      <c r="A45" s="78" t="s">
        <v>230</v>
      </c>
      <c r="B45" s="77" t="s">
        <v>109</v>
      </c>
      <c r="C45" s="77" t="s">
        <v>192</v>
      </c>
      <c r="D45" s="85">
        <v>5</v>
      </c>
      <c r="E45" s="164">
        <f>2+1+2</f>
        <v>5</v>
      </c>
      <c r="F45" s="164">
        <v>0</v>
      </c>
      <c r="G45" s="164">
        <v>0</v>
      </c>
      <c r="H45" s="143">
        <f t="shared" ca="1" si="0"/>
        <v>14</v>
      </c>
      <c r="I45" s="77">
        <f t="shared" ca="1" si="16"/>
        <v>24</v>
      </c>
    </row>
    <row r="46" spans="1:10" ht="16.2" thickBot="1" x14ac:dyDescent="0.35"/>
    <row r="47" spans="1:10" ht="16.2" thickBot="1" x14ac:dyDescent="0.35">
      <c r="A47" s="107" t="s">
        <v>0</v>
      </c>
      <c r="B47" s="82" t="s">
        <v>44</v>
      </c>
      <c r="C47" s="82" t="s">
        <v>45</v>
      </c>
      <c r="D47" s="84" t="s">
        <v>46</v>
      </c>
      <c r="E47" s="82" t="s">
        <v>47</v>
      </c>
      <c r="F47" s="82" t="s">
        <v>48</v>
      </c>
      <c r="G47" s="82" t="s">
        <v>49</v>
      </c>
      <c r="H47" s="86" t="s">
        <v>50</v>
      </c>
      <c r="I47" s="83" t="s">
        <v>35</v>
      </c>
    </row>
    <row r="48" spans="1:10" x14ac:dyDescent="0.3">
      <c r="A48" s="76" t="s">
        <v>156</v>
      </c>
      <c r="B48" s="77" t="s">
        <v>241</v>
      </c>
      <c r="C48" s="77" t="s">
        <v>169</v>
      </c>
      <c r="D48" s="85">
        <v>6</v>
      </c>
      <c r="E48" s="77">
        <v>2</v>
      </c>
      <c r="F48" s="77">
        <v>0</v>
      </c>
      <c r="G48" s="77">
        <v>0</v>
      </c>
      <c r="H48" s="143">
        <f t="shared" ref="H48:H65" ca="1" si="17">RANDBETWEEN(1,20)</f>
        <v>6</v>
      </c>
      <c r="I48" s="77">
        <f t="shared" ref="I48:I61" ca="1" si="18">SUM(D48:H48)</f>
        <v>14</v>
      </c>
    </row>
    <row r="49" spans="1:10" x14ac:dyDescent="0.3">
      <c r="A49" s="76" t="s">
        <v>156</v>
      </c>
      <c r="B49" s="77" t="s">
        <v>242</v>
      </c>
      <c r="C49" s="77" t="s">
        <v>169</v>
      </c>
      <c r="D49" s="85">
        <v>1</v>
      </c>
      <c r="E49" s="77">
        <v>2</v>
      </c>
      <c r="F49" s="77">
        <v>0</v>
      </c>
      <c r="G49" s="77">
        <v>0</v>
      </c>
      <c r="H49" s="143">
        <f t="shared" ca="1" si="17"/>
        <v>11</v>
      </c>
      <c r="I49" s="77">
        <f t="shared" ref="I49" ca="1" si="19">SUM(D49:H49)</f>
        <v>14</v>
      </c>
    </row>
    <row r="50" spans="1:10" x14ac:dyDescent="0.3">
      <c r="A50" s="76" t="s">
        <v>156</v>
      </c>
      <c r="B50" s="77" t="s">
        <v>168</v>
      </c>
      <c r="C50" s="77" t="s">
        <v>233</v>
      </c>
      <c r="D50" s="85">
        <v>6</v>
      </c>
      <c r="E50" s="77">
        <v>3</v>
      </c>
      <c r="F50" s="77">
        <v>1</v>
      </c>
      <c r="G50" s="77">
        <v>0</v>
      </c>
      <c r="H50" s="143">
        <f t="shared" ca="1" si="17"/>
        <v>16</v>
      </c>
      <c r="I50" s="77">
        <f t="shared" ref="I50" ca="1" si="20">SUM(D50:H50)</f>
        <v>26</v>
      </c>
    </row>
    <row r="51" spans="1:10" x14ac:dyDescent="0.3">
      <c r="A51" s="76" t="s">
        <v>156</v>
      </c>
      <c r="B51" s="77" t="s">
        <v>88</v>
      </c>
      <c r="C51" s="77" t="s">
        <v>122</v>
      </c>
      <c r="D51" s="85">
        <v>6</v>
      </c>
      <c r="E51" s="77">
        <v>2</v>
      </c>
      <c r="F51" s="77">
        <v>0</v>
      </c>
      <c r="G51" s="77">
        <v>0</v>
      </c>
      <c r="H51" s="143">
        <f t="shared" ca="1" si="17"/>
        <v>2</v>
      </c>
      <c r="I51" s="77">
        <f t="shared" ca="1" si="18"/>
        <v>10</v>
      </c>
    </row>
    <row r="52" spans="1:10" x14ac:dyDescent="0.3">
      <c r="A52" s="76" t="s">
        <v>156</v>
      </c>
      <c r="B52" s="77" t="s">
        <v>109</v>
      </c>
      <c r="C52" s="77" t="s">
        <v>112</v>
      </c>
      <c r="D52" s="85">
        <v>1</v>
      </c>
      <c r="E52" s="77">
        <v>0</v>
      </c>
      <c r="F52" s="77">
        <v>0</v>
      </c>
      <c r="G52" s="77">
        <v>0</v>
      </c>
      <c r="H52" s="143">
        <f t="shared" ca="1" si="17"/>
        <v>5</v>
      </c>
      <c r="I52" s="77">
        <f t="shared" ref="I52" ca="1" si="21">SUM(D52:H52)</f>
        <v>6</v>
      </c>
    </row>
    <row r="53" spans="1:10" s="166" customFormat="1" x14ac:dyDescent="0.3">
      <c r="A53" s="76" t="s">
        <v>157</v>
      </c>
      <c r="B53" s="77" t="s">
        <v>164</v>
      </c>
      <c r="C53" s="77" t="s">
        <v>167</v>
      </c>
      <c r="D53" s="85">
        <v>7</v>
      </c>
      <c r="E53" s="180">
        <f t="shared" ref="E53:E55" si="22">4-4</f>
        <v>0</v>
      </c>
      <c r="F53" s="77">
        <v>1</v>
      </c>
      <c r="G53" s="77">
        <v>0</v>
      </c>
      <c r="H53" s="143">
        <f t="shared" ca="1" si="17"/>
        <v>12</v>
      </c>
      <c r="I53" s="77">
        <f t="shared" ca="1" si="18"/>
        <v>20</v>
      </c>
      <c r="J53" s="177"/>
    </row>
    <row r="54" spans="1:10" s="166" customFormat="1" x14ac:dyDescent="0.3">
      <c r="A54" s="76" t="s">
        <v>157</v>
      </c>
      <c r="B54" s="77" t="s">
        <v>88</v>
      </c>
      <c r="C54" s="77" t="s">
        <v>170</v>
      </c>
      <c r="D54" s="85">
        <v>7</v>
      </c>
      <c r="E54" s="180">
        <f t="shared" si="22"/>
        <v>0</v>
      </c>
      <c r="F54" s="77">
        <v>0</v>
      </c>
      <c r="G54" s="77">
        <v>0</v>
      </c>
      <c r="H54" s="143">
        <f t="shared" ca="1" si="17"/>
        <v>16</v>
      </c>
      <c r="I54" s="77">
        <f t="shared" ref="I54:I55" ca="1" si="23">SUM(D54:H54)</f>
        <v>23</v>
      </c>
      <c r="J54" s="177"/>
    </row>
    <row r="55" spans="1:10" s="166" customFormat="1" x14ac:dyDescent="0.3">
      <c r="A55" s="76" t="s">
        <v>157</v>
      </c>
      <c r="B55" s="77" t="s">
        <v>109</v>
      </c>
      <c r="C55" s="77" t="s">
        <v>91</v>
      </c>
      <c r="D55" s="85">
        <v>2</v>
      </c>
      <c r="E55" s="180">
        <f t="shared" si="22"/>
        <v>0</v>
      </c>
      <c r="F55" s="77">
        <v>0</v>
      </c>
      <c r="G55" s="77">
        <v>0</v>
      </c>
      <c r="H55" s="143">
        <f t="shared" ca="1" si="17"/>
        <v>20</v>
      </c>
      <c r="I55" s="77">
        <f t="shared" ca="1" si="23"/>
        <v>22</v>
      </c>
      <c r="J55" s="177"/>
    </row>
    <row r="56" spans="1:10" x14ac:dyDescent="0.3">
      <c r="A56" s="76" t="s">
        <v>154</v>
      </c>
      <c r="B56" s="77" t="s">
        <v>165</v>
      </c>
      <c r="C56" s="77" t="s">
        <v>166</v>
      </c>
      <c r="D56" s="85">
        <v>3</v>
      </c>
      <c r="E56" s="77">
        <v>3</v>
      </c>
      <c r="F56" s="77">
        <v>0</v>
      </c>
      <c r="G56" s="77">
        <v>0</v>
      </c>
      <c r="H56" s="143">
        <f t="shared" ca="1" si="17"/>
        <v>20</v>
      </c>
      <c r="I56" s="77">
        <f t="shared" ca="1" si="18"/>
        <v>26</v>
      </c>
    </row>
    <row r="57" spans="1:10" x14ac:dyDescent="0.3">
      <c r="A57" s="76" t="s">
        <v>154</v>
      </c>
      <c r="B57" s="77" t="s">
        <v>162</v>
      </c>
      <c r="C57" s="77" t="s">
        <v>122</v>
      </c>
      <c r="D57" s="85">
        <v>3</v>
      </c>
      <c r="E57" s="77">
        <v>1</v>
      </c>
      <c r="F57" s="77">
        <v>0</v>
      </c>
      <c r="G57" s="77">
        <v>0</v>
      </c>
      <c r="H57" s="143">
        <f t="shared" ca="1" si="17"/>
        <v>8</v>
      </c>
      <c r="I57" s="77">
        <f t="shared" ca="1" si="18"/>
        <v>12</v>
      </c>
    </row>
    <row r="58" spans="1:10" x14ac:dyDescent="0.3">
      <c r="A58" s="76" t="s">
        <v>154</v>
      </c>
      <c r="B58" s="77" t="s">
        <v>88</v>
      </c>
      <c r="C58" s="77" t="s">
        <v>124</v>
      </c>
      <c r="D58" s="85">
        <v>3</v>
      </c>
      <c r="E58" s="77">
        <v>3</v>
      </c>
      <c r="F58" s="77">
        <v>0</v>
      </c>
      <c r="G58" s="77">
        <v>0</v>
      </c>
      <c r="H58" s="143">
        <f t="shared" ca="1" si="17"/>
        <v>14</v>
      </c>
      <c r="I58" s="77">
        <f t="shared" ca="1" si="18"/>
        <v>20</v>
      </c>
    </row>
    <row r="59" spans="1:10" x14ac:dyDescent="0.3">
      <c r="A59" s="76" t="s">
        <v>154</v>
      </c>
      <c r="B59" s="77" t="s">
        <v>109</v>
      </c>
      <c r="C59" s="77" t="s">
        <v>112</v>
      </c>
      <c r="D59" s="85">
        <v>-2</v>
      </c>
      <c r="E59" s="77">
        <v>3</v>
      </c>
      <c r="F59" s="77">
        <v>0</v>
      </c>
      <c r="G59" s="77">
        <v>0</v>
      </c>
      <c r="H59" s="143">
        <f t="shared" ca="1" si="17"/>
        <v>15</v>
      </c>
      <c r="I59" s="77">
        <f t="shared" ref="I59" ca="1" si="24">SUM(D59:H59)</f>
        <v>16</v>
      </c>
    </row>
    <row r="60" spans="1:10" x14ac:dyDescent="0.3">
      <c r="A60" s="76" t="s">
        <v>155</v>
      </c>
      <c r="B60" s="77" t="s">
        <v>163</v>
      </c>
      <c r="C60" s="77" t="s">
        <v>91</v>
      </c>
      <c r="D60" s="85">
        <v>3</v>
      </c>
      <c r="E60" s="77">
        <v>2</v>
      </c>
      <c r="F60" s="77">
        <v>0</v>
      </c>
      <c r="G60" s="77">
        <v>0</v>
      </c>
      <c r="H60" s="143">
        <f t="shared" ca="1" si="17"/>
        <v>13</v>
      </c>
      <c r="I60" s="77">
        <f t="shared" ca="1" si="18"/>
        <v>18</v>
      </c>
    </row>
    <row r="61" spans="1:10" x14ac:dyDescent="0.3">
      <c r="A61" s="76" t="s">
        <v>155</v>
      </c>
      <c r="B61" s="77" t="s">
        <v>161</v>
      </c>
      <c r="C61" s="77" t="s">
        <v>91</v>
      </c>
      <c r="D61" s="85">
        <v>3</v>
      </c>
      <c r="E61" s="77">
        <v>2</v>
      </c>
      <c r="F61" s="77">
        <v>0</v>
      </c>
      <c r="G61" s="77">
        <v>0</v>
      </c>
      <c r="H61" s="143">
        <f t="shared" ca="1" si="17"/>
        <v>15</v>
      </c>
      <c r="I61" s="77">
        <f t="shared" ca="1" si="18"/>
        <v>20</v>
      </c>
    </row>
    <row r="62" spans="1:10" x14ac:dyDescent="0.3">
      <c r="A62" s="76" t="s">
        <v>155</v>
      </c>
      <c r="B62" s="77" t="s">
        <v>88</v>
      </c>
      <c r="C62" s="77" t="s">
        <v>122</v>
      </c>
      <c r="D62" s="85">
        <v>3</v>
      </c>
      <c r="E62" s="77">
        <v>2</v>
      </c>
      <c r="F62" s="77">
        <v>0</v>
      </c>
      <c r="G62" s="77">
        <v>0</v>
      </c>
      <c r="H62" s="143">
        <f t="shared" ca="1" si="17"/>
        <v>6</v>
      </c>
      <c r="I62" s="77">
        <f t="shared" ref="I62" ca="1" si="25">SUM(D62:H62)</f>
        <v>11</v>
      </c>
    </row>
    <row r="63" spans="1:10" x14ac:dyDescent="0.3">
      <c r="A63" s="76" t="s">
        <v>155</v>
      </c>
      <c r="B63" s="77" t="s">
        <v>109</v>
      </c>
      <c r="C63" s="77" t="s">
        <v>112</v>
      </c>
      <c r="D63" s="85">
        <v>-2</v>
      </c>
      <c r="E63" s="77">
        <v>2</v>
      </c>
      <c r="F63" s="77">
        <v>0</v>
      </c>
      <c r="G63" s="77">
        <v>0</v>
      </c>
      <c r="H63" s="143">
        <f t="shared" ca="1" si="17"/>
        <v>10</v>
      </c>
      <c r="I63" s="77">
        <f t="shared" ref="I63:I64" ca="1" si="26">SUM(D63:H63)</f>
        <v>10</v>
      </c>
    </row>
    <row r="64" spans="1:10" x14ac:dyDescent="0.3">
      <c r="A64" s="76" t="s">
        <v>187</v>
      </c>
      <c r="B64" s="77" t="s">
        <v>173</v>
      </c>
      <c r="C64" s="77" t="s">
        <v>183</v>
      </c>
      <c r="D64" s="85">
        <v>5</v>
      </c>
      <c r="E64" s="164">
        <v>4</v>
      </c>
      <c r="F64" s="164">
        <v>0</v>
      </c>
      <c r="G64" s="164">
        <v>0</v>
      </c>
      <c r="H64" s="143">
        <f t="shared" ca="1" si="17"/>
        <v>17</v>
      </c>
      <c r="I64" s="77">
        <f t="shared" ca="1" si="26"/>
        <v>26</v>
      </c>
    </row>
    <row r="65" spans="1:9" x14ac:dyDescent="0.3">
      <c r="A65" s="76" t="s">
        <v>244</v>
      </c>
      <c r="B65" s="77" t="s">
        <v>245</v>
      </c>
      <c r="C65" s="77" t="s">
        <v>246</v>
      </c>
      <c r="D65" s="85">
        <v>3</v>
      </c>
      <c r="E65" s="164">
        <v>0</v>
      </c>
      <c r="F65" s="164">
        <v>0</v>
      </c>
      <c r="G65" s="164">
        <v>0</v>
      </c>
      <c r="H65" s="143">
        <f t="shared" ca="1" si="17"/>
        <v>10</v>
      </c>
      <c r="I65" s="77">
        <f t="shared" ref="I65" ca="1" si="27">SUM(D65:H65)</f>
        <v>13</v>
      </c>
    </row>
  </sheetData>
  <conditionalFormatting sqref="H2 H4">
    <cfRule type="cellIs" dxfId="801" priority="1012" operator="equal">
      <formula>20</formula>
    </cfRule>
    <cfRule type="cellIs" dxfId="800" priority="1013" operator="equal">
      <formula>1</formula>
    </cfRule>
  </conditionalFormatting>
  <conditionalFormatting sqref="E2:G2 G5:G6 G11:G12 G18:G22 G32:G35 G25:G30">
    <cfRule type="cellIs" dxfId="799" priority="967" operator="equal">
      <formula>"No"</formula>
    </cfRule>
    <cfRule type="cellIs" dxfId="798" priority="968" operator="equal">
      <formula>"Yes"</formula>
    </cfRule>
  </conditionalFormatting>
  <conditionalFormatting sqref="G2">
    <cfRule type="cellIs" dxfId="797" priority="769" operator="equal">
      <formula>"No"</formula>
    </cfRule>
    <cfRule type="cellIs" dxfId="796" priority="770" operator="equal">
      <formula>"Yes"</formula>
    </cfRule>
  </conditionalFormatting>
  <conditionalFormatting sqref="E2">
    <cfRule type="cellIs" dxfId="795" priority="767" operator="equal">
      <formula>"No"</formula>
    </cfRule>
    <cfRule type="cellIs" dxfId="794" priority="768" operator="equal">
      <formula>"Yes"</formula>
    </cfRule>
  </conditionalFormatting>
  <conditionalFormatting sqref="E2:G2">
    <cfRule type="cellIs" dxfId="793" priority="765" operator="equal">
      <formula>"No"</formula>
    </cfRule>
    <cfRule type="cellIs" dxfId="792" priority="766" operator="equal">
      <formula>"Yes"</formula>
    </cfRule>
  </conditionalFormatting>
  <conditionalFormatting sqref="F2:G2">
    <cfRule type="cellIs" dxfId="791" priority="763" operator="equal">
      <formula>"No"</formula>
    </cfRule>
    <cfRule type="cellIs" dxfId="790" priority="764" operator="equal">
      <formula>"Yes"</formula>
    </cfRule>
  </conditionalFormatting>
  <conditionalFormatting sqref="E2">
    <cfRule type="cellIs" dxfId="789" priority="761" operator="equal">
      <formula>"No"</formula>
    </cfRule>
    <cfRule type="cellIs" dxfId="788" priority="762" operator="equal">
      <formula>"Yes"</formula>
    </cfRule>
  </conditionalFormatting>
  <conditionalFormatting sqref="E2">
    <cfRule type="cellIs" dxfId="787" priority="759" operator="equal">
      <formula>"No"</formula>
    </cfRule>
    <cfRule type="cellIs" dxfId="786" priority="760" operator="equal">
      <formula>"Yes"</formula>
    </cfRule>
  </conditionalFormatting>
  <conditionalFormatting sqref="F2:G2">
    <cfRule type="cellIs" dxfId="785" priority="757" operator="equal">
      <formula>"No"</formula>
    </cfRule>
    <cfRule type="cellIs" dxfId="784" priority="758" operator="equal">
      <formula>"Yes"</formula>
    </cfRule>
  </conditionalFormatting>
  <conditionalFormatting sqref="E2">
    <cfRule type="cellIs" dxfId="783" priority="755" operator="equal">
      <formula>"No"</formula>
    </cfRule>
    <cfRule type="cellIs" dxfId="782" priority="756" operator="equal">
      <formula>"Yes"</formula>
    </cfRule>
  </conditionalFormatting>
  <conditionalFormatting sqref="E2">
    <cfRule type="cellIs" dxfId="781" priority="753" operator="equal">
      <formula>"No"</formula>
    </cfRule>
    <cfRule type="cellIs" dxfId="780" priority="754" operator="equal">
      <formula>"Yes"</formula>
    </cfRule>
  </conditionalFormatting>
  <conditionalFormatting sqref="E2">
    <cfRule type="cellIs" dxfId="779" priority="751" operator="equal">
      <formula>"No"</formula>
    </cfRule>
    <cfRule type="cellIs" dxfId="778" priority="752" operator="equal">
      <formula>"Yes"</formula>
    </cfRule>
  </conditionalFormatting>
  <conditionalFormatting sqref="E2:G2">
    <cfRule type="cellIs" dxfId="777" priority="749" operator="equal">
      <formula>"No"</formula>
    </cfRule>
    <cfRule type="cellIs" dxfId="776" priority="750" operator="equal">
      <formula>"Yes"</formula>
    </cfRule>
  </conditionalFormatting>
  <conditionalFormatting sqref="F2:G2">
    <cfRule type="cellIs" dxfId="775" priority="747" operator="equal">
      <formula>"No"</formula>
    </cfRule>
    <cfRule type="cellIs" dxfId="774" priority="748" operator="equal">
      <formula>"Yes"</formula>
    </cfRule>
  </conditionalFormatting>
  <conditionalFormatting sqref="E2">
    <cfRule type="cellIs" dxfId="773" priority="745" operator="equal">
      <formula>"No"</formula>
    </cfRule>
    <cfRule type="cellIs" dxfId="772" priority="746" operator="equal">
      <formula>"Yes"</formula>
    </cfRule>
  </conditionalFormatting>
  <conditionalFormatting sqref="E2">
    <cfRule type="cellIs" dxfId="771" priority="743" operator="equal">
      <formula>"No"</formula>
    </cfRule>
    <cfRule type="cellIs" dxfId="770" priority="744" operator="equal">
      <formula>"Yes"</formula>
    </cfRule>
  </conditionalFormatting>
  <conditionalFormatting sqref="F2:G2">
    <cfRule type="cellIs" dxfId="769" priority="741" operator="equal">
      <formula>"No"</formula>
    </cfRule>
    <cfRule type="cellIs" dxfId="768" priority="742" operator="equal">
      <formula>"Yes"</formula>
    </cfRule>
  </conditionalFormatting>
  <conditionalFormatting sqref="E2">
    <cfRule type="cellIs" dxfId="767" priority="739" operator="equal">
      <formula>"No"</formula>
    </cfRule>
    <cfRule type="cellIs" dxfId="766" priority="740" operator="equal">
      <formula>"Yes"</formula>
    </cfRule>
  </conditionalFormatting>
  <conditionalFormatting sqref="E2">
    <cfRule type="cellIs" dxfId="765" priority="737" operator="equal">
      <formula>"No"</formula>
    </cfRule>
    <cfRule type="cellIs" dxfId="764" priority="738" operator="equal">
      <formula>"Yes"</formula>
    </cfRule>
  </conditionalFormatting>
  <conditionalFormatting sqref="F32:F35 F25:F30">
    <cfRule type="cellIs" dxfId="763" priority="547" operator="equal">
      <formula>"No"</formula>
    </cfRule>
    <cfRule type="cellIs" dxfId="762" priority="548" operator="equal">
      <formula>"Yes"</formula>
    </cfRule>
  </conditionalFormatting>
  <conditionalFormatting sqref="E4:F4">
    <cfRule type="cellIs" dxfId="761" priority="593" operator="equal">
      <formula>"No"</formula>
    </cfRule>
    <cfRule type="cellIs" dxfId="760" priority="594" operator="equal">
      <formula>"Yes"</formula>
    </cfRule>
  </conditionalFormatting>
  <conditionalFormatting sqref="H5:H6">
    <cfRule type="cellIs" dxfId="759" priority="591" operator="equal">
      <formula>20</formula>
    </cfRule>
    <cfRule type="cellIs" dxfId="758" priority="592" operator="equal">
      <formula>1</formula>
    </cfRule>
  </conditionalFormatting>
  <conditionalFormatting sqref="G5:G6">
    <cfRule type="cellIs" dxfId="757" priority="589" operator="equal">
      <formula>"No"</formula>
    </cfRule>
    <cfRule type="cellIs" dxfId="756" priority="590" operator="equal">
      <formula>"Yes"</formula>
    </cfRule>
  </conditionalFormatting>
  <conditionalFormatting sqref="E5:F5 F6">
    <cfRule type="cellIs" dxfId="755" priority="587" operator="equal">
      <formula>"No"</formula>
    </cfRule>
    <cfRule type="cellIs" dxfId="754" priority="588" operator="equal">
      <formula>"Yes"</formula>
    </cfRule>
  </conditionalFormatting>
  <conditionalFormatting sqref="E6">
    <cfRule type="cellIs" dxfId="753" priority="585" operator="equal">
      <formula>"No"</formula>
    </cfRule>
    <cfRule type="cellIs" dxfId="752" priority="586" operator="equal">
      <formula>"Yes"</formula>
    </cfRule>
  </conditionalFormatting>
  <conditionalFormatting sqref="H8 H10:H12 H18:H22 H32:H35 H25:H30">
    <cfRule type="cellIs" dxfId="751" priority="565" operator="equal">
      <formula>20</formula>
    </cfRule>
    <cfRule type="cellIs" dxfId="750" priority="566" operator="equal">
      <formula>1</formula>
    </cfRule>
  </conditionalFormatting>
  <conditionalFormatting sqref="G11:G12 G18:G22 G32:G35 G25:G30">
    <cfRule type="cellIs" dxfId="749" priority="563" operator="equal">
      <formula>"No"</formula>
    </cfRule>
    <cfRule type="cellIs" dxfId="748" priority="564" operator="equal">
      <formula>"Yes"</formula>
    </cfRule>
  </conditionalFormatting>
  <conditionalFormatting sqref="F8 F10:F12 F18:F22 F32:F35 F25:F30">
    <cfRule type="cellIs" dxfId="747" priority="561" operator="equal">
      <formula>"No"</formula>
    </cfRule>
    <cfRule type="cellIs" dxfId="746" priority="562" operator="equal">
      <formula>"Yes"</formula>
    </cfRule>
  </conditionalFormatting>
  <conditionalFormatting sqref="E18:E22 E35 E25:E27">
    <cfRule type="cellIs" dxfId="745" priority="559" operator="equal">
      <formula>"No"</formula>
    </cfRule>
    <cfRule type="cellIs" dxfId="744" priority="560" operator="equal">
      <formula>"Yes"</formula>
    </cfRule>
  </conditionalFormatting>
  <conditionalFormatting sqref="G32:G35 G25:G30">
    <cfRule type="cellIs" dxfId="743" priority="553" operator="equal">
      <formula>"No"</formula>
    </cfRule>
    <cfRule type="cellIs" dxfId="742" priority="554" operator="equal">
      <formula>"Yes"</formula>
    </cfRule>
  </conditionalFormatting>
  <conditionalFormatting sqref="H32:H35 H25:H30">
    <cfRule type="cellIs" dxfId="741" priority="551" operator="equal">
      <formula>20</formula>
    </cfRule>
    <cfRule type="cellIs" dxfId="740" priority="552" operator="equal">
      <formula>1</formula>
    </cfRule>
  </conditionalFormatting>
  <conditionalFormatting sqref="G32:G35 G25:G30">
    <cfRule type="cellIs" dxfId="739" priority="549" operator="equal">
      <formula>"No"</formula>
    </cfRule>
    <cfRule type="cellIs" dxfId="738" priority="550" operator="equal">
      <formula>"Yes"</formula>
    </cfRule>
  </conditionalFormatting>
  <conditionalFormatting sqref="E35 E25:E27">
    <cfRule type="cellIs" dxfId="737" priority="545" operator="equal">
      <formula>"No"</formula>
    </cfRule>
    <cfRule type="cellIs" dxfId="736" priority="546" operator="equal">
      <formula>"Yes"</formula>
    </cfRule>
  </conditionalFormatting>
  <conditionalFormatting sqref="E5:E6 E8">
    <cfRule type="cellIs" dxfId="735" priority="543" operator="equal">
      <formula>"No"</formula>
    </cfRule>
    <cfRule type="cellIs" dxfId="734" priority="544" operator="equal">
      <formula>"Yes"</formula>
    </cfRule>
  </conditionalFormatting>
  <conditionalFormatting sqref="E5:E6 E8">
    <cfRule type="cellIs" dxfId="733" priority="541" operator="equal">
      <formula>"No"</formula>
    </cfRule>
    <cfRule type="cellIs" dxfId="732" priority="542" operator="equal">
      <formula>"Yes"</formula>
    </cfRule>
  </conditionalFormatting>
  <conditionalFormatting sqref="E5:E6 E8">
    <cfRule type="cellIs" dxfId="731" priority="539" operator="equal">
      <formula>"No"</formula>
    </cfRule>
    <cfRule type="cellIs" dxfId="730" priority="540" operator="equal">
      <formula>"Yes"</formula>
    </cfRule>
  </conditionalFormatting>
  <conditionalFormatting sqref="E5:E6 E8">
    <cfRule type="cellIs" dxfId="729" priority="537" operator="equal">
      <formula>"No"</formula>
    </cfRule>
    <cfRule type="cellIs" dxfId="728" priority="538" operator="equal">
      <formula>"Yes"</formula>
    </cfRule>
  </conditionalFormatting>
  <conditionalFormatting sqref="E5:E6 E8">
    <cfRule type="cellIs" dxfId="727" priority="535" operator="equal">
      <formula>"No"</formula>
    </cfRule>
    <cfRule type="cellIs" dxfId="726" priority="536" operator="equal">
      <formula>"Yes"</formula>
    </cfRule>
  </conditionalFormatting>
  <conditionalFormatting sqref="E5:E6 E8">
    <cfRule type="cellIs" dxfId="725" priority="533" operator="equal">
      <formula>"No"</formula>
    </cfRule>
    <cfRule type="cellIs" dxfId="724" priority="534" operator="equal">
      <formula>"Yes"</formula>
    </cfRule>
  </conditionalFormatting>
  <conditionalFormatting sqref="E5:E6 E8">
    <cfRule type="cellIs" dxfId="723" priority="531" operator="equal">
      <formula>"No"</formula>
    </cfRule>
    <cfRule type="cellIs" dxfId="722" priority="532" operator="equal">
      <formula>"Yes"</formula>
    </cfRule>
  </conditionalFormatting>
  <conditionalFormatting sqref="E5:E6 E8">
    <cfRule type="cellIs" dxfId="721" priority="529" operator="equal">
      <formula>"No"</formula>
    </cfRule>
    <cfRule type="cellIs" dxfId="720" priority="530" operator="equal">
      <formula>"Yes"</formula>
    </cfRule>
  </conditionalFormatting>
  <conditionalFormatting sqref="E5:E6 E8">
    <cfRule type="cellIs" dxfId="719" priority="527" operator="equal">
      <formula>"No"</formula>
    </cfRule>
    <cfRule type="cellIs" dxfId="718" priority="528" operator="equal">
      <formula>"Yes"</formula>
    </cfRule>
  </conditionalFormatting>
  <conditionalFormatting sqref="E5:E6 E8">
    <cfRule type="cellIs" dxfId="717" priority="525" operator="equal">
      <formula>"No"</formula>
    </cfRule>
    <cfRule type="cellIs" dxfId="716" priority="526" operator="equal">
      <formula>"Yes"</formula>
    </cfRule>
  </conditionalFormatting>
  <conditionalFormatting sqref="E5:E6 E8">
    <cfRule type="cellIs" dxfId="715" priority="523" operator="equal">
      <formula>"No"</formula>
    </cfRule>
    <cfRule type="cellIs" dxfId="714" priority="524" operator="equal">
      <formula>"Yes"</formula>
    </cfRule>
  </conditionalFormatting>
  <conditionalFormatting sqref="E5:E6 E8">
    <cfRule type="cellIs" dxfId="713" priority="521" operator="equal">
      <formula>"No"</formula>
    </cfRule>
    <cfRule type="cellIs" dxfId="712" priority="522" operator="equal">
      <formula>"Yes"</formula>
    </cfRule>
  </conditionalFormatting>
  <conditionalFormatting sqref="E5:E6 E8">
    <cfRule type="cellIs" dxfId="711" priority="519" operator="equal">
      <formula>"No"</formula>
    </cfRule>
    <cfRule type="cellIs" dxfId="710" priority="520" operator="equal">
      <formula>"Yes"</formula>
    </cfRule>
  </conditionalFormatting>
  <conditionalFormatting sqref="E10">
    <cfRule type="cellIs" dxfId="709" priority="517" operator="equal">
      <formula>"No"</formula>
    </cfRule>
    <cfRule type="cellIs" dxfId="708" priority="518" operator="equal">
      <formula>"Yes"</formula>
    </cfRule>
  </conditionalFormatting>
  <conditionalFormatting sqref="E11">
    <cfRule type="cellIs" dxfId="707" priority="515" operator="equal">
      <formula>"No"</formula>
    </cfRule>
    <cfRule type="cellIs" dxfId="706" priority="516" operator="equal">
      <formula>"Yes"</formula>
    </cfRule>
  </conditionalFormatting>
  <conditionalFormatting sqref="E12">
    <cfRule type="cellIs" dxfId="705" priority="513" operator="equal">
      <formula>"No"</formula>
    </cfRule>
    <cfRule type="cellIs" dxfId="704" priority="514" operator="equal">
      <formula>"Yes"</formula>
    </cfRule>
  </conditionalFormatting>
  <conditionalFormatting sqref="H3">
    <cfRule type="cellIs" dxfId="703" priority="511" operator="equal">
      <formula>20</formula>
    </cfRule>
    <cfRule type="cellIs" dxfId="702" priority="512" operator="equal">
      <formula>1</formula>
    </cfRule>
  </conditionalFormatting>
  <conditionalFormatting sqref="E3:F3">
    <cfRule type="cellIs" dxfId="701" priority="509" operator="equal">
      <formula>"No"</formula>
    </cfRule>
    <cfRule type="cellIs" dxfId="700" priority="510" operator="equal">
      <formula>"Yes"</formula>
    </cfRule>
  </conditionalFormatting>
  <conditionalFormatting sqref="E9">
    <cfRule type="cellIs" dxfId="699" priority="459" operator="equal">
      <formula>"No"</formula>
    </cfRule>
    <cfRule type="cellIs" dxfId="698" priority="460" operator="equal">
      <formula>"Yes"</formula>
    </cfRule>
  </conditionalFormatting>
  <conditionalFormatting sqref="E3">
    <cfRule type="cellIs" dxfId="697" priority="505" operator="equal">
      <formula>"No"</formula>
    </cfRule>
    <cfRule type="cellIs" dxfId="696" priority="506" operator="equal">
      <formula>"Yes"</formula>
    </cfRule>
  </conditionalFormatting>
  <conditionalFormatting sqref="E3:F3">
    <cfRule type="cellIs" dxfId="695" priority="503" operator="equal">
      <formula>"No"</formula>
    </cfRule>
    <cfRule type="cellIs" dxfId="694" priority="504" operator="equal">
      <formula>"Yes"</formula>
    </cfRule>
  </conditionalFormatting>
  <conditionalFormatting sqref="F3">
    <cfRule type="cellIs" dxfId="693" priority="501" operator="equal">
      <formula>"No"</formula>
    </cfRule>
    <cfRule type="cellIs" dxfId="692" priority="502" operator="equal">
      <formula>"Yes"</formula>
    </cfRule>
  </conditionalFormatting>
  <conditionalFormatting sqref="E3">
    <cfRule type="cellIs" dxfId="691" priority="499" operator="equal">
      <formula>"No"</formula>
    </cfRule>
    <cfRule type="cellIs" dxfId="690" priority="500" operator="equal">
      <formula>"Yes"</formula>
    </cfRule>
  </conditionalFormatting>
  <conditionalFormatting sqref="E3">
    <cfRule type="cellIs" dxfId="689" priority="497" operator="equal">
      <formula>"No"</formula>
    </cfRule>
    <cfRule type="cellIs" dxfId="688" priority="498" operator="equal">
      <formula>"Yes"</formula>
    </cfRule>
  </conditionalFormatting>
  <conditionalFormatting sqref="F3">
    <cfRule type="cellIs" dxfId="687" priority="495" operator="equal">
      <formula>"No"</formula>
    </cfRule>
    <cfRule type="cellIs" dxfId="686" priority="496" operator="equal">
      <formula>"Yes"</formula>
    </cfRule>
  </conditionalFormatting>
  <conditionalFormatting sqref="E3">
    <cfRule type="cellIs" dxfId="685" priority="493" operator="equal">
      <formula>"No"</formula>
    </cfRule>
    <cfRule type="cellIs" dxfId="684" priority="494" operator="equal">
      <formula>"Yes"</formula>
    </cfRule>
  </conditionalFormatting>
  <conditionalFormatting sqref="E3">
    <cfRule type="cellIs" dxfId="683" priority="491" operator="equal">
      <formula>"No"</formula>
    </cfRule>
    <cfRule type="cellIs" dxfId="682" priority="492" operator="equal">
      <formula>"Yes"</formula>
    </cfRule>
  </conditionalFormatting>
  <conditionalFormatting sqref="E3">
    <cfRule type="cellIs" dxfId="681" priority="489" operator="equal">
      <formula>"No"</formula>
    </cfRule>
    <cfRule type="cellIs" dxfId="680" priority="490" operator="equal">
      <formula>"Yes"</formula>
    </cfRule>
  </conditionalFormatting>
  <conditionalFormatting sqref="E3:F3">
    <cfRule type="cellIs" dxfId="679" priority="487" operator="equal">
      <formula>"No"</formula>
    </cfRule>
    <cfRule type="cellIs" dxfId="678" priority="488" operator="equal">
      <formula>"Yes"</formula>
    </cfRule>
  </conditionalFormatting>
  <conditionalFormatting sqref="F3">
    <cfRule type="cellIs" dxfId="677" priority="485" operator="equal">
      <formula>"No"</formula>
    </cfRule>
    <cfRule type="cellIs" dxfId="676" priority="486" operator="equal">
      <formula>"Yes"</formula>
    </cfRule>
  </conditionalFormatting>
  <conditionalFormatting sqref="E3">
    <cfRule type="cellIs" dxfId="675" priority="483" operator="equal">
      <formula>"No"</formula>
    </cfRule>
    <cfRule type="cellIs" dxfId="674" priority="484" operator="equal">
      <formula>"Yes"</formula>
    </cfRule>
  </conditionalFormatting>
  <conditionalFormatting sqref="E3">
    <cfRule type="cellIs" dxfId="673" priority="481" operator="equal">
      <formula>"No"</formula>
    </cfRule>
    <cfRule type="cellIs" dxfId="672" priority="482" operator="equal">
      <formula>"Yes"</formula>
    </cfRule>
  </conditionalFormatting>
  <conditionalFormatting sqref="F3">
    <cfRule type="cellIs" dxfId="671" priority="479" operator="equal">
      <formula>"No"</formula>
    </cfRule>
    <cfRule type="cellIs" dxfId="670" priority="480" operator="equal">
      <formula>"Yes"</formula>
    </cfRule>
  </conditionalFormatting>
  <conditionalFormatting sqref="E3">
    <cfRule type="cellIs" dxfId="669" priority="477" operator="equal">
      <formula>"No"</formula>
    </cfRule>
    <cfRule type="cellIs" dxfId="668" priority="478" operator="equal">
      <formula>"Yes"</formula>
    </cfRule>
  </conditionalFormatting>
  <conditionalFormatting sqref="E3">
    <cfRule type="cellIs" dxfId="667" priority="475" operator="equal">
      <formula>"No"</formula>
    </cfRule>
    <cfRule type="cellIs" dxfId="666" priority="476" operator="equal">
      <formula>"Yes"</formula>
    </cfRule>
  </conditionalFormatting>
  <conditionalFormatting sqref="H9">
    <cfRule type="cellIs" dxfId="665" priority="473" operator="equal">
      <formula>20</formula>
    </cfRule>
    <cfRule type="cellIs" dxfId="664" priority="474" operator="equal">
      <formula>1</formula>
    </cfRule>
  </conditionalFormatting>
  <conditionalFormatting sqref="E9:F9">
    <cfRule type="cellIs" dxfId="663" priority="471" operator="equal">
      <formula>"No"</formula>
    </cfRule>
    <cfRule type="cellIs" dxfId="662" priority="472" operator="equal">
      <formula>"Yes"</formula>
    </cfRule>
  </conditionalFormatting>
  <conditionalFormatting sqref="E9">
    <cfRule type="cellIs" dxfId="661" priority="437" operator="equal">
      <formula>"No"</formula>
    </cfRule>
    <cfRule type="cellIs" dxfId="660" priority="438" operator="equal">
      <formula>"Yes"</formula>
    </cfRule>
  </conditionalFormatting>
  <conditionalFormatting sqref="E9">
    <cfRule type="cellIs" dxfId="659" priority="467" operator="equal">
      <formula>"No"</formula>
    </cfRule>
    <cfRule type="cellIs" dxfId="658" priority="468" operator="equal">
      <formula>"Yes"</formula>
    </cfRule>
  </conditionalFormatting>
  <conditionalFormatting sqref="E9:F9">
    <cfRule type="cellIs" dxfId="657" priority="465" operator="equal">
      <formula>"No"</formula>
    </cfRule>
    <cfRule type="cellIs" dxfId="656" priority="466" operator="equal">
      <formula>"Yes"</formula>
    </cfRule>
  </conditionalFormatting>
  <conditionalFormatting sqref="F9">
    <cfRule type="cellIs" dxfId="655" priority="463" operator="equal">
      <formula>"No"</formula>
    </cfRule>
    <cfRule type="cellIs" dxfId="654" priority="464" operator="equal">
      <formula>"Yes"</formula>
    </cfRule>
  </conditionalFormatting>
  <conditionalFormatting sqref="E9">
    <cfRule type="cellIs" dxfId="653" priority="461" operator="equal">
      <formula>"No"</formula>
    </cfRule>
    <cfRule type="cellIs" dxfId="652" priority="462" operator="equal">
      <formula>"Yes"</formula>
    </cfRule>
  </conditionalFormatting>
  <conditionalFormatting sqref="F9">
    <cfRule type="cellIs" dxfId="651" priority="457" operator="equal">
      <formula>"No"</formula>
    </cfRule>
    <cfRule type="cellIs" dxfId="650" priority="458" operator="equal">
      <formula>"Yes"</formula>
    </cfRule>
  </conditionalFormatting>
  <conditionalFormatting sqref="E9">
    <cfRule type="cellIs" dxfId="649" priority="455" operator="equal">
      <formula>"No"</formula>
    </cfRule>
    <cfRule type="cellIs" dxfId="648" priority="456" operator="equal">
      <formula>"Yes"</formula>
    </cfRule>
  </conditionalFormatting>
  <conditionalFormatting sqref="E9">
    <cfRule type="cellIs" dxfId="647" priority="453" operator="equal">
      <formula>"No"</formula>
    </cfRule>
    <cfRule type="cellIs" dxfId="646" priority="454" operator="equal">
      <formula>"Yes"</formula>
    </cfRule>
  </conditionalFormatting>
  <conditionalFormatting sqref="E9">
    <cfRule type="cellIs" dxfId="645" priority="451" operator="equal">
      <formula>"No"</formula>
    </cfRule>
    <cfRule type="cellIs" dxfId="644" priority="452" operator="equal">
      <formula>"Yes"</formula>
    </cfRule>
  </conditionalFormatting>
  <conditionalFormatting sqref="E9:F9">
    <cfRule type="cellIs" dxfId="643" priority="449" operator="equal">
      <formula>"No"</formula>
    </cfRule>
    <cfRule type="cellIs" dxfId="642" priority="450" operator="equal">
      <formula>"Yes"</formula>
    </cfRule>
  </conditionalFormatting>
  <conditionalFormatting sqref="F9">
    <cfRule type="cellIs" dxfId="641" priority="447" operator="equal">
      <formula>"No"</formula>
    </cfRule>
    <cfRule type="cellIs" dxfId="640" priority="448" operator="equal">
      <formula>"Yes"</formula>
    </cfRule>
  </conditionalFormatting>
  <conditionalFormatting sqref="E9">
    <cfRule type="cellIs" dxfId="639" priority="445" operator="equal">
      <formula>"No"</formula>
    </cfRule>
    <cfRule type="cellIs" dxfId="638" priority="446" operator="equal">
      <formula>"Yes"</formula>
    </cfRule>
  </conditionalFormatting>
  <conditionalFormatting sqref="E9">
    <cfRule type="cellIs" dxfId="637" priority="443" operator="equal">
      <formula>"No"</formula>
    </cfRule>
    <cfRule type="cellIs" dxfId="636" priority="444" operator="equal">
      <formula>"Yes"</formula>
    </cfRule>
  </conditionalFormatting>
  <conditionalFormatting sqref="F9">
    <cfRule type="cellIs" dxfId="635" priority="441" operator="equal">
      <formula>"No"</formula>
    </cfRule>
    <cfRule type="cellIs" dxfId="634" priority="442" operator="equal">
      <formula>"Yes"</formula>
    </cfRule>
  </conditionalFormatting>
  <conditionalFormatting sqref="E9">
    <cfRule type="cellIs" dxfId="633" priority="439" operator="equal">
      <formula>"No"</formula>
    </cfRule>
    <cfRule type="cellIs" dxfId="632" priority="440" operator="equal">
      <formula>"Yes"</formula>
    </cfRule>
  </conditionalFormatting>
  <conditionalFormatting sqref="E16">
    <cfRule type="cellIs" dxfId="631" priority="417" operator="equal">
      <formula>"No"</formula>
    </cfRule>
    <cfRule type="cellIs" dxfId="630" priority="418" operator="equal">
      <formula>"Yes"</formula>
    </cfRule>
  </conditionalFormatting>
  <conditionalFormatting sqref="H13">
    <cfRule type="cellIs" dxfId="629" priority="415" operator="equal">
      <formula>20</formula>
    </cfRule>
    <cfRule type="cellIs" dxfId="628" priority="416" operator="equal">
      <formula>1</formula>
    </cfRule>
  </conditionalFormatting>
  <conditionalFormatting sqref="E13:G13">
    <cfRule type="cellIs" dxfId="627" priority="413" operator="equal">
      <formula>"No"</formula>
    </cfRule>
    <cfRule type="cellIs" dxfId="626" priority="414" operator="equal">
      <formula>"Yes"</formula>
    </cfRule>
  </conditionalFormatting>
  <conditionalFormatting sqref="G13">
    <cfRule type="cellIs" dxfId="625" priority="411" operator="equal">
      <formula>"No"</formula>
    </cfRule>
    <cfRule type="cellIs" dxfId="624" priority="412" operator="equal">
      <formula>"Yes"</formula>
    </cfRule>
  </conditionalFormatting>
  <conditionalFormatting sqref="E13">
    <cfRule type="cellIs" dxfId="623" priority="409" operator="equal">
      <formula>"No"</formula>
    </cfRule>
    <cfRule type="cellIs" dxfId="622" priority="410" operator="equal">
      <formula>"Yes"</formula>
    </cfRule>
  </conditionalFormatting>
  <conditionalFormatting sqref="G16">
    <cfRule type="cellIs" dxfId="621" priority="425" operator="equal">
      <formula>"No"</formula>
    </cfRule>
    <cfRule type="cellIs" dxfId="620" priority="426" operator="equal">
      <formula>"Yes"</formula>
    </cfRule>
  </conditionalFormatting>
  <conditionalFormatting sqref="H16">
    <cfRule type="cellIs" dxfId="619" priority="423" operator="equal">
      <formula>20</formula>
    </cfRule>
    <cfRule type="cellIs" dxfId="618" priority="424" operator="equal">
      <formula>1</formula>
    </cfRule>
  </conditionalFormatting>
  <conditionalFormatting sqref="G16">
    <cfRule type="cellIs" dxfId="617" priority="421" operator="equal">
      <formula>"No"</formula>
    </cfRule>
    <cfRule type="cellIs" dxfId="616" priority="422" operator="equal">
      <formula>"Yes"</formula>
    </cfRule>
  </conditionalFormatting>
  <conditionalFormatting sqref="F16">
    <cfRule type="cellIs" dxfId="615" priority="419" operator="equal">
      <formula>"No"</formula>
    </cfRule>
    <cfRule type="cellIs" dxfId="614" priority="420" operator="equal">
      <formula>"Yes"</formula>
    </cfRule>
  </conditionalFormatting>
  <conditionalFormatting sqref="E17">
    <cfRule type="cellIs" dxfId="613" priority="323" operator="equal">
      <formula>"No"</formula>
    </cfRule>
    <cfRule type="cellIs" dxfId="612" priority="324" operator="equal">
      <formula>"Yes"</formula>
    </cfRule>
  </conditionalFormatting>
  <conditionalFormatting sqref="E13:G13">
    <cfRule type="cellIs" dxfId="611" priority="407" operator="equal">
      <formula>"No"</formula>
    </cfRule>
    <cfRule type="cellIs" dxfId="610" priority="408" operator="equal">
      <formula>"Yes"</formula>
    </cfRule>
  </conditionalFormatting>
  <conditionalFormatting sqref="F13:G13">
    <cfRule type="cellIs" dxfId="609" priority="405" operator="equal">
      <formula>"No"</formula>
    </cfRule>
    <cfRule type="cellIs" dxfId="608" priority="406" operator="equal">
      <formula>"Yes"</formula>
    </cfRule>
  </conditionalFormatting>
  <conditionalFormatting sqref="E13">
    <cfRule type="cellIs" dxfId="607" priority="403" operator="equal">
      <formula>"No"</formula>
    </cfRule>
    <cfRule type="cellIs" dxfId="606" priority="404" operator="equal">
      <formula>"Yes"</formula>
    </cfRule>
  </conditionalFormatting>
  <conditionalFormatting sqref="E13">
    <cfRule type="cellIs" dxfId="605" priority="401" operator="equal">
      <formula>"No"</formula>
    </cfRule>
    <cfRule type="cellIs" dxfId="604" priority="402" operator="equal">
      <formula>"Yes"</formula>
    </cfRule>
  </conditionalFormatting>
  <conditionalFormatting sqref="F13:G13">
    <cfRule type="cellIs" dxfId="603" priority="399" operator="equal">
      <formula>"No"</formula>
    </cfRule>
    <cfRule type="cellIs" dxfId="602" priority="400" operator="equal">
      <formula>"Yes"</formula>
    </cfRule>
  </conditionalFormatting>
  <conditionalFormatting sqref="E13">
    <cfRule type="cellIs" dxfId="601" priority="397" operator="equal">
      <formula>"No"</formula>
    </cfRule>
    <cfRule type="cellIs" dxfId="600" priority="398" operator="equal">
      <formula>"Yes"</formula>
    </cfRule>
  </conditionalFormatting>
  <conditionalFormatting sqref="E13">
    <cfRule type="cellIs" dxfId="599" priority="395" operator="equal">
      <formula>"No"</formula>
    </cfRule>
    <cfRule type="cellIs" dxfId="598" priority="396" operator="equal">
      <formula>"Yes"</formula>
    </cfRule>
  </conditionalFormatting>
  <conditionalFormatting sqref="E13">
    <cfRule type="cellIs" dxfId="597" priority="393" operator="equal">
      <formula>"No"</formula>
    </cfRule>
    <cfRule type="cellIs" dxfId="596" priority="394" operator="equal">
      <formula>"Yes"</formula>
    </cfRule>
  </conditionalFormatting>
  <conditionalFormatting sqref="E13:G13">
    <cfRule type="cellIs" dxfId="595" priority="391" operator="equal">
      <formula>"No"</formula>
    </cfRule>
    <cfRule type="cellIs" dxfId="594" priority="392" operator="equal">
      <formula>"Yes"</formula>
    </cfRule>
  </conditionalFormatting>
  <conditionalFormatting sqref="F13:G13">
    <cfRule type="cellIs" dxfId="593" priority="389" operator="equal">
      <formula>"No"</formula>
    </cfRule>
    <cfRule type="cellIs" dxfId="592" priority="390" operator="equal">
      <formula>"Yes"</formula>
    </cfRule>
  </conditionalFormatting>
  <conditionalFormatting sqref="E13">
    <cfRule type="cellIs" dxfId="591" priority="387" operator="equal">
      <formula>"No"</formula>
    </cfRule>
    <cfRule type="cellIs" dxfId="590" priority="388" operator="equal">
      <formula>"Yes"</formula>
    </cfRule>
  </conditionalFormatting>
  <conditionalFormatting sqref="E13">
    <cfRule type="cellIs" dxfId="589" priority="385" operator="equal">
      <formula>"No"</formula>
    </cfRule>
    <cfRule type="cellIs" dxfId="588" priority="386" operator="equal">
      <formula>"Yes"</formula>
    </cfRule>
  </conditionalFormatting>
  <conditionalFormatting sqref="F13:G13">
    <cfRule type="cellIs" dxfId="587" priority="383" operator="equal">
      <formula>"No"</formula>
    </cfRule>
    <cfRule type="cellIs" dxfId="586" priority="384" operator="equal">
      <formula>"Yes"</formula>
    </cfRule>
  </conditionalFormatting>
  <conditionalFormatting sqref="E13">
    <cfRule type="cellIs" dxfId="585" priority="381" operator="equal">
      <formula>"No"</formula>
    </cfRule>
    <cfRule type="cellIs" dxfId="584" priority="382" operator="equal">
      <formula>"Yes"</formula>
    </cfRule>
  </conditionalFormatting>
  <conditionalFormatting sqref="E13">
    <cfRule type="cellIs" dxfId="583" priority="379" operator="equal">
      <formula>"No"</formula>
    </cfRule>
    <cfRule type="cellIs" dxfId="582" priority="380" operator="equal">
      <formula>"Yes"</formula>
    </cfRule>
  </conditionalFormatting>
  <conditionalFormatting sqref="H14">
    <cfRule type="cellIs" dxfId="581" priority="377" operator="equal">
      <formula>20</formula>
    </cfRule>
    <cfRule type="cellIs" dxfId="580" priority="378" operator="equal">
      <formula>1</formula>
    </cfRule>
  </conditionalFormatting>
  <conditionalFormatting sqref="E14:G14">
    <cfRule type="cellIs" dxfId="579" priority="375" operator="equal">
      <formula>"No"</formula>
    </cfRule>
    <cfRule type="cellIs" dxfId="578" priority="376" operator="equal">
      <formula>"Yes"</formula>
    </cfRule>
  </conditionalFormatting>
  <conditionalFormatting sqref="G14">
    <cfRule type="cellIs" dxfId="577" priority="373" operator="equal">
      <formula>"No"</formula>
    </cfRule>
    <cfRule type="cellIs" dxfId="576" priority="374" operator="equal">
      <formula>"Yes"</formula>
    </cfRule>
  </conditionalFormatting>
  <conditionalFormatting sqref="E14">
    <cfRule type="cellIs" dxfId="575" priority="371" operator="equal">
      <formula>"No"</formula>
    </cfRule>
    <cfRule type="cellIs" dxfId="574" priority="372" operator="equal">
      <formula>"Yes"</formula>
    </cfRule>
  </conditionalFormatting>
  <conditionalFormatting sqref="E14:G14">
    <cfRule type="cellIs" dxfId="573" priority="369" operator="equal">
      <formula>"No"</formula>
    </cfRule>
    <cfRule type="cellIs" dxfId="572" priority="370" operator="equal">
      <formula>"Yes"</formula>
    </cfRule>
  </conditionalFormatting>
  <conditionalFormatting sqref="F14:G14">
    <cfRule type="cellIs" dxfId="571" priority="367" operator="equal">
      <formula>"No"</formula>
    </cfRule>
    <cfRule type="cellIs" dxfId="570" priority="368" operator="equal">
      <formula>"Yes"</formula>
    </cfRule>
  </conditionalFormatting>
  <conditionalFormatting sqref="E14">
    <cfRule type="cellIs" dxfId="569" priority="365" operator="equal">
      <formula>"No"</formula>
    </cfRule>
    <cfRule type="cellIs" dxfId="568" priority="366" operator="equal">
      <formula>"Yes"</formula>
    </cfRule>
  </conditionalFormatting>
  <conditionalFormatting sqref="E14">
    <cfRule type="cellIs" dxfId="567" priority="363" operator="equal">
      <formula>"No"</formula>
    </cfRule>
    <cfRule type="cellIs" dxfId="566" priority="364" operator="equal">
      <formula>"Yes"</formula>
    </cfRule>
  </conditionalFormatting>
  <conditionalFormatting sqref="F14:G14">
    <cfRule type="cellIs" dxfId="565" priority="361" operator="equal">
      <formula>"No"</formula>
    </cfRule>
    <cfRule type="cellIs" dxfId="564" priority="362" operator="equal">
      <formula>"Yes"</formula>
    </cfRule>
  </conditionalFormatting>
  <conditionalFormatting sqref="E14">
    <cfRule type="cellIs" dxfId="563" priority="359" operator="equal">
      <formula>"No"</formula>
    </cfRule>
    <cfRule type="cellIs" dxfId="562" priority="360" operator="equal">
      <formula>"Yes"</formula>
    </cfRule>
  </conditionalFormatting>
  <conditionalFormatting sqref="E14">
    <cfRule type="cellIs" dxfId="561" priority="357" operator="equal">
      <formula>"No"</formula>
    </cfRule>
    <cfRule type="cellIs" dxfId="560" priority="358" operator="equal">
      <formula>"Yes"</formula>
    </cfRule>
  </conditionalFormatting>
  <conditionalFormatting sqref="E14">
    <cfRule type="cellIs" dxfId="559" priority="355" operator="equal">
      <formula>"No"</formula>
    </cfRule>
    <cfRule type="cellIs" dxfId="558" priority="356" operator="equal">
      <formula>"Yes"</formula>
    </cfRule>
  </conditionalFormatting>
  <conditionalFormatting sqref="E14:G14">
    <cfRule type="cellIs" dxfId="557" priority="353" operator="equal">
      <formula>"No"</formula>
    </cfRule>
    <cfRule type="cellIs" dxfId="556" priority="354" operator="equal">
      <formula>"Yes"</formula>
    </cfRule>
  </conditionalFormatting>
  <conditionalFormatting sqref="F14:G14">
    <cfRule type="cellIs" dxfId="555" priority="351" operator="equal">
      <formula>"No"</formula>
    </cfRule>
    <cfRule type="cellIs" dxfId="554" priority="352" operator="equal">
      <formula>"Yes"</formula>
    </cfRule>
  </conditionalFormatting>
  <conditionalFormatting sqref="E14">
    <cfRule type="cellIs" dxfId="553" priority="349" operator="equal">
      <formula>"No"</formula>
    </cfRule>
    <cfRule type="cellIs" dxfId="552" priority="350" operator="equal">
      <formula>"Yes"</formula>
    </cfRule>
  </conditionalFormatting>
  <conditionalFormatting sqref="E14">
    <cfRule type="cellIs" dxfId="551" priority="347" operator="equal">
      <formula>"No"</formula>
    </cfRule>
    <cfRule type="cellIs" dxfId="550" priority="348" operator="equal">
      <formula>"Yes"</formula>
    </cfRule>
  </conditionalFormatting>
  <conditionalFormatting sqref="F14:G14">
    <cfRule type="cellIs" dxfId="549" priority="345" operator="equal">
      <formula>"No"</formula>
    </cfRule>
    <cfRule type="cellIs" dxfId="548" priority="346" operator="equal">
      <formula>"Yes"</formula>
    </cfRule>
  </conditionalFormatting>
  <conditionalFormatting sqref="E14">
    <cfRule type="cellIs" dxfId="547" priority="343" operator="equal">
      <formula>"No"</formula>
    </cfRule>
    <cfRule type="cellIs" dxfId="546" priority="344" operator="equal">
      <formula>"Yes"</formula>
    </cfRule>
  </conditionalFormatting>
  <conditionalFormatting sqref="E14">
    <cfRule type="cellIs" dxfId="545" priority="341" operator="equal">
      <formula>"No"</formula>
    </cfRule>
    <cfRule type="cellIs" dxfId="544" priority="342" operator="equal">
      <formula>"Yes"</formula>
    </cfRule>
  </conditionalFormatting>
  <conditionalFormatting sqref="H15">
    <cfRule type="cellIs" dxfId="543" priority="339" operator="equal">
      <formula>20</formula>
    </cfRule>
    <cfRule type="cellIs" dxfId="542" priority="340" operator="equal">
      <formula>1</formula>
    </cfRule>
  </conditionalFormatting>
  <conditionalFormatting sqref="G15">
    <cfRule type="cellIs" dxfId="541" priority="337" operator="equal">
      <formula>"No"</formula>
    </cfRule>
    <cfRule type="cellIs" dxfId="540" priority="338" operator="equal">
      <formula>"Yes"</formula>
    </cfRule>
  </conditionalFormatting>
  <conditionalFormatting sqref="G15">
    <cfRule type="cellIs" dxfId="539" priority="335" operator="equal">
      <formula>"No"</formula>
    </cfRule>
    <cfRule type="cellIs" dxfId="538" priority="336" operator="equal">
      <formula>"Yes"</formula>
    </cfRule>
  </conditionalFormatting>
  <conditionalFormatting sqref="E15:F15">
    <cfRule type="cellIs" dxfId="537" priority="333" operator="equal">
      <formula>"No"</formula>
    </cfRule>
    <cfRule type="cellIs" dxfId="536" priority="334" operator="equal">
      <formula>"Yes"</formula>
    </cfRule>
  </conditionalFormatting>
  <conditionalFormatting sqref="G17">
    <cfRule type="cellIs" dxfId="535" priority="331" operator="equal">
      <formula>"No"</formula>
    </cfRule>
    <cfRule type="cellIs" dxfId="534" priority="332" operator="equal">
      <formula>"Yes"</formula>
    </cfRule>
  </conditionalFormatting>
  <conditionalFormatting sqref="H17">
    <cfRule type="cellIs" dxfId="533" priority="329" operator="equal">
      <formula>20</formula>
    </cfRule>
    <cfRule type="cellIs" dxfId="532" priority="330" operator="equal">
      <formula>1</formula>
    </cfRule>
  </conditionalFormatting>
  <conditionalFormatting sqref="G17">
    <cfRule type="cellIs" dxfId="531" priority="327" operator="equal">
      <formula>"No"</formula>
    </cfRule>
    <cfRule type="cellIs" dxfId="530" priority="328" operator="equal">
      <formula>"Yes"</formula>
    </cfRule>
  </conditionalFormatting>
  <conditionalFormatting sqref="F17">
    <cfRule type="cellIs" dxfId="529" priority="325" operator="equal">
      <formula>"No"</formula>
    </cfRule>
    <cfRule type="cellIs" dxfId="528" priority="326" operator="equal">
      <formula>"Yes"</formula>
    </cfRule>
  </conditionalFormatting>
  <conditionalFormatting sqref="E28:E30">
    <cfRule type="cellIs" dxfId="527" priority="321" operator="equal">
      <formula>"No"</formula>
    </cfRule>
    <cfRule type="cellIs" dxfId="526" priority="322" operator="equal">
      <formula>"Yes"</formula>
    </cfRule>
  </conditionalFormatting>
  <conditionalFormatting sqref="E28:E30">
    <cfRule type="cellIs" dxfId="525" priority="319" operator="equal">
      <formula>"No"</formula>
    </cfRule>
    <cfRule type="cellIs" dxfId="524" priority="320" operator="equal">
      <formula>"Yes"</formula>
    </cfRule>
  </conditionalFormatting>
  <conditionalFormatting sqref="G31">
    <cfRule type="cellIs" dxfId="523" priority="317" operator="equal">
      <formula>"No"</formula>
    </cfRule>
    <cfRule type="cellIs" dxfId="522" priority="318" operator="equal">
      <formula>"Yes"</formula>
    </cfRule>
  </conditionalFormatting>
  <conditionalFormatting sqref="H31">
    <cfRule type="cellIs" dxfId="521" priority="315" operator="equal">
      <formula>20</formula>
    </cfRule>
    <cfRule type="cellIs" dxfId="520" priority="316" operator="equal">
      <formula>1</formula>
    </cfRule>
  </conditionalFormatting>
  <conditionalFormatting sqref="G31">
    <cfRule type="cellIs" dxfId="519" priority="313" operator="equal">
      <formula>"No"</formula>
    </cfRule>
    <cfRule type="cellIs" dxfId="518" priority="314" operator="equal">
      <formula>"Yes"</formula>
    </cfRule>
  </conditionalFormatting>
  <conditionalFormatting sqref="F31">
    <cfRule type="cellIs" dxfId="517" priority="311" operator="equal">
      <formula>"No"</formula>
    </cfRule>
    <cfRule type="cellIs" dxfId="516" priority="312" operator="equal">
      <formula>"Yes"</formula>
    </cfRule>
  </conditionalFormatting>
  <conditionalFormatting sqref="G31">
    <cfRule type="cellIs" dxfId="515" priority="309" operator="equal">
      <formula>"No"</formula>
    </cfRule>
    <cfRule type="cellIs" dxfId="514" priority="310" operator="equal">
      <formula>"Yes"</formula>
    </cfRule>
  </conditionalFormatting>
  <conditionalFormatting sqref="H31">
    <cfRule type="cellIs" dxfId="513" priority="307" operator="equal">
      <formula>20</formula>
    </cfRule>
    <cfRule type="cellIs" dxfId="512" priority="308" operator="equal">
      <formula>1</formula>
    </cfRule>
  </conditionalFormatting>
  <conditionalFormatting sqref="G31">
    <cfRule type="cellIs" dxfId="511" priority="305" operator="equal">
      <formula>"No"</formula>
    </cfRule>
    <cfRule type="cellIs" dxfId="510" priority="306" operator="equal">
      <formula>"Yes"</formula>
    </cfRule>
  </conditionalFormatting>
  <conditionalFormatting sqref="F31">
    <cfRule type="cellIs" dxfId="509" priority="303" operator="equal">
      <formula>"No"</formula>
    </cfRule>
    <cfRule type="cellIs" dxfId="508" priority="304" operator="equal">
      <formula>"Yes"</formula>
    </cfRule>
  </conditionalFormatting>
  <conditionalFormatting sqref="E31">
    <cfRule type="cellIs" dxfId="507" priority="301" operator="equal">
      <formula>"No"</formula>
    </cfRule>
    <cfRule type="cellIs" dxfId="506" priority="302" operator="equal">
      <formula>"Yes"</formula>
    </cfRule>
  </conditionalFormatting>
  <conditionalFormatting sqref="E31">
    <cfRule type="cellIs" dxfId="505" priority="299" operator="equal">
      <formula>"No"</formula>
    </cfRule>
    <cfRule type="cellIs" dxfId="504" priority="300" operator="equal">
      <formula>"Yes"</formula>
    </cfRule>
  </conditionalFormatting>
  <conditionalFormatting sqref="E32:E34">
    <cfRule type="cellIs" dxfId="503" priority="297" operator="equal">
      <formula>"No"</formula>
    </cfRule>
    <cfRule type="cellIs" dxfId="502" priority="298" operator="equal">
      <formula>"Yes"</formula>
    </cfRule>
  </conditionalFormatting>
  <conditionalFormatting sqref="E32:E34">
    <cfRule type="cellIs" dxfId="501" priority="295" operator="equal">
      <formula>"No"</formula>
    </cfRule>
    <cfRule type="cellIs" dxfId="500" priority="296" operator="equal">
      <formula>"Yes"</formula>
    </cfRule>
  </conditionalFormatting>
  <conditionalFormatting sqref="H60:H61 H48 H51:H57">
    <cfRule type="cellIs" dxfId="499" priority="293" operator="equal">
      <formula>20</formula>
    </cfRule>
    <cfRule type="cellIs" dxfId="498" priority="294" operator="equal">
      <formula>1</formula>
    </cfRule>
  </conditionalFormatting>
  <conditionalFormatting sqref="F48 F60:F61 F50:F57">
    <cfRule type="cellIs" dxfId="497" priority="291" operator="equal">
      <formula>"No"</formula>
    </cfRule>
    <cfRule type="cellIs" dxfId="496" priority="292" operator="equal">
      <formula>"Yes"</formula>
    </cfRule>
  </conditionalFormatting>
  <conditionalFormatting sqref="G60:G61 G48 G51:G57">
    <cfRule type="cellIs" dxfId="495" priority="289" operator="equal">
      <formula>"No"</formula>
    </cfRule>
    <cfRule type="cellIs" dxfId="494" priority="290" operator="equal">
      <formula>"Yes"</formula>
    </cfRule>
  </conditionalFormatting>
  <conditionalFormatting sqref="H62">
    <cfRule type="cellIs" dxfId="493" priority="287" operator="equal">
      <formula>20</formula>
    </cfRule>
    <cfRule type="cellIs" dxfId="492" priority="288" operator="equal">
      <formula>1</formula>
    </cfRule>
  </conditionalFormatting>
  <conditionalFormatting sqref="F62">
    <cfRule type="cellIs" dxfId="491" priority="285" operator="equal">
      <formula>"No"</formula>
    </cfRule>
    <cfRule type="cellIs" dxfId="490" priority="286" operator="equal">
      <formula>"Yes"</formula>
    </cfRule>
  </conditionalFormatting>
  <conditionalFormatting sqref="G62">
    <cfRule type="cellIs" dxfId="489" priority="283" operator="equal">
      <formula>"No"</formula>
    </cfRule>
    <cfRule type="cellIs" dxfId="488" priority="284" operator="equal">
      <formula>"Yes"</formula>
    </cfRule>
  </conditionalFormatting>
  <conditionalFormatting sqref="H58">
    <cfRule type="cellIs" dxfId="487" priority="281" operator="equal">
      <formula>20</formula>
    </cfRule>
    <cfRule type="cellIs" dxfId="486" priority="282" operator="equal">
      <formula>1</formula>
    </cfRule>
  </conditionalFormatting>
  <conditionalFormatting sqref="F58">
    <cfRule type="cellIs" dxfId="485" priority="279" operator="equal">
      <formula>"No"</formula>
    </cfRule>
    <cfRule type="cellIs" dxfId="484" priority="280" operator="equal">
      <formula>"Yes"</formula>
    </cfRule>
  </conditionalFormatting>
  <conditionalFormatting sqref="G58">
    <cfRule type="cellIs" dxfId="483" priority="277" operator="equal">
      <formula>"No"</formula>
    </cfRule>
    <cfRule type="cellIs" dxfId="482" priority="278" operator="equal">
      <formula>"Yes"</formula>
    </cfRule>
  </conditionalFormatting>
  <conditionalFormatting sqref="H50">
    <cfRule type="cellIs" dxfId="481" priority="275" operator="equal">
      <formula>20</formula>
    </cfRule>
    <cfRule type="cellIs" dxfId="480" priority="276" operator="equal">
      <formula>1</formula>
    </cfRule>
  </conditionalFormatting>
  <conditionalFormatting sqref="G50">
    <cfRule type="cellIs" dxfId="479" priority="273" operator="equal">
      <formula>"No"</formula>
    </cfRule>
    <cfRule type="cellIs" dxfId="478" priority="274" operator="equal">
      <formula>"Yes"</formula>
    </cfRule>
  </conditionalFormatting>
  <conditionalFormatting sqref="H63">
    <cfRule type="cellIs" dxfId="477" priority="271" operator="equal">
      <formula>20</formula>
    </cfRule>
    <cfRule type="cellIs" dxfId="476" priority="272" operator="equal">
      <formula>1</formula>
    </cfRule>
  </conditionalFormatting>
  <conditionalFormatting sqref="F63">
    <cfRule type="cellIs" dxfId="475" priority="269" operator="equal">
      <formula>"No"</formula>
    </cfRule>
    <cfRule type="cellIs" dxfId="474" priority="270" operator="equal">
      <formula>"Yes"</formula>
    </cfRule>
  </conditionalFormatting>
  <conditionalFormatting sqref="G63">
    <cfRule type="cellIs" dxfId="473" priority="267" operator="equal">
      <formula>"No"</formula>
    </cfRule>
    <cfRule type="cellIs" dxfId="472" priority="268" operator="equal">
      <formula>"Yes"</formula>
    </cfRule>
  </conditionalFormatting>
  <conditionalFormatting sqref="H59">
    <cfRule type="cellIs" dxfId="471" priority="265" operator="equal">
      <formula>20</formula>
    </cfRule>
    <cfRule type="cellIs" dxfId="470" priority="266" operator="equal">
      <formula>1</formula>
    </cfRule>
  </conditionalFormatting>
  <conditionalFormatting sqref="F59">
    <cfRule type="cellIs" dxfId="469" priority="263" operator="equal">
      <formula>"No"</formula>
    </cfRule>
    <cfRule type="cellIs" dxfId="468" priority="264" operator="equal">
      <formula>"Yes"</formula>
    </cfRule>
  </conditionalFormatting>
  <conditionalFormatting sqref="G59">
    <cfRule type="cellIs" dxfId="467" priority="261" operator="equal">
      <formula>"No"</formula>
    </cfRule>
    <cfRule type="cellIs" dxfId="466" priority="262" operator="equal">
      <formula>"Yes"</formula>
    </cfRule>
  </conditionalFormatting>
  <conditionalFormatting sqref="G36">
    <cfRule type="cellIs" dxfId="465" priority="239" operator="equal">
      <formula>"No"</formula>
    </cfRule>
    <cfRule type="cellIs" dxfId="464" priority="240" operator="equal">
      <formula>"Yes"</formula>
    </cfRule>
  </conditionalFormatting>
  <conditionalFormatting sqref="H36">
    <cfRule type="cellIs" dxfId="463" priority="237" operator="equal">
      <formula>20</formula>
    </cfRule>
    <cfRule type="cellIs" dxfId="462" priority="238" operator="equal">
      <formula>1</formula>
    </cfRule>
  </conditionalFormatting>
  <conditionalFormatting sqref="G36">
    <cfRule type="cellIs" dxfId="461" priority="235" operator="equal">
      <formula>"No"</formula>
    </cfRule>
    <cfRule type="cellIs" dxfId="460" priority="236" operator="equal">
      <formula>"Yes"</formula>
    </cfRule>
  </conditionalFormatting>
  <conditionalFormatting sqref="F36">
    <cfRule type="cellIs" dxfId="459" priority="233" operator="equal">
      <formula>"No"</formula>
    </cfRule>
    <cfRule type="cellIs" dxfId="458" priority="234" operator="equal">
      <formula>"Yes"</formula>
    </cfRule>
  </conditionalFormatting>
  <conditionalFormatting sqref="E36">
    <cfRule type="cellIs" dxfId="457" priority="231" operator="equal">
      <formula>"No"</formula>
    </cfRule>
    <cfRule type="cellIs" dxfId="456" priority="232" operator="equal">
      <formula>"Yes"</formula>
    </cfRule>
  </conditionalFormatting>
  <conditionalFormatting sqref="G36">
    <cfRule type="cellIs" dxfId="455" priority="229" operator="equal">
      <formula>"No"</formula>
    </cfRule>
    <cfRule type="cellIs" dxfId="454" priority="230" operator="equal">
      <formula>"Yes"</formula>
    </cfRule>
  </conditionalFormatting>
  <conditionalFormatting sqref="H36">
    <cfRule type="cellIs" dxfId="453" priority="227" operator="equal">
      <formula>20</formula>
    </cfRule>
    <cfRule type="cellIs" dxfId="452" priority="228" operator="equal">
      <formula>1</formula>
    </cfRule>
  </conditionalFormatting>
  <conditionalFormatting sqref="G36">
    <cfRule type="cellIs" dxfId="451" priority="225" operator="equal">
      <formula>"No"</formula>
    </cfRule>
    <cfRule type="cellIs" dxfId="450" priority="226" operator="equal">
      <formula>"Yes"</formula>
    </cfRule>
  </conditionalFormatting>
  <conditionalFormatting sqref="F36">
    <cfRule type="cellIs" dxfId="449" priority="223" operator="equal">
      <formula>"No"</formula>
    </cfRule>
    <cfRule type="cellIs" dxfId="448" priority="224" operator="equal">
      <formula>"Yes"</formula>
    </cfRule>
  </conditionalFormatting>
  <conditionalFormatting sqref="E36">
    <cfRule type="cellIs" dxfId="447" priority="221" operator="equal">
      <formula>"No"</formula>
    </cfRule>
    <cfRule type="cellIs" dxfId="446" priority="222" operator="equal">
      <formula>"Yes"</formula>
    </cfRule>
  </conditionalFormatting>
  <conditionalFormatting sqref="G37">
    <cfRule type="cellIs" dxfId="445" priority="219" operator="equal">
      <formula>"No"</formula>
    </cfRule>
    <cfRule type="cellIs" dxfId="444" priority="220" operator="equal">
      <formula>"Yes"</formula>
    </cfRule>
  </conditionalFormatting>
  <conditionalFormatting sqref="H37">
    <cfRule type="cellIs" dxfId="443" priority="217" operator="equal">
      <formula>20</formula>
    </cfRule>
    <cfRule type="cellIs" dxfId="442" priority="218" operator="equal">
      <formula>1</formula>
    </cfRule>
  </conditionalFormatting>
  <conditionalFormatting sqref="G37">
    <cfRule type="cellIs" dxfId="441" priority="215" operator="equal">
      <formula>"No"</formula>
    </cfRule>
    <cfRule type="cellIs" dxfId="440" priority="216" operator="equal">
      <formula>"Yes"</formula>
    </cfRule>
  </conditionalFormatting>
  <conditionalFormatting sqref="F37">
    <cfRule type="cellIs" dxfId="439" priority="213" operator="equal">
      <formula>"No"</formula>
    </cfRule>
    <cfRule type="cellIs" dxfId="438" priority="214" operator="equal">
      <formula>"Yes"</formula>
    </cfRule>
  </conditionalFormatting>
  <conditionalFormatting sqref="E37">
    <cfRule type="cellIs" dxfId="437" priority="211" operator="equal">
      <formula>"No"</formula>
    </cfRule>
    <cfRule type="cellIs" dxfId="436" priority="212" operator="equal">
      <formula>"Yes"</formula>
    </cfRule>
  </conditionalFormatting>
  <conditionalFormatting sqref="G37">
    <cfRule type="cellIs" dxfId="435" priority="209" operator="equal">
      <formula>"No"</formula>
    </cfRule>
    <cfRule type="cellIs" dxfId="434" priority="210" operator="equal">
      <formula>"Yes"</formula>
    </cfRule>
  </conditionalFormatting>
  <conditionalFormatting sqref="H37">
    <cfRule type="cellIs" dxfId="433" priority="207" operator="equal">
      <formula>20</formula>
    </cfRule>
    <cfRule type="cellIs" dxfId="432" priority="208" operator="equal">
      <formula>1</formula>
    </cfRule>
  </conditionalFormatting>
  <conditionalFormatting sqref="G37">
    <cfRule type="cellIs" dxfId="431" priority="205" operator="equal">
      <formula>"No"</formula>
    </cfRule>
    <cfRule type="cellIs" dxfId="430" priority="206" operator="equal">
      <formula>"Yes"</formula>
    </cfRule>
  </conditionalFormatting>
  <conditionalFormatting sqref="F37">
    <cfRule type="cellIs" dxfId="429" priority="203" operator="equal">
      <formula>"No"</formula>
    </cfRule>
    <cfRule type="cellIs" dxfId="428" priority="204" operator="equal">
      <formula>"Yes"</formula>
    </cfRule>
  </conditionalFormatting>
  <conditionalFormatting sqref="E37">
    <cfRule type="cellIs" dxfId="427" priority="201" operator="equal">
      <formula>"No"</formula>
    </cfRule>
    <cfRule type="cellIs" dxfId="426" priority="202" operator="equal">
      <formula>"Yes"</formula>
    </cfRule>
  </conditionalFormatting>
  <conditionalFormatting sqref="E7">
    <cfRule type="cellIs" dxfId="425" priority="191" operator="equal">
      <formula>"No"</formula>
    </cfRule>
    <cfRule type="cellIs" dxfId="424" priority="192" operator="equal">
      <formula>"Yes"</formula>
    </cfRule>
  </conditionalFormatting>
  <conditionalFormatting sqref="G7">
    <cfRule type="cellIs" dxfId="423" priority="199" operator="equal">
      <formula>"No"</formula>
    </cfRule>
    <cfRule type="cellIs" dxfId="422" priority="200" operator="equal">
      <formula>"Yes"</formula>
    </cfRule>
  </conditionalFormatting>
  <conditionalFormatting sqref="H7">
    <cfRule type="cellIs" dxfId="421" priority="197" operator="equal">
      <formula>20</formula>
    </cfRule>
    <cfRule type="cellIs" dxfId="420" priority="198" operator="equal">
      <formula>1</formula>
    </cfRule>
  </conditionalFormatting>
  <conditionalFormatting sqref="G7">
    <cfRule type="cellIs" dxfId="419" priority="195" operator="equal">
      <formula>"No"</formula>
    </cfRule>
    <cfRule type="cellIs" dxfId="418" priority="196" operator="equal">
      <formula>"Yes"</formula>
    </cfRule>
  </conditionalFormatting>
  <conditionalFormatting sqref="F7">
    <cfRule type="cellIs" dxfId="417" priority="193" operator="equal">
      <formula>"No"</formula>
    </cfRule>
    <cfRule type="cellIs" dxfId="416" priority="194" operator="equal">
      <formula>"Yes"</formula>
    </cfRule>
  </conditionalFormatting>
  <conditionalFormatting sqref="G64">
    <cfRule type="cellIs" dxfId="415" priority="189" operator="equal">
      <formula>"No"</formula>
    </cfRule>
    <cfRule type="cellIs" dxfId="414" priority="190" operator="equal">
      <formula>"Yes"</formula>
    </cfRule>
  </conditionalFormatting>
  <conditionalFormatting sqref="H64">
    <cfRule type="cellIs" dxfId="413" priority="187" operator="equal">
      <formula>20</formula>
    </cfRule>
    <cfRule type="cellIs" dxfId="412" priority="188" operator="equal">
      <formula>1</formula>
    </cfRule>
  </conditionalFormatting>
  <conditionalFormatting sqref="G64">
    <cfRule type="cellIs" dxfId="411" priority="185" operator="equal">
      <formula>"No"</formula>
    </cfRule>
    <cfRule type="cellIs" dxfId="410" priority="186" operator="equal">
      <formula>"Yes"</formula>
    </cfRule>
  </conditionalFormatting>
  <conditionalFormatting sqref="F64">
    <cfRule type="cellIs" dxfId="409" priority="183" operator="equal">
      <formula>"No"</formula>
    </cfRule>
    <cfRule type="cellIs" dxfId="408" priority="184" operator="equal">
      <formula>"Yes"</formula>
    </cfRule>
  </conditionalFormatting>
  <conditionalFormatting sqref="E64">
    <cfRule type="cellIs" dxfId="407" priority="181" operator="equal">
      <formula>"No"</formula>
    </cfRule>
    <cfRule type="cellIs" dxfId="406" priority="182" operator="equal">
      <formula>"Yes"</formula>
    </cfRule>
  </conditionalFormatting>
  <conditionalFormatting sqref="G64">
    <cfRule type="cellIs" dxfId="405" priority="179" operator="equal">
      <formula>"No"</formula>
    </cfRule>
    <cfRule type="cellIs" dxfId="404" priority="180" operator="equal">
      <formula>"Yes"</formula>
    </cfRule>
  </conditionalFormatting>
  <conditionalFormatting sqref="H64">
    <cfRule type="cellIs" dxfId="403" priority="177" operator="equal">
      <formula>20</formula>
    </cfRule>
    <cfRule type="cellIs" dxfId="402" priority="178" operator="equal">
      <formula>1</formula>
    </cfRule>
  </conditionalFormatting>
  <conditionalFormatting sqref="G64">
    <cfRule type="cellIs" dxfId="401" priority="175" operator="equal">
      <formula>"No"</formula>
    </cfRule>
    <cfRule type="cellIs" dxfId="400" priority="176" operator="equal">
      <formula>"Yes"</formula>
    </cfRule>
  </conditionalFormatting>
  <conditionalFormatting sqref="F64">
    <cfRule type="cellIs" dxfId="399" priority="173" operator="equal">
      <formula>"No"</formula>
    </cfRule>
    <cfRule type="cellIs" dxfId="398" priority="174" operator="equal">
      <formula>"Yes"</formula>
    </cfRule>
  </conditionalFormatting>
  <conditionalFormatting sqref="E64">
    <cfRule type="cellIs" dxfId="397" priority="171" operator="equal">
      <formula>"No"</formula>
    </cfRule>
    <cfRule type="cellIs" dxfId="396" priority="172" operator="equal">
      <formula>"Yes"</formula>
    </cfRule>
  </conditionalFormatting>
  <conditionalFormatting sqref="G38:G40 G42">
    <cfRule type="cellIs" dxfId="395" priority="149" operator="equal">
      <formula>"No"</formula>
    </cfRule>
    <cfRule type="cellIs" dxfId="394" priority="150" operator="equal">
      <formula>"Yes"</formula>
    </cfRule>
  </conditionalFormatting>
  <conditionalFormatting sqref="E38:E40 E42">
    <cfRule type="cellIs" dxfId="393" priority="161" operator="equal">
      <formula>"No"</formula>
    </cfRule>
    <cfRule type="cellIs" dxfId="392" priority="162" operator="equal">
      <formula>"Yes"</formula>
    </cfRule>
  </conditionalFormatting>
  <conditionalFormatting sqref="G38:G40 G42">
    <cfRule type="cellIs" dxfId="391" priority="143" operator="equal">
      <formula>"No"</formula>
    </cfRule>
    <cfRule type="cellIs" dxfId="390" priority="144" operator="equal">
      <formula>"Yes"</formula>
    </cfRule>
  </conditionalFormatting>
  <conditionalFormatting sqref="H38:H40 H42">
    <cfRule type="cellIs" dxfId="389" priority="141" operator="equal">
      <formula>20</formula>
    </cfRule>
    <cfRule type="cellIs" dxfId="388" priority="142" operator="equal">
      <formula>1</formula>
    </cfRule>
  </conditionalFormatting>
  <conditionalFormatting sqref="G38:G40 G42">
    <cfRule type="cellIs" dxfId="387" priority="139" operator="equal">
      <formula>"No"</formula>
    </cfRule>
    <cfRule type="cellIs" dxfId="386" priority="140" operator="equal">
      <formula>"Yes"</formula>
    </cfRule>
  </conditionalFormatting>
  <conditionalFormatting sqref="E38:E40 E42">
    <cfRule type="cellIs" dxfId="385" priority="151" operator="equal">
      <formula>"No"</formula>
    </cfRule>
    <cfRule type="cellIs" dxfId="384" priority="152" operator="equal">
      <formula>"Yes"</formula>
    </cfRule>
  </conditionalFormatting>
  <conditionalFormatting sqref="H38:H40 H42">
    <cfRule type="cellIs" dxfId="383" priority="147" operator="equal">
      <formula>20</formula>
    </cfRule>
    <cfRule type="cellIs" dxfId="382" priority="148" operator="equal">
      <formula>1</formula>
    </cfRule>
  </conditionalFormatting>
  <conditionalFormatting sqref="G38:G40 G42">
    <cfRule type="cellIs" dxfId="381" priority="145" operator="equal">
      <formula>"No"</formula>
    </cfRule>
    <cfRule type="cellIs" dxfId="380" priority="146" operator="equal">
      <formula>"Yes"</formula>
    </cfRule>
  </conditionalFormatting>
  <conditionalFormatting sqref="F38:F40 F42">
    <cfRule type="cellIs" dxfId="379" priority="137" operator="equal">
      <formula>"No"</formula>
    </cfRule>
    <cfRule type="cellIs" dxfId="378" priority="138" operator="equal">
      <formula>"Yes"</formula>
    </cfRule>
  </conditionalFormatting>
  <conditionalFormatting sqref="F38:F40 F42">
    <cfRule type="cellIs" dxfId="377" priority="135" operator="equal">
      <formula>"No"</formula>
    </cfRule>
    <cfRule type="cellIs" dxfId="376" priority="136" operator="equal">
      <formula>"Yes"</formula>
    </cfRule>
  </conditionalFormatting>
  <conditionalFormatting sqref="G41">
    <cfRule type="cellIs" dxfId="375" priority="129" operator="equal">
      <formula>"No"</formula>
    </cfRule>
    <cfRule type="cellIs" dxfId="374" priority="130" operator="equal">
      <formula>"Yes"</formula>
    </cfRule>
  </conditionalFormatting>
  <conditionalFormatting sqref="E41">
    <cfRule type="cellIs" dxfId="373" priority="133" operator="equal">
      <formula>"No"</formula>
    </cfRule>
    <cfRule type="cellIs" dxfId="372" priority="134" operator="equal">
      <formula>"Yes"</formula>
    </cfRule>
  </conditionalFormatting>
  <conditionalFormatting sqref="G41">
    <cfRule type="cellIs" dxfId="371" priority="123" operator="equal">
      <formula>"No"</formula>
    </cfRule>
    <cfRule type="cellIs" dxfId="370" priority="124" operator="equal">
      <formula>"Yes"</formula>
    </cfRule>
  </conditionalFormatting>
  <conditionalFormatting sqref="H41">
    <cfRule type="cellIs" dxfId="369" priority="121" operator="equal">
      <formula>20</formula>
    </cfRule>
    <cfRule type="cellIs" dxfId="368" priority="122" operator="equal">
      <formula>1</formula>
    </cfRule>
  </conditionalFormatting>
  <conditionalFormatting sqref="G41">
    <cfRule type="cellIs" dxfId="367" priority="119" operator="equal">
      <formula>"No"</formula>
    </cfRule>
    <cfRule type="cellIs" dxfId="366" priority="120" operator="equal">
      <formula>"Yes"</formula>
    </cfRule>
  </conditionalFormatting>
  <conditionalFormatting sqref="E41">
    <cfRule type="cellIs" dxfId="365" priority="131" operator="equal">
      <formula>"No"</formula>
    </cfRule>
    <cfRule type="cellIs" dxfId="364" priority="132" operator="equal">
      <formula>"Yes"</formula>
    </cfRule>
  </conditionalFormatting>
  <conditionalFormatting sqref="H41">
    <cfRule type="cellIs" dxfId="363" priority="127" operator="equal">
      <formula>20</formula>
    </cfRule>
    <cfRule type="cellIs" dxfId="362" priority="128" operator="equal">
      <formula>1</formula>
    </cfRule>
  </conditionalFormatting>
  <conditionalFormatting sqref="G41">
    <cfRule type="cellIs" dxfId="361" priority="125" operator="equal">
      <formula>"No"</formula>
    </cfRule>
    <cfRule type="cellIs" dxfId="360" priority="126" operator="equal">
      <formula>"Yes"</formula>
    </cfRule>
  </conditionalFormatting>
  <conditionalFormatting sqref="F41">
    <cfRule type="cellIs" dxfId="359" priority="117" operator="equal">
      <formula>"No"</formula>
    </cfRule>
    <cfRule type="cellIs" dxfId="358" priority="118" operator="equal">
      <formula>"Yes"</formula>
    </cfRule>
  </conditionalFormatting>
  <conditionalFormatting sqref="F41">
    <cfRule type="cellIs" dxfId="357" priority="115" operator="equal">
      <formula>"No"</formula>
    </cfRule>
    <cfRule type="cellIs" dxfId="356" priority="116" operator="equal">
      <formula>"Yes"</formula>
    </cfRule>
  </conditionalFormatting>
  <conditionalFormatting sqref="G3:G4">
    <cfRule type="cellIs" dxfId="355" priority="113" operator="equal">
      <formula>"No"</formula>
    </cfRule>
    <cfRule type="cellIs" dxfId="354" priority="114" operator="equal">
      <formula>"Yes"</formula>
    </cfRule>
  </conditionalFormatting>
  <conditionalFormatting sqref="G3:G4">
    <cfRule type="cellIs" dxfId="353" priority="111" operator="equal">
      <formula>"No"</formula>
    </cfRule>
    <cfRule type="cellIs" dxfId="352" priority="112" operator="equal">
      <formula>"Yes"</formula>
    </cfRule>
  </conditionalFormatting>
  <conditionalFormatting sqref="G3:G4">
    <cfRule type="cellIs" dxfId="351" priority="109" operator="equal">
      <formula>"No"</formula>
    </cfRule>
    <cfRule type="cellIs" dxfId="350" priority="110" operator="equal">
      <formula>"Yes"</formula>
    </cfRule>
  </conditionalFormatting>
  <conditionalFormatting sqref="G3:G4">
    <cfRule type="cellIs" dxfId="349" priority="107" operator="equal">
      <formula>"No"</formula>
    </cfRule>
    <cfRule type="cellIs" dxfId="348" priority="108" operator="equal">
      <formula>"Yes"</formula>
    </cfRule>
  </conditionalFormatting>
  <conditionalFormatting sqref="G3:G4">
    <cfRule type="cellIs" dxfId="347" priority="105" operator="equal">
      <formula>"No"</formula>
    </cfRule>
    <cfRule type="cellIs" dxfId="346" priority="106" operator="equal">
      <formula>"Yes"</formula>
    </cfRule>
  </conditionalFormatting>
  <conditionalFormatting sqref="G3:G4">
    <cfRule type="cellIs" dxfId="345" priority="103" operator="equal">
      <formula>"No"</formula>
    </cfRule>
    <cfRule type="cellIs" dxfId="344" priority="104" operator="equal">
      <formula>"Yes"</formula>
    </cfRule>
  </conditionalFormatting>
  <conditionalFormatting sqref="G3:G4">
    <cfRule type="cellIs" dxfId="343" priority="101" operator="equal">
      <formula>"No"</formula>
    </cfRule>
    <cfRule type="cellIs" dxfId="342" priority="102" operator="equal">
      <formula>"Yes"</formula>
    </cfRule>
  </conditionalFormatting>
  <conditionalFormatting sqref="G3:G4">
    <cfRule type="cellIs" dxfId="341" priority="99" operator="equal">
      <formula>"No"</formula>
    </cfRule>
    <cfRule type="cellIs" dxfId="340" priority="100" operator="equal">
      <formula>"Yes"</formula>
    </cfRule>
  </conditionalFormatting>
  <conditionalFormatting sqref="G8">
    <cfRule type="cellIs" dxfId="339" priority="97" operator="equal">
      <formula>"No"</formula>
    </cfRule>
    <cfRule type="cellIs" dxfId="338" priority="98" operator="equal">
      <formula>"Yes"</formula>
    </cfRule>
  </conditionalFormatting>
  <conditionalFormatting sqref="G8">
    <cfRule type="cellIs" dxfId="337" priority="95" operator="equal">
      <formula>"No"</formula>
    </cfRule>
    <cfRule type="cellIs" dxfId="336" priority="96" operator="equal">
      <formula>"Yes"</formula>
    </cfRule>
  </conditionalFormatting>
  <conditionalFormatting sqref="G8">
    <cfRule type="cellIs" dxfId="335" priority="93" operator="equal">
      <formula>"No"</formula>
    </cfRule>
    <cfRule type="cellIs" dxfId="334" priority="94" operator="equal">
      <formula>"Yes"</formula>
    </cfRule>
  </conditionalFormatting>
  <conditionalFormatting sqref="G8">
    <cfRule type="cellIs" dxfId="333" priority="91" operator="equal">
      <formula>"No"</formula>
    </cfRule>
    <cfRule type="cellIs" dxfId="332" priority="92" operator="equal">
      <formula>"Yes"</formula>
    </cfRule>
  </conditionalFormatting>
  <conditionalFormatting sqref="G8">
    <cfRule type="cellIs" dxfId="331" priority="89" operator="equal">
      <formula>"No"</formula>
    </cfRule>
    <cfRule type="cellIs" dxfId="330" priority="90" operator="equal">
      <formula>"Yes"</formula>
    </cfRule>
  </conditionalFormatting>
  <conditionalFormatting sqref="G8">
    <cfRule type="cellIs" dxfId="329" priority="87" operator="equal">
      <formula>"No"</formula>
    </cfRule>
    <cfRule type="cellIs" dxfId="328" priority="88" operator="equal">
      <formula>"Yes"</formula>
    </cfRule>
  </conditionalFormatting>
  <conditionalFormatting sqref="G8">
    <cfRule type="cellIs" dxfId="327" priority="85" operator="equal">
      <formula>"No"</formula>
    </cfRule>
    <cfRule type="cellIs" dxfId="326" priority="86" operator="equal">
      <formula>"Yes"</formula>
    </cfRule>
  </conditionalFormatting>
  <conditionalFormatting sqref="G8">
    <cfRule type="cellIs" dxfId="325" priority="83" operator="equal">
      <formula>"No"</formula>
    </cfRule>
    <cfRule type="cellIs" dxfId="324" priority="84" operator="equal">
      <formula>"Yes"</formula>
    </cfRule>
  </conditionalFormatting>
  <conditionalFormatting sqref="G9:G10">
    <cfRule type="cellIs" dxfId="323" priority="81" operator="equal">
      <formula>"No"</formula>
    </cfRule>
    <cfRule type="cellIs" dxfId="322" priority="82" operator="equal">
      <formula>"Yes"</formula>
    </cfRule>
  </conditionalFormatting>
  <conditionalFormatting sqref="G9:G10">
    <cfRule type="cellIs" dxfId="321" priority="79" operator="equal">
      <formula>"No"</formula>
    </cfRule>
    <cfRule type="cellIs" dxfId="320" priority="80" operator="equal">
      <formula>"Yes"</formula>
    </cfRule>
  </conditionalFormatting>
  <conditionalFormatting sqref="G9:G10">
    <cfRule type="cellIs" dxfId="319" priority="77" operator="equal">
      <formula>"No"</formula>
    </cfRule>
    <cfRule type="cellIs" dxfId="318" priority="78" operator="equal">
      <formula>"Yes"</formula>
    </cfRule>
  </conditionalFormatting>
  <conditionalFormatting sqref="G9:G10">
    <cfRule type="cellIs" dxfId="317" priority="75" operator="equal">
      <formula>"No"</formula>
    </cfRule>
    <cfRule type="cellIs" dxfId="316" priority="76" operator="equal">
      <formula>"Yes"</formula>
    </cfRule>
  </conditionalFormatting>
  <conditionalFormatting sqref="G9:G10">
    <cfRule type="cellIs" dxfId="315" priority="73" operator="equal">
      <formula>"No"</formula>
    </cfRule>
    <cfRule type="cellIs" dxfId="314" priority="74" operator="equal">
      <formula>"Yes"</formula>
    </cfRule>
  </conditionalFormatting>
  <conditionalFormatting sqref="G9:G10">
    <cfRule type="cellIs" dxfId="313" priority="71" operator="equal">
      <formula>"No"</formula>
    </cfRule>
    <cfRule type="cellIs" dxfId="312" priority="72" operator="equal">
      <formula>"Yes"</formula>
    </cfRule>
  </conditionalFormatting>
  <conditionalFormatting sqref="G9:G10">
    <cfRule type="cellIs" dxfId="311" priority="69" operator="equal">
      <formula>"No"</formula>
    </cfRule>
    <cfRule type="cellIs" dxfId="310" priority="70" operator="equal">
      <formula>"Yes"</formula>
    </cfRule>
  </conditionalFormatting>
  <conditionalFormatting sqref="G9:G10">
    <cfRule type="cellIs" dxfId="309" priority="67" operator="equal">
      <formula>"No"</formula>
    </cfRule>
    <cfRule type="cellIs" dxfId="308" priority="68" operator="equal">
      <formula>"Yes"</formula>
    </cfRule>
  </conditionalFormatting>
  <conditionalFormatting sqref="G23:G24">
    <cfRule type="cellIs" dxfId="307" priority="65" operator="equal">
      <formula>"No"</formula>
    </cfRule>
    <cfRule type="cellIs" dxfId="306" priority="66" operator="equal">
      <formula>"Yes"</formula>
    </cfRule>
  </conditionalFormatting>
  <conditionalFormatting sqref="F23:F24">
    <cfRule type="cellIs" dxfId="305" priority="49" operator="equal">
      <formula>"No"</formula>
    </cfRule>
    <cfRule type="cellIs" dxfId="304" priority="50" operator="equal">
      <formula>"Yes"</formula>
    </cfRule>
  </conditionalFormatting>
  <conditionalFormatting sqref="H23:H24">
    <cfRule type="cellIs" dxfId="303" priority="63" operator="equal">
      <formula>20</formula>
    </cfRule>
    <cfRule type="cellIs" dxfId="302" priority="64" operator="equal">
      <formula>1</formula>
    </cfRule>
  </conditionalFormatting>
  <conditionalFormatting sqref="G23:G24">
    <cfRule type="cellIs" dxfId="301" priority="61" operator="equal">
      <formula>"No"</formula>
    </cfRule>
    <cfRule type="cellIs" dxfId="300" priority="62" operator="equal">
      <formula>"Yes"</formula>
    </cfRule>
  </conditionalFormatting>
  <conditionalFormatting sqref="F23:F24">
    <cfRule type="cellIs" dxfId="299" priority="59" operator="equal">
      <formula>"No"</formula>
    </cfRule>
    <cfRule type="cellIs" dxfId="298" priority="60" operator="equal">
      <formula>"Yes"</formula>
    </cfRule>
  </conditionalFormatting>
  <conditionalFormatting sqref="E23:E24">
    <cfRule type="cellIs" dxfId="297" priority="57" operator="equal">
      <formula>"No"</formula>
    </cfRule>
    <cfRule type="cellIs" dxfId="296" priority="58" operator="equal">
      <formula>"Yes"</formula>
    </cfRule>
  </conditionalFormatting>
  <conditionalFormatting sqref="G23:G24">
    <cfRule type="cellIs" dxfId="295" priority="55" operator="equal">
      <formula>"No"</formula>
    </cfRule>
    <cfRule type="cellIs" dxfId="294" priority="56" operator="equal">
      <formula>"Yes"</formula>
    </cfRule>
  </conditionalFormatting>
  <conditionalFormatting sqref="H23:H24">
    <cfRule type="cellIs" dxfId="293" priority="53" operator="equal">
      <formula>20</formula>
    </cfRule>
    <cfRule type="cellIs" dxfId="292" priority="54" operator="equal">
      <formula>1</formula>
    </cfRule>
  </conditionalFormatting>
  <conditionalFormatting sqref="G23:G24">
    <cfRule type="cellIs" dxfId="291" priority="51" operator="equal">
      <formula>"No"</formula>
    </cfRule>
    <cfRule type="cellIs" dxfId="290" priority="52" operator="equal">
      <formula>"Yes"</formula>
    </cfRule>
  </conditionalFormatting>
  <conditionalFormatting sqref="E23:E24">
    <cfRule type="cellIs" dxfId="289" priority="47" operator="equal">
      <formula>"No"</formula>
    </cfRule>
    <cfRule type="cellIs" dxfId="288" priority="48" operator="equal">
      <formula>"Yes"</formula>
    </cfRule>
  </conditionalFormatting>
  <conditionalFormatting sqref="G43:G45">
    <cfRule type="cellIs" dxfId="287" priority="41" operator="equal">
      <formula>"No"</formula>
    </cfRule>
    <cfRule type="cellIs" dxfId="286" priority="42" operator="equal">
      <formula>"Yes"</formula>
    </cfRule>
  </conditionalFormatting>
  <conditionalFormatting sqref="E43:E45">
    <cfRule type="cellIs" dxfId="285" priority="45" operator="equal">
      <formula>"No"</formula>
    </cfRule>
    <cfRule type="cellIs" dxfId="284" priority="46" operator="equal">
      <formula>"Yes"</formula>
    </cfRule>
  </conditionalFormatting>
  <conditionalFormatting sqref="G43:G45">
    <cfRule type="cellIs" dxfId="283" priority="35" operator="equal">
      <formula>"No"</formula>
    </cfRule>
    <cfRule type="cellIs" dxfId="282" priority="36" operator="equal">
      <formula>"Yes"</formula>
    </cfRule>
  </conditionalFormatting>
  <conditionalFormatting sqref="H43:H45">
    <cfRule type="cellIs" dxfId="281" priority="33" operator="equal">
      <formula>20</formula>
    </cfRule>
    <cfRule type="cellIs" dxfId="280" priority="34" operator="equal">
      <formula>1</formula>
    </cfRule>
  </conditionalFormatting>
  <conditionalFormatting sqref="G43:G45">
    <cfRule type="cellIs" dxfId="279" priority="31" operator="equal">
      <formula>"No"</formula>
    </cfRule>
    <cfRule type="cellIs" dxfId="278" priority="32" operator="equal">
      <formula>"Yes"</formula>
    </cfRule>
  </conditionalFormatting>
  <conditionalFormatting sqref="E43:E45">
    <cfRule type="cellIs" dxfId="277" priority="43" operator="equal">
      <formula>"No"</formula>
    </cfRule>
    <cfRule type="cellIs" dxfId="276" priority="44" operator="equal">
      <formula>"Yes"</formula>
    </cfRule>
  </conditionalFormatting>
  <conditionalFormatting sqref="H43:H45">
    <cfRule type="cellIs" dxfId="275" priority="39" operator="equal">
      <formula>20</formula>
    </cfRule>
    <cfRule type="cellIs" dxfId="274" priority="40" operator="equal">
      <formula>1</formula>
    </cfRule>
  </conditionalFormatting>
  <conditionalFormatting sqref="G43:G45">
    <cfRule type="cellIs" dxfId="273" priority="37" operator="equal">
      <formula>"No"</formula>
    </cfRule>
    <cfRule type="cellIs" dxfId="272" priority="38" operator="equal">
      <formula>"Yes"</formula>
    </cfRule>
  </conditionalFormatting>
  <conditionalFormatting sqref="F43:F45">
    <cfRule type="cellIs" dxfId="271" priority="29" operator="equal">
      <formula>"No"</formula>
    </cfRule>
    <cfRule type="cellIs" dxfId="270" priority="30" operator="equal">
      <formula>"Yes"</formula>
    </cfRule>
  </conditionalFormatting>
  <conditionalFormatting sqref="F43:F45">
    <cfRule type="cellIs" dxfId="269" priority="27" operator="equal">
      <formula>"No"</formula>
    </cfRule>
    <cfRule type="cellIs" dxfId="268" priority="28" operator="equal">
      <formula>"Yes"</formula>
    </cfRule>
  </conditionalFormatting>
  <conditionalFormatting sqref="H49">
    <cfRule type="cellIs" dxfId="267" priority="25" operator="equal">
      <formula>20</formula>
    </cfRule>
    <cfRule type="cellIs" dxfId="266" priority="26" operator="equal">
      <formula>1</formula>
    </cfRule>
  </conditionalFormatting>
  <conditionalFormatting sqref="F49">
    <cfRule type="cellIs" dxfId="265" priority="23" operator="equal">
      <formula>"No"</formula>
    </cfRule>
    <cfRule type="cellIs" dxfId="264" priority="24" operator="equal">
      <formula>"Yes"</formula>
    </cfRule>
  </conditionalFormatting>
  <conditionalFormatting sqref="G49">
    <cfRule type="cellIs" dxfId="263" priority="21" operator="equal">
      <formula>"No"</formula>
    </cfRule>
    <cfRule type="cellIs" dxfId="262" priority="22" operator="equal">
      <formula>"Yes"</formula>
    </cfRule>
  </conditionalFormatting>
  <conditionalFormatting sqref="G65">
    <cfRule type="cellIs" dxfId="261" priority="19" operator="equal">
      <formula>"No"</formula>
    </cfRule>
    <cfRule type="cellIs" dxfId="260" priority="20" operator="equal">
      <formula>"Yes"</formula>
    </cfRule>
  </conditionalFormatting>
  <conditionalFormatting sqref="H65">
    <cfRule type="cellIs" dxfId="259" priority="17" operator="equal">
      <formula>20</formula>
    </cfRule>
    <cfRule type="cellIs" dxfId="258" priority="18" operator="equal">
      <formula>1</formula>
    </cfRule>
  </conditionalFormatting>
  <conditionalFormatting sqref="G65">
    <cfRule type="cellIs" dxfId="257" priority="15" operator="equal">
      <formula>"No"</formula>
    </cfRule>
    <cfRule type="cellIs" dxfId="256" priority="16" operator="equal">
      <formula>"Yes"</formula>
    </cfRule>
  </conditionalFormatting>
  <conditionalFormatting sqref="F65">
    <cfRule type="cellIs" dxfId="255" priority="13" operator="equal">
      <formula>"No"</formula>
    </cfRule>
    <cfRule type="cellIs" dxfId="254" priority="14" operator="equal">
      <formula>"Yes"</formula>
    </cfRule>
  </conditionalFormatting>
  <conditionalFormatting sqref="E65">
    <cfRule type="cellIs" dxfId="253" priority="11" operator="equal">
      <formula>"No"</formula>
    </cfRule>
    <cfRule type="cellIs" dxfId="252" priority="12" operator="equal">
      <formula>"Yes"</formula>
    </cfRule>
  </conditionalFormatting>
  <conditionalFormatting sqref="G65">
    <cfRule type="cellIs" dxfId="251" priority="9" operator="equal">
      <formula>"No"</formula>
    </cfRule>
    <cfRule type="cellIs" dxfId="250" priority="10" operator="equal">
      <formula>"Yes"</formula>
    </cfRule>
  </conditionalFormatting>
  <conditionalFormatting sqref="H65">
    <cfRule type="cellIs" dxfId="249" priority="7" operator="equal">
      <formula>20</formula>
    </cfRule>
    <cfRule type="cellIs" dxfId="248" priority="8" operator="equal">
      <formula>1</formula>
    </cfRule>
  </conditionalFormatting>
  <conditionalFormatting sqref="G65">
    <cfRule type="cellIs" dxfId="247" priority="5" operator="equal">
      <formula>"No"</formula>
    </cfRule>
    <cfRule type="cellIs" dxfId="246" priority="6" operator="equal">
      <formula>"Yes"</formula>
    </cfRule>
  </conditionalFormatting>
  <conditionalFormatting sqref="F65">
    <cfRule type="cellIs" dxfId="245" priority="3" operator="equal">
      <formula>"No"</formula>
    </cfRule>
    <cfRule type="cellIs" dxfId="244" priority="4" operator="equal">
      <formula>"Yes"</formula>
    </cfRule>
  </conditionalFormatting>
  <conditionalFormatting sqref="E65">
    <cfRule type="cellIs" dxfId="243" priority="1" operator="equal">
      <formula>"No"</formula>
    </cfRule>
    <cfRule type="cellIs" dxfId="24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"/>
  <sheetViews>
    <sheetView showGridLines="0" workbookViewId="0"/>
  </sheetViews>
  <sheetFormatPr defaultColWidth="3.8984375" defaultRowHeight="15.6" x14ac:dyDescent="0.3"/>
  <cols>
    <col min="1" max="1" width="20.19921875" style="21" bestFit="1" customWidth="1"/>
    <col min="2" max="2" width="7.8984375" style="21" bestFit="1" customWidth="1"/>
    <col min="3" max="3" width="6.3984375" style="21" bestFit="1" customWidth="1"/>
    <col min="4" max="4" width="4.3984375" style="21" bestFit="1" customWidth="1"/>
    <col min="5" max="5" width="5" style="21" bestFit="1" customWidth="1"/>
    <col min="6" max="6" width="3.8984375" style="21"/>
    <col min="7" max="7" width="16.5" style="21" bestFit="1" customWidth="1"/>
    <col min="8" max="8" width="7.8984375" style="21" bestFit="1" customWidth="1"/>
    <col min="9" max="9" width="6.3984375" style="21" bestFit="1" customWidth="1"/>
    <col min="10" max="10" width="4.3984375" style="21" bestFit="1" customWidth="1"/>
    <col min="11" max="11" width="5" style="21" bestFit="1" customWidth="1"/>
    <col min="12" max="16384" width="3.8984375" style="21"/>
  </cols>
  <sheetData>
    <row r="1" spans="1:11" s="24" customFormat="1" ht="15.75" x14ac:dyDescent="0.25">
      <c r="A1" s="142" t="s">
        <v>0</v>
      </c>
      <c r="B1" s="142" t="s">
        <v>81</v>
      </c>
      <c r="C1" s="142" t="s">
        <v>51</v>
      </c>
      <c r="D1" s="81" t="s">
        <v>3</v>
      </c>
      <c r="E1" s="142" t="s">
        <v>52</v>
      </c>
      <c r="G1" s="142" t="s">
        <v>0</v>
      </c>
      <c r="H1" s="142" t="s">
        <v>81</v>
      </c>
      <c r="I1" s="142" t="s">
        <v>51</v>
      </c>
      <c r="J1" s="81" t="s">
        <v>3</v>
      </c>
      <c r="K1" s="142" t="s">
        <v>52</v>
      </c>
    </row>
    <row r="2" spans="1:11" x14ac:dyDescent="0.3">
      <c r="A2" s="160" t="s">
        <v>104</v>
      </c>
      <c r="B2" s="5" t="s">
        <v>53</v>
      </c>
      <c r="C2" s="139">
        <v>3</v>
      </c>
      <c r="D2" s="163">
        <f t="shared" ref="D2:D4" ca="1" si="0">RANDBETWEEN(1,20)</f>
        <v>17</v>
      </c>
      <c r="E2" s="75">
        <f t="shared" ref="E2:E4" ca="1" si="1">D2+C2</f>
        <v>20</v>
      </c>
      <c r="G2" s="74" t="s">
        <v>156</v>
      </c>
      <c r="H2" s="138" t="s">
        <v>53</v>
      </c>
      <c r="I2" s="75">
        <v>4</v>
      </c>
      <c r="J2" s="144">
        <f t="shared" ref="J2:J16" ca="1" si="2">RANDBETWEEN(1,20)</f>
        <v>7</v>
      </c>
      <c r="K2" s="75">
        <f t="shared" ref="K2:K4" ca="1" si="3">J2+I2</f>
        <v>11</v>
      </c>
    </row>
    <row r="3" spans="1:11" x14ac:dyDescent="0.3">
      <c r="A3" s="160" t="s">
        <v>104</v>
      </c>
      <c r="B3" s="138" t="s">
        <v>54</v>
      </c>
      <c r="C3" s="139">
        <v>4</v>
      </c>
      <c r="D3" s="161">
        <f t="shared" ca="1" si="0"/>
        <v>18</v>
      </c>
      <c r="E3" s="77">
        <f t="shared" ca="1" si="1"/>
        <v>22</v>
      </c>
      <c r="G3" s="76" t="s">
        <v>156</v>
      </c>
      <c r="H3" s="138" t="s">
        <v>54</v>
      </c>
      <c r="I3" s="77">
        <v>5</v>
      </c>
      <c r="J3" s="143">
        <f t="shared" ca="1" si="2"/>
        <v>9</v>
      </c>
      <c r="K3" s="77">
        <f t="shared" ca="1" si="3"/>
        <v>14</v>
      </c>
    </row>
    <row r="4" spans="1:11" x14ac:dyDescent="0.3">
      <c r="A4" s="162" t="s">
        <v>104</v>
      </c>
      <c r="B4" s="140" t="s">
        <v>55</v>
      </c>
      <c r="C4" s="141">
        <v>0</v>
      </c>
      <c r="D4" s="81">
        <f t="shared" ca="1" si="0"/>
        <v>16</v>
      </c>
      <c r="E4" s="80">
        <f t="shared" ca="1" si="1"/>
        <v>16</v>
      </c>
      <c r="G4" s="79" t="s">
        <v>156</v>
      </c>
      <c r="H4" s="140" t="s">
        <v>55</v>
      </c>
      <c r="I4" s="80">
        <v>2</v>
      </c>
      <c r="J4" s="145">
        <f t="shared" ca="1" si="2"/>
        <v>5</v>
      </c>
      <c r="K4" s="80">
        <f t="shared" ca="1" si="3"/>
        <v>7</v>
      </c>
    </row>
    <row r="5" spans="1:11" ht="15.75" x14ac:dyDescent="0.25">
      <c r="A5" s="160" t="s">
        <v>113</v>
      </c>
      <c r="B5" s="5" t="s">
        <v>53</v>
      </c>
      <c r="C5" s="139">
        <v>7</v>
      </c>
      <c r="D5" s="163">
        <f t="shared" ref="D5:D16" ca="1" si="4">RANDBETWEEN(1,20)</f>
        <v>12</v>
      </c>
      <c r="E5" s="75">
        <f t="shared" ref="E5:E10" ca="1" si="5">D5+C5</f>
        <v>19</v>
      </c>
      <c r="G5" s="74" t="s">
        <v>157</v>
      </c>
      <c r="H5" s="138" t="s">
        <v>53</v>
      </c>
      <c r="I5" s="75">
        <v>4</v>
      </c>
      <c r="J5" s="144">
        <f t="shared" ca="1" si="2"/>
        <v>14</v>
      </c>
      <c r="K5" s="75">
        <f t="shared" ref="K5:K10" ca="1" si="6">J5+I5</f>
        <v>18</v>
      </c>
    </row>
    <row r="6" spans="1:11" ht="15.75" x14ac:dyDescent="0.25">
      <c r="A6" s="160" t="s">
        <v>113</v>
      </c>
      <c r="B6" s="138" t="s">
        <v>54</v>
      </c>
      <c r="C6" s="139">
        <v>7</v>
      </c>
      <c r="D6" s="161">
        <f t="shared" ca="1" si="4"/>
        <v>9</v>
      </c>
      <c r="E6" s="77">
        <f t="shared" ca="1" si="5"/>
        <v>16</v>
      </c>
      <c r="G6" s="76" t="s">
        <v>157</v>
      </c>
      <c r="H6" s="138" t="s">
        <v>54</v>
      </c>
      <c r="I6" s="77">
        <v>3</v>
      </c>
      <c r="J6" s="143">
        <f t="shared" ca="1" si="2"/>
        <v>4</v>
      </c>
      <c r="K6" s="77">
        <f t="shared" ca="1" si="6"/>
        <v>7</v>
      </c>
    </row>
    <row r="7" spans="1:11" ht="15.75" x14ac:dyDescent="0.25">
      <c r="A7" s="162" t="s">
        <v>113</v>
      </c>
      <c r="B7" s="140" t="s">
        <v>55</v>
      </c>
      <c r="C7" s="141">
        <v>2</v>
      </c>
      <c r="D7" s="81">
        <f t="shared" ca="1" si="4"/>
        <v>19</v>
      </c>
      <c r="E7" s="80">
        <f t="shared" ca="1" si="5"/>
        <v>21</v>
      </c>
      <c r="G7" s="79" t="s">
        <v>157</v>
      </c>
      <c r="H7" s="140" t="s">
        <v>55</v>
      </c>
      <c r="I7" s="80">
        <v>2</v>
      </c>
      <c r="J7" s="145">
        <f t="shared" ca="1" si="2"/>
        <v>19</v>
      </c>
      <c r="K7" s="80">
        <f t="shared" ca="1" si="6"/>
        <v>21</v>
      </c>
    </row>
    <row r="8" spans="1:11" ht="15.75" x14ac:dyDescent="0.25">
      <c r="A8" s="160" t="s">
        <v>99</v>
      </c>
      <c r="B8" s="5" t="s">
        <v>53</v>
      </c>
      <c r="C8" s="139">
        <v>2</v>
      </c>
      <c r="D8" s="163">
        <f t="shared" ca="1" si="4"/>
        <v>7</v>
      </c>
      <c r="E8" s="75">
        <f t="shared" ca="1" si="5"/>
        <v>9</v>
      </c>
      <c r="G8" s="74" t="s">
        <v>154</v>
      </c>
      <c r="H8" s="138" t="s">
        <v>53</v>
      </c>
      <c r="I8" s="75">
        <v>3</v>
      </c>
      <c r="J8" s="144">
        <f t="shared" ca="1" si="2"/>
        <v>4</v>
      </c>
      <c r="K8" s="75">
        <f t="shared" ca="1" si="6"/>
        <v>7</v>
      </c>
    </row>
    <row r="9" spans="1:11" ht="15.75" x14ac:dyDescent="0.25">
      <c r="A9" s="160" t="s">
        <v>99</v>
      </c>
      <c r="B9" s="138" t="s">
        <v>54</v>
      </c>
      <c r="C9" s="139">
        <v>5</v>
      </c>
      <c r="D9" s="161">
        <f t="shared" ca="1" si="4"/>
        <v>10</v>
      </c>
      <c r="E9" s="77">
        <f t="shared" ca="1" si="5"/>
        <v>15</v>
      </c>
      <c r="G9" s="76" t="s">
        <v>154</v>
      </c>
      <c r="H9" s="138" t="s">
        <v>54</v>
      </c>
      <c r="I9" s="77">
        <v>3</v>
      </c>
      <c r="J9" s="143">
        <f t="shared" ca="1" si="2"/>
        <v>13</v>
      </c>
      <c r="K9" s="77">
        <f t="shared" ca="1" si="6"/>
        <v>16</v>
      </c>
    </row>
    <row r="10" spans="1:11" ht="15.75" x14ac:dyDescent="0.25">
      <c r="A10" s="162" t="s">
        <v>99</v>
      </c>
      <c r="B10" s="140" t="s">
        <v>55</v>
      </c>
      <c r="C10" s="141">
        <v>2</v>
      </c>
      <c r="D10" s="81">
        <f t="shared" ca="1" si="4"/>
        <v>12</v>
      </c>
      <c r="E10" s="80">
        <f t="shared" ca="1" si="5"/>
        <v>14</v>
      </c>
      <c r="G10" s="79" t="s">
        <v>154</v>
      </c>
      <c r="H10" s="140" t="s">
        <v>55</v>
      </c>
      <c r="I10" s="80">
        <v>0</v>
      </c>
      <c r="J10" s="145">
        <f t="shared" ca="1" si="2"/>
        <v>12</v>
      </c>
      <c r="K10" s="80">
        <f t="shared" ca="1" si="6"/>
        <v>12</v>
      </c>
    </row>
    <row r="11" spans="1:11" ht="15.75" x14ac:dyDescent="0.25">
      <c r="A11" s="160" t="s">
        <v>100</v>
      </c>
      <c r="B11" s="5" t="s">
        <v>53</v>
      </c>
      <c r="C11" s="139">
        <v>7</v>
      </c>
      <c r="D11" s="163">
        <f t="shared" ca="1" si="4"/>
        <v>3</v>
      </c>
      <c r="E11" s="75">
        <f t="shared" ref="E11:E16" ca="1" si="7">D11+C11</f>
        <v>10</v>
      </c>
      <c r="G11" s="74" t="s">
        <v>155</v>
      </c>
      <c r="H11" s="138" t="s">
        <v>53</v>
      </c>
      <c r="I11" s="75">
        <v>1</v>
      </c>
      <c r="J11" s="144">
        <f t="shared" ca="1" si="2"/>
        <v>11</v>
      </c>
      <c r="K11" s="75">
        <f t="shared" ref="K11:K16" ca="1" si="8">J11+I11</f>
        <v>12</v>
      </c>
    </row>
    <row r="12" spans="1:11" ht="15.75" x14ac:dyDescent="0.25">
      <c r="A12" s="160" t="s">
        <v>100</v>
      </c>
      <c r="B12" s="138" t="s">
        <v>54</v>
      </c>
      <c r="C12" s="139">
        <v>6</v>
      </c>
      <c r="D12" s="161">
        <f t="shared" ca="1" si="4"/>
        <v>1</v>
      </c>
      <c r="E12" s="77">
        <f t="shared" ca="1" si="7"/>
        <v>7</v>
      </c>
      <c r="G12" s="76" t="s">
        <v>155</v>
      </c>
      <c r="H12" s="138" t="s">
        <v>54</v>
      </c>
      <c r="I12" s="77">
        <v>5</v>
      </c>
      <c r="J12" s="143">
        <f t="shared" ca="1" si="2"/>
        <v>5</v>
      </c>
      <c r="K12" s="77">
        <f t="shared" ca="1" si="8"/>
        <v>10</v>
      </c>
    </row>
    <row r="13" spans="1:11" ht="15.75" x14ac:dyDescent="0.25">
      <c r="A13" s="162" t="s">
        <v>100</v>
      </c>
      <c r="B13" s="140" t="s">
        <v>55</v>
      </c>
      <c r="C13" s="141">
        <v>5</v>
      </c>
      <c r="D13" s="81">
        <f t="shared" ca="1" si="4"/>
        <v>8</v>
      </c>
      <c r="E13" s="80">
        <f t="shared" ca="1" si="7"/>
        <v>13</v>
      </c>
      <c r="G13" s="79" t="s">
        <v>155</v>
      </c>
      <c r="H13" s="140" t="s">
        <v>55</v>
      </c>
      <c r="I13" s="80">
        <v>1</v>
      </c>
      <c r="J13" s="145">
        <f t="shared" ca="1" si="2"/>
        <v>17</v>
      </c>
      <c r="K13" s="80">
        <f t="shared" ca="1" si="8"/>
        <v>18</v>
      </c>
    </row>
    <row r="14" spans="1:11" ht="15.75" x14ac:dyDescent="0.25">
      <c r="A14" s="160" t="s">
        <v>196</v>
      </c>
      <c r="B14" s="5" t="s">
        <v>53</v>
      </c>
      <c r="C14" s="139">
        <v>4</v>
      </c>
      <c r="D14" s="163">
        <f t="shared" ca="1" si="4"/>
        <v>20</v>
      </c>
      <c r="E14" s="75">
        <f t="shared" ca="1" si="7"/>
        <v>24</v>
      </c>
      <c r="G14" s="74" t="s">
        <v>221</v>
      </c>
      <c r="H14" s="138" t="s">
        <v>53</v>
      </c>
      <c r="I14" s="75">
        <v>10</v>
      </c>
      <c r="J14" s="144">
        <f t="shared" ca="1" si="2"/>
        <v>8</v>
      </c>
      <c r="K14" s="75">
        <f t="shared" ca="1" si="8"/>
        <v>18</v>
      </c>
    </row>
    <row r="15" spans="1:11" ht="15.75" x14ac:dyDescent="0.25">
      <c r="A15" s="160" t="s">
        <v>196</v>
      </c>
      <c r="B15" s="138" t="s">
        <v>54</v>
      </c>
      <c r="C15" s="139">
        <v>3</v>
      </c>
      <c r="D15" s="161">
        <f t="shared" ca="1" si="4"/>
        <v>13</v>
      </c>
      <c r="E15" s="77">
        <f t="shared" ca="1" si="7"/>
        <v>16</v>
      </c>
      <c r="G15" s="76" t="s">
        <v>221</v>
      </c>
      <c r="H15" s="138" t="s">
        <v>54</v>
      </c>
      <c r="I15" s="77">
        <v>5</v>
      </c>
      <c r="J15" s="143">
        <f t="shared" ca="1" si="2"/>
        <v>13</v>
      </c>
      <c r="K15" s="77">
        <f t="shared" ca="1" si="8"/>
        <v>18</v>
      </c>
    </row>
    <row r="16" spans="1:11" ht="15.75" x14ac:dyDescent="0.25">
      <c r="A16" s="162" t="s">
        <v>196</v>
      </c>
      <c r="B16" s="140" t="s">
        <v>55</v>
      </c>
      <c r="C16" s="141">
        <v>4</v>
      </c>
      <c r="D16" s="81">
        <f t="shared" ca="1" si="4"/>
        <v>15</v>
      </c>
      <c r="E16" s="80">
        <f t="shared" ca="1" si="7"/>
        <v>19</v>
      </c>
      <c r="G16" s="79" t="s">
        <v>221</v>
      </c>
      <c r="H16" s="140" t="s">
        <v>55</v>
      </c>
      <c r="I16" s="80">
        <v>4</v>
      </c>
      <c r="J16" s="145">
        <f t="shared" ca="1" si="2"/>
        <v>6</v>
      </c>
      <c r="K16" s="80">
        <f t="shared" ca="1" si="8"/>
        <v>10</v>
      </c>
    </row>
    <row r="17" spans="1:11" x14ac:dyDescent="0.3">
      <c r="A17" s="160" t="s">
        <v>101</v>
      </c>
      <c r="B17" s="5" t="s">
        <v>53</v>
      </c>
      <c r="C17" s="139">
        <v>6</v>
      </c>
      <c r="D17" s="163">
        <f t="shared" ref="D17:D28" ca="1" si="9">RANDBETWEEN(1,20)</f>
        <v>19</v>
      </c>
      <c r="E17" s="75">
        <f t="shared" ref="E17:E28" ca="1" si="10">D17+C17</f>
        <v>25</v>
      </c>
      <c r="G17" s="74" t="s">
        <v>244</v>
      </c>
      <c r="H17" s="138" t="s">
        <v>53</v>
      </c>
      <c r="I17" s="75">
        <v>0</v>
      </c>
      <c r="J17" s="144">
        <f t="shared" ref="J17:J19" ca="1" si="11">RANDBETWEEN(1,20)</f>
        <v>12</v>
      </c>
      <c r="K17" s="75">
        <f t="shared" ref="K17:K19" ca="1" si="12">J17+I17</f>
        <v>12</v>
      </c>
    </row>
    <row r="18" spans="1:11" x14ac:dyDescent="0.3">
      <c r="A18" s="160" t="s">
        <v>101</v>
      </c>
      <c r="B18" s="138" t="s">
        <v>54</v>
      </c>
      <c r="C18" s="139">
        <v>6</v>
      </c>
      <c r="D18" s="161">
        <f t="shared" ca="1" si="9"/>
        <v>3</v>
      </c>
      <c r="E18" s="77">
        <f t="shared" ca="1" si="10"/>
        <v>9</v>
      </c>
      <c r="G18" s="76" t="s">
        <v>244</v>
      </c>
      <c r="H18" s="138" t="s">
        <v>54</v>
      </c>
      <c r="I18" s="77">
        <v>4</v>
      </c>
      <c r="J18" s="143">
        <f t="shared" ca="1" si="11"/>
        <v>14</v>
      </c>
      <c r="K18" s="77">
        <f t="shared" ca="1" si="12"/>
        <v>18</v>
      </c>
    </row>
    <row r="19" spans="1:11" x14ac:dyDescent="0.3">
      <c r="A19" s="162" t="s">
        <v>101</v>
      </c>
      <c r="B19" s="140" t="s">
        <v>55</v>
      </c>
      <c r="C19" s="141">
        <v>9</v>
      </c>
      <c r="D19" s="81">
        <f t="shared" ca="1" si="9"/>
        <v>10</v>
      </c>
      <c r="E19" s="80">
        <f t="shared" ca="1" si="10"/>
        <v>19</v>
      </c>
      <c r="G19" s="79" t="s">
        <v>244</v>
      </c>
      <c r="H19" s="140" t="s">
        <v>55</v>
      </c>
      <c r="I19" s="80">
        <v>0</v>
      </c>
      <c r="J19" s="145">
        <f t="shared" ca="1" si="11"/>
        <v>10</v>
      </c>
      <c r="K19" s="80">
        <f t="shared" ca="1" si="12"/>
        <v>10</v>
      </c>
    </row>
    <row r="20" spans="1:11" x14ac:dyDescent="0.3">
      <c r="A20" s="160" t="s">
        <v>105</v>
      </c>
      <c r="B20" s="5" t="s">
        <v>53</v>
      </c>
      <c r="C20" s="139">
        <v>3</v>
      </c>
      <c r="D20" s="163">
        <f t="shared" ca="1" si="9"/>
        <v>7</v>
      </c>
      <c r="E20" s="75">
        <f t="shared" ca="1" si="10"/>
        <v>10</v>
      </c>
    </row>
    <row r="21" spans="1:11" x14ac:dyDescent="0.3">
      <c r="A21" s="160" t="s">
        <v>105</v>
      </c>
      <c r="B21" s="138" t="s">
        <v>54</v>
      </c>
      <c r="C21" s="139">
        <v>3</v>
      </c>
      <c r="D21" s="161">
        <f t="shared" ca="1" si="9"/>
        <v>4</v>
      </c>
      <c r="E21" s="77">
        <f t="shared" ca="1" si="10"/>
        <v>7</v>
      </c>
      <c r="G21" s="142" t="s">
        <v>0</v>
      </c>
      <c r="H21" s="142" t="s">
        <v>171</v>
      </c>
      <c r="I21" s="142" t="s">
        <v>51</v>
      </c>
      <c r="J21" s="81" t="s">
        <v>3</v>
      </c>
      <c r="K21" s="142" t="s">
        <v>52</v>
      </c>
    </row>
    <row r="22" spans="1:11" x14ac:dyDescent="0.3">
      <c r="A22" s="162" t="s">
        <v>105</v>
      </c>
      <c r="B22" s="140" t="s">
        <v>55</v>
      </c>
      <c r="C22" s="141">
        <v>9</v>
      </c>
      <c r="D22" s="81">
        <f t="shared" ca="1" si="9"/>
        <v>10</v>
      </c>
      <c r="E22" s="80">
        <f t="shared" ca="1" si="10"/>
        <v>19</v>
      </c>
      <c r="G22" s="162" t="s">
        <v>104</v>
      </c>
      <c r="H22" s="140" t="s">
        <v>142</v>
      </c>
      <c r="I22" s="141">
        <v>6</v>
      </c>
      <c r="J22" s="81">
        <f t="shared" ref="J22:J30" ca="1" si="13">RANDBETWEEN(1,20)</f>
        <v>18</v>
      </c>
      <c r="K22" s="80">
        <f t="shared" ref="K22:K30" ca="1" si="14">J22+I22</f>
        <v>24</v>
      </c>
    </row>
    <row r="23" spans="1:11" x14ac:dyDescent="0.3">
      <c r="A23" s="160" t="s">
        <v>106</v>
      </c>
      <c r="B23" s="5" t="s">
        <v>53</v>
      </c>
      <c r="C23" s="139">
        <v>2</v>
      </c>
      <c r="D23" s="163">
        <f t="shared" ca="1" si="9"/>
        <v>18</v>
      </c>
      <c r="E23" s="75">
        <f t="shared" ca="1" si="10"/>
        <v>20</v>
      </c>
      <c r="G23" s="79" t="s">
        <v>221</v>
      </c>
      <c r="H23" s="140" t="s">
        <v>144</v>
      </c>
      <c r="I23" s="80">
        <v>1</v>
      </c>
      <c r="J23" s="145">
        <f t="shared" ca="1" si="13"/>
        <v>20</v>
      </c>
      <c r="K23" s="80">
        <f t="shared" ca="1" si="14"/>
        <v>21</v>
      </c>
    </row>
    <row r="24" spans="1:11" x14ac:dyDescent="0.3">
      <c r="A24" s="160" t="s">
        <v>106</v>
      </c>
      <c r="B24" s="138" t="s">
        <v>54</v>
      </c>
      <c r="C24" s="139">
        <v>2</v>
      </c>
      <c r="D24" s="161">
        <f t="shared" ca="1" si="9"/>
        <v>16</v>
      </c>
      <c r="E24" s="77">
        <f t="shared" ca="1" si="10"/>
        <v>18</v>
      </c>
      <c r="G24" s="79" t="s">
        <v>232</v>
      </c>
      <c r="H24" s="140" t="s">
        <v>141</v>
      </c>
      <c r="I24" s="80">
        <v>6</v>
      </c>
      <c r="J24" s="145">
        <f t="shared" ca="1" si="13"/>
        <v>17</v>
      </c>
      <c r="K24" s="80">
        <f t="shared" ca="1" si="14"/>
        <v>23</v>
      </c>
    </row>
    <row r="25" spans="1:11" x14ac:dyDescent="0.3">
      <c r="A25" s="162" t="s">
        <v>106</v>
      </c>
      <c r="B25" s="140" t="s">
        <v>55</v>
      </c>
      <c r="C25" s="141">
        <v>5</v>
      </c>
      <c r="D25" s="81">
        <f t="shared" ca="1" si="9"/>
        <v>1</v>
      </c>
      <c r="E25" s="80">
        <f t="shared" ca="1" si="10"/>
        <v>6</v>
      </c>
      <c r="G25" s="79" t="s">
        <v>232</v>
      </c>
      <c r="H25" s="140" t="s">
        <v>147</v>
      </c>
      <c r="I25" s="141">
        <v>10</v>
      </c>
      <c r="J25" s="81">
        <f t="shared" ca="1" si="13"/>
        <v>8</v>
      </c>
      <c r="K25" s="80">
        <f t="shared" ca="1" si="14"/>
        <v>18</v>
      </c>
    </row>
    <row r="26" spans="1:11" x14ac:dyDescent="0.3">
      <c r="A26" s="160" t="s">
        <v>188</v>
      </c>
      <c r="B26" s="5" t="s">
        <v>53</v>
      </c>
      <c r="C26" s="139">
        <v>3</v>
      </c>
      <c r="D26" s="163">
        <f t="shared" ca="1" si="9"/>
        <v>19</v>
      </c>
      <c r="E26" s="75">
        <f t="shared" ca="1" si="10"/>
        <v>22</v>
      </c>
      <c r="G26" s="79" t="s">
        <v>232</v>
      </c>
      <c r="H26" s="140" t="s">
        <v>142</v>
      </c>
      <c r="I26" s="141">
        <v>6</v>
      </c>
      <c r="J26" s="81">
        <f t="shared" ca="1" si="13"/>
        <v>20</v>
      </c>
      <c r="K26" s="80">
        <f t="shared" ca="1" si="14"/>
        <v>26</v>
      </c>
    </row>
    <row r="27" spans="1:11" x14ac:dyDescent="0.3">
      <c r="A27" s="160" t="s">
        <v>188</v>
      </c>
      <c r="B27" s="138" t="s">
        <v>54</v>
      </c>
      <c r="C27" s="178">
        <f>4-1</f>
        <v>3</v>
      </c>
      <c r="D27" s="161">
        <f t="shared" ca="1" si="9"/>
        <v>8</v>
      </c>
      <c r="E27" s="77">
        <f t="shared" ca="1" si="10"/>
        <v>11</v>
      </c>
      <c r="G27" s="79" t="s">
        <v>232</v>
      </c>
      <c r="H27" s="140" t="s">
        <v>225</v>
      </c>
      <c r="I27" s="141">
        <v>4</v>
      </c>
      <c r="J27" s="81">
        <f t="shared" ca="1" si="13"/>
        <v>10</v>
      </c>
      <c r="K27" s="80">
        <f t="shared" ca="1" si="14"/>
        <v>14</v>
      </c>
    </row>
    <row r="28" spans="1:11" x14ac:dyDescent="0.3">
      <c r="A28" s="162" t="s">
        <v>188</v>
      </c>
      <c r="B28" s="140" t="s">
        <v>55</v>
      </c>
      <c r="C28" s="141">
        <v>4</v>
      </c>
      <c r="D28" s="81">
        <f t="shared" ca="1" si="9"/>
        <v>20</v>
      </c>
      <c r="E28" s="80">
        <f t="shared" ca="1" si="10"/>
        <v>24</v>
      </c>
      <c r="G28" s="79" t="s">
        <v>156</v>
      </c>
      <c r="H28" s="140" t="s">
        <v>225</v>
      </c>
      <c r="I28" s="80">
        <v>6</v>
      </c>
      <c r="J28" s="145">
        <f t="shared" ca="1" si="13"/>
        <v>17</v>
      </c>
      <c r="K28" s="80">
        <f t="shared" ca="1" si="14"/>
        <v>23</v>
      </c>
    </row>
    <row r="29" spans="1:11" x14ac:dyDescent="0.3">
      <c r="A29" s="160" t="s">
        <v>230</v>
      </c>
      <c r="B29" s="5" t="s">
        <v>53</v>
      </c>
      <c r="C29" s="139">
        <v>3</v>
      </c>
      <c r="D29" s="163">
        <f t="shared" ref="D29:D31" ca="1" si="15">RANDBETWEEN(1,20)</f>
        <v>19</v>
      </c>
      <c r="E29" s="75">
        <f t="shared" ref="E29:E31" ca="1" si="16">D29+C29</f>
        <v>22</v>
      </c>
      <c r="G29" s="79" t="s">
        <v>232</v>
      </c>
      <c r="H29" s="140" t="s">
        <v>144</v>
      </c>
      <c r="I29" s="141">
        <v>5</v>
      </c>
      <c r="J29" s="81">
        <f t="shared" ca="1" si="13"/>
        <v>17</v>
      </c>
      <c r="K29" s="80">
        <f t="shared" ca="1" si="14"/>
        <v>22</v>
      </c>
    </row>
    <row r="30" spans="1:11" x14ac:dyDescent="0.3">
      <c r="A30" s="160" t="s">
        <v>230</v>
      </c>
      <c r="B30" s="138" t="s">
        <v>54</v>
      </c>
      <c r="C30" s="178">
        <f>4-1</f>
        <v>3</v>
      </c>
      <c r="D30" s="161">
        <f t="shared" ca="1" si="15"/>
        <v>14</v>
      </c>
      <c r="E30" s="77">
        <f t="shared" ca="1" si="16"/>
        <v>17</v>
      </c>
      <c r="G30" s="79" t="s">
        <v>231</v>
      </c>
      <c r="H30" s="140" t="s">
        <v>147</v>
      </c>
      <c r="I30" s="141">
        <v>14</v>
      </c>
      <c r="J30" s="81">
        <f t="shared" ca="1" si="13"/>
        <v>14</v>
      </c>
      <c r="K30" s="80">
        <f t="shared" ca="1" si="14"/>
        <v>28</v>
      </c>
    </row>
    <row r="31" spans="1:11" x14ac:dyDescent="0.3">
      <c r="A31" s="162" t="s">
        <v>230</v>
      </c>
      <c r="B31" s="140" t="s">
        <v>55</v>
      </c>
      <c r="C31" s="141">
        <v>4</v>
      </c>
      <c r="D31" s="81">
        <f t="shared" ca="1" si="15"/>
        <v>20</v>
      </c>
      <c r="E31" s="80">
        <f t="shared" ca="1" si="16"/>
        <v>24</v>
      </c>
    </row>
    <row r="32" spans="1:11" x14ac:dyDescent="0.3">
      <c r="A32" s="162" t="s">
        <v>101</v>
      </c>
      <c r="B32" s="140" t="s">
        <v>87</v>
      </c>
      <c r="C32" s="141">
        <v>8</v>
      </c>
      <c r="D32" s="81">
        <f ca="1">RANDBETWEEN(1,20)</f>
        <v>19</v>
      </c>
      <c r="E32" s="80">
        <f ca="1">D32+C32</f>
        <v>27</v>
      </c>
    </row>
    <row r="33" spans="1:5" x14ac:dyDescent="0.3">
      <c r="A33" s="162" t="s">
        <v>104</v>
      </c>
      <c r="B33" s="140" t="s">
        <v>146</v>
      </c>
      <c r="C33" s="141">
        <v>5</v>
      </c>
      <c r="D33" s="81">
        <f ca="1">RANDBETWEEN(1,20)</f>
        <v>5</v>
      </c>
      <c r="E33" s="80">
        <f ca="1">D33+C33</f>
        <v>10</v>
      </c>
    </row>
    <row r="34" spans="1:5" x14ac:dyDescent="0.3">
      <c r="A34" s="162" t="s">
        <v>104</v>
      </c>
      <c r="B34" s="140" t="s">
        <v>141</v>
      </c>
      <c r="C34" s="141">
        <v>4</v>
      </c>
      <c r="D34" s="81">
        <f ca="1">RANDBETWEEN(1,20)</f>
        <v>11</v>
      </c>
      <c r="E34" s="80">
        <f ca="1">D34+C34</f>
        <v>15</v>
      </c>
    </row>
    <row r="35" spans="1:5" x14ac:dyDescent="0.3">
      <c r="A35" s="162" t="s">
        <v>104</v>
      </c>
      <c r="B35" s="140" t="s">
        <v>147</v>
      </c>
      <c r="C35" s="141">
        <v>14</v>
      </c>
      <c r="D35" s="81">
        <f t="shared" ref="D35:D42" ca="1" si="17">RANDBETWEEN(1,20)</f>
        <v>7</v>
      </c>
      <c r="E35" s="80">
        <f t="shared" ref="E35:E42" ca="1" si="18">D35+C35</f>
        <v>21</v>
      </c>
    </row>
    <row r="36" spans="1:5" x14ac:dyDescent="0.3">
      <c r="A36" s="162" t="s">
        <v>104</v>
      </c>
      <c r="B36" s="140" t="s">
        <v>144</v>
      </c>
      <c r="C36" s="141">
        <v>5</v>
      </c>
      <c r="D36" s="81">
        <f t="shared" ca="1" si="17"/>
        <v>13</v>
      </c>
      <c r="E36" s="80">
        <f t="shared" ca="1" si="18"/>
        <v>18</v>
      </c>
    </row>
    <row r="37" spans="1:5" x14ac:dyDescent="0.3">
      <c r="A37" s="162" t="s">
        <v>104</v>
      </c>
      <c r="B37" s="140" t="s">
        <v>143</v>
      </c>
      <c r="C37" s="141">
        <v>6</v>
      </c>
      <c r="D37" s="81">
        <f t="shared" ca="1" si="17"/>
        <v>13</v>
      </c>
      <c r="E37" s="80">
        <f t="shared" ca="1" si="18"/>
        <v>19</v>
      </c>
    </row>
    <row r="38" spans="1:5" x14ac:dyDescent="0.3">
      <c r="A38" s="162" t="s">
        <v>104</v>
      </c>
      <c r="B38" s="140" t="s">
        <v>148</v>
      </c>
      <c r="C38" s="141">
        <v>5</v>
      </c>
      <c r="D38" s="81">
        <f t="shared" ca="1" si="17"/>
        <v>4</v>
      </c>
      <c r="E38" s="80">
        <f t="shared" ca="1" si="18"/>
        <v>9</v>
      </c>
    </row>
    <row r="39" spans="1:5" x14ac:dyDescent="0.3">
      <c r="A39" s="162" t="s">
        <v>104</v>
      </c>
      <c r="B39" s="140" t="s">
        <v>142</v>
      </c>
      <c r="C39" s="141">
        <v>6</v>
      </c>
      <c r="D39" s="81">
        <f t="shared" ca="1" si="17"/>
        <v>20</v>
      </c>
      <c r="E39" s="80">
        <f t="shared" ca="1" si="18"/>
        <v>26</v>
      </c>
    </row>
    <row r="40" spans="1:5" x14ac:dyDescent="0.3">
      <c r="A40" s="162" t="s">
        <v>104</v>
      </c>
      <c r="B40" s="140" t="s">
        <v>149</v>
      </c>
      <c r="C40" s="141">
        <v>4</v>
      </c>
      <c r="D40" s="81">
        <f t="shared" ca="1" si="17"/>
        <v>18</v>
      </c>
      <c r="E40" s="80">
        <f t="shared" ca="1" si="18"/>
        <v>22</v>
      </c>
    </row>
    <row r="41" spans="1:5" x14ac:dyDescent="0.3">
      <c r="A41" s="162" t="s">
        <v>104</v>
      </c>
      <c r="B41" s="140" t="s">
        <v>145</v>
      </c>
      <c r="C41" s="141">
        <v>3</v>
      </c>
      <c r="D41" s="81">
        <f t="shared" ca="1" si="17"/>
        <v>4</v>
      </c>
      <c r="E41" s="80">
        <f t="shared" ca="1" si="18"/>
        <v>7</v>
      </c>
    </row>
    <row r="42" spans="1:5" x14ac:dyDescent="0.3">
      <c r="A42" s="162" t="s">
        <v>104</v>
      </c>
      <c r="B42" s="140" t="s">
        <v>150</v>
      </c>
      <c r="C42" s="141">
        <v>4</v>
      </c>
      <c r="D42" s="81">
        <f t="shared" ca="1" si="17"/>
        <v>8</v>
      </c>
      <c r="E42" s="80">
        <f t="shared" ca="1" si="18"/>
        <v>12</v>
      </c>
    </row>
  </sheetData>
  <sortState ref="G8:K18">
    <sortCondition ref="H8:H18"/>
  </sortState>
  <conditionalFormatting sqref="A2">
    <cfRule type="cellIs" dxfId="241" priority="201" operator="equal">
      <formula>"No"</formula>
    </cfRule>
    <cfRule type="cellIs" dxfId="240" priority="202" operator="equal">
      <formula>"Yes"</formula>
    </cfRule>
  </conditionalFormatting>
  <conditionalFormatting sqref="A3:A4">
    <cfRule type="cellIs" dxfId="239" priority="199" operator="equal">
      <formula>"No"</formula>
    </cfRule>
    <cfRule type="cellIs" dxfId="238" priority="200" operator="equal">
      <formula>"Yes"</formula>
    </cfRule>
  </conditionalFormatting>
  <conditionalFormatting sqref="A5">
    <cfRule type="cellIs" dxfId="237" priority="197" operator="equal">
      <formula>"No"</formula>
    </cfRule>
    <cfRule type="cellIs" dxfId="236" priority="198" operator="equal">
      <formula>"Yes"</formula>
    </cfRule>
  </conditionalFormatting>
  <conditionalFormatting sqref="A6:A7">
    <cfRule type="cellIs" dxfId="235" priority="195" operator="equal">
      <formula>"No"</formula>
    </cfRule>
    <cfRule type="cellIs" dxfId="234" priority="196" operator="equal">
      <formula>"Yes"</formula>
    </cfRule>
  </conditionalFormatting>
  <conditionalFormatting sqref="A5">
    <cfRule type="cellIs" dxfId="233" priority="193" operator="equal">
      <formula>"No"</formula>
    </cfRule>
    <cfRule type="cellIs" dxfId="232" priority="194" operator="equal">
      <formula>"Yes"</formula>
    </cfRule>
  </conditionalFormatting>
  <conditionalFormatting sqref="A6:A7">
    <cfRule type="cellIs" dxfId="231" priority="191" operator="equal">
      <formula>"No"</formula>
    </cfRule>
    <cfRule type="cellIs" dxfId="230" priority="192" operator="equal">
      <formula>"Yes"</formula>
    </cfRule>
  </conditionalFormatting>
  <conditionalFormatting sqref="A24">
    <cfRule type="cellIs" dxfId="229" priority="175" operator="equal">
      <formula>"No"</formula>
    </cfRule>
    <cfRule type="cellIs" dxfId="228" priority="176" operator="equal">
      <formula>"Yes"</formula>
    </cfRule>
  </conditionalFormatting>
  <conditionalFormatting sqref="A25">
    <cfRule type="cellIs" dxfId="227" priority="169" operator="equal">
      <formula>"No"</formula>
    </cfRule>
    <cfRule type="cellIs" dxfId="226" priority="170" operator="equal">
      <formula>"Yes"</formula>
    </cfRule>
  </conditionalFormatting>
  <conditionalFormatting sqref="A8">
    <cfRule type="cellIs" dxfId="225" priority="167" operator="equal">
      <formula>"No"</formula>
    </cfRule>
    <cfRule type="cellIs" dxfId="224" priority="168" operator="equal">
      <formula>"Yes"</formula>
    </cfRule>
  </conditionalFormatting>
  <conditionalFormatting sqref="A9:A10">
    <cfRule type="cellIs" dxfId="223" priority="165" operator="equal">
      <formula>"No"</formula>
    </cfRule>
    <cfRule type="cellIs" dxfId="222" priority="166" operator="equal">
      <formula>"Yes"</formula>
    </cfRule>
  </conditionalFormatting>
  <conditionalFormatting sqref="A11">
    <cfRule type="cellIs" dxfId="221" priority="163" operator="equal">
      <formula>"No"</formula>
    </cfRule>
    <cfRule type="cellIs" dxfId="220" priority="164" operator="equal">
      <formula>"Yes"</formula>
    </cfRule>
  </conditionalFormatting>
  <conditionalFormatting sqref="A12:A13">
    <cfRule type="cellIs" dxfId="219" priority="161" operator="equal">
      <formula>"No"</formula>
    </cfRule>
    <cfRule type="cellIs" dxfId="218" priority="162" operator="equal">
      <formula>"Yes"</formula>
    </cfRule>
  </conditionalFormatting>
  <conditionalFormatting sqref="A11">
    <cfRule type="cellIs" dxfId="217" priority="159" operator="equal">
      <formula>"No"</formula>
    </cfRule>
    <cfRule type="cellIs" dxfId="216" priority="160" operator="equal">
      <formula>"Yes"</formula>
    </cfRule>
  </conditionalFormatting>
  <conditionalFormatting sqref="A12:A13">
    <cfRule type="cellIs" dxfId="215" priority="157" operator="equal">
      <formula>"No"</formula>
    </cfRule>
    <cfRule type="cellIs" dxfId="214" priority="158" operator="equal">
      <formula>"Yes"</formula>
    </cfRule>
  </conditionalFormatting>
  <conditionalFormatting sqref="A14">
    <cfRule type="cellIs" dxfId="213" priority="155" operator="equal">
      <formula>"No"</formula>
    </cfRule>
    <cfRule type="cellIs" dxfId="212" priority="156" operator="equal">
      <formula>"Yes"</formula>
    </cfRule>
  </conditionalFormatting>
  <conditionalFormatting sqref="A15:A16">
    <cfRule type="cellIs" dxfId="211" priority="153" operator="equal">
      <formula>"No"</formula>
    </cfRule>
    <cfRule type="cellIs" dxfId="210" priority="154" operator="equal">
      <formula>"Yes"</formula>
    </cfRule>
  </conditionalFormatting>
  <conditionalFormatting sqref="A17">
    <cfRule type="cellIs" dxfId="209" priority="151" operator="equal">
      <formula>"No"</formula>
    </cfRule>
    <cfRule type="cellIs" dxfId="208" priority="152" operator="equal">
      <formula>"Yes"</formula>
    </cfRule>
  </conditionalFormatting>
  <conditionalFormatting sqref="A18:A19">
    <cfRule type="cellIs" dxfId="207" priority="149" operator="equal">
      <formula>"No"</formula>
    </cfRule>
    <cfRule type="cellIs" dxfId="206" priority="150" operator="equal">
      <formula>"Yes"</formula>
    </cfRule>
  </conditionalFormatting>
  <conditionalFormatting sqref="A17">
    <cfRule type="cellIs" dxfId="205" priority="147" operator="equal">
      <formula>"No"</formula>
    </cfRule>
    <cfRule type="cellIs" dxfId="204" priority="148" operator="equal">
      <formula>"Yes"</formula>
    </cfRule>
  </conditionalFormatting>
  <conditionalFormatting sqref="A18:A19">
    <cfRule type="cellIs" dxfId="203" priority="145" operator="equal">
      <formula>"No"</formula>
    </cfRule>
    <cfRule type="cellIs" dxfId="202" priority="146" operator="equal">
      <formula>"Yes"</formula>
    </cfRule>
  </conditionalFormatting>
  <conditionalFormatting sqref="A20">
    <cfRule type="cellIs" dxfId="201" priority="143" operator="equal">
      <formula>"No"</formula>
    </cfRule>
    <cfRule type="cellIs" dxfId="200" priority="144" operator="equal">
      <formula>"Yes"</formula>
    </cfRule>
  </conditionalFormatting>
  <conditionalFormatting sqref="A21:A22">
    <cfRule type="cellIs" dxfId="199" priority="141" operator="equal">
      <formula>"No"</formula>
    </cfRule>
    <cfRule type="cellIs" dxfId="198" priority="142" operator="equal">
      <formula>"Yes"</formula>
    </cfRule>
  </conditionalFormatting>
  <conditionalFormatting sqref="A20">
    <cfRule type="cellIs" dxfId="197" priority="139" operator="equal">
      <formula>"No"</formula>
    </cfRule>
    <cfRule type="cellIs" dxfId="196" priority="140" operator="equal">
      <formula>"Yes"</formula>
    </cfRule>
  </conditionalFormatting>
  <conditionalFormatting sqref="A21:A22">
    <cfRule type="cellIs" dxfId="195" priority="137" operator="equal">
      <formula>"No"</formula>
    </cfRule>
    <cfRule type="cellIs" dxfId="194" priority="138" operator="equal">
      <formula>"Yes"</formula>
    </cfRule>
  </conditionalFormatting>
  <conditionalFormatting sqref="A23">
    <cfRule type="cellIs" dxfId="193" priority="135" operator="equal">
      <formula>"No"</formula>
    </cfRule>
    <cfRule type="cellIs" dxfId="192" priority="136" operator="equal">
      <formula>"Yes"</formula>
    </cfRule>
  </conditionalFormatting>
  <conditionalFormatting sqref="A26">
    <cfRule type="cellIs" dxfId="191" priority="133" operator="equal">
      <formula>"No"</formula>
    </cfRule>
    <cfRule type="cellIs" dxfId="190" priority="134" operator="equal">
      <formula>"Yes"</formula>
    </cfRule>
  </conditionalFormatting>
  <conditionalFormatting sqref="A27:A29">
    <cfRule type="cellIs" dxfId="189" priority="131" operator="equal">
      <formula>"No"</formula>
    </cfRule>
    <cfRule type="cellIs" dxfId="188" priority="132" operator="equal">
      <formula>"Yes"</formula>
    </cfRule>
  </conditionalFormatting>
  <conditionalFormatting sqref="A30:A42">
    <cfRule type="cellIs" dxfId="187" priority="129" operator="equal">
      <formula>"No"</formula>
    </cfRule>
    <cfRule type="cellIs" dxfId="186" priority="130" operator="equal">
      <formula>"Yes"</formula>
    </cfRule>
  </conditionalFormatting>
  <conditionalFormatting sqref="G19">
    <cfRule type="cellIs" dxfId="185" priority="127" operator="equal">
      <formula>"No"</formula>
    </cfRule>
    <cfRule type="cellIs" dxfId="184" priority="128" operator="equal">
      <formula>"Yes"</formula>
    </cfRule>
  </conditionalFormatting>
  <conditionalFormatting sqref="A27">
    <cfRule type="cellIs" dxfId="183" priority="125" operator="equal">
      <formula>"No"</formula>
    </cfRule>
    <cfRule type="cellIs" dxfId="182" priority="126" operator="equal">
      <formula>"Yes"</formula>
    </cfRule>
  </conditionalFormatting>
  <conditionalFormatting sqref="A28">
    <cfRule type="cellIs" dxfId="181" priority="123" operator="equal">
      <formula>"No"</formula>
    </cfRule>
    <cfRule type="cellIs" dxfId="180" priority="124" operator="equal">
      <formula>"Yes"</formula>
    </cfRule>
  </conditionalFormatting>
  <conditionalFormatting sqref="A23">
    <cfRule type="cellIs" dxfId="179" priority="121" operator="equal">
      <formula>"No"</formula>
    </cfRule>
    <cfRule type="cellIs" dxfId="178" priority="122" operator="equal">
      <formula>"Yes"</formula>
    </cfRule>
  </conditionalFormatting>
  <conditionalFormatting sqref="A24:A25">
    <cfRule type="cellIs" dxfId="177" priority="119" operator="equal">
      <formula>"No"</formula>
    </cfRule>
    <cfRule type="cellIs" dxfId="176" priority="120" operator="equal">
      <formula>"Yes"</formula>
    </cfRule>
  </conditionalFormatting>
  <conditionalFormatting sqref="A23">
    <cfRule type="cellIs" dxfId="175" priority="117" operator="equal">
      <formula>"No"</formula>
    </cfRule>
    <cfRule type="cellIs" dxfId="174" priority="118" operator="equal">
      <formula>"Yes"</formula>
    </cfRule>
  </conditionalFormatting>
  <conditionalFormatting sqref="A24:A25">
    <cfRule type="cellIs" dxfId="173" priority="115" operator="equal">
      <formula>"No"</formula>
    </cfRule>
    <cfRule type="cellIs" dxfId="172" priority="116" operator="equal">
      <formula>"Yes"</formula>
    </cfRule>
  </conditionalFormatting>
  <conditionalFormatting sqref="A26">
    <cfRule type="cellIs" dxfId="171" priority="113" operator="equal">
      <formula>"No"</formula>
    </cfRule>
    <cfRule type="cellIs" dxfId="170" priority="114" operator="equal">
      <formula>"Yes"</formula>
    </cfRule>
  </conditionalFormatting>
  <conditionalFormatting sqref="A29">
    <cfRule type="cellIs" dxfId="169" priority="111" operator="equal">
      <formula>"No"</formula>
    </cfRule>
    <cfRule type="cellIs" dxfId="168" priority="112" operator="equal">
      <formula>"Yes"</formula>
    </cfRule>
  </conditionalFormatting>
  <conditionalFormatting sqref="A30:A32">
    <cfRule type="cellIs" dxfId="167" priority="109" operator="equal">
      <formula>"No"</formula>
    </cfRule>
    <cfRule type="cellIs" dxfId="166" priority="110" operator="equal">
      <formula>"Yes"</formula>
    </cfRule>
  </conditionalFormatting>
  <conditionalFormatting sqref="A27">
    <cfRule type="cellIs" dxfId="165" priority="107" operator="equal">
      <formula>"No"</formula>
    </cfRule>
    <cfRule type="cellIs" dxfId="164" priority="108" operator="equal">
      <formula>"Yes"</formula>
    </cfRule>
  </conditionalFormatting>
  <conditionalFormatting sqref="A28">
    <cfRule type="cellIs" dxfId="163" priority="105" operator="equal">
      <formula>"No"</formula>
    </cfRule>
    <cfRule type="cellIs" dxfId="162" priority="106" operator="equal">
      <formula>"Yes"</formula>
    </cfRule>
  </conditionalFormatting>
  <conditionalFormatting sqref="A17">
    <cfRule type="cellIs" dxfId="161" priority="103" operator="equal">
      <formula>"No"</formula>
    </cfRule>
    <cfRule type="cellIs" dxfId="160" priority="104" operator="equal">
      <formula>"Yes"</formula>
    </cfRule>
  </conditionalFormatting>
  <conditionalFormatting sqref="A18:A19">
    <cfRule type="cellIs" dxfId="159" priority="101" operator="equal">
      <formula>"No"</formula>
    </cfRule>
    <cfRule type="cellIs" dxfId="158" priority="102" operator="equal">
      <formula>"Yes"</formula>
    </cfRule>
  </conditionalFormatting>
  <conditionalFormatting sqref="A20">
    <cfRule type="cellIs" dxfId="157" priority="99" operator="equal">
      <formula>"No"</formula>
    </cfRule>
    <cfRule type="cellIs" dxfId="156" priority="100" operator="equal">
      <formula>"Yes"</formula>
    </cfRule>
  </conditionalFormatting>
  <conditionalFormatting sqref="A21:A22">
    <cfRule type="cellIs" dxfId="155" priority="97" operator="equal">
      <formula>"No"</formula>
    </cfRule>
    <cfRule type="cellIs" dxfId="154" priority="98" operator="equal">
      <formula>"Yes"</formula>
    </cfRule>
  </conditionalFormatting>
  <conditionalFormatting sqref="A20">
    <cfRule type="cellIs" dxfId="153" priority="95" operator="equal">
      <formula>"No"</formula>
    </cfRule>
    <cfRule type="cellIs" dxfId="152" priority="96" operator="equal">
      <formula>"Yes"</formula>
    </cfRule>
  </conditionalFormatting>
  <conditionalFormatting sqref="A21:A22">
    <cfRule type="cellIs" dxfId="151" priority="93" operator="equal">
      <formula>"No"</formula>
    </cfRule>
    <cfRule type="cellIs" dxfId="150" priority="94" operator="equal">
      <formula>"Yes"</formula>
    </cfRule>
  </conditionalFormatting>
  <conditionalFormatting sqref="A23">
    <cfRule type="cellIs" dxfId="149" priority="91" operator="equal">
      <formula>"No"</formula>
    </cfRule>
    <cfRule type="cellIs" dxfId="148" priority="92" operator="equal">
      <formula>"Yes"</formula>
    </cfRule>
  </conditionalFormatting>
  <conditionalFormatting sqref="A24:A25">
    <cfRule type="cellIs" dxfId="147" priority="89" operator="equal">
      <formula>"No"</formula>
    </cfRule>
    <cfRule type="cellIs" dxfId="146" priority="90" operator="equal">
      <formula>"Yes"</formula>
    </cfRule>
  </conditionalFormatting>
  <conditionalFormatting sqref="A23">
    <cfRule type="cellIs" dxfId="145" priority="87" operator="equal">
      <formula>"No"</formula>
    </cfRule>
    <cfRule type="cellIs" dxfId="144" priority="88" operator="equal">
      <formula>"Yes"</formula>
    </cfRule>
  </conditionalFormatting>
  <conditionalFormatting sqref="A24:A25">
    <cfRule type="cellIs" dxfId="143" priority="85" operator="equal">
      <formula>"No"</formula>
    </cfRule>
    <cfRule type="cellIs" dxfId="142" priority="86" operator="equal">
      <formula>"Yes"</formula>
    </cfRule>
  </conditionalFormatting>
  <conditionalFormatting sqref="A26">
    <cfRule type="cellIs" dxfId="141" priority="83" operator="equal">
      <formula>"No"</formula>
    </cfRule>
    <cfRule type="cellIs" dxfId="140" priority="84" operator="equal">
      <formula>"Yes"</formula>
    </cfRule>
  </conditionalFormatting>
  <conditionalFormatting sqref="A29">
    <cfRule type="cellIs" dxfId="139" priority="81" operator="equal">
      <formula>"No"</formula>
    </cfRule>
    <cfRule type="cellIs" dxfId="138" priority="82" operator="equal">
      <formula>"Yes"</formula>
    </cfRule>
  </conditionalFormatting>
  <conditionalFormatting sqref="A30:A32">
    <cfRule type="cellIs" dxfId="137" priority="79" operator="equal">
      <formula>"No"</formula>
    </cfRule>
    <cfRule type="cellIs" dxfId="136" priority="80" operator="equal">
      <formula>"Yes"</formula>
    </cfRule>
  </conditionalFormatting>
  <conditionalFormatting sqref="A30">
    <cfRule type="cellIs" dxfId="135" priority="77" operator="equal">
      <formula>"No"</formula>
    </cfRule>
    <cfRule type="cellIs" dxfId="134" priority="78" operator="equal">
      <formula>"Yes"</formula>
    </cfRule>
  </conditionalFormatting>
  <conditionalFormatting sqref="A31">
    <cfRule type="cellIs" dxfId="133" priority="75" operator="equal">
      <formula>"No"</formula>
    </cfRule>
    <cfRule type="cellIs" dxfId="132" priority="76" operator="equal">
      <formula>"Yes"</formula>
    </cfRule>
  </conditionalFormatting>
  <conditionalFormatting sqref="A26">
    <cfRule type="cellIs" dxfId="131" priority="73" operator="equal">
      <formula>"No"</formula>
    </cfRule>
    <cfRule type="cellIs" dxfId="130" priority="74" operator="equal">
      <formula>"Yes"</formula>
    </cfRule>
  </conditionalFormatting>
  <conditionalFormatting sqref="A27:A28">
    <cfRule type="cellIs" dxfId="129" priority="71" operator="equal">
      <formula>"No"</formula>
    </cfRule>
    <cfRule type="cellIs" dxfId="128" priority="72" operator="equal">
      <formula>"Yes"</formula>
    </cfRule>
  </conditionalFormatting>
  <conditionalFormatting sqref="A26">
    <cfRule type="cellIs" dxfId="127" priority="69" operator="equal">
      <formula>"No"</formula>
    </cfRule>
    <cfRule type="cellIs" dxfId="126" priority="70" operator="equal">
      <formula>"Yes"</formula>
    </cfRule>
  </conditionalFormatting>
  <conditionalFormatting sqref="A27:A28">
    <cfRule type="cellIs" dxfId="125" priority="67" operator="equal">
      <formula>"No"</formula>
    </cfRule>
    <cfRule type="cellIs" dxfId="124" priority="68" operator="equal">
      <formula>"Yes"</formula>
    </cfRule>
  </conditionalFormatting>
  <conditionalFormatting sqref="A29">
    <cfRule type="cellIs" dxfId="123" priority="65" operator="equal">
      <formula>"No"</formula>
    </cfRule>
    <cfRule type="cellIs" dxfId="122" priority="66" operator="equal">
      <formula>"Yes"</formula>
    </cfRule>
  </conditionalFormatting>
  <conditionalFormatting sqref="A32">
    <cfRule type="cellIs" dxfId="121" priority="63" operator="equal">
      <formula>"No"</formula>
    </cfRule>
    <cfRule type="cellIs" dxfId="120" priority="64" operator="equal">
      <formula>"Yes"</formula>
    </cfRule>
  </conditionalFormatting>
  <conditionalFormatting sqref="A33:A35">
    <cfRule type="cellIs" dxfId="119" priority="61" operator="equal">
      <formula>"No"</formula>
    </cfRule>
    <cfRule type="cellIs" dxfId="118" priority="62" operator="equal">
      <formula>"Yes"</formula>
    </cfRule>
  </conditionalFormatting>
  <conditionalFormatting sqref="A29">
    <cfRule type="cellIs" dxfId="117" priority="47" operator="equal">
      <formula>"No"</formula>
    </cfRule>
    <cfRule type="cellIs" dxfId="116" priority="48" operator="equal">
      <formula>"Yes"</formula>
    </cfRule>
  </conditionalFormatting>
  <conditionalFormatting sqref="A30:A32">
    <cfRule type="cellIs" dxfId="115" priority="45" operator="equal">
      <formula>"No"</formula>
    </cfRule>
    <cfRule type="cellIs" dxfId="114" priority="46" operator="equal">
      <formula>"Yes"</formula>
    </cfRule>
  </conditionalFormatting>
  <conditionalFormatting sqref="A30">
    <cfRule type="cellIs" dxfId="113" priority="43" operator="equal">
      <formula>"No"</formula>
    </cfRule>
    <cfRule type="cellIs" dxfId="112" priority="44" operator="equal">
      <formula>"Yes"</formula>
    </cfRule>
  </conditionalFormatting>
  <conditionalFormatting sqref="A31">
    <cfRule type="cellIs" dxfId="111" priority="41" operator="equal">
      <formula>"No"</formula>
    </cfRule>
    <cfRule type="cellIs" dxfId="110" priority="42" operator="equal">
      <formula>"Yes"</formula>
    </cfRule>
  </conditionalFormatting>
  <conditionalFormatting sqref="A29">
    <cfRule type="cellIs" dxfId="109" priority="39" operator="equal">
      <formula>"No"</formula>
    </cfRule>
    <cfRule type="cellIs" dxfId="108" priority="40" operator="equal">
      <formula>"Yes"</formula>
    </cfRule>
  </conditionalFormatting>
  <conditionalFormatting sqref="A32">
    <cfRule type="cellIs" dxfId="107" priority="37" operator="equal">
      <formula>"No"</formula>
    </cfRule>
    <cfRule type="cellIs" dxfId="106" priority="38" operator="equal">
      <formula>"Yes"</formula>
    </cfRule>
  </conditionalFormatting>
  <conditionalFormatting sqref="A33:A35">
    <cfRule type="cellIs" dxfId="105" priority="35" operator="equal">
      <formula>"No"</formula>
    </cfRule>
    <cfRule type="cellIs" dxfId="104" priority="36" operator="equal">
      <formula>"Yes"</formula>
    </cfRule>
  </conditionalFormatting>
  <conditionalFormatting sqref="A30">
    <cfRule type="cellIs" dxfId="103" priority="33" operator="equal">
      <formula>"No"</formula>
    </cfRule>
    <cfRule type="cellIs" dxfId="102" priority="34" operator="equal">
      <formula>"Yes"</formula>
    </cfRule>
  </conditionalFormatting>
  <conditionalFormatting sqref="A31">
    <cfRule type="cellIs" dxfId="101" priority="31" operator="equal">
      <formula>"No"</formula>
    </cfRule>
    <cfRule type="cellIs" dxfId="100" priority="32" operator="equal">
      <formula>"Yes"</formula>
    </cfRule>
  </conditionalFormatting>
  <conditionalFormatting sqref="A29">
    <cfRule type="cellIs" dxfId="99" priority="29" operator="equal">
      <formula>"No"</formula>
    </cfRule>
    <cfRule type="cellIs" dxfId="98" priority="30" operator="equal">
      <formula>"Yes"</formula>
    </cfRule>
  </conditionalFormatting>
  <conditionalFormatting sqref="A32">
    <cfRule type="cellIs" dxfId="97" priority="27" operator="equal">
      <formula>"No"</formula>
    </cfRule>
    <cfRule type="cellIs" dxfId="96" priority="28" operator="equal">
      <formula>"Yes"</formula>
    </cfRule>
  </conditionalFormatting>
  <conditionalFormatting sqref="A33:A35">
    <cfRule type="cellIs" dxfId="95" priority="25" operator="equal">
      <formula>"No"</formula>
    </cfRule>
    <cfRule type="cellIs" dxfId="94" priority="26" operator="equal">
      <formula>"Yes"</formula>
    </cfRule>
  </conditionalFormatting>
  <conditionalFormatting sqref="A33">
    <cfRule type="cellIs" dxfId="93" priority="23" operator="equal">
      <formula>"No"</formula>
    </cfRule>
    <cfRule type="cellIs" dxfId="92" priority="24" operator="equal">
      <formula>"Yes"</formula>
    </cfRule>
  </conditionalFormatting>
  <conditionalFormatting sqref="A34">
    <cfRule type="cellIs" dxfId="91" priority="21" operator="equal">
      <formula>"No"</formula>
    </cfRule>
    <cfRule type="cellIs" dxfId="90" priority="22" operator="equal">
      <formula>"Yes"</formula>
    </cfRule>
  </conditionalFormatting>
  <conditionalFormatting sqref="A29">
    <cfRule type="cellIs" dxfId="89" priority="19" operator="equal">
      <formula>"No"</formula>
    </cfRule>
    <cfRule type="cellIs" dxfId="88" priority="20" operator="equal">
      <formula>"Yes"</formula>
    </cfRule>
  </conditionalFormatting>
  <conditionalFormatting sqref="A30:A31">
    <cfRule type="cellIs" dxfId="87" priority="17" operator="equal">
      <formula>"No"</formula>
    </cfRule>
    <cfRule type="cellIs" dxfId="86" priority="18" operator="equal">
      <formula>"Yes"</formula>
    </cfRule>
  </conditionalFormatting>
  <conditionalFormatting sqref="A29">
    <cfRule type="cellIs" dxfId="85" priority="15" operator="equal">
      <formula>"No"</formula>
    </cfRule>
    <cfRule type="cellIs" dxfId="84" priority="16" operator="equal">
      <formula>"Yes"</formula>
    </cfRule>
  </conditionalFormatting>
  <conditionalFormatting sqref="A30:A31">
    <cfRule type="cellIs" dxfId="83" priority="13" operator="equal">
      <formula>"No"</formula>
    </cfRule>
    <cfRule type="cellIs" dxfId="82" priority="14" operator="equal">
      <formula>"Yes"</formula>
    </cfRule>
  </conditionalFormatting>
  <conditionalFormatting sqref="A32">
    <cfRule type="cellIs" dxfId="81" priority="11" operator="equal">
      <formula>"No"</formula>
    </cfRule>
    <cfRule type="cellIs" dxfId="80" priority="12" operator="equal">
      <formula>"Yes"</formula>
    </cfRule>
  </conditionalFormatting>
  <conditionalFormatting sqref="A35">
    <cfRule type="cellIs" dxfId="79" priority="9" operator="equal">
      <formula>"No"</formula>
    </cfRule>
    <cfRule type="cellIs" dxfId="78" priority="10" operator="equal">
      <formula>"Yes"</formula>
    </cfRule>
  </conditionalFormatting>
  <conditionalFormatting sqref="A36:A38">
    <cfRule type="cellIs" dxfId="77" priority="7" operator="equal">
      <formula>"No"</formula>
    </cfRule>
    <cfRule type="cellIs" dxfId="76" priority="8" operator="equal">
      <formula>"Yes"</formula>
    </cfRule>
  </conditionalFormatting>
  <conditionalFormatting sqref="G22">
    <cfRule type="cellIs" dxfId="75" priority="1" operator="equal">
      <formula>"No"</formula>
    </cfRule>
    <cfRule type="cellIs" dxfId="74" priority="2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X11" sqref="X11"/>
    </sheetView>
  </sheetViews>
  <sheetFormatPr defaultColWidth="9" defaultRowHeight="15.6" x14ac:dyDescent="0.3"/>
  <cols>
    <col min="1" max="1" width="25.5" style="24" bestFit="1" customWidth="1"/>
    <col min="2" max="2" width="5.8984375" style="24" bestFit="1" customWidth="1"/>
    <col min="3" max="3" width="4.8984375" style="24" bestFit="1" customWidth="1"/>
    <col min="4" max="4" width="3.59765625" style="24" bestFit="1" customWidth="1"/>
    <col min="5" max="5" width="6.19921875" style="24" bestFit="1" customWidth="1"/>
    <col min="6" max="6" width="13.69921875" style="21" bestFit="1" customWidth="1"/>
    <col min="7" max="7" width="1.8984375" style="21" bestFit="1" customWidth="1"/>
    <col min="8" max="8" width="6.3984375" style="21" bestFit="1" customWidth="1"/>
    <col min="9" max="9" width="7.3984375" style="21" bestFit="1" customWidth="1"/>
    <col min="10" max="10" width="4.19921875" style="21" bestFit="1" customWidth="1"/>
    <col min="11" max="11" width="4.69921875" style="21" bestFit="1" customWidth="1"/>
    <col min="12" max="12" width="4.59765625" style="21" bestFit="1" customWidth="1"/>
    <col min="13" max="13" width="8.69921875" style="21" customWidth="1"/>
    <col min="14" max="14" width="5.3984375" style="21" bestFit="1" customWidth="1"/>
    <col min="15" max="15" width="4.09765625" style="21" bestFit="1" customWidth="1"/>
    <col min="16" max="16" width="5.3984375" style="21" bestFit="1" customWidth="1"/>
    <col min="17" max="17" width="6.09765625" style="21" bestFit="1" customWidth="1"/>
    <col min="18" max="18" width="4.3984375" style="21" bestFit="1" customWidth="1"/>
    <col min="19" max="19" width="5.69921875" style="21" bestFit="1" customWidth="1"/>
    <col min="20" max="20" width="6.19921875" style="21" bestFit="1" customWidth="1"/>
    <col min="21" max="21" width="9" style="21" bestFit="1" customWidth="1"/>
    <col min="22" max="22" width="7.8984375" style="21" bestFit="1" customWidth="1"/>
    <col min="23" max="23" width="9" style="21"/>
    <col min="24" max="24" width="7.3984375" style="21" bestFit="1" customWidth="1"/>
    <col min="25" max="25" width="4.3984375" style="21" bestFit="1" customWidth="1"/>
    <col min="26" max="26" width="6.59765625" style="21" hidden="1" customWidth="1"/>
    <col min="27" max="27" width="7.3984375" style="21" bestFit="1" customWidth="1"/>
    <col min="28" max="28" width="1.5" style="21" customWidth="1"/>
    <col min="29" max="29" width="9.097656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16" t="s">
        <v>56</v>
      </c>
      <c r="C1" s="119" t="s">
        <v>57</v>
      </c>
      <c r="D1" s="122" t="s">
        <v>58</v>
      </c>
      <c r="E1" s="149" t="s">
        <v>85</v>
      </c>
      <c r="F1" s="112" t="s">
        <v>59</v>
      </c>
      <c r="G1" s="113"/>
      <c r="H1" s="54" t="s">
        <v>60</v>
      </c>
      <c r="I1" s="16" t="s">
        <v>61</v>
      </c>
      <c r="J1" s="18" t="s">
        <v>62</v>
      </c>
      <c r="K1" s="25" t="s">
        <v>63</v>
      </c>
      <c r="L1" s="28" t="s">
        <v>64</v>
      </c>
      <c r="M1" s="146" t="s">
        <v>65</v>
      </c>
      <c r="N1" s="36" t="s">
        <v>66</v>
      </c>
      <c r="O1" s="39" t="s">
        <v>67</v>
      </c>
      <c r="P1" s="42" t="s">
        <v>68</v>
      </c>
      <c r="Q1" s="45" t="s">
        <v>69</v>
      </c>
      <c r="R1" s="48" t="s">
        <v>70</v>
      </c>
      <c r="S1" s="51" t="s">
        <v>71</v>
      </c>
      <c r="T1" s="33" t="s">
        <v>72</v>
      </c>
      <c r="U1" s="58" t="s">
        <v>73</v>
      </c>
      <c r="V1" s="61" t="s">
        <v>74</v>
      </c>
      <c r="W1" s="68" t="s">
        <v>75</v>
      </c>
      <c r="X1" s="71" t="s">
        <v>76</v>
      </c>
      <c r="Y1" s="65" t="s">
        <v>77</v>
      </c>
      <c r="Z1" s="61" t="s">
        <v>78</v>
      </c>
      <c r="AA1" s="64" t="s">
        <v>79</v>
      </c>
      <c r="AC1" s="152" t="s">
        <v>86</v>
      </c>
    </row>
    <row r="2" spans="1:29" ht="16.5" thickTop="1" x14ac:dyDescent="0.25">
      <c r="A2" s="147" t="s">
        <v>8</v>
      </c>
      <c r="B2" s="117">
        <f>16</f>
        <v>16</v>
      </c>
      <c r="C2" s="120">
        <f>14+1</f>
        <v>15</v>
      </c>
      <c r="D2" s="123">
        <f>20+1</f>
        <v>21</v>
      </c>
      <c r="E2" s="150">
        <v>0</v>
      </c>
      <c r="F2" s="114" t="s">
        <v>82</v>
      </c>
      <c r="G2" s="115" t="s">
        <v>83</v>
      </c>
      <c r="H2" s="55">
        <v>25</v>
      </c>
      <c r="I2" s="19">
        <v>8</v>
      </c>
      <c r="J2" s="20"/>
      <c r="K2" s="26"/>
      <c r="L2" s="29">
        <v>13</v>
      </c>
      <c r="M2" s="31"/>
      <c r="N2" s="37"/>
      <c r="O2" s="40"/>
      <c r="P2" s="43"/>
      <c r="Q2" s="46"/>
      <c r="R2" s="49"/>
      <c r="S2" s="52"/>
      <c r="T2" s="34">
        <v>9</v>
      </c>
      <c r="U2" s="59"/>
      <c r="V2" s="62">
        <f t="shared" ref="V2:V24" si="0">SUM(H2:U2)</f>
        <v>55</v>
      </c>
      <c r="W2" s="69"/>
      <c r="X2" s="72">
        <v>42</v>
      </c>
      <c r="Y2" s="66">
        <v>64</v>
      </c>
      <c r="Z2" s="62">
        <f t="shared" ref="Z2:Z6" si="1">Y2+X2-(V2+W2)</f>
        <v>51</v>
      </c>
      <c r="AA2" s="131">
        <f t="shared" ref="AA2:AA6" si="2">SMALL(Y2:Z2,1)</f>
        <v>51</v>
      </c>
      <c r="AC2" s="153"/>
    </row>
    <row r="3" spans="1:29" x14ac:dyDescent="0.3">
      <c r="A3" s="148" t="s">
        <v>80</v>
      </c>
      <c r="B3" s="118">
        <v>25</v>
      </c>
      <c r="C3" s="121">
        <v>31</v>
      </c>
      <c r="D3" s="124">
        <v>35</v>
      </c>
      <c r="E3" s="151">
        <v>0</v>
      </c>
      <c r="F3" s="114" t="s">
        <v>82</v>
      </c>
      <c r="G3" s="115" t="s">
        <v>83</v>
      </c>
      <c r="H3" s="56">
        <v>25</v>
      </c>
      <c r="I3" s="22"/>
      <c r="J3" s="23">
        <v>15</v>
      </c>
      <c r="K3" s="27"/>
      <c r="L3" s="30">
        <v>12</v>
      </c>
      <c r="M3" s="32">
        <v>12</v>
      </c>
      <c r="N3" s="38"/>
      <c r="O3" s="41"/>
      <c r="P3" s="44"/>
      <c r="Q3" s="47"/>
      <c r="R3" s="50"/>
      <c r="S3" s="53"/>
      <c r="T3" s="35">
        <v>15</v>
      </c>
      <c r="U3" s="60"/>
      <c r="V3" s="62">
        <f t="shared" si="0"/>
        <v>79</v>
      </c>
      <c r="W3" s="70"/>
      <c r="X3" s="73">
        <v>71</v>
      </c>
      <c r="Y3" s="176">
        <f>52+20</f>
        <v>72</v>
      </c>
      <c r="Z3" s="63">
        <f t="shared" si="1"/>
        <v>64</v>
      </c>
      <c r="AA3" s="131">
        <f t="shared" si="2"/>
        <v>64</v>
      </c>
      <c r="AC3" s="154"/>
    </row>
    <row r="4" spans="1:29" x14ac:dyDescent="0.3">
      <c r="A4" s="167" t="s">
        <v>243</v>
      </c>
      <c r="B4" s="158">
        <v>14</v>
      </c>
      <c r="C4" s="159">
        <v>12</v>
      </c>
      <c r="D4" s="124">
        <v>15</v>
      </c>
      <c r="E4" s="151">
        <v>0</v>
      </c>
      <c r="F4" s="114" t="s">
        <v>92</v>
      </c>
      <c r="G4" s="115">
        <v>0</v>
      </c>
      <c r="H4" s="56">
        <v>30</v>
      </c>
      <c r="I4" s="22"/>
      <c r="J4" s="189" t="s">
        <v>248</v>
      </c>
      <c r="K4" s="188" t="s">
        <v>247</v>
      </c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ref="V4" si="3">SUM(H4:U4)</f>
        <v>30</v>
      </c>
      <c r="W4" s="70"/>
      <c r="X4" s="73"/>
      <c r="Y4" s="67">
        <v>9</v>
      </c>
      <c r="Z4" s="63">
        <f t="shared" si="1"/>
        <v>-21</v>
      </c>
      <c r="AA4" s="131">
        <f t="shared" si="2"/>
        <v>-21</v>
      </c>
      <c r="AC4" s="154"/>
    </row>
    <row r="5" spans="1:29" x14ac:dyDescent="0.3">
      <c r="A5" s="148" t="s">
        <v>29</v>
      </c>
      <c r="B5" s="118">
        <f>20+2</f>
        <v>22</v>
      </c>
      <c r="C5" s="121">
        <f>13+2+2</f>
        <v>17</v>
      </c>
      <c r="D5" s="124">
        <f>23+2</f>
        <v>25</v>
      </c>
      <c r="E5" s="151">
        <v>0</v>
      </c>
      <c r="F5" s="114" t="s">
        <v>82</v>
      </c>
      <c r="G5" s="115" t="s">
        <v>83</v>
      </c>
      <c r="H5" s="56">
        <v>25</v>
      </c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25</v>
      </c>
      <c r="W5" s="70"/>
      <c r="X5" s="73">
        <v>25</v>
      </c>
      <c r="Y5" s="67">
        <v>70</v>
      </c>
      <c r="Z5" s="63">
        <f t="shared" si="1"/>
        <v>70</v>
      </c>
      <c r="AA5" s="131">
        <f t="shared" si="2"/>
        <v>70</v>
      </c>
      <c r="AC5" s="154"/>
    </row>
    <row r="6" spans="1:29" ht="15.75" x14ac:dyDescent="0.25">
      <c r="A6" s="148" t="s">
        <v>7</v>
      </c>
      <c r="B6" s="156">
        <f>19</f>
        <v>19</v>
      </c>
      <c r="C6" s="121">
        <f>14+1-1</f>
        <v>14</v>
      </c>
      <c r="D6" s="124">
        <f>23+1-1</f>
        <v>23</v>
      </c>
      <c r="E6" s="151">
        <v>0</v>
      </c>
      <c r="F6" s="114" t="s">
        <v>82</v>
      </c>
      <c r="G6" s="115" t="s">
        <v>83</v>
      </c>
      <c r="H6" s="56">
        <v>46</v>
      </c>
      <c r="I6" s="22">
        <v>33</v>
      </c>
      <c r="J6" s="23"/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si="0"/>
        <v>79</v>
      </c>
      <c r="W6" s="70"/>
      <c r="X6" s="73">
        <v>58</v>
      </c>
      <c r="Y6" s="67">
        <v>60</v>
      </c>
      <c r="Z6" s="63">
        <f t="shared" si="1"/>
        <v>39</v>
      </c>
      <c r="AA6" s="131">
        <f t="shared" si="2"/>
        <v>39</v>
      </c>
      <c r="AC6" s="154"/>
    </row>
    <row r="7" spans="1:29" ht="15.75" x14ac:dyDescent="0.25">
      <c r="A7" s="148" t="s">
        <v>93</v>
      </c>
      <c r="B7" s="118">
        <v>25</v>
      </c>
      <c r="C7" s="121">
        <v>13</v>
      </c>
      <c r="D7" s="124">
        <v>26</v>
      </c>
      <c r="E7" s="151">
        <v>0</v>
      </c>
      <c r="F7" s="114" t="s">
        <v>94</v>
      </c>
      <c r="G7" s="115">
        <v>1</v>
      </c>
      <c r="H7" s="56">
        <v>41</v>
      </c>
      <c r="I7" s="22">
        <v>7</v>
      </c>
      <c r="J7" s="23">
        <v>23</v>
      </c>
      <c r="K7" s="27"/>
      <c r="L7" s="30">
        <v>25</v>
      </c>
      <c r="M7" s="32"/>
      <c r="N7" s="38"/>
      <c r="O7" s="41"/>
      <c r="P7" s="44"/>
      <c r="Q7" s="47"/>
      <c r="R7" s="50"/>
      <c r="S7" s="53"/>
      <c r="T7" s="35">
        <v>7</v>
      </c>
      <c r="U7" s="60"/>
      <c r="V7" s="62">
        <f t="shared" ref="V7" si="4">SUM(H7:U7)</f>
        <v>103</v>
      </c>
      <c r="W7" s="70"/>
      <c r="X7" s="73">
        <v>72</v>
      </c>
      <c r="Y7" s="67">
        <v>95</v>
      </c>
      <c r="Z7" s="63">
        <f t="shared" ref="Z7:Z8" si="5">Y7+X7-(V7+W7)</f>
        <v>64</v>
      </c>
      <c r="AA7" s="131">
        <f t="shared" ref="AA7:AA8" si="6">SMALL(Y7:Z7,1)</f>
        <v>64</v>
      </c>
      <c r="AC7" s="154"/>
    </row>
    <row r="8" spans="1:29" ht="15.75" x14ac:dyDescent="0.25">
      <c r="A8" s="167" t="s">
        <v>186</v>
      </c>
      <c r="B8" s="158">
        <v>22</v>
      </c>
      <c r="C8" s="159">
        <v>10</v>
      </c>
      <c r="D8" s="124">
        <v>22</v>
      </c>
      <c r="E8" s="151">
        <v>0</v>
      </c>
      <c r="F8" s="114" t="s">
        <v>92</v>
      </c>
      <c r="G8" s="115">
        <v>0</v>
      </c>
      <c r="H8" s="56">
        <v>19</v>
      </c>
      <c r="I8" s="22"/>
      <c r="J8" s="23"/>
      <c r="K8" s="27"/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ref="V8" si="7">SUM(H8:U8)</f>
        <v>19</v>
      </c>
      <c r="W8" s="70"/>
      <c r="X8" s="73">
        <v>43</v>
      </c>
      <c r="Y8" s="67">
        <v>45</v>
      </c>
      <c r="Z8" s="63">
        <f t="shared" si="5"/>
        <v>69</v>
      </c>
      <c r="AA8" s="131">
        <f t="shared" si="6"/>
        <v>45</v>
      </c>
      <c r="AC8" s="154"/>
    </row>
    <row r="9" spans="1:29" ht="15.75" x14ac:dyDescent="0.25">
      <c r="A9" s="148" t="s">
        <v>97</v>
      </c>
      <c r="B9" s="118">
        <v>11</v>
      </c>
      <c r="C9" s="121">
        <v>14</v>
      </c>
      <c r="D9" s="124">
        <v>15</v>
      </c>
      <c r="E9" s="151">
        <v>0</v>
      </c>
      <c r="F9" s="114" t="s">
        <v>92</v>
      </c>
      <c r="G9" s="115">
        <v>0</v>
      </c>
      <c r="H9" s="56">
        <v>21</v>
      </c>
      <c r="I9" s="22">
        <v>48</v>
      </c>
      <c r="J9" s="23"/>
      <c r="K9" s="27"/>
      <c r="L9" s="30"/>
      <c r="M9" s="32"/>
      <c r="N9" s="38"/>
      <c r="O9" s="41"/>
      <c r="P9" s="44"/>
      <c r="Q9" s="47"/>
      <c r="R9" s="50"/>
      <c r="S9" s="53"/>
      <c r="T9" s="35"/>
      <c r="U9" s="60"/>
      <c r="V9" s="62">
        <f t="shared" ref="V9" si="8">SUM(H9:U9)</f>
        <v>69</v>
      </c>
      <c r="W9" s="70"/>
      <c r="X9" s="73">
        <v>87</v>
      </c>
      <c r="Y9" s="67">
        <f>24-24</f>
        <v>0</v>
      </c>
      <c r="Z9" s="63">
        <f t="shared" ref="Z9" si="9">Y9+X9-(V9+W9)</f>
        <v>18</v>
      </c>
      <c r="AA9" s="131">
        <f t="shared" ref="AA9" si="10">SMALL(Y9:Z9,1)</f>
        <v>0</v>
      </c>
      <c r="AC9" s="154"/>
    </row>
    <row r="10" spans="1:29" ht="15.75" x14ac:dyDescent="0.25">
      <c r="A10" s="167" t="s">
        <v>129</v>
      </c>
      <c r="B10" s="158">
        <v>27</v>
      </c>
      <c r="C10" s="159">
        <v>12</v>
      </c>
      <c r="D10" s="124">
        <v>29</v>
      </c>
      <c r="E10" s="151">
        <v>0</v>
      </c>
      <c r="F10" s="114" t="s">
        <v>92</v>
      </c>
      <c r="G10" s="115">
        <v>0</v>
      </c>
      <c r="H10" s="56">
        <v>25</v>
      </c>
      <c r="I10" s="22"/>
      <c r="J10" s="23">
        <v>40</v>
      </c>
      <c r="K10" s="27"/>
      <c r="L10" s="185" t="s">
        <v>248</v>
      </c>
      <c r="M10" s="32"/>
      <c r="N10" s="38"/>
      <c r="O10" s="41"/>
      <c r="P10" s="44"/>
      <c r="Q10" s="47"/>
      <c r="R10" s="50"/>
      <c r="S10" s="53"/>
      <c r="T10" s="35"/>
      <c r="U10" s="60"/>
      <c r="V10" s="62">
        <f t="shared" si="0"/>
        <v>65</v>
      </c>
      <c r="W10" s="70"/>
      <c r="X10" s="73">
        <v>65</v>
      </c>
      <c r="Y10" s="176">
        <f>68+24</f>
        <v>92</v>
      </c>
      <c r="Z10" s="63">
        <f t="shared" ref="Z10:Z23" si="11">Y10+X10-(V10+W10)</f>
        <v>92</v>
      </c>
      <c r="AA10" s="131">
        <f t="shared" ref="AA10:AA23" si="12">SMALL(Y10:Z10,1)</f>
        <v>92</v>
      </c>
      <c r="AC10" s="171" t="s">
        <v>220</v>
      </c>
    </row>
    <row r="11" spans="1:29" ht="15.75" x14ac:dyDescent="0.25">
      <c r="A11" s="167" t="s">
        <v>153</v>
      </c>
      <c r="B11" s="156">
        <f>19</f>
        <v>19</v>
      </c>
      <c r="C11" s="121">
        <v>16</v>
      </c>
      <c r="D11" s="124">
        <v>26</v>
      </c>
      <c r="E11" s="151">
        <v>0</v>
      </c>
      <c r="F11" s="114" t="s">
        <v>92</v>
      </c>
      <c r="G11" s="115">
        <v>0</v>
      </c>
      <c r="H11" s="56">
        <v>3</v>
      </c>
      <c r="I11" s="22"/>
      <c r="J11" s="23">
        <v>29</v>
      </c>
      <c r="K11" s="27"/>
      <c r="L11" s="30"/>
      <c r="M11" s="32"/>
      <c r="N11" s="38"/>
      <c r="O11" s="41"/>
      <c r="P11" s="44"/>
      <c r="Q11" s="47"/>
      <c r="R11" s="50"/>
      <c r="S11" s="53"/>
      <c r="T11" s="35"/>
      <c r="U11" s="60"/>
      <c r="V11" s="62">
        <f t="shared" si="0"/>
        <v>32</v>
      </c>
      <c r="W11" s="70"/>
      <c r="X11" s="73">
        <v>36</v>
      </c>
      <c r="Y11" s="67">
        <v>59</v>
      </c>
      <c r="Z11" s="63">
        <f t="shared" si="11"/>
        <v>63</v>
      </c>
      <c r="AA11" s="131">
        <f t="shared" si="12"/>
        <v>59</v>
      </c>
      <c r="AC11" s="171" t="s">
        <v>185</v>
      </c>
    </row>
    <row r="12" spans="1:29" ht="15.75" x14ac:dyDescent="0.25">
      <c r="A12" s="167" t="s">
        <v>151</v>
      </c>
      <c r="B12" s="158">
        <v>22</v>
      </c>
      <c r="C12" s="159">
        <v>14</v>
      </c>
      <c r="D12" s="124">
        <v>26</v>
      </c>
      <c r="E12" s="151">
        <v>0</v>
      </c>
      <c r="F12" s="114" t="s">
        <v>92</v>
      </c>
      <c r="G12" s="115">
        <v>0</v>
      </c>
      <c r="H12" s="56">
        <v>60</v>
      </c>
      <c r="I12" s="22"/>
      <c r="J12" s="23"/>
      <c r="K12" s="27"/>
      <c r="L12" s="30"/>
      <c r="M12" s="32">
        <v>14</v>
      </c>
      <c r="N12" s="38"/>
      <c r="O12" s="41"/>
      <c r="P12" s="44"/>
      <c r="Q12" s="47"/>
      <c r="R12" s="50"/>
      <c r="S12" s="53"/>
      <c r="T12" s="35">
        <v>6</v>
      </c>
      <c r="U12" s="60"/>
      <c r="V12" s="62">
        <f t="shared" si="0"/>
        <v>80</v>
      </c>
      <c r="W12" s="70"/>
      <c r="X12" s="73">
        <v>31</v>
      </c>
      <c r="Y12" s="67">
        <v>47</v>
      </c>
      <c r="Z12" s="63">
        <f t="shared" si="11"/>
        <v>-2</v>
      </c>
      <c r="AA12" s="131">
        <f t="shared" si="12"/>
        <v>-2</v>
      </c>
      <c r="AC12" s="171" t="s">
        <v>224</v>
      </c>
    </row>
    <row r="13" spans="1:29" x14ac:dyDescent="0.3">
      <c r="A13" s="170" t="s">
        <v>152</v>
      </c>
      <c r="B13" s="158">
        <v>18</v>
      </c>
      <c r="C13" s="159">
        <v>18</v>
      </c>
      <c r="D13" s="124">
        <v>26</v>
      </c>
      <c r="E13" s="151">
        <v>0</v>
      </c>
      <c r="F13" s="114" t="s">
        <v>92</v>
      </c>
      <c r="G13" s="115">
        <v>0</v>
      </c>
      <c r="H13" s="56"/>
      <c r="I13" s="22"/>
      <c r="J13" s="23"/>
      <c r="K13" s="27"/>
      <c r="L13" s="30"/>
      <c r="M13" s="32"/>
      <c r="N13" s="38"/>
      <c r="O13" s="41"/>
      <c r="P13" s="44"/>
      <c r="Q13" s="47"/>
      <c r="R13" s="50"/>
      <c r="S13" s="53"/>
      <c r="T13" s="35"/>
      <c r="U13" s="60"/>
      <c r="V13" s="62">
        <f t="shared" si="0"/>
        <v>0</v>
      </c>
      <c r="W13" s="70"/>
      <c r="X13" s="73"/>
      <c r="Y13" s="67">
        <v>44</v>
      </c>
      <c r="Z13" s="63">
        <f t="shared" si="11"/>
        <v>44</v>
      </c>
      <c r="AA13" s="131">
        <f t="shared" si="12"/>
        <v>44</v>
      </c>
      <c r="AC13" s="168" t="s">
        <v>130</v>
      </c>
    </row>
    <row r="14" spans="1:29" ht="15.75" x14ac:dyDescent="0.25">
      <c r="A14" s="167" t="s">
        <v>131</v>
      </c>
      <c r="B14" s="158">
        <f>18+2</f>
        <v>20</v>
      </c>
      <c r="C14" s="159">
        <v>10</v>
      </c>
      <c r="D14" s="124">
        <f>18+2</f>
        <v>20</v>
      </c>
      <c r="E14" s="151">
        <v>0</v>
      </c>
      <c r="F14" s="114" t="s">
        <v>92</v>
      </c>
      <c r="G14" s="115">
        <v>0</v>
      </c>
      <c r="H14" s="56">
        <v>15</v>
      </c>
      <c r="I14" s="22">
        <v>5</v>
      </c>
      <c r="J14" s="23"/>
      <c r="K14" s="27"/>
      <c r="L14" s="30"/>
      <c r="M14" s="32"/>
      <c r="N14" s="38"/>
      <c r="O14" s="41"/>
      <c r="P14" s="44"/>
      <c r="Q14" s="47"/>
      <c r="R14" s="50"/>
      <c r="S14" s="53"/>
      <c r="T14" s="35"/>
      <c r="U14" s="60"/>
      <c r="V14" s="62">
        <f t="shared" si="0"/>
        <v>20</v>
      </c>
      <c r="W14" s="70">
        <v>9</v>
      </c>
      <c r="X14" s="73"/>
      <c r="Y14" s="67">
        <v>19</v>
      </c>
      <c r="Z14" s="63">
        <f t="shared" si="11"/>
        <v>-10</v>
      </c>
      <c r="AA14" s="131">
        <f t="shared" si="12"/>
        <v>-10</v>
      </c>
      <c r="AC14" s="154"/>
    </row>
    <row r="15" spans="1:29" ht="15.75" x14ac:dyDescent="0.25">
      <c r="A15" s="167" t="s">
        <v>132</v>
      </c>
      <c r="B15" s="158">
        <f t="shared" ref="B15:B18" si="13">18+2</f>
        <v>20</v>
      </c>
      <c r="C15" s="159">
        <v>10</v>
      </c>
      <c r="D15" s="124">
        <f t="shared" ref="D15:D18" si="14">18+2</f>
        <v>20</v>
      </c>
      <c r="E15" s="151">
        <v>0</v>
      </c>
      <c r="F15" s="114" t="s">
        <v>92</v>
      </c>
      <c r="G15" s="115">
        <v>0</v>
      </c>
      <c r="H15" s="56">
        <v>36</v>
      </c>
      <c r="I15" s="22"/>
      <c r="J15" s="23"/>
      <c r="K15" s="27"/>
      <c r="L15" s="30"/>
      <c r="M15" s="32"/>
      <c r="N15" s="38"/>
      <c r="O15" s="41"/>
      <c r="P15" s="44"/>
      <c r="Q15" s="47"/>
      <c r="R15" s="50"/>
      <c r="S15" s="53"/>
      <c r="T15" s="35"/>
      <c r="U15" s="60"/>
      <c r="V15" s="62">
        <f t="shared" si="0"/>
        <v>36</v>
      </c>
      <c r="W15" s="70">
        <v>9</v>
      </c>
      <c r="X15" s="73">
        <v>15</v>
      </c>
      <c r="Y15" s="67">
        <v>20</v>
      </c>
      <c r="Z15" s="63">
        <f t="shared" si="11"/>
        <v>-10</v>
      </c>
      <c r="AA15" s="131">
        <f t="shared" si="12"/>
        <v>-10</v>
      </c>
      <c r="AC15" s="154"/>
    </row>
    <row r="16" spans="1:29" ht="15.75" x14ac:dyDescent="0.25">
      <c r="A16" s="167" t="s">
        <v>133</v>
      </c>
      <c r="B16" s="158">
        <f t="shared" si="13"/>
        <v>20</v>
      </c>
      <c r="C16" s="159">
        <v>10</v>
      </c>
      <c r="D16" s="124">
        <f t="shared" si="14"/>
        <v>20</v>
      </c>
      <c r="E16" s="151">
        <v>0</v>
      </c>
      <c r="F16" s="114" t="s">
        <v>92</v>
      </c>
      <c r="G16" s="115">
        <v>0</v>
      </c>
      <c r="H16" s="56">
        <v>35</v>
      </c>
      <c r="I16" s="22"/>
      <c r="J16" s="23"/>
      <c r="K16" s="27"/>
      <c r="L16" s="30"/>
      <c r="M16" s="32"/>
      <c r="N16" s="38"/>
      <c r="O16" s="41"/>
      <c r="P16" s="44"/>
      <c r="Q16" s="47"/>
      <c r="R16" s="50"/>
      <c r="S16" s="53"/>
      <c r="T16" s="35"/>
      <c r="U16" s="60"/>
      <c r="V16" s="62">
        <f t="shared" si="0"/>
        <v>35</v>
      </c>
      <c r="W16" s="70">
        <v>10</v>
      </c>
      <c r="X16" s="73">
        <v>14</v>
      </c>
      <c r="Y16" s="67">
        <v>21</v>
      </c>
      <c r="Z16" s="63">
        <f t="shared" si="11"/>
        <v>-10</v>
      </c>
      <c r="AA16" s="131">
        <f t="shared" si="12"/>
        <v>-10</v>
      </c>
      <c r="AC16" s="154"/>
    </row>
    <row r="17" spans="1:29" ht="15.75" x14ac:dyDescent="0.25">
      <c r="A17" s="167" t="s">
        <v>134</v>
      </c>
      <c r="B17" s="158">
        <f t="shared" si="13"/>
        <v>20</v>
      </c>
      <c r="C17" s="159">
        <v>10</v>
      </c>
      <c r="D17" s="124">
        <f t="shared" si="14"/>
        <v>20</v>
      </c>
      <c r="E17" s="151">
        <v>0</v>
      </c>
      <c r="F17" s="114" t="s">
        <v>92</v>
      </c>
      <c r="G17" s="115">
        <v>0</v>
      </c>
      <c r="H17" s="56">
        <v>38</v>
      </c>
      <c r="I17" s="22"/>
      <c r="J17" s="23"/>
      <c r="K17" s="27"/>
      <c r="L17" s="30"/>
      <c r="M17" s="32"/>
      <c r="N17" s="38"/>
      <c r="O17" s="41"/>
      <c r="P17" s="44"/>
      <c r="Q17" s="47"/>
      <c r="R17" s="50"/>
      <c r="S17" s="53"/>
      <c r="T17" s="35"/>
      <c r="U17" s="60"/>
      <c r="V17" s="62">
        <f t="shared" si="0"/>
        <v>38</v>
      </c>
      <c r="W17" s="70">
        <v>7</v>
      </c>
      <c r="X17" s="73">
        <v>13</v>
      </c>
      <c r="Y17" s="67">
        <v>22</v>
      </c>
      <c r="Z17" s="63">
        <f t="shared" si="11"/>
        <v>-10</v>
      </c>
      <c r="AA17" s="131">
        <f t="shared" si="12"/>
        <v>-10</v>
      </c>
      <c r="AC17" s="154"/>
    </row>
    <row r="18" spans="1:29" ht="15.75" x14ac:dyDescent="0.25">
      <c r="A18" s="167" t="s">
        <v>135</v>
      </c>
      <c r="B18" s="158">
        <f t="shared" si="13"/>
        <v>20</v>
      </c>
      <c r="C18" s="159">
        <v>10</v>
      </c>
      <c r="D18" s="124">
        <f t="shared" si="14"/>
        <v>20</v>
      </c>
      <c r="E18" s="151">
        <v>0</v>
      </c>
      <c r="F18" s="114" t="s">
        <v>92</v>
      </c>
      <c r="G18" s="115">
        <v>0</v>
      </c>
      <c r="H18" s="56">
        <v>49</v>
      </c>
      <c r="I18" s="22"/>
      <c r="J18" s="23"/>
      <c r="K18" s="27"/>
      <c r="L18" s="30"/>
      <c r="M18" s="32"/>
      <c r="N18" s="38"/>
      <c r="O18" s="41"/>
      <c r="P18" s="44"/>
      <c r="Q18" s="47"/>
      <c r="R18" s="50"/>
      <c r="S18" s="53"/>
      <c r="T18" s="35"/>
      <c r="U18" s="60"/>
      <c r="V18" s="62">
        <f t="shared" si="0"/>
        <v>49</v>
      </c>
      <c r="W18" s="70"/>
      <c r="X18" s="73">
        <v>12</v>
      </c>
      <c r="Y18" s="67">
        <v>23</v>
      </c>
      <c r="Z18" s="63">
        <f t="shared" si="11"/>
        <v>-14</v>
      </c>
      <c r="AA18" s="131">
        <f t="shared" si="12"/>
        <v>-14</v>
      </c>
      <c r="AC18" s="154"/>
    </row>
    <row r="19" spans="1:29" ht="15.75" x14ac:dyDescent="0.25">
      <c r="A19" s="167" t="s">
        <v>136</v>
      </c>
      <c r="B19" s="158">
        <v>16</v>
      </c>
      <c r="C19" s="159">
        <v>11</v>
      </c>
      <c r="D19" s="124">
        <v>17</v>
      </c>
      <c r="E19" s="151">
        <v>0</v>
      </c>
      <c r="F19" s="114" t="s">
        <v>92</v>
      </c>
      <c r="G19" s="115">
        <v>0</v>
      </c>
      <c r="H19" s="56">
        <v>16</v>
      </c>
      <c r="I19" s="22">
        <v>8</v>
      </c>
      <c r="J19" s="23"/>
      <c r="K19" s="27"/>
      <c r="L19" s="30"/>
      <c r="M19" s="32"/>
      <c r="N19" s="38"/>
      <c r="O19" s="41"/>
      <c r="P19" s="44"/>
      <c r="Q19" s="47"/>
      <c r="R19" s="50"/>
      <c r="S19" s="53"/>
      <c r="T19" s="35"/>
      <c r="U19" s="60"/>
      <c r="V19" s="62">
        <f t="shared" si="0"/>
        <v>24</v>
      </c>
      <c r="W19" s="70"/>
      <c r="X19" s="73"/>
      <c r="Y19" s="67">
        <v>15</v>
      </c>
      <c r="Z19" s="63">
        <f t="shared" si="11"/>
        <v>-9</v>
      </c>
      <c r="AA19" s="131">
        <f t="shared" si="12"/>
        <v>-9</v>
      </c>
      <c r="AC19" s="154"/>
    </row>
    <row r="20" spans="1:29" ht="15.75" x14ac:dyDescent="0.25">
      <c r="A20" s="167" t="s">
        <v>137</v>
      </c>
      <c r="B20" s="158">
        <v>16</v>
      </c>
      <c r="C20" s="159">
        <v>11</v>
      </c>
      <c r="D20" s="124">
        <v>17</v>
      </c>
      <c r="E20" s="151">
        <v>0</v>
      </c>
      <c r="F20" s="114" t="s">
        <v>92</v>
      </c>
      <c r="G20" s="115">
        <v>0</v>
      </c>
      <c r="H20" s="56">
        <v>4</v>
      </c>
      <c r="I20" s="22">
        <v>9</v>
      </c>
      <c r="J20" s="23"/>
      <c r="K20" s="27"/>
      <c r="L20" s="30"/>
      <c r="M20" s="32"/>
      <c r="N20" s="38"/>
      <c r="O20" s="41"/>
      <c r="P20" s="44"/>
      <c r="Q20" s="47"/>
      <c r="R20" s="50"/>
      <c r="S20" s="53"/>
      <c r="T20" s="35"/>
      <c r="U20" s="60"/>
      <c r="V20" s="62">
        <f t="shared" si="0"/>
        <v>13</v>
      </c>
      <c r="W20" s="70"/>
      <c r="X20" s="73">
        <v>13</v>
      </c>
      <c r="Y20" s="67">
        <v>16</v>
      </c>
      <c r="Z20" s="63">
        <f t="shared" si="11"/>
        <v>16</v>
      </c>
      <c r="AA20" s="131">
        <f t="shared" si="12"/>
        <v>16</v>
      </c>
      <c r="AC20" s="154"/>
    </row>
    <row r="21" spans="1:29" ht="15.75" x14ac:dyDescent="0.25">
      <c r="A21" s="167" t="s">
        <v>138</v>
      </c>
      <c r="B21" s="158">
        <v>16</v>
      </c>
      <c r="C21" s="159">
        <v>11</v>
      </c>
      <c r="D21" s="124">
        <v>17</v>
      </c>
      <c r="E21" s="151">
        <v>0</v>
      </c>
      <c r="F21" s="114" t="s">
        <v>92</v>
      </c>
      <c r="G21" s="115">
        <v>0</v>
      </c>
      <c r="H21" s="56">
        <v>19</v>
      </c>
      <c r="I21" s="22"/>
      <c r="J21" s="23"/>
      <c r="K21" s="27"/>
      <c r="L21" s="30"/>
      <c r="M21" s="32"/>
      <c r="N21" s="38"/>
      <c r="O21" s="41"/>
      <c r="P21" s="44"/>
      <c r="Q21" s="47"/>
      <c r="R21" s="50"/>
      <c r="S21" s="53"/>
      <c r="T21" s="35"/>
      <c r="U21" s="60"/>
      <c r="V21" s="62">
        <f t="shared" si="0"/>
        <v>19</v>
      </c>
      <c r="W21" s="70"/>
      <c r="X21" s="73"/>
      <c r="Y21" s="67">
        <v>17</v>
      </c>
      <c r="Z21" s="63">
        <f t="shared" si="11"/>
        <v>-2</v>
      </c>
      <c r="AA21" s="131">
        <f t="shared" si="12"/>
        <v>-2</v>
      </c>
      <c r="AC21" s="154"/>
    </row>
    <row r="22" spans="1:29" ht="15.75" x14ac:dyDescent="0.25">
      <c r="A22" s="167" t="s">
        <v>139</v>
      </c>
      <c r="B22" s="158">
        <v>16</v>
      </c>
      <c r="C22" s="159">
        <v>11</v>
      </c>
      <c r="D22" s="124">
        <v>17</v>
      </c>
      <c r="E22" s="151">
        <v>0</v>
      </c>
      <c r="F22" s="114" t="s">
        <v>92</v>
      </c>
      <c r="G22" s="115">
        <v>0</v>
      </c>
      <c r="H22" s="56"/>
      <c r="I22" s="22">
        <v>18</v>
      </c>
      <c r="J22" s="23"/>
      <c r="K22" s="27"/>
      <c r="L22" s="30"/>
      <c r="M22" s="32"/>
      <c r="N22" s="38"/>
      <c r="O22" s="41"/>
      <c r="P22" s="44"/>
      <c r="Q22" s="47"/>
      <c r="R22" s="50"/>
      <c r="S22" s="53"/>
      <c r="T22" s="35"/>
      <c r="U22" s="60"/>
      <c r="V22" s="62">
        <f t="shared" si="0"/>
        <v>18</v>
      </c>
      <c r="W22" s="70">
        <v>10</v>
      </c>
      <c r="X22" s="73"/>
      <c r="Y22" s="67">
        <v>18</v>
      </c>
      <c r="Z22" s="63">
        <f t="shared" si="11"/>
        <v>-10</v>
      </c>
      <c r="AA22" s="131">
        <f t="shared" si="12"/>
        <v>-10</v>
      </c>
      <c r="AC22" s="154"/>
    </row>
    <row r="23" spans="1:29" ht="15.75" x14ac:dyDescent="0.25">
      <c r="A23" s="167" t="s">
        <v>140</v>
      </c>
      <c r="B23" s="158">
        <v>16</v>
      </c>
      <c r="C23" s="159">
        <v>11</v>
      </c>
      <c r="D23" s="124">
        <v>17</v>
      </c>
      <c r="E23" s="151">
        <v>0</v>
      </c>
      <c r="F23" s="114" t="s">
        <v>92</v>
      </c>
      <c r="G23" s="115">
        <v>0</v>
      </c>
      <c r="H23" s="56">
        <v>22</v>
      </c>
      <c r="I23" s="22"/>
      <c r="J23" s="23"/>
      <c r="K23" s="27"/>
      <c r="L23" s="30"/>
      <c r="M23" s="32"/>
      <c r="N23" s="38"/>
      <c r="O23" s="41"/>
      <c r="P23" s="44"/>
      <c r="Q23" s="47"/>
      <c r="R23" s="50"/>
      <c r="S23" s="53"/>
      <c r="T23" s="35"/>
      <c r="U23" s="60"/>
      <c r="V23" s="62">
        <f t="shared" si="0"/>
        <v>22</v>
      </c>
      <c r="W23" s="70"/>
      <c r="X23" s="73"/>
      <c r="Y23" s="67">
        <v>19</v>
      </c>
      <c r="Z23" s="63">
        <f t="shared" si="11"/>
        <v>-3</v>
      </c>
      <c r="AA23" s="131">
        <f t="shared" si="12"/>
        <v>-3</v>
      </c>
      <c r="AC23" s="154"/>
    </row>
    <row r="24" spans="1:29" ht="15.75" x14ac:dyDescent="0.25">
      <c r="A24" s="157" t="s">
        <v>104</v>
      </c>
      <c r="B24" s="158">
        <v>15</v>
      </c>
      <c r="C24" s="159">
        <v>13</v>
      </c>
      <c r="D24" s="124">
        <v>17</v>
      </c>
      <c r="E24" s="151">
        <v>0</v>
      </c>
      <c r="F24" s="114" t="s">
        <v>92</v>
      </c>
      <c r="G24" s="115">
        <v>0</v>
      </c>
      <c r="H24" s="56"/>
      <c r="I24" s="22"/>
      <c r="J24" s="23"/>
      <c r="K24" s="27"/>
      <c r="L24" s="30"/>
      <c r="M24" s="32"/>
      <c r="N24" s="38"/>
      <c r="O24" s="41"/>
      <c r="P24" s="44"/>
      <c r="Q24" s="47"/>
      <c r="R24" s="50"/>
      <c r="S24" s="53"/>
      <c r="T24" s="35"/>
      <c r="U24" s="60"/>
      <c r="V24" s="62">
        <f t="shared" si="0"/>
        <v>0</v>
      </c>
      <c r="W24" s="70"/>
      <c r="X24" s="73"/>
      <c r="Y24" s="67">
        <v>5</v>
      </c>
      <c r="Z24" s="63">
        <f t="shared" ref="Z24" si="15">Y24+X24-(V24+W24)</f>
        <v>5</v>
      </c>
      <c r="AA24" s="131">
        <f t="shared" ref="AA24" si="16">SMALL(Y24:Z24,1)</f>
        <v>5</v>
      </c>
      <c r="AC24" s="154"/>
    </row>
    <row r="25" spans="1:29" ht="15.75" x14ac:dyDescent="0.25">
      <c r="A25" s="157" t="s">
        <v>99</v>
      </c>
      <c r="B25" s="158">
        <v>18</v>
      </c>
      <c r="C25" s="159">
        <v>12</v>
      </c>
      <c r="D25" s="124">
        <v>19</v>
      </c>
      <c r="E25" s="151">
        <v>0</v>
      </c>
      <c r="F25" s="114" t="s">
        <v>92</v>
      </c>
      <c r="G25" s="115">
        <v>0</v>
      </c>
      <c r="H25" s="56"/>
      <c r="I25" s="22"/>
      <c r="J25" s="23"/>
      <c r="K25" s="27"/>
      <c r="L25" s="30"/>
      <c r="M25" s="32"/>
      <c r="N25" s="38"/>
      <c r="O25" s="41"/>
      <c r="P25" s="44"/>
      <c r="Q25" s="47"/>
      <c r="R25" s="50"/>
      <c r="S25" s="53"/>
      <c r="T25" s="35"/>
      <c r="U25" s="60"/>
      <c r="V25" s="62">
        <f t="shared" ref="V25:V26" si="17">SUM(H25:U25)</f>
        <v>0</v>
      </c>
      <c r="W25" s="70"/>
      <c r="X25" s="73"/>
      <c r="Y25" s="67">
        <v>17</v>
      </c>
      <c r="Z25" s="63">
        <f t="shared" ref="Z25:Z26" si="18">Y25+X25-(V25+W25)</f>
        <v>17</v>
      </c>
      <c r="AA25" s="131">
        <f t="shared" ref="AA25:AA26" si="19">SMALL(Y25:Z25,1)</f>
        <v>17</v>
      </c>
      <c r="AC25" s="154"/>
    </row>
    <row r="26" spans="1:29" ht="15.75" x14ac:dyDescent="0.25">
      <c r="A26" s="157" t="s">
        <v>219</v>
      </c>
      <c r="B26" s="158">
        <v>19</v>
      </c>
      <c r="C26" s="159">
        <v>13</v>
      </c>
      <c r="D26" s="124">
        <v>22</v>
      </c>
      <c r="E26" s="151">
        <v>0</v>
      </c>
      <c r="F26" s="114" t="s">
        <v>92</v>
      </c>
      <c r="G26" s="115">
        <v>0</v>
      </c>
      <c r="H26" s="56">
        <v>25</v>
      </c>
      <c r="I26" s="22">
        <v>9</v>
      </c>
      <c r="J26" s="23"/>
      <c r="K26" s="27"/>
      <c r="L26" s="30"/>
      <c r="M26" s="32"/>
      <c r="N26" s="38"/>
      <c r="O26" s="41"/>
      <c r="P26" s="44"/>
      <c r="Q26" s="47"/>
      <c r="R26" s="50"/>
      <c r="S26" s="53"/>
      <c r="T26" s="35"/>
      <c r="U26" s="60"/>
      <c r="V26" s="62">
        <f t="shared" si="17"/>
        <v>34</v>
      </c>
      <c r="W26" s="70">
        <v>8</v>
      </c>
      <c r="X26" s="73"/>
      <c r="Y26" s="67">
        <v>32</v>
      </c>
      <c r="Z26" s="63">
        <f t="shared" si="18"/>
        <v>-10</v>
      </c>
      <c r="AA26" s="131">
        <f t="shared" si="19"/>
        <v>-10</v>
      </c>
      <c r="AC26" s="154"/>
    </row>
    <row r="27" spans="1:29" x14ac:dyDescent="0.3">
      <c r="A27" s="157" t="s">
        <v>200</v>
      </c>
      <c r="B27" s="158">
        <v>19</v>
      </c>
      <c r="C27" s="159">
        <v>13</v>
      </c>
      <c r="D27" s="124">
        <v>22</v>
      </c>
      <c r="E27" s="151">
        <v>0</v>
      </c>
      <c r="F27" s="114" t="s">
        <v>92</v>
      </c>
      <c r="G27" s="115">
        <v>0</v>
      </c>
      <c r="H27" s="56"/>
      <c r="I27" s="22">
        <v>12</v>
      </c>
      <c r="J27" s="23">
        <v>8</v>
      </c>
      <c r="K27" s="27">
        <v>5</v>
      </c>
      <c r="L27" s="30">
        <v>8</v>
      </c>
      <c r="M27" s="32">
        <v>1</v>
      </c>
      <c r="N27" s="38">
        <v>3</v>
      </c>
      <c r="O27" s="41"/>
      <c r="P27" s="44"/>
      <c r="Q27" s="47"/>
      <c r="R27" s="50"/>
      <c r="S27" s="53"/>
      <c r="T27" s="35"/>
      <c r="U27" s="60"/>
      <c r="V27" s="62">
        <f t="shared" ref="V27" si="20">SUM(H27:U27)</f>
        <v>37</v>
      </c>
      <c r="W27" s="70">
        <v>5</v>
      </c>
      <c r="X27" s="73"/>
      <c r="Y27" s="67">
        <v>32</v>
      </c>
      <c r="Z27" s="63">
        <f t="shared" ref="Z27" si="21">Y27+X27-(V27+W27)</f>
        <v>-10</v>
      </c>
      <c r="AA27" s="131">
        <f t="shared" ref="AA27" si="22">SMALL(Y27:Z27,1)</f>
        <v>-10</v>
      </c>
      <c r="AC27" s="154"/>
    </row>
    <row r="28" spans="1:29" x14ac:dyDescent="0.3">
      <c r="A28" s="157" t="s">
        <v>205</v>
      </c>
      <c r="B28" s="158">
        <v>19</v>
      </c>
      <c r="C28" s="159">
        <v>13</v>
      </c>
      <c r="D28" s="124">
        <v>22</v>
      </c>
      <c r="E28" s="151">
        <v>0</v>
      </c>
      <c r="F28" s="114" t="s">
        <v>92</v>
      </c>
      <c r="G28" s="115">
        <v>0</v>
      </c>
      <c r="H28" s="56">
        <v>39</v>
      </c>
      <c r="I28" s="22"/>
      <c r="J28" s="23"/>
      <c r="K28" s="27"/>
      <c r="L28" s="30"/>
      <c r="M28" s="32"/>
      <c r="N28" s="38"/>
      <c r="O28" s="41"/>
      <c r="P28" s="44"/>
      <c r="Q28" s="47"/>
      <c r="R28" s="50"/>
      <c r="S28" s="53"/>
      <c r="T28" s="35"/>
      <c r="U28" s="60"/>
      <c r="V28" s="62">
        <f t="shared" ref="V28" si="23">SUM(H28:U28)</f>
        <v>39</v>
      </c>
      <c r="W28" s="70">
        <v>3</v>
      </c>
      <c r="X28" s="73"/>
      <c r="Y28" s="67">
        <v>32</v>
      </c>
      <c r="Z28" s="63">
        <f t="shared" ref="Z28" si="24">Y28+X28-(V28+W28)</f>
        <v>-10</v>
      </c>
      <c r="AA28" s="131">
        <f t="shared" ref="AA28" si="25">SMALL(Y28:Z28,1)</f>
        <v>-10</v>
      </c>
      <c r="AC28" s="154"/>
    </row>
    <row r="29" spans="1:29" x14ac:dyDescent="0.3">
      <c r="A29" s="157" t="s">
        <v>218</v>
      </c>
      <c r="B29" s="158">
        <v>19</v>
      </c>
      <c r="C29" s="159">
        <v>13</v>
      </c>
      <c r="D29" s="124">
        <v>22</v>
      </c>
      <c r="E29" s="151">
        <v>0</v>
      </c>
      <c r="F29" s="114" t="s">
        <v>92</v>
      </c>
      <c r="G29" s="115">
        <v>0</v>
      </c>
      <c r="H29" s="56">
        <v>15</v>
      </c>
      <c r="I29" s="22">
        <v>15</v>
      </c>
      <c r="J29" s="23"/>
      <c r="K29" s="27">
        <v>6</v>
      </c>
      <c r="L29" s="30"/>
      <c r="M29" s="32"/>
      <c r="N29" s="38"/>
      <c r="O29" s="41"/>
      <c r="P29" s="44"/>
      <c r="Q29" s="47"/>
      <c r="R29" s="50"/>
      <c r="S29" s="53"/>
      <c r="T29" s="35"/>
      <c r="U29" s="60"/>
      <c r="V29" s="62">
        <f t="shared" ref="V29:V34" si="26">SUM(H29:U29)</f>
        <v>36</v>
      </c>
      <c r="W29" s="70"/>
      <c r="X29" s="73">
        <v>20</v>
      </c>
      <c r="Y29" s="67">
        <v>32</v>
      </c>
      <c r="Z29" s="63">
        <f t="shared" ref="Z29:Z34" si="27">Y29+X29-(V29+W29)</f>
        <v>16</v>
      </c>
      <c r="AA29" s="131">
        <f t="shared" ref="AA29:AA34" si="28">SMALL(Y29:Z29,1)</f>
        <v>16</v>
      </c>
      <c r="AC29" s="154"/>
    </row>
    <row r="30" spans="1:29" x14ac:dyDescent="0.3">
      <c r="A30" s="157" t="s">
        <v>206</v>
      </c>
      <c r="B30" s="158">
        <v>20</v>
      </c>
      <c r="C30" s="159">
        <v>13</v>
      </c>
      <c r="D30" s="124">
        <v>23</v>
      </c>
      <c r="E30" s="151">
        <v>0</v>
      </c>
      <c r="F30" s="114" t="s">
        <v>92</v>
      </c>
      <c r="G30" s="115">
        <v>0</v>
      </c>
      <c r="H30" s="56">
        <v>12</v>
      </c>
      <c r="I30" s="22">
        <v>9</v>
      </c>
      <c r="J30" s="23">
        <v>4</v>
      </c>
      <c r="K30" s="27">
        <v>2</v>
      </c>
      <c r="L30" s="30">
        <v>4</v>
      </c>
      <c r="M30" s="32">
        <v>1</v>
      </c>
      <c r="N30" s="38">
        <v>1</v>
      </c>
      <c r="O30" s="41"/>
      <c r="P30" s="44"/>
      <c r="Q30" s="47"/>
      <c r="R30" s="50"/>
      <c r="S30" s="53"/>
      <c r="T30" s="35">
        <v>23</v>
      </c>
      <c r="U30" s="60"/>
      <c r="V30" s="62">
        <f t="shared" si="26"/>
        <v>56</v>
      </c>
      <c r="W30" s="70">
        <v>7</v>
      </c>
      <c r="X30" s="73"/>
      <c r="Y30" s="67">
        <v>53</v>
      </c>
      <c r="Z30" s="63">
        <f t="shared" si="27"/>
        <v>-10</v>
      </c>
      <c r="AA30" s="131">
        <f t="shared" si="28"/>
        <v>-10</v>
      </c>
      <c r="AC30" s="154"/>
    </row>
    <row r="31" spans="1:29" x14ac:dyDescent="0.3">
      <c r="A31" s="157" t="s">
        <v>202</v>
      </c>
      <c r="B31" s="158">
        <v>20</v>
      </c>
      <c r="C31" s="159">
        <v>13</v>
      </c>
      <c r="D31" s="124">
        <v>23</v>
      </c>
      <c r="E31" s="151">
        <v>0</v>
      </c>
      <c r="F31" s="114" t="s">
        <v>92</v>
      </c>
      <c r="G31" s="115">
        <v>0</v>
      </c>
      <c r="H31" s="56"/>
      <c r="I31" s="22">
        <v>69</v>
      </c>
      <c r="J31" s="23">
        <v>10</v>
      </c>
      <c r="K31" s="27"/>
      <c r="L31" s="30"/>
      <c r="M31" s="32"/>
      <c r="N31" s="38"/>
      <c r="O31" s="41"/>
      <c r="P31" s="44">
        <v>9</v>
      </c>
      <c r="Q31" s="47"/>
      <c r="R31" s="50"/>
      <c r="S31" s="53"/>
      <c r="T31" s="35"/>
      <c r="U31" s="60"/>
      <c r="V31" s="62">
        <f t="shared" si="26"/>
        <v>88</v>
      </c>
      <c r="W31" s="70"/>
      <c r="X31" s="73"/>
      <c r="Y31" s="67">
        <v>53</v>
      </c>
      <c r="Z31" s="63">
        <f t="shared" si="27"/>
        <v>-35</v>
      </c>
      <c r="AA31" s="131">
        <f t="shared" si="28"/>
        <v>-35</v>
      </c>
      <c r="AC31" s="154"/>
    </row>
    <row r="32" spans="1:29" x14ac:dyDescent="0.3">
      <c r="A32" s="157" t="s">
        <v>203</v>
      </c>
      <c r="B32" s="158">
        <v>20</v>
      </c>
      <c r="C32" s="159">
        <v>13</v>
      </c>
      <c r="D32" s="124">
        <v>23</v>
      </c>
      <c r="E32" s="151">
        <v>0</v>
      </c>
      <c r="F32" s="114" t="s">
        <v>92</v>
      </c>
      <c r="G32" s="115">
        <v>0</v>
      </c>
      <c r="H32" s="56">
        <v>43</v>
      </c>
      <c r="I32" s="22">
        <v>20</v>
      </c>
      <c r="J32" s="23"/>
      <c r="K32" s="27"/>
      <c r="L32" s="30"/>
      <c r="M32" s="32"/>
      <c r="N32" s="38"/>
      <c r="O32" s="41"/>
      <c r="P32" s="44"/>
      <c r="Q32" s="47"/>
      <c r="R32" s="50"/>
      <c r="S32" s="53"/>
      <c r="T32" s="35">
        <v>5</v>
      </c>
      <c r="U32" s="60"/>
      <c r="V32" s="62">
        <f t="shared" si="26"/>
        <v>68</v>
      </c>
      <c r="W32" s="70"/>
      <c r="X32" s="73"/>
      <c r="Y32" s="67">
        <v>53</v>
      </c>
      <c r="Z32" s="63">
        <f t="shared" si="27"/>
        <v>-15</v>
      </c>
      <c r="AA32" s="131">
        <f t="shared" si="28"/>
        <v>-15</v>
      </c>
      <c r="AC32" s="154"/>
    </row>
    <row r="33" spans="1:29" x14ac:dyDescent="0.3">
      <c r="A33" s="157" t="s">
        <v>204</v>
      </c>
      <c r="B33" s="158">
        <v>20</v>
      </c>
      <c r="C33" s="159">
        <v>13</v>
      </c>
      <c r="D33" s="124">
        <v>23</v>
      </c>
      <c r="E33" s="151">
        <v>0</v>
      </c>
      <c r="F33" s="114" t="s">
        <v>92</v>
      </c>
      <c r="G33" s="115">
        <v>0</v>
      </c>
      <c r="H33" s="56">
        <v>26</v>
      </c>
      <c r="I33" s="22">
        <v>19</v>
      </c>
      <c r="J33" s="23"/>
      <c r="K33" s="27"/>
      <c r="L33" s="30"/>
      <c r="M33" s="32"/>
      <c r="N33" s="38"/>
      <c r="O33" s="41"/>
      <c r="P33" s="44"/>
      <c r="Q33" s="47"/>
      <c r="R33" s="50"/>
      <c r="S33" s="53"/>
      <c r="T33" s="35">
        <v>20</v>
      </c>
      <c r="U33" s="60"/>
      <c r="V33" s="62">
        <f t="shared" si="26"/>
        <v>65</v>
      </c>
      <c r="W33" s="70"/>
      <c r="X33" s="73"/>
      <c r="Y33" s="67">
        <v>53</v>
      </c>
      <c r="Z33" s="63">
        <f t="shared" si="27"/>
        <v>-12</v>
      </c>
      <c r="AA33" s="131">
        <f t="shared" si="28"/>
        <v>-12</v>
      </c>
      <c r="AC33" s="154"/>
    </row>
    <row r="34" spans="1:29" x14ac:dyDescent="0.3">
      <c r="A34" s="157" t="s">
        <v>235</v>
      </c>
      <c r="B34" s="158">
        <v>19</v>
      </c>
      <c r="C34" s="159">
        <v>13</v>
      </c>
      <c r="D34" s="124">
        <v>22</v>
      </c>
      <c r="E34" s="151">
        <v>0</v>
      </c>
      <c r="F34" s="114" t="s">
        <v>92</v>
      </c>
      <c r="G34" s="115">
        <v>0</v>
      </c>
      <c r="H34" s="56"/>
      <c r="I34" s="22">
        <v>41</v>
      </c>
      <c r="J34" s="23"/>
      <c r="K34" s="27"/>
      <c r="L34" s="30"/>
      <c r="M34" s="32"/>
      <c r="N34" s="38"/>
      <c r="O34" s="41"/>
      <c r="P34" s="44"/>
      <c r="Q34" s="47"/>
      <c r="R34" s="50"/>
      <c r="S34" s="53"/>
      <c r="T34" s="35"/>
      <c r="U34" s="60"/>
      <c r="V34" s="62">
        <f t="shared" si="26"/>
        <v>41</v>
      </c>
      <c r="W34" s="70"/>
      <c r="X34" s="73"/>
      <c r="Y34" s="67">
        <v>32</v>
      </c>
      <c r="Z34" s="63">
        <f t="shared" si="27"/>
        <v>-9</v>
      </c>
      <c r="AA34" s="131">
        <f t="shared" si="28"/>
        <v>-9</v>
      </c>
      <c r="AC34" s="154"/>
    </row>
    <row r="35" spans="1:29" x14ac:dyDescent="0.3">
      <c r="A35" s="157" t="s">
        <v>236</v>
      </c>
      <c r="B35" s="158">
        <v>19</v>
      </c>
      <c r="C35" s="159">
        <v>13</v>
      </c>
      <c r="D35" s="124">
        <v>22</v>
      </c>
      <c r="E35" s="151">
        <v>0</v>
      </c>
      <c r="F35" s="114" t="s">
        <v>92</v>
      </c>
      <c r="G35" s="115">
        <v>0</v>
      </c>
      <c r="H35" s="56"/>
      <c r="I35" s="22">
        <v>70</v>
      </c>
      <c r="J35" s="23"/>
      <c r="K35" s="27"/>
      <c r="L35" s="30"/>
      <c r="M35" s="32">
        <v>10</v>
      </c>
      <c r="N35" s="38"/>
      <c r="O35" s="41"/>
      <c r="P35" s="44"/>
      <c r="Q35" s="47"/>
      <c r="R35" s="50"/>
      <c r="S35" s="53"/>
      <c r="T35" s="35"/>
      <c r="U35" s="60"/>
      <c r="V35" s="62">
        <f t="shared" ref="V35:V36" si="29">SUM(H35:U35)</f>
        <v>80</v>
      </c>
      <c r="W35" s="70"/>
      <c r="X35" s="73"/>
      <c r="Y35" s="67">
        <v>32</v>
      </c>
      <c r="Z35" s="63">
        <f t="shared" ref="Z35:Z36" si="30">Y35+X35-(V35+W35)</f>
        <v>-48</v>
      </c>
      <c r="AA35" s="131">
        <f t="shared" ref="AA35:AA36" si="31">SMALL(Y35:Z35,1)</f>
        <v>-48</v>
      </c>
      <c r="AC35" s="154"/>
    </row>
    <row r="36" spans="1:29" x14ac:dyDescent="0.3">
      <c r="A36" s="157" t="s">
        <v>237</v>
      </c>
      <c r="B36" s="158">
        <v>20</v>
      </c>
      <c r="C36" s="159">
        <v>13</v>
      </c>
      <c r="D36" s="124">
        <v>23</v>
      </c>
      <c r="E36" s="151">
        <v>0</v>
      </c>
      <c r="F36" s="114" t="s">
        <v>92</v>
      </c>
      <c r="G36" s="115">
        <v>0</v>
      </c>
      <c r="H36" s="56"/>
      <c r="I36" s="22">
        <v>94</v>
      </c>
      <c r="J36" s="23"/>
      <c r="K36" s="27"/>
      <c r="L36" s="30"/>
      <c r="M36" s="32">
        <v>8</v>
      </c>
      <c r="N36" s="38"/>
      <c r="O36" s="41"/>
      <c r="P36" s="44"/>
      <c r="Q36" s="47"/>
      <c r="R36" s="50"/>
      <c r="S36" s="53"/>
      <c r="T36" s="35"/>
      <c r="U36" s="60"/>
      <c r="V36" s="62">
        <f t="shared" si="29"/>
        <v>102</v>
      </c>
      <c r="W36" s="70"/>
      <c r="X36" s="73"/>
      <c r="Y36" s="67">
        <v>53</v>
      </c>
      <c r="Z36" s="63">
        <f t="shared" si="30"/>
        <v>-49</v>
      </c>
      <c r="AA36" s="131">
        <f t="shared" si="31"/>
        <v>-49</v>
      </c>
      <c r="AC36" s="154"/>
    </row>
    <row r="37" spans="1:29" x14ac:dyDescent="0.3">
      <c r="A37" s="157" t="s">
        <v>238</v>
      </c>
      <c r="B37" s="158">
        <v>20</v>
      </c>
      <c r="C37" s="159">
        <v>13</v>
      </c>
      <c r="D37" s="124">
        <v>23</v>
      </c>
      <c r="E37" s="151">
        <v>0</v>
      </c>
      <c r="F37" s="114" t="s">
        <v>92</v>
      </c>
      <c r="G37" s="115">
        <v>0</v>
      </c>
      <c r="H37" s="56">
        <v>7</v>
      </c>
      <c r="I37" s="22"/>
      <c r="J37" s="23"/>
      <c r="K37" s="27"/>
      <c r="L37" s="30">
        <v>33</v>
      </c>
      <c r="M37" s="32"/>
      <c r="N37" s="38"/>
      <c r="O37" s="41"/>
      <c r="P37" s="44"/>
      <c r="Q37" s="47"/>
      <c r="R37" s="50"/>
      <c r="S37" s="53"/>
      <c r="T37" s="35"/>
      <c r="U37" s="60"/>
      <c r="V37" s="62">
        <f t="shared" ref="V37" si="32">SUM(H37:U37)</f>
        <v>40</v>
      </c>
      <c r="W37" s="70"/>
      <c r="X37" s="73"/>
      <c r="Y37" s="67">
        <v>53</v>
      </c>
      <c r="Z37" s="63">
        <f t="shared" ref="Z37" si="33">Y37+X37-(V37+W37)</f>
        <v>13</v>
      </c>
      <c r="AA37" s="131">
        <f t="shared" ref="AA37" si="34">SMALL(Y37:Z37,1)</f>
        <v>13</v>
      </c>
      <c r="AC37" s="154"/>
    </row>
    <row r="38" spans="1:29" x14ac:dyDescent="0.3">
      <c r="A38" s="157" t="s">
        <v>234</v>
      </c>
      <c r="B38" s="158">
        <v>18</v>
      </c>
      <c r="C38" s="159">
        <v>12</v>
      </c>
      <c r="D38" s="124">
        <v>19</v>
      </c>
      <c r="E38" s="151">
        <v>0</v>
      </c>
      <c r="F38" s="114" t="s">
        <v>92</v>
      </c>
      <c r="G38" s="115">
        <v>0</v>
      </c>
      <c r="H38" s="56">
        <v>26</v>
      </c>
      <c r="I38" s="22"/>
      <c r="J38" s="23"/>
      <c r="K38" s="27"/>
      <c r="L38" s="30"/>
      <c r="M38" s="32"/>
      <c r="N38" s="38"/>
      <c r="O38" s="41"/>
      <c r="P38" s="44"/>
      <c r="Q38" s="47"/>
      <c r="R38" s="50"/>
      <c r="S38" s="53"/>
      <c r="T38" s="35"/>
      <c r="U38" s="60"/>
      <c r="V38" s="62">
        <f t="shared" ref="V38" si="35">SUM(H38:U38)</f>
        <v>26</v>
      </c>
      <c r="W38" s="70"/>
      <c r="X38" s="73"/>
      <c r="Y38" s="67">
        <v>17</v>
      </c>
      <c r="Z38" s="63">
        <f t="shared" ref="Z38" si="36">Y38+X38-(V38+W38)</f>
        <v>-9</v>
      </c>
      <c r="AA38" s="131">
        <f t="shared" ref="AA38" si="37">SMALL(Y38:Z38,1)</f>
        <v>-9</v>
      </c>
      <c r="AC38" s="154"/>
    </row>
    <row r="39" spans="1:29" x14ac:dyDescent="0.3">
      <c r="A39" s="157" t="s">
        <v>239</v>
      </c>
      <c r="B39" s="158">
        <v>18</v>
      </c>
      <c r="C39" s="159">
        <v>12</v>
      </c>
      <c r="D39" s="124">
        <v>19</v>
      </c>
      <c r="E39" s="151">
        <v>0</v>
      </c>
      <c r="F39" s="114" t="s">
        <v>92</v>
      </c>
      <c r="G39" s="115">
        <v>0</v>
      </c>
      <c r="H39" s="56"/>
      <c r="I39" s="22">
        <v>39</v>
      </c>
      <c r="J39" s="23"/>
      <c r="K39" s="27"/>
      <c r="L39" s="30"/>
      <c r="M39" s="32">
        <v>8</v>
      </c>
      <c r="N39" s="38"/>
      <c r="O39" s="41"/>
      <c r="P39" s="44"/>
      <c r="Q39" s="47"/>
      <c r="R39" s="50"/>
      <c r="S39" s="53"/>
      <c r="T39" s="35"/>
      <c r="U39" s="60"/>
      <c r="V39" s="62">
        <f t="shared" ref="V39:V40" si="38">SUM(H39:U39)</f>
        <v>47</v>
      </c>
      <c r="W39" s="70"/>
      <c r="X39" s="73"/>
      <c r="Y39" s="67">
        <v>17</v>
      </c>
      <c r="Z39" s="63">
        <f t="shared" ref="Z39:Z40" si="39">Y39+X39-(V39+W39)</f>
        <v>-30</v>
      </c>
      <c r="AA39" s="131">
        <f t="shared" ref="AA39:AA40" si="40">SMALL(Y39:Z39,1)</f>
        <v>-30</v>
      </c>
      <c r="AC39" s="154"/>
    </row>
    <row r="40" spans="1:29" x14ac:dyDescent="0.3">
      <c r="A40" s="157" t="s">
        <v>240</v>
      </c>
      <c r="B40" s="158">
        <v>18</v>
      </c>
      <c r="C40" s="159">
        <v>12</v>
      </c>
      <c r="D40" s="124">
        <v>19</v>
      </c>
      <c r="E40" s="151">
        <v>0</v>
      </c>
      <c r="F40" s="114" t="s">
        <v>92</v>
      </c>
      <c r="G40" s="115">
        <v>0</v>
      </c>
      <c r="H40" s="56">
        <v>19</v>
      </c>
      <c r="I40" s="22"/>
      <c r="J40" s="23"/>
      <c r="K40" s="27"/>
      <c r="L40" s="30"/>
      <c r="M40" s="32"/>
      <c r="N40" s="38"/>
      <c r="O40" s="41"/>
      <c r="P40" s="44"/>
      <c r="Q40" s="47"/>
      <c r="R40" s="50"/>
      <c r="S40" s="53"/>
      <c r="T40" s="35"/>
      <c r="U40" s="60"/>
      <c r="V40" s="62">
        <f t="shared" si="38"/>
        <v>19</v>
      </c>
      <c r="W40" s="70"/>
      <c r="X40" s="73"/>
      <c r="Y40" s="67">
        <v>17</v>
      </c>
      <c r="Z40" s="63">
        <f t="shared" si="39"/>
        <v>-2</v>
      </c>
      <c r="AA40" s="131">
        <f t="shared" si="40"/>
        <v>-2</v>
      </c>
      <c r="AC40" s="154"/>
    </row>
    <row r="41" spans="1:29" x14ac:dyDescent="0.3">
      <c r="A41" s="157" t="s">
        <v>211</v>
      </c>
      <c r="B41" s="118">
        <v>15</v>
      </c>
      <c r="C41" s="121">
        <f>12-1</f>
        <v>11</v>
      </c>
      <c r="D41" s="124">
        <f>17-1</f>
        <v>16</v>
      </c>
      <c r="E41" s="151">
        <v>0</v>
      </c>
      <c r="F41" s="114" t="s">
        <v>92</v>
      </c>
      <c r="G41" s="115">
        <v>0</v>
      </c>
      <c r="H41" s="56">
        <v>7</v>
      </c>
      <c r="I41" s="22">
        <v>35</v>
      </c>
      <c r="J41" s="23">
        <v>1</v>
      </c>
      <c r="K41" s="27">
        <v>4</v>
      </c>
      <c r="L41" s="30">
        <v>2</v>
      </c>
      <c r="M41" s="32">
        <v>12</v>
      </c>
      <c r="N41" s="38">
        <v>1</v>
      </c>
      <c r="O41" s="41"/>
      <c r="P41" s="44"/>
      <c r="Q41" s="47"/>
      <c r="R41" s="50"/>
      <c r="S41" s="53"/>
      <c r="T41" s="35"/>
      <c r="U41" s="60"/>
      <c r="V41" s="62">
        <f t="shared" ref="V41" si="41">SUM(H41:U41)</f>
        <v>62</v>
      </c>
      <c r="W41" s="70"/>
      <c r="X41" s="73"/>
      <c r="Y41" s="176">
        <f>38+10</f>
        <v>48</v>
      </c>
      <c r="Z41" s="63">
        <f t="shared" ref="Z41" si="42">Y41+X41-(V41+W41)</f>
        <v>-14</v>
      </c>
      <c r="AA41" s="131">
        <f t="shared" ref="AA41" si="43">SMALL(Y41:Z41,1)</f>
        <v>-14</v>
      </c>
      <c r="AC41" s="171" t="s">
        <v>227</v>
      </c>
    </row>
    <row r="42" spans="1:29" x14ac:dyDescent="0.3">
      <c r="A42" s="157" t="s">
        <v>212</v>
      </c>
      <c r="B42" s="158">
        <v>18</v>
      </c>
      <c r="C42" s="159">
        <v>11</v>
      </c>
      <c r="D42" s="124">
        <v>19</v>
      </c>
      <c r="E42" s="151">
        <v>0</v>
      </c>
      <c r="F42" s="114" t="s">
        <v>92</v>
      </c>
      <c r="G42" s="115">
        <v>0</v>
      </c>
      <c r="H42" s="56">
        <v>19</v>
      </c>
      <c r="I42" s="22">
        <v>47</v>
      </c>
      <c r="J42" s="23">
        <v>3</v>
      </c>
      <c r="K42" s="27">
        <v>3</v>
      </c>
      <c r="L42" s="30">
        <v>15</v>
      </c>
      <c r="M42" s="32">
        <v>8</v>
      </c>
      <c r="N42" s="38">
        <v>8</v>
      </c>
      <c r="O42" s="41"/>
      <c r="P42" s="44"/>
      <c r="Q42" s="47"/>
      <c r="R42" s="50"/>
      <c r="S42" s="53"/>
      <c r="T42" s="35"/>
      <c r="U42" s="60"/>
      <c r="V42" s="62">
        <f t="shared" ref="V42" si="44">SUM(H42:U42)</f>
        <v>103</v>
      </c>
      <c r="W42" s="70"/>
      <c r="X42" s="73">
        <v>28</v>
      </c>
      <c r="Y42" s="176">
        <f>49+16</f>
        <v>65</v>
      </c>
      <c r="Z42" s="63">
        <f t="shared" ref="Z42" si="45">Y42+X42-(V42+W42)</f>
        <v>-10</v>
      </c>
      <c r="AA42" s="131">
        <f t="shared" ref="AA42" si="46">SMALL(Y42:Z42,1)</f>
        <v>-10</v>
      </c>
      <c r="AC42" s="154"/>
    </row>
    <row r="43" spans="1:29" x14ac:dyDescent="0.3">
      <c r="A43" s="157" t="s">
        <v>207</v>
      </c>
      <c r="B43" s="174">
        <f>D43-3</f>
        <v>21</v>
      </c>
      <c r="C43" s="159">
        <v>12</v>
      </c>
      <c r="D43" s="175">
        <f>12+6+6</f>
        <v>24</v>
      </c>
      <c r="E43" s="151">
        <v>0</v>
      </c>
      <c r="F43" s="114" t="s">
        <v>92</v>
      </c>
      <c r="G43" s="115">
        <v>0</v>
      </c>
      <c r="H43" s="56">
        <v>9</v>
      </c>
      <c r="I43" s="22">
        <v>28</v>
      </c>
      <c r="J43" s="23"/>
      <c r="K43" s="27"/>
      <c r="L43" s="30">
        <v>6</v>
      </c>
      <c r="M43" s="32"/>
      <c r="N43" s="38"/>
      <c r="O43" s="41"/>
      <c r="P43" s="44"/>
      <c r="Q43" s="47"/>
      <c r="R43" s="50"/>
      <c r="S43" s="53"/>
      <c r="T43" s="35"/>
      <c r="U43" s="60"/>
      <c r="V43" s="62">
        <f t="shared" ref="V43" si="47">SUM(H43:U43)</f>
        <v>43</v>
      </c>
      <c r="W43" s="70"/>
      <c r="X43" s="73"/>
      <c r="Y43" s="176">
        <f>39+16</f>
        <v>55</v>
      </c>
      <c r="Z43" s="63">
        <f t="shared" ref="Z43" si="48">Y43+X43-(V43+W43)</f>
        <v>12</v>
      </c>
      <c r="AA43" s="131">
        <f t="shared" ref="AA43" si="49">SMALL(Y43:Z43,1)</f>
        <v>12</v>
      </c>
      <c r="AC43" s="154"/>
    </row>
    <row r="44" spans="1:29" x14ac:dyDescent="0.3">
      <c r="A44" s="157" t="s">
        <v>213</v>
      </c>
      <c r="B44" s="158">
        <v>12</v>
      </c>
      <c r="C44" s="159">
        <v>15</v>
      </c>
      <c r="D44" s="124">
        <v>17</v>
      </c>
      <c r="E44" s="151">
        <v>0</v>
      </c>
      <c r="F44" s="114" t="s">
        <v>92</v>
      </c>
      <c r="G44" s="115">
        <v>0</v>
      </c>
      <c r="H44" s="56">
        <v>11</v>
      </c>
      <c r="I44" s="22">
        <v>52</v>
      </c>
      <c r="J44" s="23"/>
      <c r="K44" s="27"/>
      <c r="L44" s="30">
        <v>4</v>
      </c>
      <c r="M44" s="32">
        <v>21</v>
      </c>
      <c r="N44" s="38"/>
      <c r="O44" s="41"/>
      <c r="P44" s="44"/>
      <c r="Q44" s="47"/>
      <c r="R44" s="50"/>
      <c r="S44" s="53"/>
      <c r="T44" s="35"/>
      <c r="U44" s="60"/>
      <c r="V44" s="62">
        <f t="shared" ref="V44" si="50">SUM(H44:U44)</f>
        <v>88</v>
      </c>
      <c r="W44" s="70"/>
      <c r="X44" s="73"/>
      <c r="Y44" s="176">
        <f>30+6</f>
        <v>36</v>
      </c>
      <c r="Z44" s="63">
        <f t="shared" ref="Z44" si="51">Y44+X44-(V44+W44)</f>
        <v>-52</v>
      </c>
      <c r="AA44" s="131">
        <f t="shared" ref="AA44" si="52">SMALL(Y44:Z44,1)</f>
        <v>-52</v>
      </c>
      <c r="AC44" s="171" t="s">
        <v>226</v>
      </c>
    </row>
    <row r="45" spans="1:29" x14ac:dyDescent="0.3">
      <c r="A45" s="157" t="s">
        <v>208</v>
      </c>
      <c r="B45" s="158">
        <f>17+2</f>
        <v>19</v>
      </c>
      <c r="C45" s="159">
        <v>9</v>
      </c>
      <c r="D45" s="124">
        <f>17+2</f>
        <v>19</v>
      </c>
      <c r="E45" s="151">
        <v>0</v>
      </c>
      <c r="F45" s="114" t="s">
        <v>64</v>
      </c>
      <c r="G45" s="115">
        <v>5</v>
      </c>
      <c r="H45" s="56"/>
      <c r="I45" s="22">
        <v>21</v>
      </c>
      <c r="J45" s="23"/>
      <c r="K45" s="27"/>
      <c r="L45" s="172"/>
      <c r="M45" s="32">
        <v>5</v>
      </c>
      <c r="N45" s="38"/>
      <c r="O45" s="41"/>
      <c r="P45" s="44"/>
      <c r="Q45" s="47"/>
      <c r="R45" s="50"/>
      <c r="S45" s="53"/>
      <c r="T45" s="35"/>
      <c r="U45" s="60"/>
      <c r="V45" s="62">
        <f t="shared" ref="V45" si="53">SUM(H45:U45)</f>
        <v>26</v>
      </c>
      <c r="W45" s="70">
        <v>10</v>
      </c>
      <c r="X45" s="73"/>
      <c r="Y45" s="67">
        <v>26</v>
      </c>
      <c r="Z45" s="63">
        <f t="shared" ref="Z45" si="54">Y45+X45-(V45+W45)</f>
        <v>-10</v>
      </c>
      <c r="AA45" s="131">
        <f t="shared" ref="AA45" si="55">SMALL(Y45:Z45,1)</f>
        <v>-10</v>
      </c>
      <c r="AC45" s="154"/>
    </row>
    <row r="46" spans="1:29" x14ac:dyDescent="0.3">
      <c r="A46" s="157" t="s">
        <v>209</v>
      </c>
      <c r="B46" s="158">
        <f t="shared" ref="B46:B47" si="56">17+2</f>
        <v>19</v>
      </c>
      <c r="C46" s="159">
        <v>9</v>
      </c>
      <c r="D46" s="124">
        <f t="shared" ref="D46:D47" si="57">17+2</f>
        <v>19</v>
      </c>
      <c r="E46" s="151">
        <v>0</v>
      </c>
      <c r="F46" s="114" t="s">
        <v>64</v>
      </c>
      <c r="G46" s="115">
        <v>5</v>
      </c>
      <c r="H46" s="56">
        <v>12</v>
      </c>
      <c r="I46" s="22">
        <v>18</v>
      </c>
      <c r="J46" s="23"/>
      <c r="K46" s="27"/>
      <c r="L46" s="172"/>
      <c r="M46" s="32">
        <v>3</v>
      </c>
      <c r="N46" s="38"/>
      <c r="O46" s="41"/>
      <c r="P46" s="44"/>
      <c r="Q46" s="47"/>
      <c r="R46" s="50"/>
      <c r="S46" s="53"/>
      <c r="T46" s="35"/>
      <c r="U46" s="60"/>
      <c r="V46" s="62">
        <f t="shared" ref="V46:V48" si="58">SUM(H46:U46)</f>
        <v>33</v>
      </c>
      <c r="W46" s="70">
        <v>3</v>
      </c>
      <c r="X46" s="73"/>
      <c r="Y46" s="67">
        <v>26</v>
      </c>
      <c r="Z46" s="63">
        <f t="shared" ref="Z46:Z48" si="59">Y46+X46-(V46+W46)</f>
        <v>-10</v>
      </c>
      <c r="AA46" s="131">
        <f t="shared" ref="AA46:AA48" si="60">SMALL(Y46:Z46,1)</f>
        <v>-10</v>
      </c>
      <c r="AC46" s="154"/>
    </row>
    <row r="47" spans="1:29" x14ac:dyDescent="0.3">
      <c r="A47" s="157" t="s">
        <v>210</v>
      </c>
      <c r="B47" s="158">
        <f t="shared" si="56"/>
        <v>19</v>
      </c>
      <c r="C47" s="159">
        <v>9</v>
      </c>
      <c r="D47" s="124">
        <f t="shared" si="57"/>
        <v>19</v>
      </c>
      <c r="E47" s="151">
        <v>0</v>
      </c>
      <c r="F47" s="114" t="s">
        <v>64</v>
      </c>
      <c r="G47" s="115">
        <v>5</v>
      </c>
      <c r="H47" s="56"/>
      <c r="I47" s="22">
        <v>25</v>
      </c>
      <c r="J47" s="23"/>
      <c r="K47" s="27">
        <v>3</v>
      </c>
      <c r="L47" s="172"/>
      <c r="M47" s="32"/>
      <c r="N47" s="38"/>
      <c r="O47" s="41"/>
      <c r="P47" s="44"/>
      <c r="Q47" s="47"/>
      <c r="R47" s="50"/>
      <c r="S47" s="53"/>
      <c r="T47" s="35"/>
      <c r="U47" s="60"/>
      <c r="V47" s="62">
        <f t="shared" ref="V47" si="61">SUM(H47:U47)</f>
        <v>28</v>
      </c>
      <c r="W47" s="70">
        <v>8</v>
      </c>
      <c r="X47" s="73"/>
      <c r="Y47" s="67">
        <v>26</v>
      </c>
      <c r="Z47" s="63">
        <f t="shared" ref="Z47" si="62">Y47+X47-(V47+W47)</f>
        <v>-10</v>
      </c>
      <c r="AA47" s="131">
        <f t="shared" ref="AA47" si="63">SMALL(Y47:Z47,1)</f>
        <v>-10</v>
      </c>
      <c r="AC47" s="154"/>
    </row>
    <row r="48" spans="1:29" x14ac:dyDescent="0.3">
      <c r="A48" s="157" t="s">
        <v>230</v>
      </c>
      <c r="B48" s="158">
        <f>17+2-1-2</f>
        <v>16</v>
      </c>
      <c r="C48" s="159">
        <f>9-1</f>
        <v>8</v>
      </c>
      <c r="D48" s="124">
        <f>17+2-1-2</f>
        <v>16</v>
      </c>
      <c r="E48" s="151">
        <v>0</v>
      </c>
      <c r="F48" s="114" t="s">
        <v>64</v>
      </c>
      <c r="G48" s="115">
        <v>5</v>
      </c>
      <c r="H48" s="56">
        <v>76</v>
      </c>
      <c r="I48" s="22">
        <v>9</v>
      </c>
      <c r="J48" s="23"/>
      <c r="K48" s="27"/>
      <c r="L48" s="172"/>
      <c r="M48" s="32"/>
      <c r="N48" s="38"/>
      <c r="O48" s="41"/>
      <c r="P48" s="44"/>
      <c r="Q48" s="47"/>
      <c r="R48" s="50"/>
      <c r="S48" s="53"/>
      <c r="T48" s="35"/>
      <c r="U48" s="60"/>
      <c r="V48" s="62">
        <f t="shared" si="58"/>
        <v>85</v>
      </c>
      <c r="W48" s="70">
        <v>8</v>
      </c>
      <c r="X48" s="73"/>
      <c r="Y48" s="176">
        <f>26+12+8</f>
        <v>46</v>
      </c>
      <c r="Z48" s="63">
        <f t="shared" si="59"/>
        <v>-47</v>
      </c>
      <c r="AA48" s="131">
        <f t="shared" si="60"/>
        <v>-47</v>
      </c>
      <c r="AC48" s="154"/>
    </row>
  </sheetData>
  <conditionalFormatting sqref="AA2:AA3 AA10:AA26 AA5:AA6">
    <cfRule type="cellIs" dxfId="73" priority="200" stopIfTrue="1" operator="lessThan">
      <formula>0.5</formula>
    </cfRule>
  </conditionalFormatting>
  <conditionalFormatting sqref="AA2:AA3 AA10:AA26 AA5:AA6">
    <cfRule type="cellIs" dxfId="72" priority="229" operator="lessThan">
      <formula>Y2/2</formula>
    </cfRule>
  </conditionalFormatting>
  <conditionalFormatting sqref="AA7">
    <cfRule type="cellIs" dxfId="71" priority="81" stopIfTrue="1" operator="lessThan">
      <formula>0.5</formula>
    </cfRule>
  </conditionalFormatting>
  <conditionalFormatting sqref="AA7">
    <cfRule type="cellIs" dxfId="70" priority="82" operator="lessThan">
      <formula>Y7/2</formula>
    </cfRule>
  </conditionalFormatting>
  <conditionalFormatting sqref="AA43">
    <cfRule type="cellIs" dxfId="69" priority="79" stopIfTrue="1" operator="lessThan">
      <formula>0.5</formula>
    </cfRule>
  </conditionalFormatting>
  <conditionalFormatting sqref="AA43">
    <cfRule type="cellIs" dxfId="68" priority="80" operator="lessThan">
      <formula>Y43/2</formula>
    </cfRule>
  </conditionalFormatting>
  <conditionalFormatting sqref="AA25:AA26 AA42">
    <cfRule type="cellIs" dxfId="67" priority="77" stopIfTrue="1" operator="lessThan">
      <formula>0.5</formula>
    </cfRule>
  </conditionalFormatting>
  <conditionalFormatting sqref="AA25:AA26 AA42">
    <cfRule type="cellIs" dxfId="66" priority="78" operator="lessThan">
      <formula>Y25/2</formula>
    </cfRule>
  </conditionalFormatting>
  <conditionalFormatting sqref="AA9">
    <cfRule type="cellIs" dxfId="65" priority="75" stopIfTrue="1" operator="lessThan">
      <formula>0.5</formula>
    </cfRule>
  </conditionalFormatting>
  <conditionalFormatting sqref="AA9">
    <cfRule type="cellIs" dxfId="64" priority="76" operator="lessThan">
      <formula>Y9/2</formula>
    </cfRule>
  </conditionalFormatting>
  <conditionalFormatting sqref="AA44">
    <cfRule type="cellIs" dxfId="63" priority="73" stopIfTrue="1" operator="lessThan">
      <formula>0.5</formula>
    </cfRule>
  </conditionalFormatting>
  <conditionalFormatting sqref="AA44">
    <cfRule type="cellIs" dxfId="62" priority="74" operator="lessThan">
      <formula>Y44/2</formula>
    </cfRule>
  </conditionalFormatting>
  <conditionalFormatting sqref="AA8">
    <cfRule type="cellIs" dxfId="61" priority="69" stopIfTrue="1" operator="lessThan">
      <formula>0.5</formula>
    </cfRule>
  </conditionalFormatting>
  <conditionalFormatting sqref="AA8">
    <cfRule type="cellIs" dxfId="60" priority="70" operator="lessThan">
      <formula>Y8/2</formula>
    </cfRule>
  </conditionalFormatting>
  <conditionalFormatting sqref="AA45">
    <cfRule type="cellIs" dxfId="59" priority="67" stopIfTrue="1" operator="lessThan">
      <formula>0.5</formula>
    </cfRule>
  </conditionalFormatting>
  <conditionalFormatting sqref="AA45">
    <cfRule type="cellIs" dxfId="58" priority="68" operator="lessThan">
      <formula>Y45/2</formula>
    </cfRule>
  </conditionalFormatting>
  <conditionalFormatting sqref="AA41">
    <cfRule type="cellIs" dxfId="57" priority="65" stopIfTrue="1" operator="lessThan">
      <formula>0.5</formula>
    </cfRule>
  </conditionalFormatting>
  <conditionalFormatting sqref="AA41">
    <cfRule type="cellIs" dxfId="56" priority="66" operator="lessThan">
      <formula>Y41/2</formula>
    </cfRule>
  </conditionalFormatting>
  <conditionalFormatting sqref="AA41">
    <cfRule type="cellIs" dxfId="55" priority="63" stopIfTrue="1" operator="lessThan">
      <formula>0.5</formula>
    </cfRule>
  </conditionalFormatting>
  <conditionalFormatting sqref="AA41">
    <cfRule type="cellIs" dxfId="54" priority="64" operator="lessThan">
      <formula>Y41/2</formula>
    </cfRule>
  </conditionalFormatting>
  <conditionalFormatting sqref="AA27">
    <cfRule type="cellIs" dxfId="53" priority="61" stopIfTrue="1" operator="lessThan">
      <formula>0.5</formula>
    </cfRule>
  </conditionalFormatting>
  <conditionalFormatting sqref="AA27">
    <cfRule type="cellIs" dxfId="52" priority="62" operator="lessThan">
      <formula>Y27/2</formula>
    </cfRule>
  </conditionalFormatting>
  <conditionalFormatting sqref="AA27">
    <cfRule type="cellIs" dxfId="51" priority="59" stopIfTrue="1" operator="lessThan">
      <formula>0.5</formula>
    </cfRule>
  </conditionalFormatting>
  <conditionalFormatting sqref="AA27">
    <cfRule type="cellIs" dxfId="50" priority="60" operator="lessThan">
      <formula>Y27/2</formula>
    </cfRule>
  </conditionalFormatting>
  <conditionalFormatting sqref="AA28">
    <cfRule type="cellIs" dxfId="49" priority="57" stopIfTrue="1" operator="lessThan">
      <formula>0.5</formula>
    </cfRule>
  </conditionalFormatting>
  <conditionalFormatting sqref="AA28">
    <cfRule type="cellIs" dxfId="48" priority="58" operator="lessThan">
      <formula>Y28/2</formula>
    </cfRule>
  </conditionalFormatting>
  <conditionalFormatting sqref="AA28">
    <cfRule type="cellIs" dxfId="47" priority="55" stopIfTrue="1" operator="lessThan">
      <formula>0.5</formula>
    </cfRule>
  </conditionalFormatting>
  <conditionalFormatting sqref="AA28">
    <cfRule type="cellIs" dxfId="46" priority="56" operator="lessThan">
      <formula>Y28/2</formula>
    </cfRule>
  </conditionalFormatting>
  <conditionalFormatting sqref="AA46 AA48">
    <cfRule type="cellIs" dxfId="45" priority="45" stopIfTrue="1" operator="lessThan">
      <formula>0.5</formula>
    </cfRule>
  </conditionalFormatting>
  <conditionalFormatting sqref="AA46 AA48">
    <cfRule type="cellIs" dxfId="44" priority="46" operator="lessThan">
      <formula>Y46/2</formula>
    </cfRule>
  </conditionalFormatting>
  <conditionalFormatting sqref="AA29">
    <cfRule type="cellIs" dxfId="43" priority="43" stopIfTrue="1" operator="lessThan">
      <formula>0.5</formula>
    </cfRule>
  </conditionalFormatting>
  <conditionalFormatting sqref="AA29">
    <cfRule type="cellIs" dxfId="42" priority="44" operator="lessThan">
      <formula>Y29/2</formula>
    </cfRule>
  </conditionalFormatting>
  <conditionalFormatting sqref="AA29">
    <cfRule type="cellIs" dxfId="41" priority="41" stopIfTrue="1" operator="lessThan">
      <formula>0.5</formula>
    </cfRule>
  </conditionalFormatting>
  <conditionalFormatting sqref="AA29">
    <cfRule type="cellIs" dxfId="40" priority="42" operator="lessThan">
      <formula>Y29/2</formula>
    </cfRule>
  </conditionalFormatting>
  <conditionalFormatting sqref="AA47">
    <cfRule type="cellIs" dxfId="39" priority="39" stopIfTrue="1" operator="lessThan">
      <formula>0.5</formula>
    </cfRule>
  </conditionalFormatting>
  <conditionalFormatting sqref="AA47">
    <cfRule type="cellIs" dxfId="38" priority="40" operator="lessThan">
      <formula>Y47/2</formula>
    </cfRule>
  </conditionalFormatting>
  <conditionalFormatting sqref="AA30">
    <cfRule type="cellIs" dxfId="37" priority="37" stopIfTrue="1" operator="lessThan">
      <formula>0.5</formula>
    </cfRule>
  </conditionalFormatting>
  <conditionalFormatting sqref="AA30">
    <cfRule type="cellIs" dxfId="36" priority="38" operator="lessThan">
      <formula>Y30/2</formula>
    </cfRule>
  </conditionalFormatting>
  <conditionalFormatting sqref="AA30">
    <cfRule type="cellIs" dxfId="35" priority="35" stopIfTrue="1" operator="lessThan">
      <formula>0.5</formula>
    </cfRule>
  </conditionalFormatting>
  <conditionalFormatting sqref="AA30">
    <cfRule type="cellIs" dxfId="34" priority="36" operator="lessThan">
      <formula>Y30/2</formula>
    </cfRule>
  </conditionalFormatting>
  <conditionalFormatting sqref="AA31">
    <cfRule type="cellIs" dxfId="33" priority="33" stopIfTrue="1" operator="lessThan">
      <formula>0.5</formula>
    </cfRule>
  </conditionalFormatting>
  <conditionalFormatting sqref="AA31">
    <cfRule type="cellIs" dxfId="32" priority="34" operator="lessThan">
      <formula>Y31/2</formula>
    </cfRule>
  </conditionalFormatting>
  <conditionalFormatting sqref="AA31">
    <cfRule type="cellIs" dxfId="31" priority="31" stopIfTrue="1" operator="lessThan">
      <formula>0.5</formula>
    </cfRule>
  </conditionalFormatting>
  <conditionalFormatting sqref="AA31">
    <cfRule type="cellIs" dxfId="30" priority="32" operator="lessThan">
      <formula>Y31/2</formula>
    </cfRule>
  </conditionalFormatting>
  <conditionalFormatting sqref="AA32:AA33">
    <cfRule type="cellIs" dxfId="29" priority="29" stopIfTrue="1" operator="lessThan">
      <formula>0.5</formula>
    </cfRule>
  </conditionalFormatting>
  <conditionalFormatting sqref="AA32:AA33">
    <cfRule type="cellIs" dxfId="28" priority="30" operator="lessThan">
      <formula>Y32/2</formula>
    </cfRule>
  </conditionalFormatting>
  <conditionalFormatting sqref="AA32:AA33">
    <cfRule type="cellIs" dxfId="27" priority="27" stopIfTrue="1" operator="lessThan">
      <formula>0.5</formula>
    </cfRule>
  </conditionalFormatting>
  <conditionalFormatting sqref="AA32:AA33">
    <cfRule type="cellIs" dxfId="26" priority="28" operator="lessThan">
      <formula>Y32/2</formula>
    </cfRule>
  </conditionalFormatting>
  <conditionalFormatting sqref="AA38">
    <cfRule type="cellIs" dxfId="25" priority="25" stopIfTrue="1" operator="lessThan">
      <formula>0.5</formula>
    </cfRule>
  </conditionalFormatting>
  <conditionalFormatting sqref="AA38">
    <cfRule type="cellIs" dxfId="24" priority="26" operator="lessThan">
      <formula>Y38/2</formula>
    </cfRule>
  </conditionalFormatting>
  <conditionalFormatting sqref="AA38">
    <cfRule type="cellIs" dxfId="23" priority="23" stopIfTrue="1" operator="lessThan">
      <formula>0.5</formula>
    </cfRule>
  </conditionalFormatting>
  <conditionalFormatting sqref="AA38">
    <cfRule type="cellIs" dxfId="22" priority="24" operator="lessThan">
      <formula>Y38/2</formula>
    </cfRule>
  </conditionalFormatting>
  <conditionalFormatting sqref="AA34">
    <cfRule type="cellIs" dxfId="21" priority="21" stopIfTrue="1" operator="lessThan">
      <formula>0.5</formula>
    </cfRule>
  </conditionalFormatting>
  <conditionalFormatting sqref="AA34">
    <cfRule type="cellIs" dxfId="20" priority="22" operator="lessThan">
      <formula>Y34/2</formula>
    </cfRule>
  </conditionalFormatting>
  <conditionalFormatting sqref="AA34">
    <cfRule type="cellIs" dxfId="19" priority="19" stopIfTrue="1" operator="lessThan">
      <formula>0.5</formula>
    </cfRule>
  </conditionalFormatting>
  <conditionalFormatting sqref="AA34">
    <cfRule type="cellIs" dxfId="18" priority="20" operator="lessThan">
      <formula>Y34/2</formula>
    </cfRule>
  </conditionalFormatting>
  <conditionalFormatting sqref="AA35">
    <cfRule type="cellIs" dxfId="17" priority="17" stopIfTrue="1" operator="lessThan">
      <formula>0.5</formula>
    </cfRule>
  </conditionalFormatting>
  <conditionalFormatting sqref="AA35">
    <cfRule type="cellIs" dxfId="16" priority="18" operator="lessThan">
      <formula>Y35/2</formula>
    </cfRule>
  </conditionalFormatting>
  <conditionalFormatting sqref="AA35">
    <cfRule type="cellIs" dxfId="15" priority="15" stopIfTrue="1" operator="lessThan">
      <formula>0.5</formula>
    </cfRule>
  </conditionalFormatting>
  <conditionalFormatting sqref="AA35">
    <cfRule type="cellIs" dxfId="14" priority="16" operator="lessThan">
      <formula>Y35/2</formula>
    </cfRule>
  </conditionalFormatting>
  <conditionalFormatting sqref="AA36">
    <cfRule type="cellIs" dxfId="13" priority="13" stopIfTrue="1" operator="lessThan">
      <formula>0.5</formula>
    </cfRule>
  </conditionalFormatting>
  <conditionalFormatting sqref="AA36">
    <cfRule type="cellIs" dxfId="12" priority="14" operator="lessThan">
      <formula>Y36/2</formula>
    </cfRule>
  </conditionalFormatting>
  <conditionalFormatting sqref="AA36">
    <cfRule type="cellIs" dxfId="11" priority="11" stopIfTrue="1" operator="lessThan">
      <formula>0.5</formula>
    </cfRule>
  </conditionalFormatting>
  <conditionalFormatting sqref="AA36">
    <cfRule type="cellIs" dxfId="10" priority="12" operator="lessThan">
      <formula>Y36/2</formula>
    </cfRule>
  </conditionalFormatting>
  <conditionalFormatting sqref="AA37">
    <cfRule type="cellIs" dxfId="9" priority="9" stopIfTrue="1" operator="lessThan">
      <formula>0.5</formula>
    </cfRule>
  </conditionalFormatting>
  <conditionalFormatting sqref="AA37">
    <cfRule type="cellIs" dxfId="8" priority="10" operator="lessThan">
      <formula>Y37/2</formula>
    </cfRule>
  </conditionalFormatting>
  <conditionalFormatting sqref="AA37">
    <cfRule type="cellIs" dxfId="7" priority="7" stopIfTrue="1" operator="lessThan">
      <formula>0.5</formula>
    </cfRule>
  </conditionalFormatting>
  <conditionalFormatting sqref="AA37">
    <cfRule type="cellIs" dxfId="6" priority="8" operator="lessThan">
      <formula>Y37/2</formula>
    </cfRule>
  </conditionalFormatting>
  <conditionalFormatting sqref="AA39:AA40">
    <cfRule type="cellIs" dxfId="5" priority="5" stopIfTrue="1" operator="lessThan">
      <formula>0.5</formula>
    </cfRule>
  </conditionalFormatting>
  <conditionalFormatting sqref="AA39:AA40">
    <cfRule type="cellIs" dxfId="4" priority="6" operator="lessThan">
      <formula>Y39/2</formula>
    </cfRule>
  </conditionalFormatting>
  <conditionalFormatting sqref="AA39:AA40">
    <cfRule type="cellIs" dxfId="3" priority="3" stopIfTrue="1" operator="lessThan">
      <formula>0.5</formula>
    </cfRule>
  </conditionalFormatting>
  <conditionalFormatting sqref="AA39:AA40">
    <cfRule type="cellIs" dxfId="2" priority="4" operator="lessThan">
      <formula>Y39/2</formula>
    </cfRule>
  </conditionalFormatting>
  <conditionalFormatting sqref="AA4">
    <cfRule type="cellIs" dxfId="1" priority="1" stopIfTrue="1" operator="lessThan">
      <formula>0.5</formula>
    </cfRule>
  </conditionalFormatting>
  <conditionalFormatting sqref="AA4">
    <cfRule type="cellIs" dxfId="0" priority="2" operator="lessThan">
      <formula>Y4/2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ht="15.75" x14ac:dyDescent="0.25">
      <c r="B2" s="6" t="s">
        <v>184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8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12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ht="15.75" x14ac:dyDescent="0.25">
      <c r="B3" s="9" t="s">
        <v>16</v>
      </c>
      <c r="C3" s="10">
        <f ca="1">RANDBETWEEN(1,4)</f>
        <v>3</v>
      </c>
      <c r="D3" s="10">
        <f ca="1">RANDBETWEEN(1,4)+RANDBETWEEN(1,4)</f>
        <v>3</v>
      </c>
      <c r="E3" s="10">
        <f ca="1">RANDBETWEEN(1,4)+RANDBETWEEN(1,4)+RANDBETWEEN(1,4)</f>
        <v>7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ht="15.75" x14ac:dyDescent="0.25">
      <c r="B4" s="9" t="s">
        <v>17</v>
      </c>
      <c r="C4" s="10">
        <f ca="1">RANDBETWEEN(1,6)</f>
        <v>2</v>
      </c>
      <c r="D4" s="10">
        <f ca="1">RANDBETWEEN(1,6)+RANDBETWEEN(1,6)</f>
        <v>5</v>
      </c>
      <c r="E4" s="10">
        <f ca="1">RANDBETWEEN(1,6)+RANDBETWEEN(1,6)+RANDBETWEEN(1,6)</f>
        <v>4</v>
      </c>
      <c r="F4" s="10">
        <f ca="1">RANDBETWEEN(1,6)+RANDBETWEEN(1,6)+RANDBETWEEN(1,6)+RANDBETWEEN(1,6)</f>
        <v>22</v>
      </c>
      <c r="G4" s="10">
        <f ca="1">RANDBETWEEN(1,6)+RANDBETWEEN(1,6)+RANDBETWEEN(1,6)+RANDBETWEEN(1,6)+RANDBETWEEN(1,6)</f>
        <v>14</v>
      </c>
      <c r="H4" s="11">
        <f ca="1">RANDBETWEEN(1,6)+RANDBETWEEN(1,6)+RANDBETWEEN(1,6)+RANDBETWEEN(1,6)+RANDBETWEEN(1,6)+RANDBETWEEN(1,6)</f>
        <v>23</v>
      </c>
      <c r="L4" s="1"/>
      <c r="M4" s="1"/>
      <c r="N4" s="1"/>
      <c r="O4" s="1"/>
      <c r="P4" s="1"/>
    </row>
    <row r="5" spans="1:16" ht="15.75" x14ac:dyDescent="0.25">
      <c r="B5" s="9" t="s">
        <v>18</v>
      </c>
      <c r="C5" s="10">
        <f ca="1">RANDBETWEEN(1,8)</f>
        <v>3</v>
      </c>
      <c r="D5" s="10">
        <f ca="1">RANDBETWEEN(1,8)+RANDBETWEEN(1,8)</f>
        <v>7</v>
      </c>
      <c r="E5" s="10">
        <f ca="1">RANDBETWEEN(1,8)+RANDBETWEEN(1,8)+RANDBETWEEN(1,8)</f>
        <v>16</v>
      </c>
      <c r="F5" s="10">
        <f ca="1">RANDBETWEEN(1,8)+RANDBETWEEN(1,8)+RANDBETWEEN(1,8)+RANDBETWEEN(1,8)</f>
        <v>18</v>
      </c>
      <c r="G5" s="10">
        <f ca="1">RANDBETWEEN(1,8)+RANDBETWEEN(1,8)+RANDBETWEEN(1,8)+RANDBETWEEN(1,8)+RANDBETWEEN(1,8)</f>
        <v>27</v>
      </c>
      <c r="H5" s="11">
        <f ca="1">RANDBETWEEN(1,8)+RANDBETWEEN(1,8)+RANDBETWEEN(1,8)+RANDBETWEEN(1,8)+RANDBETWEEN(1,8)+RANDBETWEEN(1,8)</f>
        <v>21</v>
      </c>
      <c r="L5" s="1"/>
      <c r="M5" s="1"/>
      <c r="N5" s="1"/>
      <c r="O5" s="1"/>
      <c r="P5" s="1"/>
    </row>
    <row r="6" spans="1:16" ht="15.75" x14ac:dyDescent="0.25">
      <c r="B6" s="9" t="s">
        <v>19</v>
      </c>
      <c r="C6" s="10">
        <f ca="1">RANDBETWEEN(1,10)</f>
        <v>9</v>
      </c>
      <c r="D6" s="10">
        <f ca="1">RANDBETWEEN(1,10)+RANDBETWEEN(1,10)</f>
        <v>13</v>
      </c>
      <c r="E6" s="10">
        <f ca="1">RANDBETWEEN(1,10)+RANDBETWEEN(1,10)+RANDBETWEEN(1,10)</f>
        <v>17</v>
      </c>
      <c r="F6" s="10">
        <f ca="1">RANDBETWEEN(1,10)+RANDBETWEEN(1,10)+RANDBETWEEN(1,10)+RANDBETWEEN(1,10)</f>
        <v>21</v>
      </c>
      <c r="G6" s="10">
        <f ca="1">RANDBETWEEN(1,10)+RANDBETWEEN(1,10)+RANDBETWEEN(1,10)+RANDBETWEEN(1,10)+RANDBETWEEN(1,10)</f>
        <v>23</v>
      </c>
      <c r="H6" s="11">
        <f ca="1">RANDBETWEEN(1,10)+RANDBETWEEN(1,10)+RANDBETWEEN(1,10)+RANDBETWEEN(1,10)+RANDBETWEEN(1,10)+RANDBETWEEN(1,10)</f>
        <v>36</v>
      </c>
      <c r="L6" s="1"/>
      <c r="M6" s="1"/>
      <c r="N6" s="1"/>
      <c r="O6" s="1"/>
      <c r="P6" s="1"/>
    </row>
    <row r="7" spans="1:16" ht="15.75" x14ac:dyDescent="0.25">
      <c r="B7" s="9" t="s">
        <v>20</v>
      </c>
      <c r="C7" s="10">
        <f ca="1">RANDBETWEEN(1,12)</f>
        <v>9</v>
      </c>
      <c r="D7" s="10">
        <f ca="1">RANDBETWEEN(1,12)+RANDBETWEEN(1,12)</f>
        <v>19</v>
      </c>
      <c r="E7" s="10">
        <f ca="1">RANDBETWEEN(1,12)+RANDBETWEEN(1,12)+RANDBETWEEN(1,12)</f>
        <v>9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22</v>
      </c>
      <c r="H7" s="11">
        <f ca="1">RANDBETWEEN(1,12)+RANDBETWEEN(1,12)+RANDBETWEEN(1,12)+RANDBETWEEN(1,12)+RANDBETWEEN(1,12)+RANDBETWEEN(1,12)</f>
        <v>36</v>
      </c>
      <c r="L7" s="1"/>
      <c r="M7" s="1"/>
      <c r="N7" s="1"/>
      <c r="O7" s="1"/>
      <c r="P7" s="1"/>
    </row>
    <row r="8" spans="1:16" ht="15.75" x14ac:dyDescent="0.25">
      <c r="B8" s="9" t="s">
        <v>21</v>
      </c>
      <c r="C8" s="10">
        <f ca="1">RANDBETWEEN(1,20)</f>
        <v>6</v>
      </c>
      <c r="D8" s="10">
        <f ca="1">RANDBETWEEN(1,20)+RANDBETWEEN(1,20)</f>
        <v>14</v>
      </c>
      <c r="E8" s="10">
        <f ca="1">RANDBETWEEN(1,20)+RANDBETWEEN(1,20)+RANDBETWEEN(1,20)</f>
        <v>47</v>
      </c>
      <c r="F8" s="10">
        <f ca="1">RANDBETWEEN(1,20)+RANDBETWEEN(1,20)+RANDBETWEEN(1,20)+RANDBETWEEN(1,20)</f>
        <v>33</v>
      </c>
      <c r="G8" s="10">
        <f ca="1">RANDBETWEEN(1,20)+RANDBETWEEN(1,20)+RANDBETWEEN(1,20)+RANDBETWEEN(1,20)+RANDBETWEEN(1,20)</f>
        <v>43</v>
      </c>
      <c r="H8" s="11">
        <f ca="1">RANDBETWEEN(1,20)+RANDBETWEEN(1,20)+RANDBETWEEN(1,20)+RANDBETWEEN(1,20)+RANDBETWEEN(1,20)+RANDBETWEEN(1,20)</f>
        <v>68</v>
      </c>
      <c r="L8" s="1"/>
      <c r="M8" s="1"/>
      <c r="N8" s="1"/>
      <c r="O8" s="1"/>
      <c r="P8" s="1"/>
    </row>
    <row r="9" spans="1:16" ht="16.5" thickBot="1" x14ac:dyDescent="0.3">
      <c r="B9" s="12" t="s">
        <v>22</v>
      </c>
      <c r="C9" s="13">
        <f ca="1">RANDBETWEEN(1,100)</f>
        <v>87</v>
      </c>
      <c r="D9" s="13">
        <f ca="1">RANDBETWEEN(1,100)+RANDBETWEEN(1,100)</f>
        <v>79</v>
      </c>
      <c r="E9" s="13">
        <f ca="1">RANDBETWEEN(1,100)+RANDBETWEEN(1,100)+RANDBETWEEN(1,100)</f>
        <v>88</v>
      </c>
      <c r="F9" s="13">
        <f ca="1">RANDBETWEEN(1,100)+RANDBETWEEN(1,100)+RANDBETWEEN(1,100)+RANDBETWEEN(1,100)</f>
        <v>200</v>
      </c>
      <c r="G9" s="13">
        <f ca="1">RANDBETWEEN(1,100)+RANDBETWEEN(1,100)+RANDBETWEEN(1,100)+RANDBETWEEN(1,100)+RANDBETWEEN(1,100)</f>
        <v>288</v>
      </c>
      <c r="H9" s="14">
        <f ca="1">RANDBETWEEN(1,100)+RANDBETWEEN(1,100)+RANDBETWEEN(1,100)+RANDBETWEEN(1,100)+RANDBETWEEN(1,100)+RANDBETWEEN(1,100)</f>
        <v>301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ht="15.75" x14ac:dyDescent="0.25">
      <c r="A11" s="1"/>
      <c r="C11" s="1"/>
      <c r="D11" s="1"/>
      <c r="E11" s="1"/>
      <c r="F11" s="1"/>
    </row>
    <row r="12" spans="1:16" ht="15.75" x14ac:dyDescent="0.25">
      <c r="A12" s="1"/>
      <c r="C12" s="1"/>
      <c r="D12" s="1"/>
      <c r="E12" s="1"/>
      <c r="F12" s="1"/>
    </row>
    <row r="13" spans="1:16" ht="15.75" x14ac:dyDescent="0.25">
      <c r="A13" s="1"/>
      <c r="C13" s="1"/>
      <c r="D13" s="1"/>
      <c r="E13" s="1"/>
      <c r="F13" s="1"/>
    </row>
    <row r="14" spans="1:16" ht="15.75" x14ac:dyDescent="0.25">
      <c r="A14" s="1"/>
      <c r="C14" s="1"/>
      <c r="D14" s="1"/>
      <c r="E14" s="1"/>
      <c r="F14" s="1"/>
    </row>
    <row r="15" spans="1:16" ht="15.75" x14ac:dyDescent="0.25">
      <c r="A15" s="1"/>
      <c r="C15" s="1"/>
      <c r="D15" s="1"/>
      <c r="E15" s="1"/>
      <c r="F15" s="1"/>
    </row>
    <row r="16" spans="1:16" ht="15.75" x14ac:dyDescent="0.25">
      <c r="A16" s="1"/>
      <c r="C16" s="1"/>
      <c r="D16" s="1"/>
      <c r="E16" s="1"/>
      <c r="F16" s="1"/>
    </row>
    <row r="17" spans="1:7" ht="15.75" x14ac:dyDescent="0.25">
      <c r="A17" s="1"/>
      <c r="C17" s="1"/>
      <c r="D17" s="1"/>
      <c r="E17" s="1"/>
      <c r="F17" s="1"/>
    </row>
    <row r="18" spans="1:7" ht="15.75" x14ac:dyDescent="0.25">
      <c r="A18" s="1"/>
      <c r="C18" s="1"/>
      <c r="D18" s="1"/>
      <c r="E18" s="1"/>
      <c r="F18" s="1"/>
    </row>
    <row r="19" spans="1:7" ht="15.75" x14ac:dyDescent="0.25">
      <c r="A19" s="1"/>
      <c r="C19" s="1"/>
      <c r="D19" s="1"/>
      <c r="E19" s="1"/>
      <c r="F19" s="1"/>
    </row>
    <row r="20" spans="1:7" ht="15.75" x14ac:dyDescent="0.25">
      <c r="A20" s="1"/>
      <c r="C20" s="1"/>
      <c r="D20" s="1"/>
      <c r="E20" s="1"/>
      <c r="F20" s="1"/>
    </row>
    <row r="21" spans="1:7" ht="15.75" x14ac:dyDescent="0.25">
      <c r="A21" s="1"/>
      <c r="C21" s="1"/>
      <c r="D21" s="1"/>
      <c r="E21" s="1"/>
      <c r="F21" s="1"/>
    </row>
    <row r="22" spans="1:7" ht="15.75" x14ac:dyDescent="0.25">
      <c r="A22" s="1"/>
      <c r="C22" s="1"/>
      <c r="D22" s="1"/>
      <c r="E22" s="1"/>
      <c r="F22" s="1"/>
    </row>
    <row r="23" spans="1:7" ht="15.75" x14ac:dyDescent="0.25">
      <c r="A23" s="1"/>
      <c r="C23" s="1"/>
      <c r="D23" s="1"/>
      <c r="E23" s="1"/>
      <c r="F23" s="1"/>
    </row>
    <row r="24" spans="1:7" ht="15.75" x14ac:dyDescent="0.25">
      <c r="A24" s="1"/>
      <c r="C24" s="1"/>
      <c r="D24" s="1"/>
      <c r="E24" s="1"/>
      <c r="F24" s="1"/>
    </row>
    <row r="25" spans="1:7" ht="15.75" x14ac:dyDescent="0.25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2015-07-19T14:48:40Z</dcterms:modified>
</cp:coreProperties>
</file>