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-12" windowWidth="10200" windowHeight="8736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H9" i="2" l="1"/>
  <c r="I9" i="2" s="1"/>
  <c r="H27" i="2" l="1"/>
  <c r="I27" i="2" s="1"/>
  <c r="H26" i="2"/>
  <c r="I26" i="2" s="1"/>
  <c r="H25" i="2"/>
  <c r="I25" i="2" s="1"/>
  <c r="H24" i="2"/>
  <c r="I24" i="2" s="1"/>
  <c r="H2" i="2" l="1"/>
  <c r="E4" i="2"/>
  <c r="E3" i="2"/>
  <c r="E2" i="2"/>
  <c r="E9" i="1"/>
  <c r="V20" i="5"/>
  <c r="Z20" i="5" s="1"/>
  <c r="AA20" i="5" s="1"/>
  <c r="L20" i="3" l="1"/>
  <c r="M20" i="3" s="1"/>
  <c r="L21" i="3"/>
  <c r="M21" i="3" s="1"/>
  <c r="L22" i="3"/>
  <c r="M22" i="3" s="1"/>
  <c r="D4" i="2"/>
  <c r="D3" i="2"/>
  <c r="D2" i="2"/>
  <c r="D25" i="5" l="1"/>
  <c r="C25" i="5"/>
  <c r="B25" i="5"/>
  <c r="H21" i="2" l="1"/>
  <c r="I21" i="2" s="1"/>
  <c r="H23" i="2" l="1"/>
  <c r="I23" i="2" s="1"/>
  <c r="D4" i="5" l="1"/>
  <c r="B4" i="5"/>
  <c r="C4" i="5"/>
  <c r="C2" i="1" l="1"/>
  <c r="E15" i="1" l="1"/>
  <c r="E14" i="1"/>
  <c r="Y26" i="5" l="1"/>
  <c r="Y27" i="5"/>
  <c r="V23" i="5" l="1"/>
  <c r="Z23" i="5" s="1"/>
  <c r="AA23" i="5" s="1"/>
  <c r="V27" i="5"/>
  <c r="Z27" i="5" s="1"/>
  <c r="AA27" i="5" s="1"/>
  <c r="V26" i="5"/>
  <c r="Z26" i="5" s="1"/>
  <c r="AA26" i="5" s="1"/>
  <c r="V25" i="5"/>
  <c r="Z25" i="5" s="1"/>
  <c r="AA25" i="5" s="1"/>
  <c r="C9" i="3"/>
  <c r="C8" i="3"/>
  <c r="H10" i="2"/>
  <c r="I10" i="2" s="1"/>
  <c r="H8" i="2"/>
  <c r="I8" i="2" s="1"/>
  <c r="E4" i="1" l="1"/>
  <c r="E17" i="1" l="1"/>
  <c r="Y19" i="5"/>
  <c r="Y18" i="5"/>
  <c r="Y17" i="5"/>
  <c r="Y16" i="5"/>
  <c r="Y15" i="5"/>
  <c r="Y14" i="5"/>
  <c r="Y13" i="5"/>
  <c r="Y12" i="5"/>
  <c r="Y11" i="5"/>
  <c r="Y10" i="5"/>
  <c r="Y9" i="5"/>
  <c r="H7" i="2" l="1"/>
  <c r="I7" i="2" s="1"/>
  <c r="E13" i="1"/>
  <c r="E7" i="1"/>
  <c r="H15" i="2"/>
  <c r="I15" i="2" s="1"/>
  <c r="H14" i="2"/>
  <c r="I14" i="2" s="1"/>
  <c r="H13" i="2"/>
  <c r="I13" i="2" s="1"/>
  <c r="H12" i="2"/>
  <c r="I12" i="2" s="1"/>
  <c r="H11" i="2"/>
  <c r="I11" i="2" s="1"/>
  <c r="H6" i="2"/>
  <c r="I6" i="2" s="1"/>
  <c r="H5" i="2"/>
  <c r="I5" i="2" s="1"/>
  <c r="H4" i="2" l="1"/>
  <c r="I4" i="2" s="1"/>
  <c r="H22" i="2"/>
  <c r="I22" i="2" s="1"/>
  <c r="L19" i="3"/>
  <c r="M19" i="3" s="1"/>
  <c r="L18" i="3"/>
  <c r="M18" i="3" s="1"/>
  <c r="L17" i="3"/>
  <c r="M17" i="3" s="1"/>
  <c r="L16" i="3"/>
  <c r="M16" i="3" s="1"/>
  <c r="L15" i="3"/>
  <c r="M15" i="3" s="1"/>
  <c r="L14" i="3"/>
  <c r="M14" i="3" s="1"/>
  <c r="V19" i="5"/>
  <c r="Z19" i="5" s="1"/>
  <c r="AA19" i="5" s="1"/>
  <c r="V18" i="5"/>
  <c r="Z18" i="5" s="1"/>
  <c r="AA18" i="5" s="1"/>
  <c r="V17" i="5"/>
  <c r="Z17" i="5" s="1"/>
  <c r="AA17" i="5" s="1"/>
  <c r="V16" i="5"/>
  <c r="Z16" i="5" s="1"/>
  <c r="AA16" i="5" s="1"/>
  <c r="V15" i="5"/>
  <c r="Z15" i="5" s="1"/>
  <c r="AA15" i="5" s="1"/>
  <c r="V14" i="5"/>
  <c r="Z14" i="5" s="1"/>
  <c r="AA14" i="5" s="1"/>
  <c r="V13" i="5"/>
  <c r="Z13" i="5" s="1"/>
  <c r="AA13" i="5" s="1"/>
  <c r="V12" i="5"/>
  <c r="Z12" i="5" s="1"/>
  <c r="AA12" i="5" s="1"/>
  <c r="V11" i="5"/>
  <c r="Z11" i="5" s="1"/>
  <c r="AA11" i="5" s="1"/>
  <c r="V10" i="5"/>
  <c r="Z10" i="5" s="1"/>
  <c r="AA10" i="5" s="1"/>
  <c r="V9" i="5"/>
  <c r="Z9" i="5" s="1"/>
  <c r="AA9" i="5" s="1"/>
  <c r="V8" i="5"/>
  <c r="Y5" i="5" l="1"/>
  <c r="C3" i="1" l="1"/>
  <c r="V24" i="5" l="1"/>
  <c r="Z24" i="5" s="1"/>
  <c r="AA24" i="5" s="1"/>
  <c r="V22" i="5"/>
  <c r="Z22" i="5" s="1"/>
  <c r="AA22" i="5" s="1"/>
  <c r="E5" i="1" l="1"/>
  <c r="E16" i="1" l="1"/>
  <c r="H3" i="2"/>
  <c r="I3" i="2" s="1"/>
  <c r="I2" i="2"/>
  <c r="V21" i="5"/>
  <c r="Z21" i="5" s="1"/>
  <c r="AA21" i="5" s="1"/>
  <c r="L4" i="3" l="1"/>
  <c r="M4" i="3" s="1"/>
  <c r="L3" i="3"/>
  <c r="M3" i="3" s="1"/>
  <c r="L2" i="3"/>
  <c r="M2" i="3" s="1"/>
  <c r="Y3" i="5"/>
  <c r="H20" i="2" l="1"/>
  <c r="I20" i="2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V4" i="5"/>
  <c r="Z4" i="5" s="1"/>
  <c r="AA4" i="5" s="1"/>
  <c r="E20" i="3" l="1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B2" i="5" l="1"/>
  <c r="E14" i="3" l="1"/>
  <c r="F14" i="3" s="1"/>
  <c r="E15" i="3"/>
  <c r="F15" i="3" s="1"/>
  <c r="E16" i="3"/>
  <c r="F16" i="3" s="1"/>
  <c r="E17" i="3"/>
  <c r="F17" i="3" s="1"/>
  <c r="E18" i="3"/>
  <c r="F18" i="3" s="1"/>
  <c r="E19" i="3"/>
  <c r="F19" i="3" s="1"/>
  <c r="H19" i="2" l="1"/>
  <c r="I19" i="2" s="1"/>
  <c r="V7" i="5" l="1"/>
  <c r="Z7" i="5" s="1"/>
  <c r="D5" i="5" l="1"/>
  <c r="C5" i="5"/>
  <c r="H18" i="2" l="1"/>
  <c r="I18" i="2" s="1"/>
  <c r="L13" i="3"/>
  <c r="M13" i="3" s="1"/>
  <c r="L12" i="3"/>
  <c r="M12" i="3" s="1"/>
  <c r="L11" i="3"/>
  <c r="M11" i="3" s="1"/>
  <c r="L10" i="3"/>
  <c r="M10" i="3" s="1"/>
  <c r="L9" i="3"/>
  <c r="M9" i="3" s="1"/>
  <c r="L8" i="3"/>
  <c r="M8" i="3" s="1"/>
  <c r="L7" i="3"/>
  <c r="M7" i="3" s="1"/>
  <c r="L6" i="3"/>
  <c r="M6" i="3" s="1"/>
  <c r="L5" i="3"/>
  <c r="M5" i="3" s="1"/>
  <c r="Z8" i="5" l="1"/>
  <c r="AA8" i="5" s="1"/>
  <c r="E13" i="3" l="1"/>
  <c r="F13" i="3" s="1"/>
  <c r="E12" i="3"/>
  <c r="F12" i="3" s="1"/>
  <c r="E11" i="3"/>
  <c r="F11" i="3" s="1"/>
  <c r="E10" i="3"/>
  <c r="F10" i="3" s="1"/>
  <c r="E9" i="3"/>
  <c r="F9" i="3" s="1"/>
  <c r="E8" i="3"/>
  <c r="F8" i="3" s="1"/>
  <c r="I12" i="1" l="1"/>
  <c r="I11" i="1"/>
  <c r="I13" i="1" s="1"/>
  <c r="I14" i="1" s="1"/>
  <c r="M16" i="1" s="1"/>
  <c r="I10" i="1"/>
  <c r="M17" i="1" l="1"/>
  <c r="M15" i="1"/>
  <c r="D2" i="5" l="1"/>
  <c r="C2" i="5"/>
  <c r="E8" i="1" l="1"/>
  <c r="V6" i="5" l="1"/>
  <c r="Z6" i="5" s="1"/>
  <c r="AA6" i="5" s="1"/>
  <c r="B5" i="5" l="1"/>
  <c r="E2" i="3" l="1"/>
  <c r="F2" i="3" s="1"/>
  <c r="E3" i="3"/>
  <c r="F3" i="3" s="1"/>
  <c r="E5" i="3" l="1"/>
  <c r="F5" i="3" s="1"/>
  <c r="E6" i="3"/>
  <c r="F6" i="3" s="1"/>
  <c r="E7" i="3"/>
  <c r="F7" i="3" s="1"/>
  <c r="E4" i="3" l="1"/>
  <c r="F4" i="3" s="1"/>
  <c r="V5" i="5" l="1"/>
  <c r="V3" i="5" l="1"/>
  <c r="M10" i="1" l="1"/>
  <c r="M11" i="1"/>
  <c r="M19" i="1" s="1"/>
  <c r="M12" i="1" l="1"/>
  <c r="M13" i="1" s="1"/>
  <c r="E3" i="1" l="1"/>
  <c r="D5" i="4" l="1"/>
  <c r="E6" i="1" l="1"/>
  <c r="E2" i="1"/>
  <c r="V2" i="5" l="1"/>
  <c r="Z5" i="5" l="1"/>
  <c r="AA5" i="5" s="1"/>
  <c r="Z3" i="5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C2" authorId="0">
      <text>
        <r>
          <rPr>
            <i/>
            <sz val="12"/>
            <color indexed="81"/>
            <rFont val="Times New Roman"/>
            <family val="1"/>
          </rPr>
          <t>enfeeblement -9 to Strength</t>
        </r>
      </text>
    </comment>
    <comment ref="E2" authorId="0">
      <text>
        <r>
          <rPr>
            <i/>
            <sz val="12"/>
            <color indexed="81"/>
            <rFont val="Times New Roman"/>
            <family val="1"/>
          </rPr>
          <t>enfeeblement -9 to Strength</t>
        </r>
      </text>
    </comment>
    <comment ref="G2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C3" authorId="0">
      <text>
        <r>
          <rPr>
            <i/>
            <sz val="12"/>
            <color indexed="81"/>
            <rFont val="Times New Roman"/>
            <family val="1"/>
          </rPr>
          <t>enfeeblement -9 to Strength</t>
        </r>
      </text>
    </comment>
    <comment ref="E3" authorId="0">
      <text>
        <r>
          <rPr>
            <i/>
            <sz val="12"/>
            <color indexed="81"/>
            <rFont val="Times New Roman"/>
            <family val="1"/>
          </rPr>
          <t>enfeeblement -9 to Strength</t>
        </r>
      </text>
    </comment>
    <comment ref="G3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C4" authorId="0">
      <text>
        <r>
          <rPr>
            <i/>
            <sz val="12"/>
            <color indexed="81"/>
            <rFont val="Times New Roman"/>
            <family val="1"/>
          </rPr>
          <t>enfeeblement -9 to Strength</t>
        </r>
      </text>
    </comment>
    <comment ref="E4" authorId="0">
      <text>
        <r>
          <rPr>
            <i/>
            <sz val="12"/>
            <color indexed="81"/>
            <rFont val="Times New Roman"/>
            <family val="1"/>
          </rPr>
          <t>enfeeblement -9 to Strength</t>
        </r>
      </text>
    </comment>
    <comment ref="G4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5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6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7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8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9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10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11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12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13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14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15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18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19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20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21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22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23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24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B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Y3" authorId="0">
      <text>
        <r>
          <rPr>
            <i/>
            <sz val="12"/>
            <color theme="1"/>
            <rFont val="Times New Roman"/>
            <family val="1"/>
          </rPr>
          <t>Heart of Earth +2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B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</commentList>
</comments>
</file>

<file path=xl/sharedStrings.xml><?xml version="1.0" encoding="utf-8"?>
<sst xmlns="http://schemas.openxmlformats.org/spreadsheetml/2006/main" count="411" uniqueCount="207">
  <si>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</si>
  <si>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</si>
  <si>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</si>
  <si>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</si>
  <si>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</si>
  <si>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</si>
  <si>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</si>
  <si>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</si>
  <si>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</si>
  <si>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</si>
  <si>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</si>
  <si>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</si>
  <si>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</si>
  <si>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</si>
  <si>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</si>
  <si>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</si>
  <si>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</si>
  <si>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</si>
  <si>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</si>
  <si>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</si>
  <si>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</si>
  <si>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</si>
  <si>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</si>
  <si>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</si>
  <si>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</si>
  <si>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</si>
  <si>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</si>
  <si>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</si>
  <si>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</si>
  <si>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</si>
  <si>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</si>
  <si>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</si>
  <si>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</si>
  <si>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</si>
  <si>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</si>
  <si>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</si>
  <si>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</si>
  <si>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</si>
  <si>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</si>
  <si>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</si>
  <si>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</si>
  <si>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</si>
  <si>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</si>
  <si>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</si>
  <si>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</si>
  <si>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</si>
  <si>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</si>
  <si>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</si>
  <si>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</si>
  <si>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</si>
  <si>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</si>
  <si>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</si>
  <si>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</si>
  <si>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</si>
  <si>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</si>
  <si>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</si>
  <si>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</si>
  <si>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</si>
  <si>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</si>
  <si>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</si>
  <si>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</si>
  <si>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</si>
  <si>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</si>
  <si>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</si>
  <si>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</si>
  <si>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</si>
  <si>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</si>
  <si>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</si>
  <si>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</si>
  <si>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</si>
  <si>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</si>
  <si>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</si>
  <si>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</si>
  <si>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</si>
  <si>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Save vs.</t>
  </si>
  <si>
    <t>see PC file</t>
  </si>
  <si>
    <t>*</t>
  </si>
  <si>
    <t>Info</t>
  </si>
  <si>
    <t>Spell Resist</t>
  </si>
  <si>
    <t>Stoneskin Absorbs</t>
  </si>
  <si>
    <t>Dispel</t>
  </si>
  <si>
    <t>none</t>
  </si>
  <si>
    <t>Faith</t>
  </si>
  <si>
    <t>all</t>
  </si>
  <si>
    <t>20’</t>
  </si>
  <si>
    <t>paladin / pious templar</t>
  </si>
  <si>
    <t>Climb</t>
  </si>
  <si>
    <t>Spot</t>
  </si>
  <si>
    <t>Listen</t>
  </si>
  <si>
    <t>Jump</t>
  </si>
  <si>
    <t>Swim</t>
  </si>
  <si>
    <t>Balance</t>
  </si>
  <si>
    <t>Hide</t>
  </si>
  <si>
    <t>Move S.</t>
  </si>
  <si>
    <t>Survival</t>
  </si>
  <si>
    <t>Tumble</t>
  </si>
  <si>
    <t>Skill</t>
  </si>
  <si>
    <t>Brant (mount)</t>
  </si>
  <si>
    <t>Targeting</t>
  </si>
  <si>
    <t>Brant</t>
  </si>
  <si>
    <t>Esc.Art.</t>
  </si>
  <si>
    <t>Persephone</t>
  </si>
  <si>
    <t>dragon shaman</t>
  </si>
  <si>
    <t>Mods</t>
  </si>
  <si>
    <t>Orintho</t>
  </si>
  <si>
    <t>Cleric of Duthila</t>
  </si>
  <si>
    <t>Warrior 1</t>
  </si>
  <si>
    <t>Warrior 2</t>
  </si>
  <si>
    <t>Warrior 3</t>
  </si>
  <si>
    <t>Warrior 4</t>
  </si>
  <si>
    <t>Ranger 1</t>
  </si>
  <si>
    <t>Ranger 2</t>
  </si>
  <si>
    <t>Ranger 3</t>
  </si>
  <si>
    <t>Ranger 4</t>
  </si>
  <si>
    <t>Raptoran Warrior</t>
  </si>
  <si>
    <t>Raptoran Ranger</t>
  </si>
  <si>
    <t>Longbow</t>
  </si>
  <si>
    <t>/chaotic</t>
  </si>
  <si>
    <t>Bastard Sword +2</t>
  </si>
  <si>
    <t>Bite</t>
  </si>
  <si>
    <t>P ATTK</t>
  </si>
  <si>
    <t>Grapple</t>
  </si>
  <si>
    <t>MM IV</t>
  </si>
  <si>
    <t>Raptorans</t>
  </si>
  <si>
    <t>Races of the Wild</t>
  </si>
  <si>
    <t>Bluespawn Winglings</t>
  </si>
  <si>
    <t>In-house</t>
  </si>
  <si>
    <t>ten</t>
  </si>
  <si>
    <t>Jalnur</t>
  </si>
  <si>
    <t>Half-dragon Goblin</t>
  </si>
  <si>
    <t>Cleric of Tiamat</t>
  </si>
  <si>
    <t>Veluuthra Priest</t>
  </si>
  <si>
    <t>1d8+2</t>
  </si>
  <si>
    <t>1d6+1</t>
  </si>
  <si>
    <t>Claw 1</t>
  </si>
  <si>
    <t>Claw 2</t>
  </si>
  <si>
    <t>Immune</t>
  </si>
  <si>
    <t>Perches Unseen</t>
  </si>
  <si>
    <t>The warriors and rangers are all ECL 5 NPCs.</t>
  </si>
  <si>
    <t>Orintho is a ranger 5 / stormtalon 3</t>
  </si>
  <si>
    <t>Perches Unseen is a rogue 7 / stormtalon 1</t>
  </si>
  <si>
    <t>The Cleric of Duthila is a cleric 8</t>
  </si>
  <si>
    <t>Bluerum</t>
  </si>
  <si>
    <t>Dragons</t>
  </si>
  <si>
    <t>Fighter</t>
  </si>
  <si>
    <t>Thanax Amalith</t>
  </si>
  <si>
    <t>Duskblade</t>
  </si>
  <si>
    <r>
      <t>Thanax Amalith</t>
    </r>
    <r>
      <rPr>
        <vertAlign val="superscript"/>
        <sz val="12"/>
        <color theme="1"/>
        <rFont val="Times New Roman"/>
        <family val="1"/>
      </rPr>
      <t>cg</t>
    </r>
  </si>
  <si>
    <t>1d10</t>
  </si>
  <si>
    <t>Heavy Crossbow +3</t>
  </si>
  <si>
    <t>1d10+3</t>
  </si>
  <si>
    <r>
      <t>Thanax Amalith</t>
    </r>
    <r>
      <rPr>
        <vertAlign val="superscript"/>
        <sz val="12"/>
        <color theme="1"/>
        <rFont val="Times New Roman"/>
        <family val="1"/>
      </rPr>
      <t>be</t>
    </r>
  </si>
  <si>
    <t>Draconomicon</t>
  </si>
  <si>
    <t>very young blue dragon</t>
  </si>
  <si>
    <t>Studded Club +1</t>
  </si>
  <si>
    <t>1d8+1+3</t>
  </si>
  <si>
    <t>Slam/Claw</t>
  </si>
  <si>
    <t>1d8+3</t>
  </si>
  <si>
    <t>Scepter of Tiamat</t>
  </si>
  <si>
    <t>QR Light Crossbow</t>
  </si>
  <si>
    <t>1d8</t>
  </si>
  <si>
    <t>Claw/Bite</t>
  </si>
  <si>
    <t>1d6+1/1d4</t>
  </si>
  <si>
    <t>half-dragon goblin</t>
  </si>
  <si>
    <t>Veluuthra priest</t>
  </si>
  <si>
    <t>ranger</t>
  </si>
  <si>
    <t>warrior</t>
  </si>
  <si>
    <t>Godslayer</t>
  </si>
  <si>
    <t>f40’</t>
  </si>
  <si>
    <t>30’/f50’</t>
  </si>
  <si>
    <t>30’/f40’</t>
  </si>
  <si>
    <t>40’/f150’</t>
  </si>
  <si>
    <t>Winged Godslayer</t>
  </si>
  <si>
    <t>winged godslayer</t>
  </si>
  <si>
    <t>Winglings</t>
  </si>
  <si>
    <t>1d10 x3</t>
  </si>
  <si>
    <t>Dagger</t>
  </si>
  <si>
    <t>MW Short Sword</t>
  </si>
  <si>
    <t>MW Longbow</t>
  </si>
  <si>
    <t>Longbow +1</t>
  </si>
  <si>
    <t>1d10+1 x3</t>
  </si>
  <si>
    <r>
      <t>Jadin</t>
    </r>
    <r>
      <rPr>
        <vertAlign val="superscript"/>
        <sz val="12"/>
        <color theme="1"/>
        <rFont val="Times New Roman"/>
        <family val="1"/>
      </rPr>
      <t>cg</t>
    </r>
  </si>
  <si>
    <t>Bluespawn Wingling</t>
  </si>
  <si>
    <t>bluespawn wingling</t>
  </si>
  <si>
    <t>Imm</t>
  </si>
  <si>
    <t>1d10+2 x3</t>
  </si>
  <si>
    <t>3d8+12-8/17-20 + 2d6 elec.</t>
  </si>
  <si>
    <t>2d6+5-4 + 2d6 electric</t>
  </si>
  <si>
    <t>Celestial Griffon</t>
  </si>
  <si>
    <t>30’/f80’</t>
  </si>
  <si>
    <t>2d6+4</t>
  </si>
  <si>
    <t>1d4+2</t>
  </si>
  <si>
    <t>Smite Evil</t>
  </si>
  <si>
    <t>+7</t>
  </si>
  <si>
    <t>magic</t>
  </si>
  <si>
    <t>R5</t>
  </si>
  <si>
    <t>Thanax</t>
  </si>
  <si>
    <t>d2</t>
  </si>
  <si>
    <t>d4</t>
  </si>
  <si>
    <t>d6</t>
  </si>
  <si>
    <t>d8</t>
  </si>
  <si>
    <t>d10</t>
  </si>
  <si>
    <t>d12</t>
  </si>
  <si>
    <t>d100</t>
  </si>
  <si>
    <t>R10</t>
  </si>
  <si>
    <t>Shocking Heavy Flail, 1st</t>
  </si>
  <si>
    <t>Shocking Heavy Flail, 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</si>
</sst>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vertAlign val="superscript"/>
      <sz val="12"/>
      <color theme="1"/>
      <name val="Times New Roman"/>
      <family val="1"/>
    </font>
    <font>
      <i/>
      <sz val="12"/>
      <color rgb="FFFFFF66"/>
      <name val="Times New Roman"/>
      <family val="1"/>
    </font>
    <font>
      <i/>
      <sz val="12"/>
      <color indexed="81"/>
      <name val="Times New Roman"/>
      <family val="1"/>
    </font>
    <font>
      <i/>
      <sz val="12"/>
      <color rgb="FFFFC000"/>
      <name val="Times New Roman"/>
      <family val="1"/>
    </font>
    <font>
      <i/>
      <sz val="12"/>
      <color theme="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8000"/>
        <bgColor indexed="64"/>
      </patternFill>
    </fill>
  </fills>
  <borders count="63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8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2" fillId="9" borderId="34" xfId="0" applyFont="1" applyFill="1" applyBorder="1" applyAlignment="1">
      <alignment horizontal="center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13" fillId="9" borderId="26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/>
    </xf>
    <xf numFmtId="0" fontId="13" fillId="9" borderId="2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0" fontId="2" fillId="25" borderId="21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5" borderId="61" xfId="0" applyFont="1" applyFill="1" applyBorder="1" applyAlignment="1">
      <alignment horizontal="center" vertical="center"/>
    </xf>
    <xf numFmtId="0" fontId="10" fillId="9" borderId="34" xfId="0" applyFont="1" applyFill="1" applyBorder="1" applyAlignment="1">
      <alignment horizontal="center"/>
    </xf>
    <xf numFmtId="0" fontId="5" fillId="5" borderId="62" xfId="0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0" fillId="0" borderId="0" xfId="0" quotePrefix="1" applyAlignment="1">
      <alignment horizontal="center"/>
    </xf>
    <xf numFmtId="0" fontId="0" fillId="10" borderId="41" xfId="0" applyFill="1" applyBorder="1" applyAlignment="1">
      <alignment horizontal="center"/>
    </xf>
    <xf numFmtId="0" fontId="0" fillId="10" borderId="34" xfId="0" applyFill="1" applyBorder="1" applyAlignment="1">
      <alignment horizontal="center"/>
    </xf>
    <xf numFmtId="0" fontId="0" fillId="10" borderId="42" xfId="0" applyFill="1" applyBorder="1" applyAlignment="1">
      <alignment horizontal="center"/>
    </xf>
    <xf numFmtId="0" fontId="15" fillId="10" borderId="8" xfId="0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0" fontId="2" fillId="14" borderId="32" xfId="0" applyFont="1" applyFill="1" applyBorder="1" applyAlignment="1">
      <alignment horizontal="center"/>
    </xf>
    <xf numFmtId="0" fontId="5" fillId="6" borderId="54" xfId="0" applyFont="1" applyFill="1" applyBorder="1" applyAlignment="1">
      <alignment horizontal="center" vertical="center"/>
    </xf>
    <xf numFmtId="0" fontId="0" fillId="23" borderId="60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1" fontId="5" fillId="19" borderId="53" xfId="0" applyNumberFormat="1" applyFont="1" applyFill="1" applyBorder="1" applyAlignment="1">
      <alignment horizontal="center"/>
    </xf>
    <xf numFmtId="0" fontId="17" fillId="6" borderId="8" xfId="0" applyFont="1" applyFill="1" applyBorder="1" applyAlignment="1">
      <alignment horizontal="center"/>
    </xf>
    <xf numFmtId="0" fontId="0" fillId="0" borderId="34" xfId="0" quotePrefix="1" applyBorder="1" applyAlignment="1">
      <alignment horizontal="center"/>
    </xf>
    <xf numFmtId="0" fontId="0" fillId="14" borderId="34" xfId="0" applyFill="1" applyBorder="1" applyAlignment="1">
      <alignment horizontal="center"/>
    </xf>
    <xf numFmtId="0" fontId="5" fillId="14" borderId="54" xfId="0" applyFont="1" applyFill="1" applyBorder="1" applyAlignment="1">
      <alignment horizontal="center"/>
    </xf>
    <xf numFmtId="0" fontId="12" fillId="14" borderId="34" xfId="0" applyFont="1" applyFill="1" applyBorder="1" applyAlignment="1">
      <alignment horizontal="center"/>
    </xf>
    <xf numFmtId="0" fontId="18" fillId="26" borderId="8" xfId="0" applyFont="1" applyFill="1" applyBorder="1" applyAlignment="1">
      <alignment horizontal="center"/>
    </xf>
    <xf numFmtId="0" fontId="18" fillId="22" borderId="8" xfId="0" applyFont="1" applyFill="1" applyBorder="1" applyAlignment="1">
      <alignment horizontal="center"/>
    </xf>
    <xf numFmtId="0" fontId="5" fillId="0" borderId="0" xfId="0" quotePrefix="1" applyFont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307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008000"/>
      <color rgb="FFFFFF66"/>
      <color rgb="FFFF99FF"/>
      <color rgb="FF00FFFF"/>
      <color rgb="FF99FF99"/>
      <color rgb="FFCCFF99"/>
      <color rgb="FFCC99FF"/>
      <color rgb="FFFF33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d2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10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13</c:v>
                </c:pt>
                <c:pt idx="3">
                  <c:v>19</c:v>
                </c:pt>
                <c:pt idx="4">
                  <c:v>22</c:v>
                </c:pt>
                <c:pt idx="5">
                  <c:v>26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8</c:v>
                </c:pt>
                <c:pt idx="2">
                  <c:v>15</c:v>
                </c:pt>
                <c:pt idx="3">
                  <c:v>15</c:v>
                </c:pt>
                <c:pt idx="4">
                  <c:v>18</c:v>
                </c:pt>
                <c:pt idx="5">
                  <c:v>34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3</c:v>
                </c:pt>
                <c:pt idx="2">
                  <c:v>9</c:v>
                </c:pt>
                <c:pt idx="3">
                  <c:v>25</c:v>
                </c:pt>
                <c:pt idx="4">
                  <c:v>39</c:v>
                </c:pt>
                <c:pt idx="5">
                  <c:v>38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7</c:v>
                </c:pt>
                <c:pt idx="1">
                  <c:v>16</c:v>
                </c:pt>
                <c:pt idx="2">
                  <c:v>17</c:v>
                </c:pt>
                <c:pt idx="3">
                  <c:v>33</c:v>
                </c:pt>
                <c:pt idx="4">
                  <c:v>43</c:v>
                </c:pt>
                <c:pt idx="5">
                  <c:v>43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13</c:v>
                </c:pt>
                <c:pt idx="1">
                  <c:v>17</c:v>
                </c:pt>
                <c:pt idx="2">
                  <c:v>20</c:v>
                </c:pt>
                <c:pt idx="3">
                  <c:v>56</c:v>
                </c:pt>
                <c:pt idx="4">
                  <c:v>52</c:v>
                </c:pt>
                <c:pt idx="5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34304"/>
        <c:axId val="128035840"/>
        <c:axId val="55955904"/>
      </c:area3DChart>
      <c:catAx>
        <c:axId val="128034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8035840"/>
        <c:crosses val="autoZero"/>
        <c:auto val="1"/>
        <c:lblAlgn val="ctr"/>
        <c:lblOffset val="100"/>
        <c:noMultiLvlLbl val="0"/>
      </c:catAx>
      <c:valAx>
        <c:axId val="128035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8034304"/>
        <c:crosses val="autoZero"/>
        <c:crossBetween val="midCat"/>
      </c:valAx>
      <c:serAx>
        <c:axId val="55955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803584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d2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10</c:v>
                </c:pt>
                <c:pt idx="5">
                  <c:v>7</c:v>
                </c:pt>
                <c:pt idx="6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d2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3</c:v>
                </c:pt>
                <c:pt idx="5">
                  <c:v>16</c:v>
                </c:pt>
                <c:pt idx="6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d2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13</c:v>
                </c:pt>
                <c:pt idx="3">
                  <c:v>15</c:v>
                </c:pt>
                <c:pt idx="4">
                  <c:v>9</c:v>
                </c:pt>
                <c:pt idx="5">
                  <c:v>17</c:v>
                </c:pt>
                <c:pt idx="6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d2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19</c:v>
                </c:pt>
                <c:pt idx="3">
                  <c:v>15</c:v>
                </c:pt>
                <c:pt idx="4">
                  <c:v>25</c:v>
                </c:pt>
                <c:pt idx="5">
                  <c:v>33</c:v>
                </c:pt>
                <c:pt idx="6">
                  <c:v>56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d2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22</c:v>
                </c:pt>
                <c:pt idx="3">
                  <c:v>18</c:v>
                </c:pt>
                <c:pt idx="4">
                  <c:v>39</c:v>
                </c:pt>
                <c:pt idx="5">
                  <c:v>43</c:v>
                </c:pt>
                <c:pt idx="6">
                  <c:v>52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d2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14</c:v>
                </c:pt>
                <c:pt idx="2">
                  <c:v>26</c:v>
                </c:pt>
                <c:pt idx="3">
                  <c:v>34</c:v>
                </c:pt>
                <c:pt idx="4">
                  <c:v>38</c:v>
                </c:pt>
                <c:pt idx="5">
                  <c:v>43</c:v>
                </c:pt>
                <c:pt idx="6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446592"/>
        <c:axId val="100448128"/>
        <c:axId val="56023232"/>
      </c:area3DChart>
      <c:catAx>
        <c:axId val="100446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0448128"/>
        <c:crosses val="autoZero"/>
        <c:auto val="1"/>
        <c:lblAlgn val="ctr"/>
        <c:lblOffset val="100"/>
        <c:noMultiLvlLbl val="0"/>
      </c:catAx>
      <c:valAx>
        <c:axId val="100448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0446592"/>
        <c:crosses val="autoZero"/>
        <c:crossBetween val="midCat"/>
      </c:valAx>
      <c:serAx>
        <c:axId val="56023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0044812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d2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10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13</c:v>
                </c:pt>
                <c:pt idx="3">
                  <c:v>19</c:v>
                </c:pt>
                <c:pt idx="4">
                  <c:v>22</c:v>
                </c:pt>
                <c:pt idx="5">
                  <c:v>26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8</c:v>
                </c:pt>
                <c:pt idx="2">
                  <c:v>15</c:v>
                </c:pt>
                <c:pt idx="3">
                  <c:v>15</c:v>
                </c:pt>
                <c:pt idx="4">
                  <c:v>18</c:v>
                </c:pt>
                <c:pt idx="5">
                  <c:v>34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3</c:v>
                </c:pt>
                <c:pt idx="2">
                  <c:v>9</c:v>
                </c:pt>
                <c:pt idx="3">
                  <c:v>25</c:v>
                </c:pt>
                <c:pt idx="4">
                  <c:v>39</c:v>
                </c:pt>
                <c:pt idx="5">
                  <c:v>38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7</c:v>
                </c:pt>
                <c:pt idx="1">
                  <c:v>16</c:v>
                </c:pt>
                <c:pt idx="2">
                  <c:v>17</c:v>
                </c:pt>
                <c:pt idx="3">
                  <c:v>33</c:v>
                </c:pt>
                <c:pt idx="4">
                  <c:v>43</c:v>
                </c:pt>
                <c:pt idx="5">
                  <c:v>43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13</c:v>
                </c:pt>
                <c:pt idx="1">
                  <c:v>17</c:v>
                </c:pt>
                <c:pt idx="2">
                  <c:v>20</c:v>
                </c:pt>
                <c:pt idx="3">
                  <c:v>56</c:v>
                </c:pt>
                <c:pt idx="4">
                  <c:v>52</c:v>
                </c:pt>
                <c:pt idx="5">
                  <c:v>69</c:v>
                </c:pt>
              </c:numCache>
            </c:numRef>
          </c:val>
        </c:ser>
        <c:bandFmts/>
        <c:axId val="100461952"/>
        <c:axId val="100463744"/>
        <c:axId val="61659328"/>
      </c:surface3DChart>
      <c:catAx>
        <c:axId val="100461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0463744"/>
        <c:crosses val="autoZero"/>
        <c:auto val="1"/>
        <c:lblAlgn val="ctr"/>
        <c:lblOffset val="100"/>
        <c:noMultiLvlLbl val="0"/>
      </c:catAx>
      <c:valAx>
        <c:axId val="100463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0461952"/>
        <c:crosses val="autoZero"/>
        <c:crossBetween val="midCat"/>
      </c:valAx>
      <c:serAx>
        <c:axId val="61659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046374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342899</xdr:colOff>
      <xdr:row>27</xdr:row>
      <xdr:rowOff>106680</xdr:rowOff>
    </xdr:from>
    <xdr:to>
      <xdr:col>5</xdr:col>
      <xdr:colOff>514349</xdr:colOff>
      <xdr:row>32</xdr:row>
      <xdr:rowOff>68580</xdr:rowOff>
    </xdr:to>
    <xdr:sp macro="" textlink="">
      <xdr:nvSpPr>
        <xdr:cNvPr id="2" name="Hexagon 1"/>
        <xdr:cNvSpPr/>
      </xdr:nvSpPr>
      <xdr:spPr>
        <a:xfrm rot="16200000">
          <a:off x="2973704" y="5842635"/>
          <a:ext cx="952500" cy="636270"/>
        </a:xfrm>
        <a:prstGeom prst="hexagon">
          <a:avLst/>
        </a:prstGeom>
        <a:solidFill>
          <a:srgbClr val="00FFFF">
            <a:alpha val="67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hastened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3</xdr:col>
      <xdr:colOff>238125</xdr:colOff>
      <xdr:row>25</xdr:row>
      <xdr:rowOff>1</xdr:rowOff>
    </xdr:to>
    <xdr:sp macro="" textlink="">
      <xdr:nvSpPr>
        <xdr:cNvPr id="3" name="TextBox 2"/>
        <xdr:cNvSpPr txBox="1"/>
      </xdr:nvSpPr>
      <xdr:spPr>
        <a:xfrm>
          <a:off x="1676400" y="4587240"/>
          <a:ext cx="1068705" cy="198121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blurred</a:t>
          </a:r>
        </a:p>
      </xdr:txBody>
    </xdr:sp>
    <xdr:clientData/>
  </xdr:twoCellAnchor>
  <xdr:twoCellAnchor>
    <xdr:from>
      <xdr:col>23</xdr:col>
      <xdr:colOff>548640</xdr:colOff>
      <xdr:row>2</xdr:row>
      <xdr:rowOff>99061</xdr:rowOff>
    </xdr:from>
    <xdr:to>
      <xdr:col>26</xdr:col>
      <xdr:colOff>504824</xdr:colOff>
      <xdr:row>4</xdr:row>
      <xdr:rowOff>100965</xdr:rowOff>
    </xdr:to>
    <xdr:sp macro="" textlink="">
      <xdr:nvSpPr>
        <xdr:cNvPr id="5" name="Hexagon 4"/>
        <xdr:cNvSpPr/>
      </xdr:nvSpPr>
      <xdr:spPr>
        <a:xfrm>
          <a:off x="11971020" y="723901"/>
          <a:ext cx="855344" cy="398144"/>
        </a:xfrm>
        <a:prstGeom prst="hexagon">
          <a:avLst/>
        </a:prstGeom>
        <a:solidFill>
          <a:srgbClr val="00FFFF">
            <a:alpha val="67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700" b="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+10 until Round</a:t>
          </a:r>
          <a:r>
            <a:rPr lang="en-US" sz="700" b="0" i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20</a:t>
          </a:r>
          <a:endParaRPr lang="en-US" sz="700" b="0" i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zoomScaleNormal="100" workbookViewId="0"/>
  </sheetViews>
  <sheetFormatPr defaultRowHeight="15.6" x14ac:dyDescent="0.3"/>
  <cols>
    <col min="1" max="1" width="17.19921875" customWidth="1"/>
    <col min="2" max="2" width="6.19921875" style="21" bestFit="1" customWidth="1"/>
    <col min="3" max="3" width="8.5" style="21" bestFit="1" customWidth="1"/>
    <col min="4" max="4" width="4.19921875" style="21" bestFit="1" customWidth="1"/>
    <col min="5" max="5" width="8.3984375" style="21" bestFit="1" customWidth="1"/>
    <col min="6" max="6" width="8.5" style="21" bestFit="1" customWidth="1"/>
    <col min="7" max="7" width="2.69921875" customWidth="1"/>
    <col min="8" max="8" width="14.09765625" bestFit="1" customWidth="1"/>
    <col min="9" max="9" width="4.8984375" bestFit="1" customWidth="1"/>
    <col min="10" max="10" width="19.3984375" bestFit="1" customWidth="1"/>
    <col min="11" max="11" width="2.69921875" customWidth="1"/>
    <col min="12" max="12" width="19.59765625" bestFit="1" customWidth="1"/>
    <col min="13" max="13" width="4.8984375" bestFit="1" customWidth="1"/>
    <col min="14" max="14" width="16.69921875" bestFit="1" customWidth="1"/>
  </cols>
  <sheetData>
    <row r="1" spans="1:14" s="110" customFormat="1" ht="31.8" thickBot="1" x14ac:dyDescent="0.35">
      <c r="A1" s="108" t="s">
        <v>0</v>
      </c>
      <c r="B1" s="108" t="s">
        <v>1</v>
      </c>
      <c r="C1" s="108" t="s">
        <v>2</v>
      </c>
      <c r="D1" s="109" t="s">
        <v>3</v>
      </c>
      <c r="E1" s="108" t="s">
        <v>4</v>
      </c>
      <c r="F1" s="108" t="s">
        <v>5</v>
      </c>
      <c r="H1" s="111" t="s">
        <v>16</v>
      </c>
      <c r="I1" s="111"/>
      <c r="J1" s="111"/>
      <c r="K1" s="111"/>
      <c r="L1" s="111" t="s">
        <v>17</v>
      </c>
      <c r="M1" s="111"/>
      <c r="N1" s="111"/>
    </row>
    <row r="2" spans="1:14" ht="19.8" thickTop="1" thickBot="1" x14ac:dyDescent="0.35">
      <c r="A2" s="94" t="s">
        <v>181</v>
      </c>
      <c r="B2" s="94">
        <v>1</v>
      </c>
      <c r="C2" s="77">
        <f>3+2</f>
        <v>5</v>
      </c>
      <c r="D2" s="143">
        <v>19</v>
      </c>
      <c r="E2" s="77">
        <f t="shared" ref="E2:E5" si="0">SUM(C2:D2)</f>
        <v>24</v>
      </c>
      <c r="F2" s="77" t="s">
        <v>9</v>
      </c>
      <c r="H2" s="88" t="s">
        <v>0</v>
      </c>
      <c r="I2" s="89" t="s">
        <v>18</v>
      </c>
      <c r="J2" s="90" t="s">
        <v>19</v>
      </c>
      <c r="L2" s="99" t="s">
        <v>0</v>
      </c>
      <c r="M2" s="100" t="s">
        <v>18</v>
      </c>
      <c r="N2" s="101" t="s">
        <v>77</v>
      </c>
    </row>
    <row r="3" spans="1:14" x14ac:dyDescent="0.3">
      <c r="A3" s="94" t="s">
        <v>8</v>
      </c>
      <c r="B3" s="94">
        <v>1</v>
      </c>
      <c r="C3" s="77">
        <f>3</f>
        <v>3</v>
      </c>
      <c r="D3" s="143">
        <v>20</v>
      </c>
      <c r="E3" s="77">
        <f t="shared" si="0"/>
        <v>23</v>
      </c>
      <c r="F3" s="77" t="s">
        <v>9</v>
      </c>
      <c r="H3" s="91" t="s">
        <v>8</v>
      </c>
      <c r="I3" s="92">
        <v>10</v>
      </c>
      <c r="J3" s="93" t="s">
        <v>20</v>
      </c>
      <c r="L3" s="102" t="s">
        <v>145</v>
      </c>
      <c r="M3" s="78">
        <v>13</v>
      </c>
      <c r="N3" s="103" t="s">
        <v>146</v>
      </c>
    </row>
    <row r="4" spans="1:14" ht="18.600000000000001" x14ac:dyDescent="0.3">
      <c r="A4" s="78" t="s">
        <v>147</v>
      </c>
      <c r="B4" s="78">
        <v>2</v>
      </c>
      <c r="C4" s="77">
        <v>5</v>
      </c>
      <c r="D4" s="143">
        <v>17</v>
      </c>
      <c r="E4" s="77">
        <f t="shared" si="0"/>
        <v>22</v>
      </c>
      <c r="F4" s="77" t="s">
        <v>6</v>
      </c>
      <c r="H4" s="91" t="s">
        <v>82</v>
      </c>
      <c r="I4" s="94">
        <v>10</v>
      </c>
      <c r="J4" s="93" t="s">
        <v>85</v>
      </c>
      <c r="L4" s="102" t="s">
        <v>172</v>
      </c>
      <c r="M4" s="78">
        <v>12</v>
      </c>
      <c r="N4" s="103" t="s">
        <v>122</v>
      </c>
    </row>
    <row r="5" spans="1:14" x14ac:dyDescent="0.3">
      <c r="A5" s="76" t="s">
        <v>101</v>
      </c>
      <c r="B5" s="76">
        <v>2</v>
      </c>
      <c r="C5" s="77">
        <v>1</v>
      </c>
      <c r="D5" s="143">
        <v>18</v>
      </c>
      <c r="E5" s="77">
        <f t="shared" si="0"/>
        <v>19</v>
      </c>
      <c r="F5" s="77" t="s">
        <v>6</v>
      </c>
      <c r="H5" s="169" t="s">
        <v>73</v>
      </c>
      <c r="I5" s="170" t="s">
        <v>127</v>
      </c>
      <c r="J5" s="171" t="s">
        <v>21</v>
      </c>
      <c r="L5" s="102" t="s">
        <v>129</v>
      </c>
      <c r="M5" s="78">
        <v>11</v>
      </c>
      <c r="N5" s="103" t="s">
        <v>144</v>
      </c>
    </row>
    <row r="6" spans="1:14" x14ac:dyDescent="0.3">
      <c r="A6" s="94" t="s">
        <v>7</v>
      </c>
      <c r="B6" s="94">
        <v>1</v>
      </c>
      <c r="C6" s="77">
        <v>4</v>
      </c>
      <c r="D6" s="143">
        <v>12</v>
      </c>
      <c r="E6" s="77">
        <f>SUM(C6:D6)</f>
        <v>16</v>
      </c>
      <c r="F6" s="77" t="s">
        <v>6</v>
      </c>
      <c r="H6" s="91" t="s">
        <v>22</v>
      </c>
      <c r="I6" s="94">
        <v>10</v>
      </c>
      <c r="J6" s="93" t="s">
        <v>23</v>
      </c>
      <c r="L6" s="102" t="s">
        <v>131</v>
      </c>
      <c r="M6" s="78">
        <v>10</v>
      </c>
      <c r="N6" s="103" t="s">
        <v>130</v>
      </c>
    </row>
    <row r="7" spans="1:14" x14ac:dyDescent="0.3">
      <c r="A7" s="76" t="s">
        <v>123</v>
      </c>
      <c r="B7" s="76">
        <v>2</v>
      </c>
      <c r="C7" s="77">
        <v>2</v>
      </c>
      <c r="D7" s="143">
        <v>3</v>
      </c>
      <c r="E7" s="77">
        <f>SUM(C7:D7)</f>
        <v>5</v>
      </c>
      <c r="F7" s="77" t="s">
        <v>170</v>
      </c>
      <c r="H7" s="91" t="s">
        <v>7</v>
      </c>
      <c r="I7" s="94">
        <v>10</v>
      </c>
      <c r="J7" s="93" t="s">
        <v>24</v>
      </c>
      <c r="L7" s="102" t="s">
        <v>125</v>
      </c>
      <c r="M7" s="78">
        <v>5</v>
      </c>
      <c r="N7" s="103" t="s">
        <v>126</v>
      </c>
    </row>
    <row r="8" spans="1:14" x14ac:dyDescent="0.3">
      <c r="A8" s="94" t="s">
        <v>82</v>
      </c>
      <c r="B8" s="94">
        <v>1</v>
      </c>
      <c r="C8" s="77">
        <v>1</v>
      </c>
      <c r="D8" s="143">
        <v>3</v>
      </c>
      <c r="E8" s="77">
        <f>SUM(C8:D8)</f>
        <v>4</v>
      </c>
      <c r="F8" s="77" t="s">
        <v>84</v>
      </c>
      <c r="H8" s="91" t="s">
        <v>101</v>
      </c>
      <c r="I8" s="94">
        <v>11</v>
      </c>
      <c r="J8" s="93" t="s">
        <v>102</v>
      </c>
      <c r="L8" s="102" t="s">
        <v>128</v>
      </c>
      <c r="M8" s="78">
        <v>4</v>
      </c>
      <c r="N8" s="103" t="s">
        <v>152</v>
      </c>
    </row>
    <row r="9" spans="1:14" ht="16.2" thickBot="1" x14ac:dyDescent="0.35">
      <c r="A9" s="76" t="s">
        <v>188</v>
      </c>
      <c r="B9" s="76">
        <v>2</v>
      </c>
      <c r="C9" s="77">
        <v>2</v>
      </c>
      <c r="D9" s="143">
        <v>18</v>
      </c>
      <c r="E9" s="77">
        <f t="shared" ref="E9" si="1">SUM(C9:D9)</f>
        <v>20</v>
      </c>
      <c r="F9" s="77" t="s">
        <v>189</v>
      </c>
      <c r="H9" s="91" t="s">
        <v>123</v>
      </c>
      <c r="I9" s="94">
        <v>64</v>
      </c>
      <c r="J9" s="93" t="s">
        <v>124</v>
      </c>
      <c r="L9" s="102" t="s">
        <v>142</v>
      </c>
      <c r="M9" s="78">
        <v>4</v>
      </c>
      <c r="N9" s="103" t="s">
        <v>152</v>
      </c>
    </row>
    <row r="10" spans="1:14" x14ac:dyDescent="0.3">
      <c r="H10" s="132" t="s">
        <v>25</v>
      </c>
      <c r="I10" s="95">
        <f>AVERAGE(I3:I9)</f>
        <v>19.166666666666668</v>
      </c>
      <c r="J10" s="96"/>
      <c r="L10" s="135" t="s">
        <v>25</v>
      </c>
      <c r="M10" s="155">
        <f>AVERAGE(M3:M9)</f>
        <v>8.4285714285714288</v>
      </c>
      <c r="N10" s="104"/>
    </row>
    <row r="11" spans="1:14" x14ac:dyDescent="0.3">
      <c r="H11" s="133" t="s">
        <v>26</v>
      </c>
      <c r="I11" s="97">
        <f>SUM(I3:I9)</f>
        <v>115</v>
      </c>
      <c r="J11" s="93"/>
      <c r="L11" s="136" t="s">
        <v>26</v>
      </c>
      <c r="M11" s="105">
        <f>SUM(M3:M9)</f>
        <v>59</v>
      </c>
      <c r="N11" s="103"/>
    </row>
    <row r="12" spans="1:14" x14ac:dyDescent="0.3">
      <c r="H12" s="133" t="s">
        <v>27</v>
      </c>
      <c r="I12" s="97">
        <f>COUNT(I3:I9)</f>
        <v>6</v>
      </c>
      <c r="J12" s="93"/>
      <c r="L12" s="136" t="s">
        <v>29</v>
      </c>
      <c r="M12" s="125">
        <f>M11/4</f>
        <v>14.75</v>
      </c>
      <c r="N12" s="103" t="s">
        <v>30</v>
      </c>
    </row>
    <row r="13" spans="1:14" ht="16.2" thickBot="1" x14ac:dyDescent="0.35">
      <c r="A13" s="78" t="s">
        <v>143</v>
      </c>
      <c r="B13" s="78">
        <v>2</v>
      </c>
      <c r="C13" s="77">
        <v>4</v>
      </c>
      <c r="D13" s="143">
        <v>10</v>
      </c>
      <c r="E13" s="77">
        <f>SUM(C13:D13)</f>
        <v>14</v>
      </c>
      <c r="F13" s="77" t="s">
        <v>171</v>
      </c>
      <c r="H13" s="133" t="s">
        <v>29</v>
      </c>
      <c r="I13" s="127">
        <f>I11/4</f>
        <v>28.75</v>
      </c>
      <c r="J13" s="93" t="s">
        <v>30</v>
      </c>
      <c r="L13" s="137" t="s">
        <v>31</v>
      </c>
      <c r="M13" s="126">
        <f>M12*2</f>
        <v>29.5</v>
      </c>
      <c r="N13" s="106" t="s">
        <v>32</v>
      </c>
    </row>
    <row r="14" spans="1:14" ht="16.8" thickTop="1" thickBot="1" x14ac:dyDescent="0.35">
      <c r="A14" s="78" t="s">
        <v>131</v>
      </c>
      <c r="B14" s="78">
        <v>2</v>
      </c>
      <c r="C14" s="77">
        <v>4</v>
      </c>
      <c r="D14" s="143">
        <v>5</v>
      </c>
      <c r="E14" s="77">
        <f>SUM(C14:D14)</f>
        <v>9</v>
      </c>
      <c r="F14" s="77" t="s">
        <v>6</v>
      </c>
      <c r="H14" s="134" t="s">
        <v>31</v>
      </c>
      <c r="I14" s="128">
        <f>I13*2</f>
        <v>57.5</v>
      </c>
      <c r="J14" s="98" t="s">
        <v>32</v>
      </c>
    </row>
    <row r="15" spans="1:14" ht="16.2" thickTop="1" x14ac:dyDescent="0.3">
      <c r="A15" s="78" t="s">
        <v>174</v>
      </c>
      <c r="B15" s="78">
        <v>2</v>
      </c>
      <c r="C15" s="77">
        <v>2</v>
      </c>
      <c r="D15" s="143">
        <v>5</v>
      </c>
      <c r="E15" s="77">
        <f>SUM(C15:D15)</f>
        <v>7</v>
      </c>
      <c r="F15" s="77" t="s">
        <v>168</v>
      </c>
      <c r="L15" s="87" t="s">
        <v>33</v>
      </c>
      <c r="M15" s="130">
        <f>I13</f>
        <v>28.75</v>
      </c>
    </row>
    <row r="16" spans="1:14" x14ac:dyDescent="0.3">
      <c r="A16" s="78" t="s">
        <v>167</v>
      </c>
      <c r="B16" s="78">
        <v>2</v>
      </c>
      <c r="C16" s="77">
        <v>-2</v>
      </c>
      <c r="D16" s="143">
        <v>7</v>
      </c>
      <c r="E16" s="77">
        <f>SUM(C16:D16)</f>
        <v>5</v>
      </c>
      <c r="F16" s="77" t="s">
        <v>169</v>
      </c>
      <c r="L16" s="87" t="s">
        <v>34</v>
      </c>
      <c r="M16" s="130">
        <f>I14</f>
        <v>57.5</v>
      </c>
    </row>
    <row r="17" spans="1:13" x14ac:dyDescent="0.3">
      <c r="A17" s="78" t="s">
        <v>129</v>
      </c>
      <c r="B17" s="78">
        <v>2</v>
      </c>
      <c r="C17" s="77">
        <v>4</v>
      </c>
      <c r="D17" s="143">
        <v>12</v>
      </c>
      <c r="E17" s="77">
        <f>SUM(C17:D17)</f>
        <v>16</v>
      </c>
      <c r="F17" s="77" t="s">
        <v>6</v>
      </c>
      <c r="L17" s="87" t="s">
        <v>35</v>
      </c>
      <c r="M17" s="130">
        <f>I11</f>
        <v>115</v>
      </c>
    </row>
    <row r="19" spans="1:13" x14ac:dyDescent="0.3">
      <c r="A19" t="s">
        <v>139</v>
      </c>
      <c r="L19" s="15" t="s">
        <v>36</v>
      </c>
      <c r="M19" s="129">
        <f>M11</f>
        <v>59</v>
      </c>
    </row>
    <row r="20" spans="1:13" x14ac:dyDescent="0.3">
      <c r="A20" t="s">
        <v>140</v>
      </c>
    </row>
    <row r="21" spans="1:13" x14ac:dyDescent="0.3">
      <c r="A21" t="s">
        <v>141</v>
      </c>
    </row>
    <row r="22" spans="1:13" x14ac:dyDescent="0.3">
      <c r="A22" t="s">
        <v>138</v>
      </c>
    </row>
  </sheetData>
  <sortState ref="A2:F13">
    <sortCondition descending="1" ref="E2:E13"/>
    <sortCondition descending="1" ref="C2:C13"/>
  </sortState>
  <conditionalFormatting sqref="M19">
    <cfRule type="cellIs" dxfId="306" priority="13" operator="greaterThan">
      <formula>$M$17</formula>
    </cfRule>
    <cfRule type="cellIs" dxfId="305" priority="14" operator="between">
      <formula>$M$16</formula>
      <formula>$M$17</formula>
    </cfRule>
    <cfRule type="cellIs" dxfId="304" priority="15" operator="between">
      <formula>$M$15</formula>
      <formula>$M$16</formula>
    </cfRule>
    <cfRule type="cellIs" dxfId="303" priority="16" operator="lessThan">
      <formula>$M$15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8"/>
  <sheetViews>
    <sheetView showGridLines="0" workbookViewId="0"/>
  </sheetViews>
  <sheetFormatPr defaultRowHeight="15.6" x14ac:dyDescent="0.3"/>
  <cols>
    <col min="1" max="1" width="19.5" style="21" bestFit="1" customWidth="1"/>
    <col min="2" max="2" width="22.19921875" style="21" bestFit="1" customWidth="1"/>
    <col min="3" max="3" width="23.5" style="21" bestFit="1" customWidth="1"/>
    <col min="4" max="4" width="4.8984375" style="21" bestFit="1" customWidth="1"/>
    <col min="5" max="5" width="5.69921875" style="21" bestFit="1" customWidth="1"/>
    <col min="6" max="6" width="3.8984375" style="21" bestFit="1" customWidth="1"/>
    <col min="7" max="7" width="7.09765625" style="21" bestFit="1" customWidth="1"/>
    <col min="8" max="8" width="3.8984375" style="21" bestFit="1" customWidth="1"/>
    <col min="9" max="9" width="5.3984375" style="21" bestFit="1" customWidth="1"/>
    <col min="10" max="10" width="15.59765625" style="21" bestFit="1" customWidth="1"/>
  </cols>
  <sheetData>
    <row r="1" spans="1:10" ht="16.2" thickBot="1" x14ac:dyDescent="0.35">
      <c r="A1" s="107" t="s">
        <v>0</v>
      </c>
      <c r="B1" s="82" t="s">
        <v>37</v>
      </c>
      <c r="C1" s="82" t="s">
        <v>38</v>
      </c>
      <c r="D1" s="84" t="s">
        <v>39</v>
      </c>
      <c r="E1" s="82" t="s">
        <v>40</v>
      </c>
      <c r="F1" s="82" t="s">
        <v>41</v>
      </c>
      <c r="G1" s="82" t="s">
        <v>42</v>
      </c>
      <c r="H1" s="86" t="s">
        <v>43</v>
      </c>
      <c r="I1" s="83" t="s">
        <v>28</v>
      </c>
      <c r="J1" s="83" t="s">
        <v>98</v>
      </c>
    </row>
    <row r="2" spans="1:10" x14ac:dyDescent="0.3">
      <c r="A2" s="78" t="s">
        <v>172</v>
      </c>
      <c r="B2" s="77" t="s">
        <v>118</v>
      </c>
      <c r="C2" s="78" t="s">
        <v>186</v>
      </c>
      <c r="D2" s="85">
        <f>12-8</f>
        <v>4</v>
      </c>
      <c r="E2" s="78">
        <f>9-8</f>
        <v>1</v>
      </c>
      <c r="F2" s="77">
        <v>2</v>
      </c>
      <c r="G2" s="177">
        <v>1</v>
      </c>
      <c r="H2" s="160">
        <f t="shared" ref="H2:H15" ca="1" si="0">RANDBETWEEN(1,20)</f>
        <v>18</v>
      </c>
      <c r="I2" s="77">
        <f t="shared" ref="I2:I3" ca="1" si="1">SUM(D2:H2)</f>
        <v>26</v>
      </c>
      <c r="J2" s="168" t="s">
        <v>120</v>
      </c>
    </row>
    <row r="3" spans="1:10" x14ac:dyDescent="0.3">
      <c r="A3" s="78" t="s">
        <v>172</v>
      </c>
      <c r="B3" s="77" t="s">
        <v>119</v>
      </c>
      <c r="C3" s="78" t="s">
        <v>187</v>
      </c>
      <c r="D3" s="85">
        <f>12-8</f>
        <v>4</v>
      </c>
      <c r="E3" s="78">
        <f>3-8</f>
        <v>-5</v>
      </c>
      <c r="F3" s="77">
        <v>0</v>
      </c>
      <c r="G3" s="177">
        <v>1</v>
      </c>
      <c r="H3" s="160">
        <f t="shared" ca="1" si="0"/>
        <v>3</v>
      </c>
      <c r="I3" s="77">
        <f t="shared" ca="1" si="1"/>
        <v>3</v>
      </c>
      <c r="J3" s="168" t="s">
        <v>120</v>
      </c>
    </row>
    <row r="4" spans="1:10" x14ac:dyDescent="0.3">
      <c r="A4" s="78" t="s">
        <v>172</v>
      </c>
      <c r="B4" s="77" t="s">
        <v>121</v>
      </c>
      <c r="C4" s="78" t="s">
        <v>121</v>
      </c>
      <c r="D4" s="85">
        <f>12-8</f>
        <v>4</v>
      </c>
      <c r="E4" s="78">
        <f>18-8</f>
        <v>10</v>
      </c>
      <c r="F4" s="77">
        <v>0</v>
      </c>
      <c r="G4" s="177">
        <v>1</v>
      </c>
      <c r="H4" s="160">
        <f t="shared" ca="1" si="0"/>
        <v>19</v>
      </c>
      <c r="I4" s="77">
        <f t="shared" ref="I4" ca="1" si="2">SUM(D4:H4)</f>
        <v>34</v>
      </c>
      <c r="J4" s="168"/>
    </row>
    <row r="5" spans="1:10" x14ac:dyDescent="0.3">
      <c r="A5" s="78" t="s">
        <v>153</v>
      </c>
      <c r="B5" s="77" t="s">
        <v>119</v>
      </c>
      <c r="C5" s="77" t="s">
        <v>132</v>
      </c>
      <c r="D5" s="85">
        <v>11</v>
      </c>
      <c r="E5" s="77">
        <v>0</v>
      </c>
      <c r="F5" s="77">
        <v>0</v>
      </c>
      <c r="G5" s="177">
        <v>1</v>
      </c>
      <c r="H5" s="160">
        <f t="shared" ca="1" si="0"/>
        <v>11</v>
      </c>
      <c r="I5" s="77">
        <f t="shared" ref="I5" ca="1" si="3">SUM(D5:H5)</f>
        <v>23</v>
      </c>
      <c r="J5" s="168"/>
    </row>
    <row r="6" spans="1:10" x14ac:dyDescent="0.3">
      <c r="A6" s="78" t="s">
        <v>153</v>
      </c>
      <c r="B6" s="77" t="s">
        <v>134</v>
      </c>
      <c r="C6" s="77" t="s">
        <v>133</v>
      </c>
      <c r="D6" s="85">
        <v>6</v>
      </c>
      <c r="E6" s="77">
        <v>0</v>
      </c>
      <c r="F6" s="77">
        <v>0</v>
      </c>
      <c r="G6" s="177">
        <v>1</v>
      </c>
      <c r="H6" s="160">
        <f t="shared" ca="1" si="0"/>
        <v>20</v>
      </c>
      <c r="I6" s="77">
        <f t="shared" ref="I6:I15" ca="1" si="4">SUM(D6:H6)</f>
        <v>27</v>
      </c>
      <c r="J6" s="168"/>
    </row>
    <row r="7" spans="1:10" x14ac:dyDescent="0.3">
      <c r="A7" s="78" t="s">
        <v>153</v>
      </c>
      <c r="B7" s="77" t="s">
        <v>135</v>
      </c>
      <c r="C7" s="77" t="s">
        <v>133</v>
      </c>
      <c r="D7" s="85">
        <v>6</v>
      </c>
      <c r="E7" s="77">
        <v>0</v>
      </c>
      <c r="F7" s="77">
        <v>0</v>
      </c>
      <c r="G7" s="177">
        <v>1</v>
      </c>
      <c r="H7" s="160">
        <f t="shared" ca="1" si="0"/>
        <v>19</v>
      </c>
      <c r="I7" s="77">
        <f t="shared" ref="I7" ca="1" si="5">SUM(D7:H7)</f>
        <v>26</v>
      </c>
      <c r="J7" s="168"/>
    </row>
    <row r="8" spans="1:10" x14ac:dyDescent="0.3">
      <c r="A8" s="78" t="s">
        <v>145</v>
      </c>
      <c r="B8" s="77" t="s">
        <v>205</v>
      </c>
      <c r="C8" s="77" t="s">
        <v>148</v>
      </c>
      <c r="D8" s="85">
        <v>13</v>
      </c>
      <c r="E8" s="77">
        <v>4</v>
      </c>
      <c r="F8" s="77">
        <v>1</v>
      </c>
      <c r="G8" s="177">
        <v>1</v>
      </c>
      <c r="H8" s="160">
        <f t="shared" ca="1" si="0"/>
        <v>14</v>
      </c>
      <c r="I8" s="77">
        <f t="shared" ref="I8:I10" ca="1" si="6">SUM(D8:H8)</f>
        <v>33</v>
      </c>
      <c r="J8" s="168"/>
    </row>
    <row r="9" spans="1:10" x14ac:dyDescent="0.3">
      <c r="A9" s="78" t="s">
        <v>145</v>
      </c>
      <c r="B9" s="77" t="s">
        <v>206</v>
      </c>
      <c r="C9" s="77" t="s">
        <v>148</v>
      </c>
      <c r="D9" s="85">
        <v>8</v>
      </c>
      <c r="E9" s="77">
        <v>4</v>
      </c>
      <c r="F9" s="77">
        <v>1</v>
      </c>
      <c r="G9" s="177">
        <v>1</v>
      </c>
      <c r="H9" s="160">
        <f t="shared" ca="1" si="0"/>
        <v>13</v>
      </c>
      <c r="I9" s="77">
        <f t="shared" ref="I9" ca="1" si="7">SUM(D9:H9)</f>
        <v>27</v>
      </c>
      <c r="J9" s="168"/>
    </row>
    <row r="10" spans="1:10" x14ac:dyDescent="0.3">
      <c r="A10" s="78" t="s">
        <v>145</v>
      </c>
      <c r="B10" s="77" t="s">
        <v>149</v>
      </c>
      <c r="C10" s="77" t="s">
        <v>150</v>
      </c>
      <c r="D10" s="85">
        <v>13</v>
      </c>
      <c r="E10" s="77">
        <v>3</v>
      </c>
      <c r="F10" s="77">
        <v>3</v>
      </c>
      <c r="G10" s="177">
        <v>1</v>
      </c>
      <c r="H10" s="160">
        <f t="shared" ca="1" si="0"/>
        <v>13</v>
      </c>
      <c r="I10" s="77">
        <f t="shared" ca="1" si="6"/>
        <v>33</v>
      </c>
      <c r="J10" s="168"/>
    </row>
    <row r="11" spans="1:10" x14ac:dyDescent="0.3">
      <c r="A11" s="78" t="s">
        <v>129</v>
      </c>
      <c r="B11" s="77" t="s">
        <v>154</v>
      </c>
      <c r="C11" s="77" t="s">
        <v>155</v>
      </c>
      <c r="D11" s="85">
        <v>11</v>
      </c>
      <c r="E11" s="77">
        <v>3</v>
      </c>
      <c r="F11" s="77">
        <v>1</v>
      </c>
      <c r="G11" s="177">
        <v>1</v>
      </c>
      <c r="H11" s="160">
        <f t="shared" ca="1" si="0"/>
        <v>13</v>
      </c>
      <c r="I11" s="77">
        <f t="shared" ca="1" si="4"/>
        <v>29</v>
      </c>
      <c r="J11" s="168"/>
    </row>
    <row r="12" spans="1:10" x14ac:dyDescent="0.3">
      <c r="A12" s="78" t="s">
        <v>129</v>
      </c>
      <c r="B12" s="77" t="s">
        <v>156</v>
      </c>
      <c r="C12" s="77" t="s">
        <v>157</v>
      </c>
      <c r="D12" s="85">
        <v>11</v>
      </c>
      <c r="E12" s="77">
        <v>3</v>
      </c>
      <c r="F12" s="77">
        <v>0</v>
      </c>
      <c r="G12" s="177">
        <v>1</v>
      </c>
      <c r="H12" s="160">
        <f t="shared" ca="1" si="0"/>
        <v>4</v>
      </c>
      <c r="I12" s="77">
        <f t="shared" ca="1" si="4"/>
        <v>19</v>
      </c>
      <c r="J12" s="168"/>
    </row>
    <row r="13" spans="1:10" x14ac:dyDescent="0.3">
      <c r="A13" s="78" t="s">
        <v>131</v>
      </c>
      <c r="B13" s="77" t="s">
        <v>158</v>
      </c>
      <c r="C13" s="77" t="s">
        <v>157</v>
      </c>
      <c r="D13" s="85">
        <v>8</v>
      </c>
      <c r="E13" s="77">
        <v>1</v>
      </c>
      <c r="F13" s="77">
        <v>1</v>
      </c>
      <c r="G13" s="177">
        <v>1</v>
      </c>
      <c r="H13" s="160">
        <f t="shared" ca="1" si="0"/>
        <v>1</v>
      </c>
      <c r="I13" s="77">
        <f t="shared" ca="1" si="4"/>
        <v>12</v>
      </c>
      <c r="J13" s="168"/>
    </row>
    <row r="14" spans="1:10" x14ac:dyDescent="0.3">
      <c r="A14" s="78" t="s">
        <v>131</v>
      </c>
      <c r="B14" s="77" t="s">
        <v>159</v>
      </c>
      <c r="C14" s="77" t="s">
        <v>160</v>
      </c>
      <c r="D14" s="85">
        <v>8</v>
      </c>
      <c r="E14" s="77">
        <v>2</v>
      </c>
      <c r="F14" s="77">
        <v>1</v>
      </c>
      <c r="G14" s="177">
        <v>1</v>
      </c>
      <c r="H14" s="160">
        <f t="shared" ca="1" si="0"/>
        <v>5</v>
      </c>
      <c r="I14" s="77">
        <f t="shared" ca="1" si="4"/>
        <v>17</v>
      </c>
      <c r="J14" s="168"/>
    </row>
    <row r="15" spans="1:10" x14ac:dyDescent="0.3">
      <c r="A15" s="78" t="s">
        <v>182</v>
      </c>
      <c r="B15" s="77" t="s">
        <v>161</v>
      </c>
      <c r="C15" s="77" t="s">
        <v>162</v>
      </c>
      <c r="D15" s="85">
        <v>4</v>
      </c>
      <c r="E15" s="77">
        <v>1</v>
      </c>
      <c r="F15" s="77">
        <v>0</v>
      </c>
      <c r="G15" s="177">
        <v>1</v>
      </c>
      <c r="H15" s="160">
        <f t="shared" ca="1" si="0"/>
        <v>5</v>
      </c>
      <c r="I15" s="77">
        <f t="shared" ca="1" si="4"/>
        <v>11</v>
      </c>
      <c r="J15" s="168"/>
    </row>
    <row r="16" spans="1:10" ht="16.2" thickBot="1" x14ac:dyDescent="0.35"/>
    <row r="17" spans="1:10" ht="16.2" thickBot="1" x14ac:dyDescent="0.35">
      <c r="A17" s="107" t="s">
        <v>0</v>
      </c>
      <c r="B17" s="82" t="s">
        <v>37</v>
      </c>
      <c r="C17" s="82" t="s">
        <v>38</v>
      </c>
      <c r="D17" s="84" t="s">
        <v>39</v>
      </c>
      <c r="E17" s="82" t="s">
        <v>40</v>
      </c>
      <c r="F17" s="82" t="s">
        <v>41</v>
      </c>
      <c r="G17" s="82" t="s">
        <v>42</v>
      </c>
      <c r="H17" s="86" t="s">
        <v>43</v>
      </c>
      <c r="I17" s="83" t="s">
        <v>28</v>
      </c>
      <c r="J17" s="83" t="s">
        <v>98</v>
      </c>
    </row>
    <row r="18" spans="1:10" x14ac:dyDescent="0.3">
      <c r="A18" s="76" t="s">
        <v>104</v>
      </c>
      <c r="B18" s="77" t="s">
        <v>179</v>
      </c>
      <c r="C18" s="77" t="s">
        <v>180</v>
      </c>
      <c r="D18" s="85">
        <v>9</v>
      </c>
      <c r="E18" s="77">
        <v>3</v>
      </c>
      <c r="F18" s="77">
        <v>1</v>
      </c>
      <c r="G18" s="177">
        <v>2</v>
      </c>
      <c r="H18" s="143">
        <f t="shared" ref="H18:H27" ca="1" si="8">RANDBETWEEN(1,20)</f>
        <v>7</v>
      </c>
      <c r="I18" s="77">
        <f t="shared" ref="I18:I19" ca="1" si="9">SUM(D18:H18)</f>
        <v>22</v>
      </c>
    </row>
    <row r="19" spans="1:10" x14ac:dyDescent="0.3">
      <c r="A19" s="76" t="s">
        <v>137</v>
      </c>
      <c r="B19" s="77" t="s">
        <v>179</v>
      </c>
      <c r="C19" s="77" t="s">
        <v>180</v>
      </c>
      <c r="D19" s="85">
        <v>8</v>
      </c>
      <c r="E19" s="163">
        <v>4</v>
      </c>
      <c r="F19" s="163">
        <v>1</v>
      </c>
      <c r="G19" s="177">
        <v>2</v>
      </c>
      <c r="H19" s="143">
        <f t="shared" ca="1" si="8"/>
        <v>15</v>
      </c>
      <c r="I19" s="77">
        <f t="shared" ca="1" si="9"/>
        <v>30</v>
      </c>
    </row>
    <row r="20" spans="1:10" x14ac:dyDescent="0.3">
      <c r="A20" s="76" t="s">
        <v>105</v>
      </c>
      <c r="B20" s="77" t="s">
        <v>178</v>
      </c>
      <c r="C20" s="77" t="s">
        <v>175</v>
      </c>
      <c r="D20" s="85">
        <v>8</v>
      </c>
      <c r="E20" s="163">
        <v>2</v>
      </c>
      <c r="F20" s="163">
        <v>1</v>
      </c>
      <c r="G20" s="177">
        <v>2</v>
      </c>
      <c r="H20" s="143">
        <f t="shared" ca="1" si="8"/>
        <v>3</v>
      </c>
      <c r="I20" s="77">
        <f t="shared" ref="I20" ca="1" si="10">SUM(D20:H20)</f>
        <v>16</v>
      </c>
    </row>
    <row r="21" spans="1:10" x14ac:dyDescent="0.3">
      <c r="A21" s="76" t="s">
        <v>114</v>
      </c>
      <c r="B21" s="77" t="s">
        <v>177</v>
      </c>
      <c r="C21" s="77" t="s">
        <v>185</v>
      </c>
      <c r="D21" s="85">
        <v>5</v>
      </c>
      <c r="E21" s="163">
        <v>2</v>
      </c>
      <c r="F21" s="163">
        <v>1</v>
      </c>
      <c r="G21" s="177">
        <v>2</v>
      </c>
      <c r="H21" s="143">
        <f t="shared" ca="1" si="8"/>
        <v>14</v>
      </c>
      <c r="I21" s="77">
        <f t="shared" ref="I21" ca="1" si="11">SUM(D21:H21)</f>
        <v>24</v>
      </c>
    </row>
    <row r="22" spans="1:10" x14ac:dyDescent="0.3">
      <c r="A22" s="76" t="s">
        <v>114</v>
      </c>
      <c r="B22" s="77" t="s">
        <v>116</v>
      </c>
      <c r="C22" s="77" t="s">
        <v>175</v>
      </c>
      <c r="D22" s="85">
        <v>5</v>
      </c>
      <c r="E22" s="163">
        <v>3</v>
      </c>
      <c r="F22" s="163">
        <v>0</v>
      </c>
      <c r="G22" s="177">
        <v>2</v>
      </c>
      <c r="H22" s="143">
        <f t="shared" ca="1" si="8"/>
        <v>4</v>
      </c>
      <c r="I22" s="77">
        <f t="shared" ref="I22" ca="1" si="12">SUM(D22:H22)</f>
        <v>14</v>
      </c>
      <c r="J22" s="21" t="s">
        <v>196</v>
      </c>
    </row>
    <row r="23" spans="1:10" x14ac:dyDescent="0.3">
      <c r="A23" s="76" t="s">
        <v>115</v>
      </c>
      <c r="B23" s="77" t="s">
        <v>176</v>
      </c>
      <c r="C23" s="77" t="s">
        <v>175</v>
      </c>
      <c r="D23" s="85">
        <v>5</v>
      </c>
      <c r="E23" s="163">
        <v>0</v>
      </c>
      <c r="F23" s="163">
        <v>0</v>
      </c>
      <c r="G23" s="177">
        <v>2</v>
      </c>
      <c r="H23" s="143">
        <f t="shared" ca="1" si="8"/>
        <v>14</v>
      </c>
      <c r="I23" s="77">
        <f t="shared" ref="I23:I24" ca="1" si="13">SUM(D23:H23)</f>
        <v>21</v>
      </c>
      <c r="J23" s="21" t="s">
        <v>196</v>
      </c>
    </row>
    <row r="24" spans="1:10" x14ac:dyDescent="0.3">
      <c r="A24" s="76" t="s">
        <v>115</v>
      </c>
      <c r="B24" s="77" t="s">
        <v>178</v>
      </c>
      <c r="C24" s="77" t="s">
        <v>175</v>
      </c>
      <c r="D24" s="85">
        <v>5</v>
      </c>
      <c r="E24" s="163">
        <v>3</v>
      </c>
      <c r="F24" s="163">
        <v>1</v>
      </c>
      <c r="G24" s="177">
        <v>2</v>
      </c>
      <c r="H24" s="143">
        <f t="shared" ca="1" si="8"/>
        <v>20</v>
      </c>
      <c r="I24" s="77">
        <f t="shared" ca="1" si="13"/>
        <v>31</v>
      </c>
      <c r="J24" s="21" t="s">
        <v>196</v>
      </c>
    </row>
    <row r="25" spans="1:10" x14ac:dyDescent="0.3">
      <c r="A25" s="76" t="s">
        <v>188</v>
      </c>
      <c r="B25" s="77" t="s">
        <v>119</v>
      </c>
      <c r="C25" s="77" t="s">
        <v>190</v>
      </c>
      <c r="D25" s="85">
        <v>7</v>
      </c>
      <c r="E25" s="163">
        <v>4</v>
      </c>
      <c r="F25" s="163">
        <v>0</v>
      </c>
      <c r="G25" s="163">
        <v>0</v>
      </c>
      <c r="H25" s="143">
        <f t="shared" ca="1" si="8"/>
        <v>9</v>
      </c>
      <c r="I25" s="77">
        <f t="shared" ref="I25" ca="1" si="14">SUM(D25:H25)</f>
        <v>20</v>
      </c>
    </row>
    <row r="26" spans="1:10" x14ac:dyDescent="0.3">
      <c r="A26" s="76" t="s">
        <v>188</v>
      </c>
      <c r="B26" s="77" t="s">
        <v>134</v>
      </c>
      <c r="C26" s="77" t="s">
        <v>191</v>
      </c>
      <c r="D26" s="85">
        <v>7</v>
      </c>
      <c r="E26" s="163">
        <v>1</v>
      </c>
      <c r="F26" s="163">
        <v>0</v>
      </c>
      <c r="G26" s="163">
        <v>0</v>
      </c>
      <c r="H26" s="143">
        <f t="shared" ca="1" si="8"/>
        <v>15</v>
      </c>
      <c r="I26" s="77">
        <f t="shared" ref="I26" ca="1" si="15">SUM(D26:H26)</f>
        <v>23</v>
      </c>
    </row>
    <row r="27" spans="1:10" x14ac:dyDescent="0.3">
      <c r="A27" s="76" t="s">
        <v>188</v>
      </c>
      <c r="B27" s="77" t="s">
        <v>135</v>
      </c>
      <c r="C27" s="77" t="s">
        <v>191</v>
      </c>
      <c r="D27" s="85">
        <v>7</v>
      </c>
      <c r="E27" s="163">
        <v>1</v>
      </c>
      <c r="F27" s="163">
        <v>0</v>
      </c>
      <c r="G27" s="163">
        <v>0</v>
      </c>
      <c r="H27" s="143">
        <f t="shared" ca="1" si="8"/>
        <v>9</v>
      </c>
      <c r="I27" s="77">
        <f t="shared" ref="I27" ca="1" si="16">SUM(D27:H27)</f>
        <v>17</v>
      </c>
    </row>
    <row r="28" spans="1:10" x14ac:dyDescent="0.3">
      <c r="A28" s="76" t="s">
        <v>188</v>
      </c>
      <c r="B28" s="77" t="s">
        <v>192</v>
      </c>
      <c r="C28" s="180" t="s">
        <v>193</v>
      </c>
      <c r="D28" s="181"/>
      <c r="E28" s="182"/>
      <c r="F28" s="182"/>
      <c r="G28" s="182"/>
      <c r="H28" s="183"/>
      <c r="I28" s="181"/>
    </row>
  </sheetData>
  <conditionalFormatting sqref="H18">
    <cfRule type="cellIs" dxfId="302" priority="437" operator="equal">
      <formula>20</formula>
    </cfRule>
    <cfRule type="cellIs" dxfId="301" priority="438" operator="equal">
      <formula>1</formula>
    </cfRule>
  </conditionalFormatting>
  <conditionalFormatting sqref="F18">
    <cfRule type="cellIs" dxfId="300" priority="435" operator="equal">
      <formula>"No"</formula>
    </cfRule>
    <cfRule type="cellIs" dxfId="299" priority="436" operator="equal">
      <formula>"Yes"</formula>
    </cfRule>
  </conditionalFormatting>
  <conditionalFormatting sqref="G18:G24">
    <cfRule type="cellIs" dxfId="298" priority="433" operator="equal">
      <formula>"No"</formula>
    </cfRule>
    <cfRule type="cellIs" dxfId="297" priority="434" operator="equal">
      <formula>"Yes"</formula>
    </cfRule>
  </conditionalFormatting>
  <conditionalFormatting sqref="G19">
    <cfRule type="cellIs" dxfId="296" priority="355" operator="equal">
      <formula>"No"</formula>
    </cfRule>
    <cfRule type="cellIs" dxfId="295" priority="356" operator="equal">
      <formula>"Yes"</formula>
    </cfRule>
  </conditionalFormatting>
  <conditionalFormatting sqref="H19">
    <cfRule type="cellIs" dxfId="294" priority="353" operator="equal">
      <formula>20</formula>
    </cfRule>
    <cfRule type="cellIs" dxfId="293" priority="354" operator="equal">
      <formula>1</formula>
    </cfRule>
  </conditionalFormatting>
  <conditionalFormatting sqref="G19">
    <cfRule type="cellIs" dxfId="292" priority="351" operator="equal">
      <formula>"No"</formula>
    </cfRule>
    <cfRule type="cellIs" dxfId="291" priority="352" operator="equal">
      <formula>"Yes"</formula>
    </cfRule>
  </conditionalFormatting>
  <conditionalFormatting sqref="F19">
    <cfRule type="cellIs" dxfId="290" priority="349" operator="equal">
      <formula>"No"</formula>
    </cfRule>
    <cfRule type="cellIs" dxfId="289" priority="350" operator="equal">
      <formula>"Yes"</formula>
    </cfRule>
  </conditionalFormatting>
  <conditionalFormatting sqref="E19">
    <cfRule type="cellIs" dxfId="288" priority="347" operator="equal">
      <formula>"No"</formula>
    </cfRule>
    <cfRule type="cellIs" dxfId="287" priority="348" operator="equal">
      <formula>"Yes"</formula>
    </cfRule>
  </conditionalFormatting>
  <conditionalFormatting sqref="G19">
    <cfRule type="cellIs" dxfId="286" priority="345" operator="equal">
      <formula>"No"</formula>
    </cfRule>
    <cfRule type="cellIs" dxfId="285" priority="346" operator="equal">
      <formula>"Yes"</formula>
    </cfRule>
  </conditionalFormatting>
  <conditionalFormatting sqref="H19">
    <cfRule type="cellIs" dxfId="284" priority="343" operator="equal">
      <formula>20</formula>
    </cfRule>
    <cfRule type="cellIs" dxfId="283" priority="344" operator="equal">
      <formula>1</formula>
    </cfRule>
  </conditionalFormatting>
  <conditionalFormatting sqref="G19">
    <cfRule type="cellIs" dxfId="282" priority="341" operator="equal">
      <formula>"No"</formula>
    </cfRule>
    <cfRule type="cellIs" dxfId="281" priority="342" operator="equal">
      <formula>"Yes"</formula>
    </cfRule>
  </conditionalFormatting>
  <conditionalFormatting sqref="F19">
    <cfRule type="cellIs" dxfId="280" priority="339" operator="equal">
      <formula>"No"</formula>
    </cfRule>
    <cfRule type="cellIs" dxfId="279" priority="340" operator="equal">
      <formula>"Yes"</formula>
    </cfRule>
  </conditionalFormatting>
  <conditionalFormatting sqref="E19">
    <cfRule type="cellIs" dxfId="278" priority="337" operator="equal">
      <formula>"No"</formula>
    </cfRule>
    <cfRule type="cellIs" dxfId="277" priority="338" operator="equal">
      <formula>"Yes"</formula>
    </cfRule>
  </conditionalFormatting>
  <conditionalFormatting sqref="G20">
    <cfRule type="cellIs" dxfId="276" priority="185" operator="equal">
      <formula>"No"</formula>
    </cfRule>
    <cfRule type="cellIs" dxfId="275" priority="186" operator="equal">
      <formula>"Yes"</formula>
    </cfRule>
  </conditionalFormatting>
  <conditionalFormatting sqref="H20">
    <cfRule type="cellIs" dxfId="274" priority="183" operator="equal">
      <formula>20</formula>
    </cfRule>
    <cfRule type="cellIs" dxfId="273" priority="184" operator="equal">
      <formula>1</formula>
    </cfRule>
  </conditionalFormatting>
  <conditionalFormatting sqref="G20">
    <cfRule type="cellIs" dxfId="272" priority="181" operator="equal">
      <formula>"No"</formula>
    </cfRule>
    <cfRule type="cellIs" dxfId="271" priority="182" operator="equal">
      <formula>"Yes"</formula>
    </cfRule>
  </conditionalFormatting>
  <conditionalFormatting sqref="F20">
    <cfRule type="cellIs" dxfId="270" priority="179" operator="equal">
      <formula>"No"</formula>
    </cfRule>
    <cfRule type="cellIs" dxfId="269" priority="180" operator="equal">
      <formula>"Yes"</formula>
    </cfRule>
  </conditionalFormatting>
  <conditionalFormatting sqref="E20">
    <cfRule type="cellIs" dxfId="268" priority="177" operator="equal">
      <formula>"No"</formula>
    </cfRule>
    <cfRule type="cellIs" dxfId="267" priority="178" operator="equal">
      <formula>"Yes"</formula>
    </cfRule>
  </conditionalFormatting>
  <conditionalFormatting sqref="G20">
    <cfRule type="cellIs" dxfId="266" priority="175" operator="equal">
      <formula>"No"</formula>
    </cfRule>
    <cfRule type="cellIs" dxfId="265" priority="176" operator="equal">
      <formula>"Yes"</formula>
    </cfRule>
  </conditionalFormatting>
  <conditionalFormatting sqref="H20">
    <cfRule type="cellIs" dxfId="264" priority="173" operator="equal">
      <formula>20</formula>
    </cfRule>
    <cfRule type="cellIs" dxfId="263" priority="174" operator="equal">
      <formula>1</formula>
    </cfRule>
  </conditionalFormatting>
  <conditionalFormatting sqref="G20">
    <cfRule type="cellIs" dxfId="262" priority="171" operator="equal">
      <formula>"No"</formula>
    </cfRule>
    <cfRule type="cellIs" dxfId="261" priority="172" operator="equal">
      <formula>"Yes"</formula>
    </cfRule>
  </conditionalFormatting>
  <conditionalFormatting sqref="F20">
    <cfRule type="cellIs" dxfId="260" priority="169" operator="equal">
      <formula>"No"</formula>
    </cfRule>
    <cfRule type="cellIs" dxfId="259" priority="170" operator="equal">
      <formula>"Yes"</formula>
    </cfRule>
  </conditionalFormatting>
  <conditionalFormatting sqref="E20">
    <cfRule type="cellIs" dxfId="258" priority="167" operator="equal">
      <formula>"No"</formula>
    </cfRule>
    <cfRule type="cellIs" dxfId="257" priority="168" operator="equal">
      <formula>"Yes"</formula>
    </cfRule>
  </conditionalFormatting>
  <conditionalFormatting sqref="H2">
    <cfRule type="cellIs" dxfId="256" priority="165" operator="greaterThan">
      <formula>16.5</formula>
    </cfRule>
    <cfRule type="cellIs" dxfId="255" priority="166" operator="equal">
      <formula>1</formula>
    </cfRule>
  </conditionalFormatting>
  <conditionalFormatting sqref="H3">
    <cfRule type="cellIs" dxfId="254" priority="163" operator="equal">
      <formula>20</formula>
    </cfRule>
    <cfRule type="cellIs" dxfId="253" priority="164" operator="equal">
      <formula>1</formula>
    </cfRule>
  </conditionalFormatting>
  <conditionalFormatting sqref="G21">
    <cfRule type="cellIs" dxfId="252" priority="161" operator="equal">
      <formula>"No"</formula>
    </cfRule>
    <cfRule type="cellIs" dxfId="251" priority="162" operator="equal">
      <formula>"Yes"</formula>
    </cfRule>
  </conditionalFormatting>
  <conditionalFormatting sqref="H21">
    <cfRule type="cellIs" dxfId="250" priority="159" operator="equal">
      <formula>20</formula>
    </cfRule>
    <cfRule type="cellIs" dxfId="249" priority="160" operator="equal">
      <formula>1</formula>
    </cfRule>
  </conditionalFormatting>
  <conditionalFormatting sqref="G21">
    <cfRule type="cellIs" dxfId="248" priority="157" operator="equal">
      <formula>"No"</formula>
    </cfRule>
    <cfRule type="cellIs" dxfId="247" priority="158" operator="equal">
      <formula>"Yes"</formula>
    </cfRule>
  </conditionalFormatting>
  <conditionalFormatting sqref="F21">
    <cfRule type="cellIs" dxfId="246" priority="155" operator="equal">
      <formula>"No"</formula>
    </cfRule>
    <cfRule type="cellIs" dxfId="245" priority="156" operator="equal">
      <formula>"Yes"</formula>
    </cfRule>
  </conditionalFormatting>
  <conditionalFormatting sqref="E21">
    <cfRule type="cellIs" dxfId="244" priority="153" operator="equal">
      <formula>"No"</formula>
    </cfRule>
    <cfRule type="cellIs" dxfId="243" priority="154" operator="equal">
      <formula>"Yes"</formula>
    </cfRule>
  </conditionalFormatting>
  <conditionalFormatting sqref="G21">
    <cfRule type="cellIs" dxfId="242" priority="151" operator="equal">
      <formula>"No"</formula>
    </cfRule>
    <cfRule type="cellIs" dxfId="241" priority="152" operator="equal">
      <formula>"Yes"</formula>
    </cfRule>
  </conditionalFormatting>
  <conditionalFormatting sqref="H21">
    <cfRule type="cellIs" dxfId="240" priority="149" operator="equal">
      <formula>20</formula>
    </cfRule>
    <cfRule type="cellIs" dxfId="239" priority="150" operator="equal">
      <formula>1</formula>
    </cfRule>
  </conditionalFormatting>
  <conditionalFormatting sqref="G21">
    <cfRule type="cellIs" dxfId="238" priority="147" operator="equal">
      <formula>"No"</formula>
    </cfRule>
    <cfRule type="cellIs" dxfId="237" priority="148" operator="equal">
      <formula>"Yes"</formula>
    </cfRule>
  </conditionalFormatting>
  <conditionalFormatting sqref="F21">
    <cfRule type="cellIs" dxfId="236" priority="145" operator="equal">
      <formula>"No"</formula>
    </cfRule>
    <cfRule type="cellIs" dxfId="235" priority="146" operator="equal">
      <formula>"Yes"</formula>
    </cfRule>
  </conditionalFormatting>
  <conditionalFormatting sqref="E21">
    <cfRule type="cellIs" dxfId="234" priority="143" operator="equal">
      <formula>"No"</formula>
    </cfRule>
    <cfRule type="cellIs" dxfId="233" priority="144" operator="equal">
      <formula>"Yes"</formula>
    </cfRule>
  </conditionalFormatting>
  <conditionalFormatting sqref="G22">
    <cfRule type="cellIs" dxfId="232" priority="141" operator="equal">
      <formula>"No"</formula>
    </cfRule>
    <cfRule type="cellIs" dxfId="231" priority="142" operator="equal">
      <formula>"Yes"</formula>
    </cfRule>
  </conditionalFormatting>
  <conditionalFormatting sqref="H22">
    <cfRule type="cellIs" dxfId="230" priority="139" operator="equal">
      <formula>20</formula>
    </cfRule>
    <cfRule type="cellIs" dxfId="229" priority="140" operator="equal">
      <formula>1</formula>
    </cfRule>
  </conditionalFormatting>
  <conditionalFormatting sqref="G22">
    <cfRule type="cellIs" dxfId="228" priority="137" operator="equal">
      <formula>"No"</formula>
    </cfRule>
    <cfRule type="cellIs" dxfId="227" priority="138" operator="equal">
      <formula>"Yes"</formula>
    </cfRule>
  </conditionalFormatting>
  <conditionalFormatting sqref="F22">
    <cfRule type="cellIs" dxfId="226" priority="135" operator="equal">
      <formula>"No"</formula>
    </cfRule>
    <cfRule type="cellIs" dxfId="225" priority="136" operator="equal">
      <formula>"Yes"</formula>
    </cfRule>
  </conditionalFormatting>
  <conditionalFormatting sqref="E22">
    <cfRule type="cellIs" dxfId="224" priority="133" operator="equal">
      <formula>"No"</formula>
    </cfRule>
    <cfRule type="cellIs" dxfId="223" priority="134" operator="equal">
      <formula>"Yes"</formula>
    </cfRule>
  </conditionalFormatting>
  <conditionalFormatting sqref="G22">
    <cfRule type="cellIs" dxfId="222" priority="131" operator="equal">
      <formula>"No"</formula>
    </cfRule>
    <cfRule type="cellIs" dxfId="221" priority="132" operator="equal">
      <formula>"Yes"</formula>
    </cfRule>
  </conditionalFormatting>
  <conditionalFormatting sqref="H22">
    <cfRule type="cellIs" dxfId="220" priority="129" operator="equal">
      <formula>20</formula>
    </cfRule>
    <cfRule type="cellIs" dxfId="219" priority="130" operator="equal">
      <formula>1</formula>
    </cfRule>
  </conditionalFormatting>
  <conditionalFormatting sqref="G22">
    <cfRule type="cellIs" dxfId="218" priority="127" operator="equal">
      <formula>"No"</formula>
    </cfRule>
    <cfRule type="cellIs" dxfId="217" priority="128" operator="equal">
      <formula>"Yes"</formula>
    </cfRule>
  </conditionalFormatting>
  <conditionalFormatting sqref="F22">
    <cfRule type="cellIs" dxfId="216" priority="125" operator="equal">
      <formula>"No"</formula>
    </cfRule>
    <cfRule type="cellIs" dxfId="215" priority="126" operator="equal">
      <formula>"Yes"</formula>
    </cfRule>
  </conditionalFormatting>
  <conditionalFormatting sqref="E22">
    <cfRule type="cellIs" dxfId="214" priority="123" operator="equal">
      <formula>"No"</formula>
    </cfRule>
    <cfRule type="cellIs" dxfId="213" priority="124" operator="equal">
      <formula>"Yes"</formula>
    </cfRule>
  </conditionalFormatting>
  <conditionalFormatting sqref="H4 H6 H11:H15">
    <cfRule type="cellIs" dxfId="212" priority="121" operator="equal">
      <formula>20</formula>
    </cfRule>
    <cfRule type="cellIs" dxfId="211" priority="122" operator="equal">
      <formula>1</formula>
    </cfRule>
  </conditionalFormatting>
  <conditionalFormatting sqref="H5:H6 H11:H15">
    <cfRule type="cellIs" dxfId="210" priority="117" operator="equal">
      <formula>20</formula>
    </cfRule>
    <cfRule type="cellIs" dxfId="209" priority="118" operator="equal">
      <formula>1</formula>
    </cfRule>
  </conditionalFormatting>
  <conditionalFormatting sqref="H7">
    <cfRule type="cellIs" dxfId="208" priority="115" operator="equal">
      <formula>20</formula>
    </cfRule>
    <cfRule type="cellIs" dxfId="207" priority="116" operator="equal">
      <formula>1</formula>
    </cfRule>
  </conditionalFormatting>
  <conditionalFormatting sqref="H7">
    <cfRule type="cellIs" dxfId="206" priority="113" operator="equal">
      <formula>20</formula>
    </cfRule>
    <cfRule type="cellIs" dxfId="205" priority="114" operator="equal">
      <formula>1</formula>
    </cfRule>
  </conditionalFormatting>
  <conditionalFormatting sqref="H8 H10">
    <cfRule type="cellIs" dxfId="204" priority="111" operator="equal">
      <formula>20</formula>
    </cfRule>
    <cfRule type="cellIs" dxfId="203" priority="112" operator="equal">
      <formula>1</formula>
    </cfRule>
  </conditionalFormatting>
  <conditionalFormatting sqref="H8 H10">
    <cfRule type="cellIs" dxfId="202" priority="109" operator="equal">
      <formula>20</formula>
    </cfRule>
    <cfRule type="cellIs" dxfId="201" priority="110" operator="equal">
      <formula>1</formula>
    </cfRule>
  </conditionalFormatting>
  <conditionalFormatting sqref="G2:G8 G10:G15">
    <cfRule type="cellIs" dxfId="200" priority="107" operator="equal">
      <formula>"No"</formula>
    </cfRule>
    <cfRule type="cellIs" dxfId="199" priority="108" operator="equal">
      <formula>"Yes"</formula>
    </cfRule>
  </conditionalFormatting>
  <conditionalFormatting sqref="G5:G7">
    <cfRule type="cellIs" dxfId="198" priority="105" operator="equal">
      <formula>"No"</formula>
    </cfRule>
    <cfRule type="cellIs" dxfId="197" priority="106" operator="equal">
      <formula>"Yes"</formula>
    </cfRule>
  </conditionalFormatting>
  <conditionalFormatting sqref="G23:G24">
    <cfRule type="cellIs" dxfId="196" priority="103" operator="equal">
      <formula>"No"</formula>
    </cfRule>
    <cfRule type="cellIs" dxfId="195" priority="104" operator="equal">
      <formula>"Yes"</formula>
    </cfRule>
  </conditionalFormatting>
  <conditionalFormatting sqref="H23:H24">
    <cfRule type="cellIs" dxfId="194" priority="101" operator="equal">
      <formula>20</formula>
    </cfRule>
    <cfRule type="cellIs" dxfId="193" priority="102" operator="equal">
      <formula>1</formula>
    </cfRule>
  </conditionalFormatting>
  <conditionalFormatting sqref="G23:G24">
    <cfRule type="cellIs" dxfId="192" priority="99" operator="equal">
      <formula>"No"</formula>
    </cfRule>
    <cfRule type="cellIs" dxfId="191" priority="100" operator="equal">
      <formula>"Yes"</formula>
    </cfRule>
  </conditionalFormatting>
  <conditionalFormatting sqref="F23">
    <cfRule type="cellIs" dxfId="190" priority="97" operator="equal">
      <formula>"No"</formula>
    </cfRule>
    <cfRule type="cellIs" dxfId="189" priority="98" operator="equal">
      <formula>"Yes"</formula>
    </cfRule>
  </conditionalFormatting>
  <conditionalFormatting sqref="E23:E24">
    <cfRule type="cellIs" dxfId="188" priority="95" operator="equal">
      <formula>"No"</formula>
    </cfRule>
    <cfRule type="cellIs" dxfId="187" priority="96" operator="equal">
      <formula>"Yes"</formula>
    </cfRule>
  </conditionalFormatting>
  <conditionalFormatting sqref="G23:G24">
    <cfRule type="cellIs" dxfId="186" priority="93" operator="equal">
      <formula>"No"</formula>
    </cfRule>
    <cfRule type="cellIs" dxfId="185" priority="94" operator="equal">
      <formula>"Yes"</formula>
    </cfRule>
  </conditionalFormatting>
  <conditionalFormatting sqref="H23:H24">
    <cfRule type="cellIs" dxfId="184" priority="91" operator="equal">
      <formula>20</formula>
    </cfRule>
    <cfRule type="cellIs" dxfId="183" priority="92" operator="equal">
      <formula>1</formula>
    </cfRule>
  </conditionalFormatting>
  <conditionalFormatting sqref="G23:G24">
    <cfRule type="cellIs" dxfId="182" priority="89" operator="equal">
      <formula>"No"</formula>
    </cfRule>
    <cfRule type="cellIs" dxfId="181" priority="90" operator="equal">
      <formula>"Yes"</formula>
    </cfRule>
  </conditionalFormatting>
  <conditionalFormatting sqref="F23">
    <cfRule type="cellIs" dxfId="180" priority="87" operator="equal">
      <formula>"No"</formula>
    </cfRule>
    <cfRule type="cellIs" dxfId="179" priority="88" operator="equal">
      <formula>"Yes"</formula>
    </cfRule>
  </conditionalFormatting>
  <conditionalFormatting sqref="E23:E24">
    <cfRule type="cellIs" dxfId="178" priority="85" operator="equal">
      <formula>"No"</formula>
    </cfRule>
    <cfRule type="cellIs" dxfId="177" priority="86" operator="equal">
      <formula>"Yes"</formula>
    </cfRule>
  </conditionalFormatting>
  <conditionalFormatting sqref="F24">
    <cfRule type="cellIs" dxfId="176" priority="83" operator="equal">
      <formula>"No"</formula>
    </cfRule>
    <cfRule type="cellIs" dxfId="175" priority="84" operator="equal">
      <formula>"Yes"</formula>
    </cfRule>
  </conditionalFormatting>
  <conditionalFormatting sqref="F24">
    <cfRule type="cellIs" dxfId="174" priority="81" operator="equal">
      <formula>"No"</formula>
    </cfRule>
    <cfRule type="cellIs" dxfId="173" priority="82" operator="equal">
      <formula>"Yes"</formula>
    </cfRule>
  </conditionalFormatting>
  <conditionalFormatting sqref="H25">
    <cfRule type="cellIs" dxfId="172" priority="75" operator="equal">
      <formula>20</formula>
    </cfRule>
    <cfRule type="cellIs" dxfId="171" priority="76" operator="equal">
      <formula>1</formula>
    </cfRule>
  </conditionalFormatting>
  <conditionalFormatting sqref="E25">
    <cfRule type="cellIs" dxfId="170" priority="71" operator="equal">
      <formula>"No"</formula>
    </cfRule>
    <cfRule type="cellIs" dxfId="169" priority="72" operator="equal">
      <formula>"Yes"</formula>
    </cfRule>
  </conditionalFormatting>
  <conditionalFormatting sqref="H25">
    <cfRule type="cellIs" dxfId="168" priority="67" operator="equal">
      <formula>20</formula>
    </cfRule>
    <cfRule type="cellIs" dxfId="167" priority="68" operator="equal">
      <formula>1</formula>
    </cfRule>
  </conditionalFormatting>
  <conditionalFormatting sqref="E25">
    <cfRule type="cellIs" dxfId="166" priority="63" operator="equal">
      <formula>"No"</formula>
    </cfRule>
    <cfRule type="cellIs" dxfId="165" priority="64" operator="equal">
      <formula>"Yes"</formula>
    </cfRule>
  </conditionalFormatting>
  <conditionalFormatting sqref="F25">
    <cfRule type="cellIs" dxfId="164" priority="61" operator="equal">
      <formula>"No"</formula>
    </cfRule>
    <cfRule type="cellIs" dxfId="163" priority="62" operator="equal">
      <formula>"Yes"</formula>
    </cfRule>
  </conditionalFormatting>
  <conditionalFormatting sqref="F25">
    <cfRule type="cellIs" dxfId="162" priority="59" operator="equal">
      <formula>"No"</formula>
    </cfRule>
    <cfRule type="cellIs" dxfId="161" priority="60" operator="equal">
      <formula>"Yes"</formula>
    </cfRule>
  </conditionalFormatting>
  <conditionalFormatting sqref="G25">
    <cfRule type="cellIs" dxfId="160" priority="57" operator="equal">
      <formula>"No"</formula>
    </cfRule>
    <cfRule type="cellIs" dxfId="159" priority="58" operator="equal">
      <formula>"Yes"</formula>
    </cfRule>
  </conditionalFormatting>
  <conditionalFormatting sqref="G25">
    <cfRule type="cellIs" dxfId="158" priority="55" operator="equal">
      <formula>"No"</formula>
    </cfRule>
    <cfRule type="cellIs" dxfId="157" priority="56" operator="equal">
      <formula>"Yes"</formula>
    </cfRule>
  </conditionalFormatting>
  <conditionalFormatting sqref="H26">
    <cfRule type="cellIs" dxfId="156" priority="53" operator="equal">
      <formula>20</formula>
    </cfRule>
    <cfRule type="cellIs" dxfId="155" priority="54" operator="equal">
      <formula>1</formula>
    </cfRule>
  </conditionalFormatting>
  <conditionalFormatting sqref="E26">
    <cfRule type="cellIs" dxfId="154" priority="51" operator="equal">
      <formula>"No"</formula>
    </cfRule>
    <cfRule type="cellIs" dxfId="153" priority="52" operator="equal">
      <formula>"Yes"</formula>
    </cfRule>
  </conditionalFormatting>
  <conditionalFormatting sqref="H26">
    <cfRule type="cellIs" dxfId="152" priority="49" operator="equal">
      <formula>20</formula>
    </cfRule>
    <cfRule type="cellIs" dxfId="151" priority="50" operator="equal">
      <formula>1</formula>
    </cfRule>
  </conditionalFormatting>
  <conditionalFormatting sqref="E26">
    <cfRule type="cellIs" dxfId="150" priority="47" operator="equal">
      <formula>"No"</formula>
    </cfRule>
    <cfRule type="cellIs" dxfId="149" priority="48" operator="equal">
      <formula>"Yes"</formula>
    </cfRule>
  </conditionalFormatting>
  <conditionalFormatting sqref="F26">
    <cfRule type="cellIs" dxfId="148" priority="45" operator="equal">
      <formula>"No"</formula>
    </cfRule>
    <cfRule type="cellIs" dxfId="147" priority="46" operator="equal">
      <formula>"Yes"</formula>
    </cfRule>
  </conditionalFormatting>
  <conditionalFormatting sqref="F26">
    <cfRule type="cellIs" dxfId="146" priority="43" operator="equal">
      <formula>"No"</formula>
    </cfRule>
    <cfRule type="cellIs" dxfId="145" priority="44" operator="equal">
      <formula>"Yes"</formula>
    </cfRule>
  </conditionalFormatting>
  <conditionalFormatting sqref="G26">
    <cfRule type="cellIs" dxfId="144" priority="41" operator="equal">
      <formula>"No"</formula>
    </cfRule>
    <cfRule type="cellIs" dxfId="143" priority="42" operator="equal">
      <formula>"Yes"</formula>
    </cfRule>
  </conditionalFormatting>
  <conditionalFormatting sqref="G26">
    <cfRule type="cellIs" dxfId="142" priority="39" operator="equal">
      <formula>"No"</formula>
    </cfRule>
    <cfRule type="cellIs" dxfId="141" priority="40" operator="equal">
      <formula>"Yes"</formula>
    </cfRule>
  </conditionalFormatting>
  <conditionalFormatting sqref="H27">
    <cfRule type="cellIs" dxfId="140" priority="37" operator="equal">
      <formula>20</formula>
    </cfRule>
    <cfRule type="cellIs" dxfId="139" priority="38" operator="equal">
      <formula>1</formula>
    </cfRule>
  </conditionalFormatting>
  <conditionalFormatting sqref="E27">
    <cfRule type="cellIs" dxfId="138" priority="35" operator="equal">
      <formula>"No"</formula>
    </cfRule>
    <cfRule type="cellIs" dxfId="137" priority="36" operator="equal">
      <formula>"Yes"</formula>
    </cfRule>
  </conditionalFormatting>
  <conditionalFormatting sqref="H27">
    <cfRule type="cellIs" dxfId="136" priority="33" operator="equal">
      <formula>20</formula>
    </cfRule>
    <cfRule type="cellIs" dxfId="135" priority="34" operator="equal">
      <formula>1</formula>
    </cfRule>
  </conditionalFormatting>
  <conditionalFormatting sqref="E27">
    <cfRule type="cellIs" dxfId="134" priority="31" operator="equal">
      <formula>"No"</formula>
    </cfRule>
    <cfRule type="cellIs" dxfId="133" priority="32" operator="equal">
      <formula>"Yes"</formula>
    </cfRule>
  </conditionalFormatting>
  <conditionalFormatting sqref="F27">
    <cfRule type="cellIs" dxfId="132" priority="29" operator="equal">
      <formula>"No"</formula>
    </cfRule>
    <cfRule type="cellIs" dxfId="131" priority="30" operator="equal">
      <formula>"Yes"</formula>
    </cfRule>
  </conditionalFormatting>
  <conditionalFormatting sqref="F27">
    <cfRule type="cellIs" dxfId="130" priority="27" operator="equal">
      <formula>"No"</formula>
    </cfRule>
    <cfRule type="cellIs" dxfId="129" priority="28" operator="equal">
      <formula>"Yes"</formula>
    </cfRule>
  </conditionalFormatting>
  <conditionalFormatting sqref="G27">
    <cfRule type="cellIs" dxfId="128" priority="25" operator="equal">
      <formula>"No"</formula>
    </cfRule>
    <cfRule type="cellIs" dxfId="127" priority="26" operator="equal">
      <formula>"Yes"</formula>
    </cfRule>
  </conditionalFormatting>
  <conditionalFormatting sqref="G27">
    <cfRule type="cellIs" dxfId="126" priority="23" operator="equal">
      <formula>"No"</formula>
    </cfRule>
    <cfRule type="cellIs" dxfId="125" priority="24" operator="equal">
      <formula>"Yes"</formula>
    </cfRule>
  </conditionalFormatting>
  <conditionalFormatting sqref="H28">
    <cfRule type="cellIs" dxfId="124" priority="21" operator="equal">
      <formula>20</formula>
    </cfRule>
    <cfRule type="cellIs" dxfId="123" priority="22" operator="equal">
      <formula>1</formula>
    </cfRule>
  </conditionalFormatting>
  <conditionalFormatting sqref="E28">
    <cfRule type="cellIs" dxfId="122" priority="19" operator="equal">
      <formula>"No"</formula>
    </cfRule>
    <cfRule type="cellIs" dxfId="121" priority="20" operator="equal">
      <formula>"Yes"</formula>
    </cfRule>
  </conditionalFormatting>
  <conditionalFormatting sqref="H28">
    <cfRule type="cellIs" dxfId="120" priority="17" operator="equal">
      <formula>20</formula>
    </cfRule>
    <cfRule type="cellIs" dxfId="119" priority="18" operator="equal">
      <formula>1</formula>
    </cfRule>
  </conditionalFormatting>
  <conditionalFormatting sqref="E28">
    <cfRule type="cellIs" dxfId="118" priority="15" operator="equal">
      <formula>"No"</formula>
    </cfRule>
    <cfRule type="cellIs" dxfId="117" priority="16" operator="equal">
      <formula>"Yes"</formula>
    </cfRule>
  </conditionalFormatting>
  <conditionalFormatting sqref="F28">
    <cfRule type="cellIs" dxfId="116" priority="13" operator="equal">
      <formula>"No"</formula>
    </cfRule>
    <cfRule type="cellIs" dxfId="115" priority="14" operator="equal">
      <formula>"Yes"</formula>
    </cfRule>
  </conditionalFormatting>
  <conditionalFormatting sqref="F28">
    <cfRule type="cellIs" dxfId="114" priority="11" operator="equal">
      <formula>"No"</formula>
    </cfRule>
    <cfRule type="cellIs" dxfId="113" priority="12" operator="equal">
      <formula>"Yes"</formula>
    </cfRule>
  </conditionalFormatting>
  <conditionalFormatting sqref="G28">
    <cfRule type="cellIs" dxfId="112" priority="9" operator="equal">
      <formula>"No"</formula>
    </cfRule>
    <cfRule type="cellIs" dxfId="111" priority="10" operator="equal">
      <formula>"Yes"</formula>
    </cfRule>
  </conditionalFormatting>
  <conditionalFormatting sqref="G28">
    <cfRule type="cellIs" dxfId="110" priority="7" operator="equal">
      <formula>"No"</formula>
    </cfRule>
    <cfRule type="cellIs" dxfId="109" priority="8" operator="equal">
      <formula>"Yes"</formula>
    </cfRule>
  </conditionalFormatting>
  <conditionalFormatting sqref="H9">
    <cfRule type="cellIs" dxfId="108" priority="5" operator="equal">
      <formula>20</formula>
    </cfRule>
    <cfRule type="cellIs" dxfId="107" priority="6" operator="equal">
      <formula>1</formula>
    </cfRule>
  </conditionalFormatting>
  <conditionalFormatting sqref="H9">
    <cfRule type="cellIs" dxfId="106" priority="3" operator="equal">
      <formula>20</formula>
    </cfRule>
    <cfRule type="cellIs" dxfId="105" priority="4" operator="equal">
      <formula>1</formula>
    </cfRule>
  </conditionalFormatting>
  <conditionalFormatting sqref="G9">
    <cfRule type="cellIs" dxfId="104" priority="1" operator="equal">
      <formula>"No"</formula>
    </cfRule>
    <cfRule type="cellIs" dxfId="103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workbookViewId="0"/>
  </sheetViews>
  <sheetFormatPr defaultColWidth="3.8984375" defaultRowHeight="15.6" x14ac:dyDescent="0.3"/>
  <cols>
    <col min="1" max="1" width="19.5" style="21" bestFit="1" customWidth="1"/>
    <col min="2" max="2" width="8.09765625" style="21" bestFit="1" customWidth="1"/>
    <col min="3" max="3" width="6.19921875" style="21" bestFit="1" customWidth="1"/>
    <col min="4" max="4" width="6.19921875" style="21" customWidth="1"/>
    <col min="5" max="5" width="4.19921875" style="21" bestFit="1" customWidth="1"/>
    <col min="6" max="6" width="5" style="21" bestFit="1" customWidth="1"/>
    <col min="7" max="7" width="3.8984375" style="21"/>
    <col min="8" max="8" width="14.3984375" style="21" bestFit="1" customWidth="1"/>
    <col min="9" max="9" width="8.09765625" style="21" bestFit="1" customWidth="1"/>
    <col min="10" max="10" width="6.19921875" style="21" bestFit="1" customWidth="1"/>
    <col min="11" max="11" width="6.19921875" style="21" customWidth="1"/>
    <col min="12" max="12" width="4.19921875" style="21" bestFit="1" customWidth="1"/>
    <col min="13" max="13" width="5" style="21" bestFit="1" customWidth="1"/>
    <col min="14" max="16384" width="3.8984375" style="21"/>
  </cols>
  <sheetData>
    <row r="1" spans="1:13" s="24" customFormat="1" x14ac:dyDescent="0.3">
      <c r="A1" s="142" t="s">
        <v>0</v>
      </c>
      <c r="B1" s="142" t="s">
        <v>74</v>
      </c>
      <c r="C1" s="142" t="s">
        <v>44</v>
      </c>
      <c r="D1" s="142" t="s">
        <v>103</v>
      </c>
      <c r="E1" s="81" t="s">
        <v>3</v>
      </c>
      <c r="F1" s="142" t="s">
        <v>45</v>
      </c>
      <c r="H1" s="142" t="s">
        <v>0</v>
      </c>
      <c r="I1" s="142" t="s">
        <v>74</v>
      </c>
      <c r="J1" s="142" t="s">
        <v>44</v>
      </c>
      <c r="K1" s="142" t="s">
        <v>103</v>
      </c>
      <c r="L1" s="81" t="s">
        <v>3</v>
      </c>
      <c r="M1" s="142" t="s">
        <v>45</v>
      </c>
    </row>
    <row r="2" spans="1:13" x14ac:dyDescent="0.3">
      <c r="A2" s="166" t="s">
        <v>173</v>
      </c>
      <c r="B2" s="138" t="s">
        <v>46</v>
      </c>
      <c r="C2" s="139">
        <v>11</v>
      </c>
      <c r="D2" s="139">
        <v>0</v>
      </c>
      <c r="E2" s="162">
        <f t="shared" ref="E2:E4" ca="1" si="0">RANDBETWEEN(1,20)</f>
        <v>6</v>
      </c>
      <c r="F2" s="75">
        <f t="shared" ref="F2:F4" ca="1" si="1">E2+C2</f>
        <v>17</v>
      </c>
      <c r="H2" s="74" t="s">
        <v>99</v>
      </c>
      <c r="I2" s="138" t="s">
        <v>46</v>
      </c>
      <c r="J2" s="75">
        <v>10</v>
      </c>
      <c r="K2" s="75">
        <v>0</v>
      </c>
      <c r="L2" s="144">
        <f t="shared" ref="L2:L19" ca="1" si="2">RANDBETWEEN(1,20)</f>
        <v>18</v>
      </c>
      <c r="M2" s="75">
        <f t="shared" ref="M2:M4" ca="1" si="3">L2+J2</f>
        <v>28</v>
      </c>
    </row>
    <row r="3" spans="1:13" x14ac:dyDescent="0.3">
      <c r="A3" s="166" t="s">
        <v>173</v>
      </c>
      <c r="B3" s="138" t="s">
        <v>47</v>
      </c>
      <c r="C3" s="139">
        <v>6</v>
      </c>
      <c r="D3" s="139">
        <v>0</v>
      </c>
      <c r="E3" s="160">
        <f t="shared" ca="1" si="0"/>
        <v>12</v>
      </c>
      <c r="F3" s="77">
        <f t="shared" ca="1" si="1"/>
        <v>18</v>
      </c>
      <c r="H3" s="76" t="s">
        <v>99</v>
      </c>
      <c r="I3" s="138" t="s">
        <v>47</v>
      </c>
      <c r="J3" s="77">
        <v>5</v>
      </c>
      <c r="K3" s="77">
        <v>0</v>
      </c>
      <c r="L3" s="143">
        <f t="shared" ca="1" si="2"/>
        <v>12</v>
      </c>
      <c r="M3" s="77">
        <f t="shared" ca="1" si="3"/>
        <v>17</v>
      </c>
    </row>
    <row r="4" spans="1:13" x14ac:dyDescent="0.3">
      <c r="A4" s="167" t="s">
        <v>173</v>
      </c>
      <c r="B4" s="140" t="s">
        <v>48</v>
      </c>
      <c r="C4" s="141">
        <v>8</v>
      </c>
      <c r="D4" s="141">
        <v>0</v>
      </c>
      <c r="E4" s="81">
        <f t="shared" ca="1" si="0"/>
        <v>16</v>
      </c>
      <c r="F4" s="80">
        <f t="shared" ca="1" si="1"/>
        <v>24</v>
      </c>
      <c r="H4" s="79" t="s">
        <v>99</v>
      </c>
      <c r="I4" s="140" t="s">
        <v>48</v>
      </c>
      <c r="J4" s="80">
        <v>4</v>
      </c>
      <c r="K4" s="80">
        <v>0</v>
      </c>
      <c r="L4" s="145">
        <f t="shared" ca="1" si="2"/>
        <v>13</v>
      </c>
      <c r="M4" s="80">
        <f t="shared" ca="1" si="3"/>
        <v>17</v>
      </c>
    </row>
    <row r="5" spans="1:13" x14ac:dyDescent="0.3">
      <c r="A5" s="159" t="s">
        <v>153</v>
      </c>
      <c r="B5" s="5" t="s">
        <v>46</v>
      </c>
      <c r="C5" s="139">
        <v>8</v>
      </c>
      <c r="D5" s="139">
        <v>0</v>
      </c>
      <c r="E5" s="162">
        <f t="shared" ref="E5:E13" ca="1" si="4">RANDBETWEEN(1,20)</f>
        <v>19</v>
      </c>
      <c r="F5" s="75">
        <f t="shared" ref="F5:F10" ca="1" si="5">E5+C5</f>
        <v>27</v>
      </c>
      <c r="H5" s="74" t="s">
        <v>104</v>
      </c>
      <c r="I5" s="138" t="s">
        <v>46</v>
      </c>
      <c r="J5" s="75">
        <v>4</v>
      </c>
      <c r="K5" s="75">
        <v>0</v>
      </c>
      <c r="L5" s="144">
        <f t="shared" ca="1" si="2"/>
        <v>8</v>
      </c>
      <c r="M5" s="75">
        <f t="shared" ref="M5:M10" ca="1" si="6">L5+J5</f>
        <v>12</v>
      </c>
    </row>
    <row r="6" spans="1:13" x14ac:dyDescent="0.3">
      <c r="A6" s="159" t="s">
        <v>153</v>
      </c>
      <c r="B6" s="138" t="s">
        <v>47</v>
      </c>
      <c r="C6" s="139">
        <v>8</v>
      </c>
      <c r="D6" s="139">
        <v>0</v>
      </c>
      <c r="E6" s="160">
        <f t="shared" ca="1" si="4"/>
        <v>11</v>
      </c>
      <c r="F6" s="77">
        <f t="shared" ca="1" si="5"/>
        <v>19</v>
      </c>
      <c r="H6" s="76" t="s">
        <v>104</v>
      </c>
      <c r="I6" s="138" t="s">
        <v>47</v>
      </c>
      <c r="J6" s="77">
        <v>3</v>
      </c>
      <c r="K6" s="77">
        <v>0</v>
      </c>
      <c r="L6" s="143">
        <f t="shared" ca="1" si="2"/>
        <v>4</v>
      </c>
      <c r="M6" s="77">
        <f t="shared" ca="1" si="6"/>
        <v>7</v>
      </c>
    </row>
    <row r="7" spans="1:13" x14ac:dyDescent="0.3">
      <c r="A7" s="161" t="s">
        <v>153</v>
      </c>
      <c r="B7" s="140" t="s">
        <v>48</v>
      </c>
      <c r="C7" s="141">
        <v>6</v>
      </c>
      <c r="D7" s="141">
        <v>0</v>
      </c>
      <c r="E7" s="81">
        <f t="shared" ca="1" si="4"/>
        <v>1</v>
      </c>
      <c r="F7" s="80">
        <f t="shared" ca="1" si="5"/>
        <v>7</v>
      </c>
      <c r="H7" s="79" t="s">
        <v>104</v>
      </c>
      <c r="I7" s="140" t="s">
        <v>48</v>
      </c>
      <c r="J7" s="80">
        <v>2</v>
      </c>
      <c r="K7" s="80">
        <v>0</v>
      </c>
      <c r="L7" s="145">
        <f t="shared" ca="1" si="2"/>
        <v>18</v>
      </c>
      <c r="M7" s="80">
        <f t="shared" ca="1" si="6"/>
        <v>20</v>
      </c>
    </row>
    <row r="8" spans="1:13" ht="18.600000000000001" x14ac:dyDescent="0.3">
      <c r="A8" s="166" t="s">
        <v>151</v>
      </c>
      <c r="B8" s="5" t="s">
        <v>46</v>
      </c>
      <c r="C8" s="175">
        <f>8+2</f>
        <v>10</v>
      </c>
      <c r="D8" s="139">
        <v>0</v>
      </c>
      <c r="E8" s="162">
        <f t="shared" ca="1" si="4"/>
        <v>3</v>
      </c>
      <c r="F8" s="75">
        <f t="shared" ca="1" si="5"/>
        <v>13</v>
      </c>
      <c r="H8" s="74" t="s">
        <v>137</v>
      </c>
      <c r="I8" s="138" t="s">
        <v>46</v>
      </c>
      <c r="J8" s="75">
        <v>1</v>
      </c>
      <c r="K8" s="75">
        <v>0</v>
      </c>
      <c r="L8" s="144">
        <f t="shared" ca="1" si="2"/>
        <v>17</v>
      </c>
      <c r="M8" s="75">
        <f t="shared" ca="1" si="6"/>
        <v>18</v>
      </c>
    </row>
    <row r="9" spans="1:13" ht="18.600000000000001" x14ac:dyDescent="0.3">
      <c r="A9" s="166" t="s">
        <v>147</v>
      </c>
      <c r="B9" s="138" t="s">
        <v>47</v>
      </c>
      <c r="C9" s="175">
        <f>4+2</f>
        <v>6</v>
      </c>
      <c r="D9" s="139">
        <v>0</v>
      </c>
      <c r="E9" s="160">
        <f t="shared" ca="1" si="4"/>
        <v>16</v>
      </c>
      <c r="F9" s="77">
        <f t="shared" ca="1" si="5"/>
        <v>22</v>
      </c>
      <c r="H9" s="76" t="s">
        <v>137</v>
      </c>
      <c r="I9" s="138" t="s">
        <v>47</v>
      </c>
      <c r="J9" s="77">
        <v>6</v>
      </c>
      <c r="K9" s="77">
        <v>0</v>
      </c>
      <c r="L9" s="143">
        <f t="shared" ca="1" si="2"/>
        <v>16</v>
      </c>
      <c r="M9" s="77">
        <f t="shared" ca="1" si="6"/>
        <v>22</v>
      </c>
    </row>
    <row r="10" spans="1:13" x14ac:dyDescent="0.3">
      <c r="A10" s="167" t="s">
        <v>145</v>
      </c>
      <c r="B10" s="140" t="s">
        <v>48</v>
      </c>
      <c r="C10" s="141">
        <v>8</v>
      </c>
      <c r="D10" s="141">
        <v>0</v>
      </c>
      <c r="E10" s="81">
        <f t="shared" ca="1" si="4"/>
        <v>20</v>
      </c>
      <c r="F10" s="80">
        <f t="shared" ca="1" si="5"/>
        <v>28</v>
      </c>
      <c r="H10" s="79" t="s">
        <v>137</v>
      </c>
      <c r="I10" s="140" t="s">
        <v>48</v>
      </c>
      <c r="J10" s="80">
        <v>1</v>
      </c>
      <c r="K10" s="80">
        <v>0</v>
      </c>
      <c r="L10" s="145">
        <f t="shared" ca="1" si="2"/>
        <v>6</v>
      </c>
      <c r="M10" s="80">
        <f t="shared" ca="1" si="6"/>
        <v>7</v>
      </c>
    </row>
    <row r="11" spans="1:13" x14ac:dyDescent="0.3">
      <c r="A11" s="159" t="s">
        <v>163</v>
      </c>
      <c r="B11" s="5" t="s">
        <v>46</v>
      </c>
      <c r="C11" s="139">
        <v>10</v>
      </c>
      <c r="D11" s="139">
        <v>0</v>
      </c>
      <c r="E11" s="162">
        <f t="shared" ca="1" si="4"/>
        <v>12</v>
      </c>
      <c r="F11" s="75">
        <f t="shared" ref="F11:F13" ca="1" si="7">E11+C11</f>
        <v>22</v>
      </c>
      <c r="H11" s="74" t="s">
        <v>105</v>
      </c>
      <c r="I11" s="138" t="s">
        <v>46</v>
      </c>
      <c r="J11" s="75">
        <v>3</v>
      </c>
      <c r="K11" s="75">
        <v>0</v>
      </c>
      <c r="L11" s="144">
        <f t="shared" ca="1" si="2"/>
        <v>7</v>
      </c>
      <c r="M11" s="75">
        <f t="shared" ref="M11:M13" ca="1" si="8">L11+J11</f>
        <v>10</v>
      </c>
    </row>
    <row r="12" spans="1:13" x14ac:dyDescent="0.3">
      <c r="A12" s="159" t="s">
        <v>163</v>
      </c>
      <c r="B12" s="138" t="s">
        <v>47</v>
      </c>
      <c r="C12" s="139">
        <v>5</v>
      </c>
      <c r="D12" s="139">
        <v>0</v>
      </c>
      <c r="E12" s="160">
        <f t="shared" ca="1" si="4"/>
        <v>15</v>
      </c>
      <c r="F12" s="77">
        <f t="shared" ca="1" si="7"/>
        <v>20</v>
      </c>
      <c r="H12" s="76" t="s">
        <v>105</v>
      </c>
      <c r="I12" s="138" t="s">
        <v>47</v>
      </c>
      <c r="J12" s="77">
        <v>3</v>
      </c>
      <c r="K12" s="77">
        <v>0</v>
      </c>
      <c r="L12" s="143">
        <f t="shared" ca="1" si="2"/>
        <v>12</v>
      </c>
      <c r="M12" s="77">
        <f t="shared" ca="1" si="8"/>
        <v>15</v>
      </c>
    </row>
    <row r="13" spans="1:13" x14ac:dyDescent="0.3">
      <c r="A13" s="161" t="s">
        <v>163</v>
      </c>
      <c r="B13" s="140" t="s">
        <v>48</v>
      </c>
      <c r="C13" s="141">
        <v>4</v>
      </c>
      <c r="D13" s="141">
        <v>0</v>
      </c>
      <c r="E13" s="81">
        <f t="shared" ca="1" si="4"/>
        <v>9</v>
      </c>
      <c r="F13" s="80">
        <f t="shared" ca="1" si="7"/>
        <v>13</v>
      </c>
      <c r="H13" s="79" t="s">
        <v>105</v>
      </c>
      <c r="I13" s="140" t="s">
        <v>48</v>
      </c>
      <c r="J13" s="80">
        <v>5</v>
      </c>
      <c r="K13" s="80">
        <v>0</v>
      </c>
      <c r="L13" s="145">
        <f t="shared" ca="1" si="2"/>
        <v>5</v>
      </c>
      <c r="M13" s="80">
        <f t="shared" ca="1" si="8"/>
        <v>10</v>
      </c>
    </row>
    <row r="14" spans="1:13" x14ac:dyDescent="0.3">
      <c r="A14" s="159" t="s">
        <v>164</v>
      </c>
      <c r="B14" s="5" t="s">
        <v>46</v>
      </c>
      <c r="C14" s="139">
        <v>5</v>
      </c>
      <c r="D14" s="139">
        <v>0</v>
      </c>
      <c r="E14" s="162">
        <f t="shared" ref="E14:E19" ca="1" si="9">RANDBETWEEN(1,20)</f>
        <v>15</v>
      </c>
      <c r="F14" s="75">
        <f t="shared" ref="F14:F19" ca="1" si="10">E14+C14</f>
        <v>20</v>
      </c>
      <c r="H14" s="74" t="s">
        <v>166</v>
      </c>
      <c r="I14" s="138" t="s">
        <v>46</v>
      </c>
      <c r="J14" s="75">
        <v>4</v>
      </c>
      <c r="K14" s="75">
        <v>0</v>
      </c>
      <c r="L14" s="144">
        <f t="shared" ca="1" si="2"/>
        <v>7</v>
      </c>
      <c r="M14" s="75">
        <f t="shared" ref="M14:M19" ca="1" si="11">L14+J14</f>
        <v>11</v>
      </c>
    </row>
    <row r="15" spans="1:13" x14ac:dyDescent="0.3">
      <c r="A15" s="159" t="s">
        <v>164</v>
      </c>
      <c r="B15" s="138" t="s">
        <v>47</v>
      </c>
      <c r="C15" s="139">
        <v>6</v>
      </c>
      <c r="D15" s="139">
        <v>0</v>
      </c>
      <c r="E15" s="160">
        <f t="shared" ca="1" si="9"/>
        <v>13</v>
      </c>
      <c r="F15" s="77">
        <f t="shared" ca="1" si="10"/>
        <v>19</v>
      </c>
      <c r="H15" s="76" t="s">
        <v>166</v>
      </c>
      <c r="I15" s="138" t="s">
        <v>47</v>
      </c>
      <c r="J15" s="77">
        <v>1</v>
      </c>
      <c r="K15" s="77">
        <v>0</v>
      </c>
      <c r="L15" s="143">
        <f t="shared" ca="1" si="2"/>
        <v>19</v>
      </c>
      <c r="M15" s="77">
        <f t="shared" ca="1" si="11"/>
        <v>20</v>
      </c>
    </row>
    <row r="16" spans="1:13" x14ac:dyDescent="0.3">
      <c r="A16" s="161" t="s">
        <v>164</v>
      </c>
      <c r="B16" s="140" t="s">
        <v>48</v>
      </c>
      <c r="C16" s="141">
        <v>8</v>
      </c>
      <c r="D16" s="141">
        <v>0</v>
      </c>
      <c r="E16" s="81">
        <f t="shared" ca="1" si="9"/>
        <v>6</v>
      </c>
      <c r="F16" s="80">
        <f t="shared" ca="1" si="10"/>
        <v>14</v>
      </c>
      <c r="H16" s="79" t="s">
        <v>166</v>
      </c>
      <c r="I16" s="140" t="s">
        <v>48</v>
      </c>
      <c r="J16" s="80">
        <v>1</v>
      </c>
      <c r="K16" s="80">
        <v>0</v>
      </c>
      <c r="L16" s="145">
        <f t="shared" ca="1" si="2"/>
        <v>17</v>
      </c>
      <c r="M16" s="80">
        <f t="shared" ca="1" si="11"/>
        <v>18</v>
      </c>
    </row>
    <row r="17" spans="1:13" x14ac:dyDescent="0.3">
      <c r="A17" s="159" t="s">
        <v>183</v>
      </c>
      <c r="B17" s="5" t="s">
        <v>46</v>
      </c>
      <c r="C17" s="139">
        <v>2</v>
      </c>
      <c r="D17" s="139">
        <v>0</v>
      </c>
      <c r="E17" s="162">
        <f t="shared" ca="1" si="9"/>
        <v>9</v>
      </c>
      <c r="F17" s="75">
        <f t="shared" ca="1" si="10"/>
        <v>11</v>
      </c>
      <c r="H17" s="74" t="s">
        <v>165</v>
      </c>
      <c r="I17" s="138" t="s">
        <v>46</v>
      </c>
      <c r="J17" s="75">
        <v>5</v>
      </c>
      <c r="K17" s="75">
        <v>0</v>
      </c>
      <c r="L17" s="144">
        <f t="shared" ca="1" si="2"/>
        <v>12</v>
      </c>
      <c r="M17" s="75">
        <f t="shared" ca="1" si="11"/>
        <v>17</v>
      </c>
    </row>
    <row r="18" spans="1:13" x14ac:dyDescent="0.3">
      <c r="A18" s="159" t="s">
        <v>183</v>
      </c>
      <c r="B18" s="138" t="s">
        <v>47</v>
      </c>
      <c r="C18" s="139">
        <v>4</v>
      </c>
      <c r="D18" s="139">
        <v>0</v>
      </c>
      <c r="E18" s="160">
        <f t="shared" ca="1" si="9"/>
        <v>13</v>
      </c>
      <c r="F18" s="77">
        <f t="shared" ca="1" si="10"/>
        <v>17</v>
      </c>
      <c r="H18" s="76" t="s">
        <v>165</v>
      </c>
      <c r="I18" s="138" t="s">
        <v>47</v>
      </c>
      <c r="J18" s="77">
        <v>7</v>
      </c>
      <c r="K18" s="77">
        <v>0</v>
      </c>
      <c r="L18" s="143">
        <f t="shared" ca="1" si="2"/>
        <v>4</v>
      </c>
      <c r="M18" s="77">
        <f t="shared" ca="1" si="11"/>
        <v>11</v>
      </c>
    </row>
    <row r="19" spans="1:13" x14ac:dyDescent="0.3">
      <c r="A19" s="161" t="s">
        <v>183</v>
      </c>
      <c r="B19" s="140" t="s">
        <v>48</v>
      </c>
      <c r="C19" s="141">
        <v>2</v>
      </c>
      <c r="D19" s="141">
        <v>0</v>
      </c>
      <c r="E19" s="81">
        <f t="shared" ca="1" si="9"/>
        <v>7</v>
      </c>
      <c r="F19" s="80">
        <f t="shared" ca="1" si="10"/>
        <v>9</v>
      </c>
      <c r="H19" s="79" t="s">
        <v>165</v>
      </c>
      <c r="I19" s="140" t="s">
        <v>48</v>
      </c>
      <c r="J19" s="80">
        <v>2</v>
      </c>
      <c r="K19" s="80">
        <v>0</v>
      </c>
      <c r="L19" s="145">
        <f t="shared" ca="1" si="2"/>
        <v>5</v>
      </c>
      <c r="M19" s="80">
        <f t="shared" ca="1" si="11"/>
        <v>7</v>
      </c>
    </row>
    <row r="20" spans="1:13" ht="15.75" x14ac:dyDescent="0.25">
      <c r="A20" s="161" t="s">
        <v>145</v>
      </c>
      <c r="B20" s="140" t="s">
        <v>80</v>
      </c>
      <c r="C20" s="141">
        <v>10</v>
      </c>
      <c r="D20" s="141">
        <v>0</v>
      </c>
      <c r="E20" s="81">
        <f ca="1">RANDBETWEEN(1,20)</f>
        <v>9</v>
      </c>
      <c r="F20" s="80">
        <f ca="1">E20+C20</f>
        <v>19</v>
      </c>
      <c r="H20" s="74" t="s">
        <v>188</v>
      </c>
      <c r="I20" s="138" t="s">
        <v>46</v>
      </c>
      <c r="J20" s="75">
        <v>8</v>
      </c>
      <c r="K20" s="75">
        <v>0</v>
      </c>
      <c r="L20" s="144">
        <f t="shared" ref="L20:L22" ca="1" si="12">RANDBETWEEN(1,20)</f>
        <v>12</v>
      </c>
      <c r="M20" s="75">
        <f t="shared" ref="M20:M22" ca="1" si="13">L20+J20</f>
        <v>20</v>
      </c>
    </row>
    <row r="21" spans="1:13" ht="15.75" x14ac:dyDescent="0.25">
      <c r="A21" s="161"/>
      <c r="B21" s="140" t="s">
        <v>91</v>
      </c>
      <c r="C21" s="141"/>
      <c r="D21" s="141">
        <v>0</v>
      </c>
      <c r="E21" s="81">
        <f ca="1">RANDBETWEEN(1,20)</f>
        <v>17</v>
      </c>
      <c r="F21" s="80">
        <f ca="1">E21+C21</f>
        <v>17</v>
      </c>
      <c r="H21" s="76" t="s">
        <v>188</v>
      </c>
      <c r="I21" s="138" t="s">
        <v>47</v>
      </c>
      <c r="J21" s="77">
        <v>7</v>
      </c>
      <c r="K21" s="77">
        <v>0</v>
      </c>
      <c r="L21" s="143">
        <f t="shared" ca="1" si="12"/>
        <v>13</v>
      </c>
      <c r="M21" s="77">
        <f t="shared" ca="1" si="13"/>
        <v>20</v>
      </c>
    </row>
    <row r="22" spans="1:13" ht="15.75" x14ac:dyDescent="0.25">
      <c r="A22" s="161"/>
      <c r="B22" s="140" t="s">
        <v>86</v>
      </c>
      <c r="C22" s="141"/>
      <c r="D22" s="141">
        <v>0</v>
      </c>
      <c r="E22" s="81">
        <f ca="1">RANDBETWEEN(1,20)</f>
        <v>18</v>
      </c>
      <c r="F22" s="80">
        <f ca="1">E22+C22</f>
        <v>18</v>
      </c>
      <c r="H22" s="79" t="s">
        <v>188</v>
      </c>
      <c r="I22" s="140" t="s">
        <v>48</v>
      </c>
      <c r="J22" s="80">
        <v>5</v>
      </c>
      <c r="K22" s="80">
        <v>0</v>
      </c>
      <c r="L22" s="145">
        <f t="shared" ca="1" si="12"/>
        <v>15</v>
      </c>
      <c r="M22" s="80">
        <f t="shared" ca="1" si="13"/>
        <v>20</v>
      </c>
    </row>
    <row r="23" spans="1:13" x14ac:dyDescent="0.3">
      <c r="A23" s="161"/>
      <c r="B23" s="140" t="s">
        <v>92</v>
      </c>
      <c r="C23" s="141"/>
      <c r="D23" s="141">
        <v>0</v>
      </c>
      <c r="E23" s="81">
        <f t="shared" ref="E23:E30" ca="1" si="14">RANDBETWEEN(1,20)</f>
        <v>16</v>
      </c>
      <c r="F23" s="80">
        <f t="shared" ref="F23:F30" ca="1" si="15">E23+C23</f>
        <v>16</v>
      </c>
    </row>
    <row r="24" spans="1:13" x14ac:dyDescent="0.3">
      <c r="A24" s="161"/>
      <c r="B24" s="140" t="s">
        <v>89</v>
      </c>
      <c r="C24" s="141"/>
      <c r="D24" s="141">
        <v>0</v>
      </c>
      <c r="E24" s="81">
        <f t="shared" ca="1" si="14"/>
        <v>2</v>
      </c>
      <c r="F24" s="80">
        <f t="shared" ca="1" si="15"/>
        <v>2</v>
      </c>
      <c r="H24" s="142" t="s">
        <v>0</v>
      </c>
      <c r="I24" s="142" t="s">
        <v>96</v>
      </c>
      <c r="J24" s="142" t="s">
        <v>44</v>
      </c>
      <c r="K24" s="142" t="s">
        <v>103</v>
      </c>
      <c r="L24" s="81" t="s">
        <v>3</v>
      </c>
      <c r="M24" s="142" t="s">
        <v>45</v>
      </c>
    </row>
    <row r="25" spans="1:13" x14ac:dyDescent="0.3">
      <c r="A25" s="161"/>
      <c r="B25" s="140" t="s">
        <v>88</v>
      </c>
      <c r="C25" s="141"/>
      <c r="D25" s="141">
        <v>0</v>
      </c>
      <c r="E25" s="81">
        <f t="shared" ca="1" si="14"/>
        <v>1</v>
      </c>
      <c r="F25" s="80">
        <f t="shared" ca="1" si="15"/>
        <v>1</v>
      </c>
      <c r="H25" s="79" t="s">
        <v>80</v>
      </c>
      <c r="I25" s="140" t="s">
        <v>92</v>
      </c>
      <c r="J25" s="141">
        <v>10</v>
      </c>
      <c r="K25" s="141">
        <v>0</v>
      </c>
      <c r="L25" s="81">
        <f t="shared" ref="L25:L30" ca="1" si="16">RANDBETWEEN(1,20)</f>
        <v>1</v>
      </c>
      <c r="M25" s="80">
        <f t="shared" ref="M25:M30" ca="1" si="17">L25+J25</f>
        <v>11</v>
      </c>
    </row>
    <row r="26" spans="1:13" x14ac:dyDescent="0.3">
      <c r="A26" s="161"/>
      <c r="B26" s="140" t="s">
        <v>93</v>
      </c>
      <c r="C26" s="141"/>
      <c r="D26" s="141">
        <v>0</v>
      </c>
      <c r="E26" s="81">
        <f t="shared" ca="1" si="14"/>
        <v>3</v>
      </c>
      <c r="F26" s="80">
        <f t="shared" ca="1" si="15"/>
        <v>3</v>
      </c>
      <c r="H26" s="79"/>
      <c r="I26" s="140" t="s">
        <v>87</v>
      </c>
      <c r="J26" s="141"/>
      <c r="K26" s="141">
        <v>0</v>
      </c>
      <c r="L26" s="81">
        <f t="shared" ca="1" si="16"/>
        <v>20</v>
      </c>
      <c r="M26" s="80">
        <f t="shared" ca="1" si="17"/>
        <v>20</v>
      </c>
    </row>
    <row r="27" spans="1:13" x14ac:dyDescent="0.3">
      <c r="A27" s="161"/>
      <c r="B27" s="140" t="s">
        <v>87</v>
      </c>
      <c r="C27" s="141"/>
      <c r="D27" s="141">
        <v>0</v>
      </c>
      <c r="E27" s="81">
        <f t="shared" ca="1" si="14"/>
        <v>5</v>
      </c>
      <c r="F27" s="80">
        <f t="shared" ca="1" si="15"/>
        <v>5</v>
      </c>
      <c r="H27" s="79"/>
      <c r="I27" s="140" t="s">
        <v>100</v>
      </c>
      <c r="J27" s="141"/>
      <c r="K27" s="141">
        <v>0</v>
      </c>
      <c r="L27" s="81">
        <f t="shared" ca="1" si="16"/>
        <v>14</v>
      </c>
      <c r="M27" s="80">
        <f t="shared" ca="1" si="17"/>
        <v>14</v>
      </c>
    </row>
    <row r="28" spans="1:13" x14ac:dyDescent="0.3">
      <c r="A28" s="161"/>
      <c r="B28" s="140" t="s">
        <v>94</v>
      </c>
      <c r="C28" s="141"/>
      <c r="D28" s="141">
        <v>0</v>
      </c>
      <c r="E28" s="81">
        <f t="shared" ca="1" si="14"/>
        <v>11</v>
      </c>
      <c r="F28" s="80">
        <f t="shared" ca="1" si="15"/>
        <v>11</v>
      </c>
      <c r="H28" s="79"/>
      <c r="I28" s="140" t="s">
        <v>100</v>
      </c>
      <c r="J28" s="80"/>
      <c r="K28" s="80">
        <v>0</v>
      </c>
      <c r="L28" s="145">
        <f t="shared" ca="1" si="16"/>
        <v>16</v>
      </c>
      <c r="M28" s="80">
        <f t="shared" ca="1" si="17"/>
        <v>16</v>
      </c>
    </row>
    <row r="29" spans="1:13" x14ac:dyDescent="0.3">
      <c r="A29" s="161"/>
      <c r="B29" s="140" t="s">
        <v>90</v>
      </c>
      <c r="C29" s="141"/>
      <c r="D29" s="141">
        <v>0</v>
      </c>
      <c r="E29" s="81">
        <f t="shared" ca="1" si="14"/>
        <v>2</v>
      </c>
      <c r="F29" s="80">
        <f t="shared" ca="1" si="15"/>
        <v>2</v>
      </c>
      <c r="H29" s="79"/>
      <c r="I29" s="140" t="s">
        <v>89</v>
      </c>
      <c r="J29" s="141"/>
      <c r="K29" s="141">
        <v>0</v>
      </c>
      <c r="L29" s="81">
        <f t="shared" ca="1" si="16"/>
        <v>20</v>
      </c>
      <c r="M29" s="80">
        <f t="shared" ca="1" si="17"/>
        <v>20</v>
      </c>
    </row>
    <row r="30" spans="1:13" x14ac:dyDescent="0.3">
      <c r="A30" s="161"/>
      <c r="B30" s="140" t="s">
        <v>95</v>
      </c>
      <c r="C30" s="141"/>
      <c r="D30" s="141">
        <v>0</v>
      </c>
      <c r="E30" s="81">
        <f t="shared" ca="1" si="14"/>
        <v>4</v>
      </c>
      <c r="F30" s="80">
        <f t="shared" ca="1" si="15"/>
        <v>4</v>
      </c>
      <c r="H30" s="79"/>
      <c r="I30" s="140" t="s">
        <v>92</v>
      </c>
      <c r="J30" s="141"/>
      <c r="K30" s="141">
        <v>0</v>
      </c>
      <c r="L30" s="81">
        <f t="shared" ca="1" si="16"/>
        <v>20</v>
      </c>
      <c r="M30" s="80">
        <f t="shared" ca="1" si="17"/>
        <v>20</v>
      </c>
    </row>
  </sheetData>
  <sortState ref="H8:L18">
    <sortCondition ref="I8:I18"/>
  </sortState>
  <conditionalFormatting sqref="A5 A20:A30">
    <cfRule type="cellIs" dxfId="102" priority="205" operator="equal">
      <formula>"No"</formula>
    </cfRule>
    <cfRule type="cellIs" dxfId="101" priority="206" operator="equal">
      <formula>"Yes"</formula>
    </cfRule>
  </conditionalFormatting>
  <conditionalFormatting sqref="A6:A7">
    <cfRule type="cellIs" dxfId="100" priority="203" operator="equal">
      <formula>"No"</formula>
    </cfRule>
    <cfRule type="cellIs" dxfId="99" priority="204" operator="equal">
      <formula>"Yes"</formula>
    </cfRule>
  </conditionalFormatting>
  <conditionalFormatting sqref="A5">
    <cfRule type="cellIs" dxfId="98" priority="201" operator="equal">
      <formula>"No"</formula>
    </cfRule>
    <cfRule type="cellIs" dxfId="97" priority="202" operator="equal">
      <formula>"Yes"</formula>
    </cfRule>
  </conditionalFormatting>
  <conditionalFormatting sqref="A6:A7">
    <cfRule type="cellIs" dxfId="96" priority="199" operator="equal">
      <formula>"No"</formula>
    </cfRule>
    <cfRule type="cellIs" dxfId="95" priority="200" operator="equal">
      <formula>"Yes"</formula>
    </cfRule>
  </conditionalFormatting>
  <conditionalFormatting sqref="A18">
    <cfRule type="cellIs" dxfId="94" priority="183" operator="equal">
      <formula>"No"</formula>
    </cfRule>
    <cfRule type="cellIs" dxfId="93" priority="184" operator="equal">
      <formula>"Yes"</formula>
    </cfRule>
  </conditionalFormatting>
  <conditionalFormatting sqref="A19">
    <cfRule type="cellIs" dxfId="92" priority="177" operator="equal">
      <formula>"No"</formula>
    </cfRule>
    <cfRule type="cellIs" dxfId="91" priority="178" operator="equal">
      <formula>"Yes"</formula>
    </cfRule>
  </conditionalFormatting>
  <conditionalFormatting sqref="A11">
    <cfRule type="cellIs" dxfId="90" priority="171" operator="equal">
      <formula>"No"</formula>
    </cfRule>
    <cfRule type="cellIs" dxfId="89" priority="172" operator="equal">
      <formula>"Yes"</formula>
    </cfRule>
  </conditionalFormatting>
  <conditionalFormatting sqref="A12:A13">
    <cfRule type="cellIs" dxfId="88" priority="169" operator="equal">
      <formula>"No"</formula>
    </cfRule>
    <cfRule type="cellIs" dxfId="87" priority="170" operator="equal">
      <formula>"Yes"</formula>
    </cfRule>
  </conditionalFormatting>
  <conditionalFormatting sqref="A11">
    <cfRule type="cellIs" dxfId="86" priority="167" operator="equal">
      <formula>"No"</formula>
    </cfRule>
    <cfRule type="cellIs" dxfId="85" priority="168" operator="equal">
      <formula>"Yes"</formula>
    </cfRule>
  </conditionalFormatting>
  <conditionalFormatting sqref="A12:A13">
    <cfRule type="cellIs" dxfId="84" priority="165" operator="equal">
      <formula>"No"</formula>
    </cfRule>
    <cfRule type="cellIs" dxfId="83" priority="166" operator="equal">
      <formula>"Yes"</formula>
    </cfRule>
  </conditionalFormatting>
  <conditionalFormatting sqref="A14">
    <cfRule type="cellIs" dxfId="82" priority="151" operator="equal">
      <formula>"No"</formula>
    </cfRule>
    <cfRule type="cellIs" dxfId="81" priority="152" operator="equal">
      <formula>"Yes"</formula>
    </cfRule>
  </conditionalFormatting>
  <conditionalFormatting sqref="A15:A16">
    <cfRule type="cellIs" dxfId="80" priority="149" operator="equal">
      <formula>"No"</formula>
    </cfRule>
    <cfRule type="cellIs" dxfId="79" priority="150" operator="equal">
      <formula>"Yes"</formula>
    </cfRule>
  </conditionalFormatting>
  <conditionalFormatting sqref="A14">
    <cfRule type="cellIs" dxfId="78" priority="147" operator="equal">
      <formula>"No"</formula>
    </cfRule>
    <cfRule type="cellIs" dxfId="77" priority="148" operator="equal">
      <formula>"Yes"</formula>
    </cfRule>
  </conditionalFormatting>
  <conditionalFormatting sqref="A15:A16">
    <cfRule type="cellIs" dxfId="76" priority="145" operator="equal">
      <formula>"No"</formula>
    </cfRule>
    <cfRule type="cellIs" dxfId="75" priority="146" operator="equal">
      <formula>"Yes"</formula>
    </cfRule>
  </conditionalFormatting>
  <conditionalFormatting sqref="A17">
    <cfRule type="cellIs" dxfId="74" priority="143" operator="equal">
      <formula>"No"</formula>
    </cfRule>
    <cfRule type="cellIs" dxfId="73" priority="144" operator="equal">
      <formula>"Yes"</formula>
    </cfRule>
  </conditionalFormatting>
  <conditionalFormatting sqref="A17">
    <cfRule type="cellIs" dxfId="72" priority="129" operator="equal">
      <formula>"No"</formula>
    </cfRule>
    <cfRule type="cellIs" dxfId="71" priority="130" operator="equal">
      <formula>"Yes"</formula>
    </cfRule>
  </conditionalFormatting>
  <conditionalFormatting sqref="A18:A19">
    <cfRule type="cellIs" dxfId="70" priority="127" operator="equal">
      <formula>"No"</formula>
    </cfRule>
    <cfRule type="cellIs" dxfId="69" priority="128" operator="equal">
      <formula>"Yes"</formula>
    </cfRule>
  </conditionalFormatting>
  <conditionalFormatting sqref="A17">
    <cfRule type="cellIs" dxfId="68" priority="125" operator="equal">
      <formula>"No"</formula>
    </cfRule>
    <cfRule type="cellIs" dxfId="67" priority="126" operator="equal">
      <formula>"Yes"</formula>
    </cfRule>
  </conditionalFormatting>
  <conditionalFormatting sqref="A18:A19">
    <cfRule type="cellIs" dxfId="66" priority="123" operator="equal">
      <formula>"No"</formula>
    </cfRule>
    <cfRule type="cellIs" dxfId="65" priority="124" operator="equal">
      <formula>"Yes"</formula>
    </cfRule>
  </conditionalFormatting>
  <conditionalFormatting sqref="A14">
    <cfRule type="cellIs" dxfId="64" priority="107" operator="equal">
      <formula>"No"</formula>
    </cfRule>
    <cfRule type="cellIs" dxfId="63" priority="108" operator="equal">
      <formula>"Yes"</formula>
    </cfRule>
  </conditionalFormatting>
  <conditionalFormatting sqref="A15:A16">
    <cfRule type="cellIs" dxfId="62" priority="105" operator="equal">
      <formula>"No"</formula>
    </cfRule>
    <cfRule type="cellIs" dxfId="61" priority="106" operator="equal">
      <formula>"Yes"</formula>
    </cfRule>
  </conditionalFormatting>
  <conditionalFormatting sqref="A14">
    <cfRule type="cellIs" dxfId="60" priority="103" operator="equal">
      <formula>"No"</formula>
    </cfRule>
    <cfRule type="cellIs" dxfId="59" priority="104" operator="equal">
      <formula>"Yes"</formula>
    </cfRule>
  </conditionalFormatting>
  <conditionalFormatting sqref="A15:A16">
    <cfRule type="cellIs" dxfId="58" priority="101" operator="equal">
      <formula>"No"</formula>
    </cfRule>
    <cfRule type="cellIs" dxfId="57" priority="102" operator="equal">
      <formula>"Yes"</formula>
    </cfRule>
  </conditionalFormatting>
  <conditionalFormatting sqref="A17">
    <cfRule type="cellIs" dxfId="56" priority="99" operator="equal">
      <formula>"No"</formula>
    </cfRule>
    <cfRule type="cellIs" dxfId="55" priority="100" operator="equal">
      <formula>"Yes"</formula>
    </cfRule>
  </conditionalFormatting>
  <conditionalFormatting sqref="A18:A19">
    <cfRule type="cellIs" dxfId="54" priority="97" operator="equal">
      <formula>"No"</formula>
    </cfRule>
    <cfRule type="cellIs" dxfId="53" priority="98" operator="equal">
      <formula>"Yes"</formula>
    </cfRule>
  </conditionalFormatting>
  <conditionalFormatting sqref="A17">
    <cfRule type="cellIs" dxfId="52" priority="95" operator="equal">
      <formula>"No"</formula>
    </cfRule>
    <cfRule type="cellIs" dxfId="51" priority="96" operator="equal">
      <formula>"Yes"</formula>
    </cfRule>
  </conditionalFormatting>
  <conditionalFormatting sqref="A18:A19">
    <cfRule type="cellIs" dxfId="50" priority="93" operator="equal">
      <formula>"No"</formula>
    </cfRule>
    <cfRule type="cellIs" dxfId="49" priority="94" operator="equal">
      <formula>"Yes"</formula>
    </cfRule>
  </conditionalFormatting>
  <conditionalFormatting sqref="A20">
    <cfRule type="cellIs" dxfId="48" priority="71" operator="equal">
      <formula>"No"</formula>
    </cfRule>
    <cfRule type="cellIs" dxfId="47" priority="72" operator="equal">
      <formula>"Yes"</formula>
    </cfRule>
  </conditionalFormatting>
  <conditionalFormatting sqref="A21:A23">
    <cfRule type="cellIs" dxfId="46" priority="69" operator="equal">
      <formula>"No"</formula>
    </cfRule>
    <cfRule type="cellIs" dxfId="45" priority="70" operator="equal">
      <formula>"Yes"</formula>
    </cfRule>
  </conditionalFormatting>
  <conditionalFormatting sqref="A20">
    <cfRule type="cellIs" dxfId="44" priority="45" operator="equal">
      <formula>"No"</formula>
    </cfRule>
    <cfRule type="cellIs" dxfId="43" priority="46" operator="equal">
      <formula>"Yes"</formula>
    </cfRule>
  </conditionalFormatting>
  <conditionalFormatting sqref="A21:A23">
    <cfRule type="cellIs" dxfId="42" priority="43" operator="equal">
      <formula>"No"</formula>
    </cfRule>
    <cfRule type="cellIs" dxfId="41" priority="44" operator="equal">
      <formula>"Yes"</formula>
    </cfRule>
  </conditionalFormatting>
  <conditionalFormatting sqref="A20">
    <cfRule type="cellIs" dxfId="40" priority="35" operator="equal">
      <formula>"No"</formula>
    </cfRule>
    <cfRule type="cellIs" dxfId="39" priority="36" operator="equal">
      <formula>"Yes"</formula>
    </cfRule>
  </conditionalFormatting>
  <conditionalFormatting sqref="A21:A23">
    <cfRule type="cellIs" dxfId="38" priority="33" operator="equal">
      <formula>"No"</formula>
    </cfRule>
    <cfRule type="cellIs" dxfId="37" priority="34" operator="equal">
      <formula>"Yes"</formula>
    </cfRule>
  </conditionalFormatting>
  <conditionalFormatting sqref="A21">
    <cfRule type="cellIs" dxfId="36" priority="31" operator="equal">
      <formula>"No"</formula>
    </cfRule>
    <cfRule type="cellIs" dxfId="35" priority="32" operator="equal">
      <formula>"Yes"</formula>
    </cfRule>
  </conditionalFormatting>
  <conditionalFormatting sqref="A22">
    <cfRule type="cellIs" dxfId="34" priority="29" operator="equal">
      <formula>"No"</formula>
    </cfRule>
    <cfRule type="cellIs" dxfId="33" priority="30" operator="equal">
      <formula>"Yes"</formula>
    </cfRule>
  </conditionalFormatting>
  <conditionalFormatting sqref="A20">
    <cfRule type="cellIs" dxfId="32" priority="19" operator="equal">
      <formula>"No"</formula>
    </cfRule>
    <cfRule type="cellIs" dxfId="31" priority="20" operator="equal">
      <formula>"Yes"</formula>
    </cfRule>
  </conditionalFormatting>
  <conditionalFormatting sqref="A23">
    <cfRule type="cellIs" dxfId="30" priority="17" operator="equal">
      <formula>"No"</formula>
    </cfRule>
    <cfRule type="cellIs" dxfId="29" priority="18" operator="equal">
      <formula>"Yes"</formula>
    </cfRule>
  </conditionalFormatting>
  <conditionalFormatting sqref="A24:A26">
    <cfRule type="cellIs" dxfId="28" priority="15" operator="equal">
      <formula>"No"</formula>
    </cfRule>
    <cfRule type="cellIs" dxfId="27" priority="16" operator="equal">
      <formula>"Yes"</formula>
    </cfRule>
  </conditionalFormatting>
  <conditionalFormatting sqref="H22">
    <cfRule type="cellIs" dxfId="26" priority="9" operator="equal">
      <formula>"No"</formula>
    </cfRule>
    <cfRule type="cellIs" dxfId="25" priority="10" operator="equal">
      <formula>"Yes"</formula>
    </cfRule>
  </conditionalFormatting>
  <conditionalFormatting sqref="A2">
    <cfRule type="cellIs" dxfId="24" priority="7" operator="equal">
      <formula>"No"</formula>
    </cfRule>
    <cfRule type="cellIs" dxfId="23" priority="8" operator="equal">
      <formula>"Yes"</formula>
    </cfRule>
  </conditionalFormatting>
  <conditionalFormatting sqref="A3:A4">
    <cfRule type="cellIs" dxfId="22" priority="5" operator="equal">
      <formula>"No"</formula>
    </cfRule>
    <cfRule type="cellIs" dxfId="21" priority="6" operator="equal">
      <formula>"Yes"</formula>
    </cfRule>
  </conditionalFormatting>
  <conditionalFormatting sqref="A8">
    <cfRule type="cellIs" dxfId="20" priority="3" operator="equal">
      <formula>"No"</formula>
    </cfRule>
    <cfRule type="cellIs" dxfId="19" priority="4" operator="equal">
      <formula>"Yes"</formula>
    </cfRule>
  </conditionalFormatting>
  <conditionalFormatting sqref="A9:A10">
    <cfRule type="cellIs" dxfId="18" priority="1" operator="equal">
      <formula>"No"</formula>
    </cfRule>
    <cfRule type="cellIs" dxfId="17" priority="2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7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19.19921875" style="24" bestFit="1" customWidth="1"/>
    <col min="2" max="2" width="5.8984375" style="24" bestFit="1" customWidth="1"/>
    <col min="3" max="3" width="5" style="24" bestFit="1" customWidth="1"/>
    <col min="4" max="4" width="3.69921875" style="24" bestFit="1" customWidth="1"/>
    <col min="5" max="5" width="6.09765625" style="24" bestFit="1" customWidth="1"/>
    <col min="6" max="6" width="9.59765625" style="21" bestFit="1" customWidth="1"/>
    <col min="7" max="7" width="2.8984375" style="21" bestFit="1" customWidth="1"/>
    <col min="8" max="8" width="6.19921875" style="21" bestFit="1" customWidth="1"/>
    <col min="9" max="9" width="7.19921875" style="21" bestFit="1" customWidth="1"/>
    <col min="10" max="10" width="4.19921875" style="21" bestFit="1" customWidth="1"/>
    <col min="11" max="12" width="4.69921875" style="21" bestFit="1" customWidth="1"/>
    <col min="13" max="13" width="7.5" style="21" bestFit="1" customWidth="1"/>
    <col min="14" max="14" width="5.3984375" style="21" bestFit="1" customWidth="1"/>
    <col min="15" max="15" width="4.19921875" style="21" bestFit="1" customWidth="1"/>
    <col min="16" max="16" width="5.5" style="21" bestFit="1" customWidth="1"/>
    <col min="17" max="17" width="6.09765625" style="21" bestFit="1" customWidth="1"/>
    <col min="18" max="18" width="4.59765625" style="21" bestFit="1" customWidth="1"/>
    <col min="19" max="19" width="5.69921875" style="21" bestFit="1" customWidth="1"/>
    <col min="20" max="20" width="6.09765625" style="21" bestFit="1" customWidth="1"/>
    <col min="21" max="21" width="9" style="21" bestFit="1" customWidth="1"/>
    <col min="22" max="22" width="7.69921875" style="21" bestFit="1" customWidth="1"/>
    <col min="23" max="23" width="8.69921875" style="21" bestFit="1" customWidth="1"/>
    <col min="24" max="24" width="7.3984375" style="21" bestFit="1" customWidth="1"/>
    <col min="25" max="25" width="4.3984375" style="21" bestFit="1" customWidth="1"/>
    <col min="26" max="26" width="6.69921875" style="21" hidden="1" customWidth="1"/>
    <col min="27" max="27" width="7.59765625" style="21" bestFit="1" customWidth="1"/>
    <col min="28" max="28" width="1.5" style="21" customWidth="1"/>
    <col min="29" max="29" width="9.09765625" style="21" bestFit="1" customWidth="1"/>
    <col min="30" max="16384" width="9" style="21"/>
  </cols>
  <sheetData>
    <row r="1" spans="1:29" s="17" customFormat="1" ht="33" thickTop="1" thickBot="1" x14ac:dyDescent="0.3">
      <c r="A1" s="57" t="s">
        <v>0</v>
      </c>
      <c r="B1" s="116" t="s">
        <v>49</v>
      </c>
      <c r="C1" s="119" t="s">
        <v>50</v>
      </c>
      <c r="D1" s="122" t="s">
        <v>51</v>
      </c>
      <c r="E1" s="149" t="s">
        <v>78</v>
      </c>
      <c r="F1" s="112" t="s">
        <v>52</v>
      </c>
      <c r="G1" s="113"/>
      <c r="H1" s="54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146" t="s">
        <v>58</v>
      </c>
      <c r="N1" s="36" t="s">
        <v>59</v>
      </c>
      <c r="O1" s="39" t="s">
        <v>60</v>
      </c>
      <c r="P1" s="42" t="s">
        <v>61</v>
      </c>
      <c r="Q1" s="45" t="s">
        <v>62</v>
      </c>
      <c r="R1" s="48" t="s">
        <v>63</v>
      </c>
      <c r="S1" s="51" t="s">
        <v>64</v>
      </c>
      <c r="T1" s="33" t="s">
        <v>65</v>
      </c>
      <c r="U1" s="58" t="s">
        <v>66</v>
      </c>
      <c r="V1" s="61" t="s">
        <v>67</v>
      </c>
      <c r="W1" s="68" t="s">
        <v>68</v>
      </c>
      <c r="X1" s="71" t="s">
        <v>69</v>
      </c>
      <c r="Y1" s="65" t="s">
        <v>70</v>
      </c>
      <c r="Z1" s="61" t="s">
        <v>71</v>
      </c>
      <c r="AA1" s="64" t="s">
        <v>72</v>
      </c>
      <c r="AC1" s="152" t="s">
        <v>79</v>
      </c>
    </row>
    <row r="2" spans="1:29" ht="16.5" thickTop="1" x14ac:dyDescent="0.25">
      <c r="A2" s="147" t="s">
        <v>8</v>
      </c>
      <c r="B2" s="117">
        <f>16</f>
        <v>16</v>
      </c>
      <c r="C2" s="120">
        <f>14+1</f>
        <v>15</v>
      </c>
      <c r="D2" s="123">
        <f>20+1</f>
        <v>21</v>
      </c>
      <c r="E2" s="150">
        <v>0</v>
      </c>
      <c r="F2" s="114" t="s">
        <v>75</v>
      </c>
      <c r="G2" s="115" t="s">
        <v>76</v>
      </c>
      <c r="H2" s="55"/>
      <c r="I2" s="19"/>
      <c r="J2" s="20"/>
      <c r="K2" s="26"/>
      <c r="L2" s="29"/>
      <c r="M2" s="31"/>
      <c r="N2" s="37"/>
      <c r="O2" s="40"/>
      <c r="P2" s="43"/>
      <c r="Q2" s="46"/>
      <c r="R2" s="49"/>
      <c r="S2" s="52"/>
      <c r="T2" s="34"/>
      <c r="U2" s="59"/>
      <c r="V2" s="62">
        <f t="shared" ref="V2:V21" si="0">SUM(H2:U2)</f>
        <v>0</v>
      </c>
      <c r="W2" s="69"/>
      <c r="X2" s="72">
        <v>24</v>
      </c>
      <c r="Y2" s="66">
        <v>64</v>
      </c>
      <c r="Z2" s="62">
        <f t="shared" ref="Z2:Z5" si="1">Y2+X2-(V2+W2)</f>
        <v>88</v>
      </c>
      <c r="AA2" s="131">
        <f t="shared" ref="AA2:AA5" si="2">SMALL(Y2:Z2,1)</f>
        <v>64</v>
      </c>
      <c r="AC2" s="153"/>
    </row>
    <row r="3" spans="1:29" x14ac:dyDescent="0.3">
      <c r="A3" s="173" t="s">
        <v>73</v>
      </c>
      <c r="B3" s="118">
        <v>25</v>
      </c>
      <c r="C3" s="121">
        <v>31</v>
      </c>
      <c r="D3" s="124">
        <v>35</v>
      </c>
      <c r="E3" s="151">
        <v>0</v>
      </c>
      <c r="F3" s="114" t="s">
        <v>75</v>
      </c>
      <c r="G3" s="115" t="s">
        <v>76</v>
      </c>
      <c r="H3" s="56"/>
      <c r="I3" s="22"/>
      <c r="J3" s="23"/>
      <c r="K3" s="27"/>
      <c r="L3" s="30"/>
      <c r="M3" s="32"/>
      <c r="N3" s="38"/>
      <c r="O3" s="41"/>
      <c r="P3" s="44"/>
      <c r="Q3" s="47"/>
      <c r="R3" s="50"/>
      <c r="S3" s="53"/>
      <c r="T3" s="35"/>
      <c r="U3" s="60"/>
      <c r="V3" s="62">
        <f t="shared" si="0"/>
        <v>0</v>
      </c>
      <c r="W3" s="70"/>
      <c r="X3" s="73"/>
      <c r="Y3" s="67">
        <f>52</f>
        <v>52</v>
      </c>
      <c r="Z3" s="63">
        <f t="shared" si="1"/>
        <v>52</v>
      </c>
      <c r="AA3" s="131"/>
      <c r="AC3" s="154"/>
    </row>
    <row r="4" spans="1:29" x14ac:dyDescent="0.3">
      <c r="A4" s="148" t="s">
        <v>22</v>
      </c>
      <c r="B4" s="118">
        <f>20+2</f>
        <v>22</v>
      </c>
      <c r="C4" s="121">
        <f>13+2+2</f>
        <v>17</v>
      </c>
      <c r="D4" s="124">
        <f>21+2+2</f>
        <v>25</v>
      </c>
      <c r="E4" s="151">
        <v>0</v>
      </c>
      <c r="F4" s="114" t="s">
        <v>75</v>
      </c>
      <c r="G4" s="115" t="s">
        <v>76</v>
      </c>
      <c r="H4" s="56">
        <v>61</v>
      </c>
      <c r="I4" s="22">
        <v>12</v>
      </c>
      <c r="J4" s="23"/>
      <c r="K4" s="27"/>
      <c r="L4" s="30"/>
      <c r="M4" s="32">
        <v>12</v>
      </c>
      <c r="N4" s="38"/>
      <c r="O4" s="41"/>
      <c r="P4" s="44"/>
      <c r="Q4" s="47"/>
      <c r="R4" s="50"/>
      <c r="S4" s="53"/>
      <c r="T4" s="35"/>
      <c r="U4" s="60"/>
      <c r="V4" s="62">
        <f t="shared" si="0"/>
        <v>85</v>
      </c>
      <c r="W4" s="70"/>
      <c r="X4" s="73">
        <v>76</v>
      </c>
      <c r="Y4" s="67">
        <v>70</v>
      </c>
      <c r="Z4" s="63">
        <f t="shared" si="1"/>
        <v>61</v>
      </c>
      <c r="AA4" s="131">
        <f t="shared" si="2"/>
        <v>61</v>
      </c>
      <c r="AC4" s="154"/>
    </row>
    <row r="5" spans="1:29" x14ac:dyDescent="0.3">
      <c r="A5" s="148" t="s">
        <v>7</v>
      </c>
      <c r="B5" s="156">
        <f>19</f>
        <v>19</v>
      </c>
      <c r="C5" s="121">
        <f>14+1-1</f>
        <v>14</v>
      </c>
      <c r="D5" s="124">
        <f>23+1-1</f>
        <v>23</v>
      </c>
      <c r="E5" s="151">
        <v>0</v>
      </c>
      <c r="F5" s="114" t="s">
        <v>75</v>
      </c>
      <c r="G5" s="115" t="s">
        <v>76</v>
      </c>
      <c r="H5" s="56"/>
      <c r="I5" s="22"/>
      <c r="J5" s="23"/>
      <c r="K5" s="27"/>
      <c r="L5" s="30"/>
      <c r="M5" s="32"/>
      <c r="N5" s="38"/>
      <c r="O5" s="41"/>
      <c r="P5" s="44"/>
      <c r="Q5" s="47"/>
      <c r="R5" s="50"/>
      <c r="S5" s="53"/>
      <c r="T5" s="35"/>
      <c r="U5" s="60"/>
      <c r="V5" s="62">
        <f t="shared" si="0"/>
        <v>0</v>
      </c>
      <c r="W5" s="70"/>
      <c r="X5" s="73">
        <v>24</v>
      </c>
      <c r="Y5" s="67">
        <f>60</f>
        <v>60</v>
      </c>
      <c r="Z5" s="63">
        <f t="shared" si="1"/>
        <v>84</v>
      </c>
      <c r="AA5" s="131">
        <f t="shared" si="2"/>
        <v>60</v>
      </c>
      <c r="AC5" s="154"/>
    </row>
    <row r="6" spans="1:29" ht="15.75" x14ac:dyDescent="0.25">
      <c r="A6" s="148" t="s">
        <v>82</v>
      </c>
      <c r="B6" s="118">
        <v>22</v>
      </c>
      <c r="C6" s="121">
        <v>11</v>
      </c>
      <c r="D6" s="124">
        <v>23</v>
      </c>
      <c r="E6" s="151">
        <v>0</v>
      </c>
      <c r="F6" s="114" t="s">
        <v>83</v>
      </c>
      <c r="G6" s="115">
        <v>1</v>
      </c>
      <c r="H6" s="56"/>
      <c r="I6" s="22"/>
      <c r="J6" s="23"/>
      <c r="K6" s="27"/>
      <c r="L6" s="30"/>
      <c r="M6" s="32"/>
      <c r="N6" s="38"/>
      <c r="O6" s="41"/>
      <c r="P6" s="44"/>
      <c r="Q6" s="47"/>
      <c r="R6" s="50"/>
      <c r="S6" s="53"/>
      <c r="T6" s="35"/>
      <c r="U6" s="60"/>
      <c r="V6" s="62">
        <f t="shared" ref="V6" si="3">SUM(H6:U6)</f>
        <v>0</v>
      </c>
      <c r="W6" s="70"/>
      <c r="X6" s="73">
        <v>24</v>
      </c>
      <c r="Y6" s="67">
        <v>105</v>
      </c>
      <c r="Z6" s="63">
        <f t="shared" ref="Z6:Z7" si="4">Y6+X6-(V6+W6)</f>
        <v>129</v>
      </c>
      <c r="AA6" s="131">
        <f t="shared" ref="AA6" si="5">SMALL(Y6:Z6,1)</f>
        <v>105</v>
      </c>
      <c r="AC6" s="154"/>
    </row>
    <row r="7" spans="1:29" x14ac:dyDescent="0.3">
      <c r="A7" s="174" t="s">
        <v>97</v>
      </c>
      <c r="B7" s="157">
        <v>22</v>
      </c>
      <c r="C7" s="158">
        <v>10</v>
      </c>
      <c r="D7" s="124">
        <v>22</v>
      </c>
      <c r="E7" s="151">
        <v>0</v>
      </c>
      <c r="F7" s="114" t="s">
        <v>81</v>
      </c>
      <c r="G7" s="115">
        <v>0</v>
      </c>
      <c r="H7" s="56"/>
      <c r="I7" s="22"/>
      <c r="J7" s="23"/>
      <c r="K7" s="27"/>
      <c r="L7" s="30"/>
      <c r="M7" s="32"/>
      <c r="N7" s="38"/>
      <c r="O7" s="41"/>
      <c r="P7" s="44"/>
      <c r="Q7" s="47"/>
      <c r="R7" s="50"/>
      <c r="S7" s="53"/>
      <c r="T7" s="35"/>
      <c r="U7" s="60"/>
      <c r="V7" s="62">
        <f t="shared" ref="V7" si="6">SUM(H7:U7)</f>
        <v>0</v>
      </c>
      <c r="W7" s="70"/>
      <c r="X7" s="73"/>
      <c r="Y7" s="67">
        <v>45</v>
      </c>
      <c r="Z7" s="63">
        <f t="shared" si="4"/>
        <v>45</v>
      </c>
      <c r="AA7" s="131"/>
      <c r="AC7" s="154"/>
    </row>
    <row r="8" spans="1:29" x14ac:dyDescent="0.3">
      <c r="A8" s="164" t="s">
        <v>101</v>
      </c>
      <c r="B8" s="157">
        <v>19</v>
      </c>
      <c r="C8" s="158">
        <v>11</v>
      </c>
      <c r="D8" s="124">
        <v>20</v>
      </c>
      <c r="E8" s="151">
        <v>0</v>
      </c>
      <c r="F8" s="114" t="s">
        <v>81</v>
      </c>
      <c r="G8" s="115">
        <v>0</v>
      </c>
      <c r="H8" s="56">
        <v>45</v>
      </c>
      <c r="I8" s="22"/>
      <c r="J8" s="179" t="s">
        <v>184</v>
      </c>
      <c r="K8" s="27"/>
      <c r="L8" s="30"/>
      <c r="M8" s="32">
        <v>11</v>
      </c>
      <c r="N8" s="38"/>
      <c r="O8" s="41"/>
      <c r="P8" s="44"/>
      <c r="Q8" s="47"/>
      <c r="R8" s="50"/>
      <c r="S8" s="53"/>
      <c r="T8" s="35"/>
      <c r="U8" s="60"/>
      <c r="V8" s="62">
        <f t="shared" si="0"/>
        <v>56</v>
      </c>
      <c r="W8" s="70"/>
      <c r="X8" s="73">
        <v>25</v>
      </c>
      <c r="Y8" s="67">
        <v>94</v>
      </c>
      <c r="Z8" s="63">
        <f t="shared" ref="Z8:Z21" si="7">Y8+X8-(V8+W8)</f>
        <v>63</v>
      </c>
      <c r="AA8" s="131">
        <f t="shared" ref="AA8:AA21" si="8">SMALL(Y8:Z8,1)</f>
        <v>63</v>
      </c>
      <c r="AC8" s="154"/>
    </row>
    <row r="9" spans="1:29" x14ac:dyDescent="0.3">
      <c r="A9" s="164" t="s">
        <v>104</v>
      </c>
      <c r="B9" s="157">
        <v>19</v>
      </c>
      <c r="C9" s="158">
        <v>13</v>
      </c>
      <c r="D9" s="124">
        <v>22</v>
      </c>
      <c r="E9" s="151">
        <v>0</v>
      </c>
      <c r="F9" s="114" t="s">
        <v>81</v>
      </c>
      <c r="G9" s="115">
        <v>0</v>
      </c>
      <c r="H9" s="56">
        <v>50</v>
      </c>
      <c r="I9" s="22"/>
      <c r="J9" s="23"/>
      <c r="K9" s="27"/>
      <c r="L9" s="30"/>
      <c r="M9" s="32"/>
      <c r="N9" s="38"/>
      <c r="O9" s="41"/>
      <c r="P9" s="44"/>
      <c r="Q9" s="47"/>
      <c r="R9" s="50"/>
      <c r="S9" s="53"/>
      <c r="T9" s="35"/>
      <c r="U9" s="60"/>
      <c r="V9" s="62">
        <f t="shared" si="0"/>
        <v>50</v>
      </c>
      <c r="W9" s="70"/>
      <c r="X9" s="73">
        <v>38</v>
      </c>
      <c r="Y9" s="67">
        <f>(8*0.75*10)+16</f>
        <v>76</v>
      </c>
      <c r="Z9" s="63">
        <f t="shared" ref="Z9:Z19" si="9">Y9+X9-(V9+W9)</f>
        <v>64</v>
      </c>
      <c r="AA9" s="131">
        <f t="shared" ref="AA9:AA19" si="10">SMALL(Y9:Z9,1)</f>
        <v>64</v>
      </c>
      <c r="AC9" s="154"/>
    </row>
    <row r="10" spans="1:29" x14ac:dyDescent="0.3">
      <c r="A10" s="164" t="s">
        <v>137</v>
      </c>
      <c r="B10" s="157">
        <v>19</v>
      </c>
      <c r="C10" s="158">
        <v>14</v>
      </c>
      <c r="D10" s="124">
        <v>23</v>
      </c>
      <c r="E10" s="151">
        <v>0</v>
      </c>
      <c r="F10" s="114" t="s">
        <v>81</v>
      </c>
      <c r="G10" s="115">
        <v>0</v>
      </c>
      <c r="H10" s="56"/>
      <c r="I10" s="22"/>
      <c r="J10" s="23"/>
      <c r="K10" s="27"/>
      <c r="L10" s="30"/>
      <c r="M10" s="32"/>
      <c r="N10" s="38"/>
      <c r="O10" s="41"/>
      <c r="P10" s="44"/>
      <c r="Q10" s="47"/>
      <c r="R10" s="50"/>
      <c r="S10" s="53"/>
      <c r="T10" s="35"/>
      <c r="U10" s="60"/>
      <c r="V10" s="62">
        <f t="shared" si="0"/>
        <v>0</v>
      </c>
      <c r="W10" s="70"/>
      <c r="X10" s="73">
        <v>24</v>
      </c>
      <c r="Y10" s="67">
        <f>(8*0.75*6)+8</f>
        <v>44</v>
      </c>
      <c r="Z10" s="63">
        <f t="shared" si="9"/>
        <v>68</v>
      </c>
      <c r="AA10" s="131">
        <f t="shared" si="10"/>
        <v>44</v>
      </c>
      <c r="AC10" s="154"/>
    </row>
    <row r="11" spans="1:29" x14ac:dyDescent="0.3">
      <c r="A11" s="164" t="s">
        <v>105</v>
      </c>
      <c r="B11" s="157">
        <v>14</v>
      </c>
      <c r="C11" s="158">
        <v>12</v>
      </c>
      <c r="D11" s="124">
        <v>16</v>
      </c>
      <c r="E11" s="151">
        <v>0</v>
      </c>
      <c r="F11" s="114" t="s">
        <v>81</v>
      </c>
      <c r="G11" s="115">
        <v>0</v>
      </c>
      <c r="H11" s="56"/>
      <c r="I11" s="22"/>
      <c r="J11" s="23"/>
      <c r="K11" s="27"/>
      <c r="L11" s="30"/>
      <c r="M11" s="32"/>
      <c r="N11" s="38"/>
      <c r="O11" s="41"/>
      <c r="P11" s="44"/>
      <c r="Q11" s="47"/>
      <c r="R11" s="50"/>
      <c r="S11" s="53"/>
      <c r="T11" s="35"/>
      <c r="U11" s="60"/>
      <c r="V11" s="62">
        <f t="shared" si="0"/>
        <v>0</v>
      </c>
      <c r="W11" s="70"/>
      <c r="X11" s="73">
        <v>24</v>
      </c>
      <c r="Y11" s="67">
        <f>(8*0.75*8)+16</f>
        <v>64</v>
      </c>
      <c r="Z11" s="63">
        <f t="shared" si="9"/>
        <v>88</v>
      </c>
      <c r="AA11" s="131">
        <f t="shared" si="10"/>
        <v>64</v>
      </c>
      <c r="AC11" s="154"/>
    </row>
    <row r="12" spans="1:29" x14ac:dyDescent="0.3">
      <c r="A12" s="164" t="s">
        <v>106</v>
      </c>
      <c r="B12" s="157">
        <v>15</v>
      </c>
      <c r="C12" s="158">
        <v>12</v>
      </c>
      <c r="D12" s="124">
        <v>17</v>
      </c>
      <c r="E12" s="151">
        <v>0</v>
      </c>
      <c r="F12" s="114" t="s">
        <v>81</v>
      </c>
      <c r="G12" s="115">
        <v>0</v>
      </c>
      <c r="H12" s="56">
        <v>27</v>
      </c>
      <c r="I12" s="22"/>
      <c r="J12" s="23"/>
      <c r="K12" s="27"/>
      <c r="L12" s="30"/>
      <c r="M12" s="32"/>
      <c r="N12" s="38"/>
      <c r="O12" s="41">
        <v>14</v>
      </c>
      <c r="P12" s="44"/>
      <c r="Q12" s="47"/>
      <c r="R12" s="50"/>
      <c r="S12" s="53"/>
      <c r="T12" s="35"/>
      <c r="U12" s="60"/>
      <c r="V12" s="62">
        <f t="shared" si="0"/>
        <v>41</v>
      </c>
      <c r="W12" s="70"/>
      <c r="X12" s="73">
        <v>41</v>
      </c>
      <c r="Y12" s="67">
        <f>(5*0.75*10)+10</f>
        <v>47.5</v>
      </c>
      <c r="Z12" s="63">
        <f t="shared" si="9"/>
        <v>47.5</v>
      </c>
      <c r="AA12" s="178">
        <f t="shared" si="10"/>
        <v>47.5</v>
      </c>
      <c r="AC12" s="154"/>
    </row>
    <row r="13" spans="1:29" x14ac:dyDescent="0.3">
      <c r="A13" s="164" t="s">
        <v>107</v>
      </c>
      <c r="B13" s="157">
        <v>15</v>
      </c>
      <c r="C13" s="158">
        <v>12</v>
      </c>
      <c r="D13" s="124">
        <v>17</v>
      </c>
      <c r="E13" s="151">
        <v>0</v>
      </c>
      <c r="F13" s="114" t="s">
        <v>81</v>
      </c>
      <c r="G13" s="115">
        <v>0</v>
      </c>
      <c r="H13" s="56">
        <v>2</v>
      </c>
      <c r="I13" s="22"/>
      <c r="J13" s="23"/>
      <c r="K13" s="27"/>
      <c r="L13" s="30"/>
      <c r="M13" s="32"/>
      <c r="N13" s="38"/>
      <c r="O13" s="41">
        <v>7</v>
      </c>
      <c r="P13" s="44"/>
      <c r="Q13" s="47"/>
      <c r="R13" s="50"/>
      <c r="S13" s="53"/>
      <c r="T13" s="35"/>
      <c r="U13" s="60"/>
      <c r="V13" s="62">
        <f t="shared" si="0"/>
        <v>9</v>
      </c>
      <c r="W13" s="70"/>
      <c r="X13" s="73">
        <v>24</v>
      </c>
      <c r="Y13" s="67">
        <f t="shared" ref="Y13:Y15" si="11">(5*0.75*10)+10</f>
        <v>47.5</v>
      </c>
      <c r="Z13" s="63">
        <f t="shared" si="9"/>
        <v>62.5</v>
      </c>
      <c r="AA13" s="178">
        <f t="shared" si="10"/>
        <v>47.5</v>
      </c>
      <c r="AC13" s="154"/>
    </row>
    <row r="14" spans="1:29" x14ac:dyDescent="0.3">
      <c r="A14" s="164" t="s">
        <v>108</v>
      </c>
      <c r="B14" s="157">
        <v>15</v>
      </c>
      <c r="C14" s="158">
        <v>12</v>
      </c>
      <c r="D14" s="124">
        <v>17</v>
      </c>
      <c r="E14" s="151">
        <v>0</v>
      </c>
      <c r="F14" s="114" t="s">
        <v>81</v>
      </c>
      <c r="G14" s="115">
        <v>0</v>
      </c>
      <c r="H14" s="56"/>
      <c r="I14" s="22"/>
      <c r="J14" s="23"/>
      <c r="K14" s="27"/>
      <c r="L14" s="30"/>
      <c r="M14" s="32"/>
      <c r="N14" s="38"/>
      <c r="O14" s="41">
        <v>14</v>
      </c>
      <c r="P14" s="44"/>
      <c r="Q14" s="47"/>
      <c r="R14" s="50"/>
      <c r="S14" s="53"/>
      <c r="T14" s="35"/>
      <c r="U14" s="60"/>
      <c r="V14" s="62">
        <f t="shared" si="0"/>
        <v>14</v>
      </c>
      <c r="W14" s="70"/>
      <c r="X14" s="73">
        <v>24</v>
      </c>
      <c r="Y14" s="67">
        <f t="shared" si="11"/>
        <v>47.5</v>
      </c>
      <c r="Z14" s="63">
        <f t="shared" si="9"/>
        <v>57.5</v>
      </c>
      <c r="AA14" s="178">
        <f t="shared" si="10"/>
        <v>47.5</v>
      </c>
      <c r="AC14" s="154"/>
    </row>
    <row r="15" spans="1:29" x14ac:dyDescent="0.3">
      <c r="A15" s="164" t="s">
        <v>109</v>
      </c>
      <c r="B15" s="157">
        <v>15</v>
      </c>
      <c r="C15" s="158">
        <v>12</v>
      </c>
      <c r="D15" s="124">
        <v>17</v>
      </c>
      <c r="E15" s="151">
        <v>0</v>
      </c>
      <c r="F15" s="114" t="s">
        <v>81</v>
      </c>
      <c r="G15" s="115">
        <v>0</v>
      </c>
      <c r="H15" s="56"/>
      <c r="I15" s="22"/>
      <c r="J15" s="23"/>
      <c r="K15" s="27"/>
      <c r="L15" s="30"/>
      <c r="M15" s="32"/>
      <c r="N15" s="38"/>
      <c r="O15" s="41">
        <v>14</v>
      </c>
      <c r="P15" s="44"/>
      <c r="Q15" s="47"/>
      <c r="R15" s="50"/>
      <c r="S15" s="53"/>
      <c r="T15" s="35"/>
      <c r="U15" s="60"/>
      <c r="V15" s="62">
        <f t="shared" si="0"/>
        <v>14</v>
      </c>
      <c r="W15" s="70"/>
      <c r="X15" s="73">
        <v>24</v>
      </c>
      <c r="Y15" s="67">
        <f t="shared" si="11"/>
        <v>47.5</v>
      </c>
      <c r="Z15" s="63">
        <f t="shared" si="9"/>
        <v>57.5</v>
      </c>
      <c r="AA15" s="178">
        <f t="shared" si="10"/>
        <v>47.5</v>
      </c>
      <c r="AC15" s="154"/>
    </row>
    <row r="16" spans="1:29" x14ac:dyDescent="0.3">
      <c r="A16" s="164" t="s">
        <v>110</v>
      </c>
      <c r="B16" s="157">
        <v>14</v>
      </c>
      <c r="C16" s="158">
        <v>13</v>
      </c>
      <c r="D16" s="124">
        <v>17</v>
      </c>
      <c r="E16" s="151">
        <v>0</v>
      </c>
      <c r="F16" s="114" t="s">
        <v>81</v>
      </c>
      <c r="G16" s="115">
        <v>0</v>
      </c>
      <c r="H16" s="56">
        <v>12</v>
      </c>
      <c r="I16" s="22"/>
      <c r="J16" s="23"/>
      <c r="K16" s="27"/>
      <c r="L16" s="30"/>
      <c r="M16" s="32">
        <v>8</v>
      </c>
      <c r="N16" s="38"/>
      <c r="O16" s="41"/>
      <c r="P16" s="44"/>
      <c r="Q16" s="47"/>
      <c r="R16" s="50"/>
      <c r="S16" s="53"/>
      <c r="T16" s="35"/>
      <c r="U16" s="60"/>
      <c r="V16" s="62">
        <f t="shared" si="0"/>
        <v>20</v>
      </c>
      <c r="W16" s="70"/>
      <c r="X16" s="73">
        <v>24</v>
      </c>
      <c r="Y16" s="67">
        <f>(5*0.75*8)+10</f>
        <v>40</v>
      </c>
      <c r="Z16" s="63">
        <f t="shared" si="9"/>
        <v>44</v>
      </c>
      <c r="AA16" s="131">
        <f t="shared" si="10"/>
        <v>40</v>
      </c>
      <c r="AC16" s="154"/>
    </row>
    <row r="17" spans="1:29" x14ac:dyDescent="0.3">
      <c r="A17" s="164" t="s">
        <v>111</v>
      </c>
      <c r="B17" s="157">
        <v>14</v>
      </c>
      <c r="C17" s="158">
        <v>13</v>
      </c>
      <c r="D17" s="124">
        <v>17</v>
      </c>
      <c r="E17" s="151">
        <v>0</v>
      </c>
      <c r="F17" s="114" t="s">
        <v>81</v>
      </c>
      <c r="G17" s="115">
        <v>0</v>
      </c>
      <c r="H17" s="56"/>
      <c r="I17" s="22"/>
      <c r="J17" s="23"/>
      <c r="K17" s="27"/>
      <c r="L17" s="30"/>
      <c r="M17" s="32">
        <v>16</v>
      </c>
      <c r="N17" s="38"/>
      <c r="O17" s="41"/>
      <c r="P17" s="44"/>
      <c r="Q17" s="47"/>
      <c r="R17" s="50"/>
      <c r="S17" s="53"/>
      <c r="T17" s="35"/>
      <c r="U17" s="60"/>
      <c r="V17" s="62">
        <f t="shared" si="0"/>
        <v>16</v>
      </c>
      <c r="W17" s="70"/>
      <c r="X17" s="73">
        <v>24</v>
      </c>
      <c r="Y17" s="67">
        <f t="shared" ref="Y17:Y19" si="12">(5*0.75*8)+10</f>
        <v>40</v>
      </c>
      <c r="Z17" s="63">
        <f t="shared" si="9"/>
        <v>48</v>
      </c>
      <c r="AA17" s="131">
        <f t="shared" si="10"/>
        <v>40</v>
      </c>
      <c r="AC17" s="154"/>
    </row>
    <row r="18" spans="1:29" x14ac:dyDescent="0.3">
      <c r="A18" s="164" t="s">
        <v>112</v>
      </c>
      <c r="B18" s="157">
        <v>14</v>
      </c>
      <c r="C18" s="158">
        <v>13</v>
      </c>
      <c r="D18" s="124">
        <v>17</v>
      </c>
      <c r="E18" s="151">
        <v>0</v>
      </c>
      <c r="F18" s="114" t="s">
        <v>81</v>
      </c>
      <c r="G18" s="115">
        <v>0</v>
      </c>
      <c r="H18" s="56">
        <v>12</v>
      </c>
      <c r="I18" s="22"/>
      <c r="J18" s="23"/>
      <c r="K18" s="27"/>
      <c r="L18" s="30"/>
      <c r="M18" s="32"/>
      <c r="N18" s="38"/>
      <c r="O18" s="41"/>
      <c r="P18" s="44"/>
      <c r="Q18" s="47"/>
      <c r="R18" s="50"/>
      <c r="S18" s="53"/>
      <c r="T18" s="35"/>
      <c r="U18" s="60"/>
      <c r="V18" s="62">
        <f t="shared" si="0"/>
        <v>12</v>
      </c>
      <c r="W18" s="70"/>
      <c r="X18" s="73">
        <v>24</v>
      </c>
      <c r="Y18" s="67">
        <f t="shared" si="12"/>
        <v>40</v>
      </c>
      <c r="Z18" s="63">
        <f t="shared" si="9"/>
        <v>52</v>
      </c>
      <c r="AA18" s="131">
        <f t="shared" si="10"/>
        <v>40</v>
      </c>
      <c r="AC18" s="154"/>
    </row>
    <row r="19" spans="1:29" ht="15.75" x14ac:dyDescent="0.25">
      <c r="A19" s="164" t="s">
        <v>113</v>
      </c>
      <c r="B19" s="157">
        <v>14</v>
      </c>
      <c r="C19" s="158">
        <v>13</v>
      </c>
      <c r="D19" s="124">
        <v>17</v>
      </c>
      <c r="E19" s="151">
        <v>0</v>
      </c>
      <c r="F19" s="114" t="s">
        <v>81</v>
      </c>
      <c r="G19" s="115">
        <v>0</v>
      </c>
      <c r="H19" s="56">
        <v>4</v>
      </c>
      <c r="I19" s="22"/>
      <c r="J19" s="23"/>
      <c r="K19" s="27"/>
      <c r="L19" s="30"/>
      <c r="M19" s="32">
        <v>8</v>
      </c>
      <c r="N19" s="38"/>
      <c r="O19" s="41"/>
      <c r="P19" s="44"/>
      <c r="Q19" s="47"/>
      <c r="R19" s="50"/>
      <c r="S19" s="53"/>
      <c r="T19" s="35"/>
      <c r="U19" s="60"/>
      <c r="V19" s="62">
        <f t="shared" si="0"/>
        <v>12</v>
      </c>
      <c r="W19" s="70"/>
      <c r="X19" s="73">
        <v>24</v>
      </c>
      <c r="Y19" s="67">
        <f t="shared" si="12"/>
        <v>40</v>
      </c>
      <c r="Z19" s="63">
        <f t="shared" si="9"/>
        <v>52</v>
      </c>
      <c r="AA19" s="131">
        <f t="shared" si="10"/>
        <v>40</v>
      </c>
      <c r="AC19" s="154"/>
    </row>
    <row r="20" spans="1:29" x14ac:dyDescent="0.3">
      <c r="A20" s="164" t="s">
        <v>188</v>
      </c>
      <c r="B20" s="157">
        <v>15</v>
      </c>
      <c r="C20" s="158">
        <v>11</v>
      </c>
      <c r="D20" s="124">
        <v>17</v>
      </c>
      <c r="E20" s="151">
        <v>0</v>
      </c>
      <c r="F20" s="114" t="s">
        <v>194</v>
      </c>
      <c r="G20" s="115">
        <v>5</v>
      </c>
      <c r="H20" s="56">
        <v>40</v>
      </c>
      <c r="I20" s="22"/>
      <c r="J20" s="23"/>
      <c r="K20" s="185" t="s">
        <v>195</v>
      </c>
      <c r="L20" s="184" t="s">
        <v>195</v>
      </c>
      <c r="M20" s="172">
        <v>5</v>
      </c>
      <c r="N20" s="38"/>
      <c r="O20" s="41"/>
      <c r="P20" s="44"/>
      <c r="Q20" s="47"/>
      <c r="R20" s="50"/>
      <c r="S20" s="53"/>
      <c r="T20" s="35"/>
      <c r="U20" s="60"/>
      <c r="V20" s="62">
        <f t="shared" si="0"/>
        <v>45</v>
      </c>
      <c r="W20" s="70"/>
      <c r="X20" s="73">
        <v>24</v>
      </c>
      <c r="Y20" s="67">
        <v>59</v>
      </c>
      <c r="Z20" s="63">
        <f t="shared" ref="Z20" si="13">Y20+X20-(V20+W20)</f>
        <v>38</v>
      </c>
      <c r="AA20" s="131">
        <f t="shared" ref="AA20" si="14">SMALL(Y20:Z20,1)</f>
        <v>38</v>
      </c>
      <c r="AC20" s="154"/>
    </row>
    <row r="21" spans="1:29" ht="15.75" x14ac:dyDescent="0.25">
      <c r="A21" s="165" t="s">
        <v>172</v>
      </c>
      <c r="B21" s="118">
        <v>23</v>
      </c>
      <c r="C21" s="121">
        <v>6</v>
      </c>
      <c r="D21" s="124">
        <v>23</v>
      </c>
      <c r="E21" s="151">
        <v>20</v>
      </c>
      <c r="F21" s="114" t="s">
        <v>117</v>
      </c>
      <c r="G21" s="115">
        <v>10</v>
      </c>
      <c r="H21" s="56">
        <v>112</v>
      </c>
      <c r="I21" s="22">
        <v>62</v>
      </c>
      <c r="J21" s="23">
        <v>19</v>
      </c>
      <c r="K21" s="27"/>
      <c r="L21" s="30">
        <v>27</v>
      </c>
      <c r="M21" s="172" t="s">
        <v>136</v>
      </c>
      <c r="N21" s="38"/>
      <c r="O21" s="41"/>
      <c r="P21" s="44">
        <v>26</v>
      </c>
      <c r="Q21" s="47"/>
      <c r="R21" s="50"/>
      <c r="S21" s="53"/>
      <c r="T21" s="35"/>
      <c r="U21" s="60"/>
      <c r="V21" s="62">
        <f t="shared" si="0"/>
        <v>246</v>
      </c>
      <c r="W21" s="70"/>
      <c r="X21" s="73">
        <v>42</v>
      </c>
      <c r="Y21" s="67">
        <v>138</v>
      </c>
      <c r="Z21" s="63">
        <f t="shared" si="7"/>
        <v>-66</v>
      </c>
      <c r="AA21" s="131">
        <f t="shared" si="8"/>
        <v>-66</v>
      </c>
      <c r="AC21" s="154"/>
    </row>
    <row r="22" spans="1:29" x14ac:dyDescent="0.3">
      <c r="A22" s="165" t="s">
        <v>125</v>
      </c>
      <c r="B22" s="118">
        <v>8</v>
      </c>
      <c r="C22" s="121">
        <v>9</v>
      </c>
      <c r="D22" s="124">
        <v>8</v>
      </c>
      <c r="E22" s="151">
        <v>8</v>
      </c>
      <c r="F22" s="114" t="s">
        <v>81</v>
      </c>
      <c r="G22" s="115">
        <v>0</v>
      </c>
      <c r="H22" s="56"/>
      <c r="I22" s="22"/>
      <c r="J22" s="23"/>
      <c r="K22" s="27"/>
      <c r="L22" s="30"/>
      <c r="M22" s="172" t="s">
        <v>136</v>
      </c>
      <c r="N22" s="38"/>
      <c r="O22" s="41"/>
      <c r="P22" s="44"/>
      <c r="Q22" s="47"/>
      <c r="R22" s="50"/>
      <c r="S22" s="53"/>
      <c r="T22" s="35"/>
      <c r="U22" s="60"/>
      <c r="V22" s="62">
        <f t="shared" ref="V22:V24" si="15">SUM(H22:U22)</f>
        <v>0</v>
      </c>
      <c r="W22" s="70"/>
      <c r="X22" s="73"/>
      <c r="Y22" s="67">
        <v>16</v>
      </c>
      <c r="Z22" s="63">
        <f t="shared" ref="Z22:Z24" si="16">Y22+X22-(V22+W22)</f>
        <v>16</v>
      </c>
      <c r="AA22" s="131">
        <f t="shared" ref="AA22:AA24" si="17">SMALL(Y22:Z22,1)</f>
        <v>16</v>
      </c>
      <c r="AC22" s="154"/>
    </row>
    <row r="23" spans="1:29" x14ac:dyDescent="0.3">
      <c r="A23" s="165" t="s">
        <v>142</v>
      </c>
      <c r="B23" s="118">
        <v>18</v>
      </c>
      <c r="C23" s="121">
        <v>10</v>
      </c>
      <c r="D23" s="124">
        <v>18</v>
      </c>
      <c r="E23" s="151">
        <v>0</v>
      </c>
      <c r="F23" s="114" t="s">
        <v>81</v>
      </c>
      <c r="G23" s="115">
        <v>0</v>
      </c>
      <c r="H23" s="56"/>
      <c r="I23" s="22">
        <v>73</v>
      </c>
      <c r="J23" s="23"/>
      <c r="K23" s="27"/>
      <c r="L23" s="30">
        <v>11</v>
      </c>
      <c r="M23" s="172" t="s">
        <v>136</v>
      </c>
      <c r="N23" s="38"/>
      <c r="O23" s="41"/>
      <c r="P23" s="44"/>
      <c r="Q23" s="47"/>
      <c r="R23" s="50"/>
      <c r="S23" s="53"/>
      <c r="T23" s="35"/>
      <c r="U23" s="60"/>
      <c r="V23" s="62">
        <f t="shared" ref="V23" si="18">SUM(H23:U23)</f>
        <v>84</v>
      </c>
      <c r="W23" s="70"/>
      <c r="X23" s="73"/>
      <c r="Y23" s="67">
        <v>76</v>
      </c>
      <c r="Z23" s="63">
        <f t="shared" ref="Z23" si="19">Y23+X23-(V23+W23)</f>
        <v>-8</v>
      </c>
      <c r="AA23" s="131">
        <f t="shared" ref="AA23" si="20">SMALL(Y23:Z23,1)</f>
        <v>-8</v>
      </c>
      <c r="AC23" s="154"/>
    </row>
    <row r="24" spans="1:29" x14ac:dyDescent="0.3">
      <c r="A24" s="165" t="s">
        <v>128</v>
      </c>
      <c r="B24" s="118">
        <v>18</v>
      </c>
      <c r="C24" s="121">
        <v>10</v>
      </c>
      <c r="D24" s="124">
        <v>18</v>
      </c>
      <c r="E24" s="151">
        <v>0</v>
      </c>
      <c r="F24" s="114" t="s">
        <v>81</v>
      </c>
      <c r="G24" s="115">
        <v>0</v>
      </c>
      <c r="H24" s="56">
        <v>24</v>
      </c>
      <c r="I24" s="22">
        <v>47</v>
      </c>
      <c r="J24" s="23">
        <v>10</v>
      </c>
      <c r="K24" s="27"/>
      <c r="L24" s="30"/>
      <c r="M24" s="172" t="s">
        <v>136</v>
      </c>
      <c r="N24" s="38"/>
      <c r="O24" s="41"/>
      <c r="P24" s="44"/>
      <c r="Q24" s="47"/>
      <c r="R24" s="50"/>
      <c r="S24" s="53"/>
      <c r="T24" s="35"/>
      <c r="U24" s="60"/>
      <c r="V24" s="62">
        <f t="shared" si="15"/>
        <v>81</v>
      </c>
      <c r="W24" s="70"/>
      <c r="X24" s="73"/>
      <c r="Y24" s="67">
        <v>76</v>
      </c>
      <c r="Z24" s="63">
        <f t="shared" si="16"/>
        <v>-5</v>
      </c>
      <c r="AA24" s="131">
        <f t="shared" si="17"/>
        <v>-5</v>
      </c>
      <c r="AC24" s="154"/>
    </row>
    <row r="25" spans="1:29" x14ac:dyDescent="0.3">
      <c r="A25" s="165" t="s">
        <v>145</v>
      </c>
      <c r="B25" s="118">
        <f>22+2</f>
        <v>24</v>
      </c>
      <c r="C25" s="121">
        <f>11+2</f>
        <v>13</v>
      </c>
      <c r="D25" s="124">
        <f>23+2</f>
        <v>25</v>
      </c>
      <c r="E25" s="151">
        <v>0</v>
      </c>
      <c r="F25" s="114" t="s">
        <v>81</v>
      </c>
      <c r="G25" s="115">
        <v>0</v>
      </c>
      <c r="H25" s="56">
        <v>37</v>
      </c>
      <c r="I25" s="22">
        <v>83</v>
      </c>
      <c r="J25" s="23"/>
      <c r="K25" s="27"/>
      <c r="L25" s="30"/>
      <c r="M25" s="172" t="s">
        <v>204</v>
      </c>
      <c r="N25" s="38"/>
      <c r="O25" s="41"/>
      <c r="P25" s="44"/>
      <c r="Q25" s="47"/>
      <c r="R25" s="50"/>
      <c r="S25" s="53"/>
      <c r="T25" s="35"/>
      <c r="U25" s="60"/>
      <c r="V25" s="62">
        <f t="shared" ref="V25:V26" si="21">SUM(H25:U25)</f>
        <v>120</v>
      </c>
      <c r="W25" s="70"/>
      <c r="X25" s="73"/>
      <c r="Y25" s="67">
        <v>127</v>
      </c>
      <c r="Z25" s="63">
        <f t="shared" ref="Z25:Z26" si="22">Y25+X25-(V25+W25)</f>
        <v>7</v>
      </c>
      <c r="AA25" s="131">
        <f t="shared" ref="AA25:AA26" si="23">SMALL(Y25:Z25,1)</f>
        <v>7</v>
      </c>
      <c r="AC25" s="176">
        <v>51</v>
      </c>
    </row>
    <row r="26" spans="1:29" x14ac:dyDescent="0.3">
      <c r="A26" s="165" t="s">
        <v>129</v>
      </c>
      <c r="B26" s="118">
        <v>19</v>
      </c>
      <c r="C26" s="121">
        <v>14</v>
      </c>
      <c r="D26" s="124">
        <v>21</v>
      </c>
      <c r="E26" s="151">
        <v>0</v>
      </c>
      <c r="F26" s="114" t="s">
        <v>81</v>
      </c>
      <c r="G26" s="115">
        <v>0</v>
      </c>
      <c r="H26" s="56">
        <v>21</v>
      </c>
      <c r="I26" s="22">
        <v>66</v>
      </c>
      <c r="J26" s="23"/>
      <c r="K26" s="27"/>
      <c r="L26" s="30">
        <v>13</v>
      </c>
      <c r="M26" s="172" t="s">
        <v>136</v>
      </c>
      <c r="N26" s="38"/>
      <c r="O26" s="41"/>
      <c r="P26" s="44">
        <v>16</v>
      </c>
      <c r="Q26" s="47"/>
      <c r="R26" s="50"/>
      <c r="S26" s="53"/>
      <c r="T26" s="35"/>
      <c r="U26" s="60"/>
      <c r="V26" s="62">
        <f t="shared" si="21"/>
        <v>116</v>
      </c>
      <c r="W26" s="70"/>
      <c r="X26" s="73"/>
      <c r="Y26" s="67">
        <f>(11*0.75*12)+11</f>
        <v>110</v>
      </c>
      <c r="Z26" s="63">
        <f t="shared" si="22"/>
        <v>-6</v>
      </c>
      <c r="AA26" s="131">
        <f t="shared" si="23"/>
        <v>-6</v>
      </c>
      <c r="AC26" s="154"/>
    </row>
    <row r="27" spans="1:29" x14ac:dyDescent="0.3">
      <c r="A27" s="165" t="s">
        <v>131</v>
      </c>
      <c r="B27" s="157">
        <v>16</v>
      </c>
      <c r="C27" s="158">
        <v>12</v>
      </c>
      <c r="D27" s="124">
        <v>18</v>
      </c>
      <c r="E27" s="151">
        <v>0</v>
      </c>
      <c r="F27" s="114" t="s">
        <v>81</v>
      </c>
      <c r="G27" s="115">
        <v>0</v>
      </c>
      <c r="H27" s="56"/>
      <c r="I27" s="22">
        <v>85</v>
      </c>
      <c r="J27" s="23"/>
      <c r="K27" s="27"/>
      <c r="L27" s="30">
        <v>9</v>
      </c>
      <c r="M27" s="32">
        <v>14</v>
      </c>
      <c r="N27" s="38"/>
      <c r="O27" s="41"/>
      <c r="P27" s="44"/>
      <c r="Q27" s="47"/>
      <c r="R27" s="50"/>
      <c r="S27" s="53"/>
      <c r="T27" s="35"/>
      <c r="U27" s="60"/>
      <c r="V27" s="62">
        <f t="shared" ref="V27" si="24">SUM(H27:U27)</f>
        <v>108</v>
      </c>
      <c r="W27" s="70"/>
      <c r="X27" s="73"/>
      <c r="Y27" s="67">
        <f>(10*0.75*8)+10</f>
        <v>70</v>
      </c>
      <c r="Z27" s="63">
        <f t="shared" ref="Z27" si="25">Y27+X27-(V27+W27)</f>
        <v>-38</v>
      </c>
      <c r="AA27" s="131">
        <f t="shared" ref="AA27" si="26">SMALL(Y27:Z27,1)</f>
        <v>-38</v>
      </c>
      <c r="AC27" s="154"/>
    </row>
  </sheetData>
  <conditionalFormatting sqref="AA2:AA5 AA8:AA19 AA21">
    <cfRule type="cellIs" dxfId="16" priority="222" stopIfTrue="1" operator="lessThan">
      <formula>0.5</formula>
    </cfRule>
  </conditionalFormatting>
  <conditionalFormatting sqref="AA2:AA5 AA8:AA19 AA27 AA21">
    <cfRule type="cellIs" dxfId="15" priority="251" operator="lessThan">
      <formula>Y2/2</formula>
    </cfRule>
  </conditionalFormatting>
  <conditionalFormatting sqref="AA6">
    <cfRule type="cellIs" dxfId="14" priority="103" stopIfTrue="1" operator="lessThan">
      <formula>0.5</formula>
    </cfRule>
  </conditionalFormatting>
  <conditionalFormatting sqref="AA6">
    <cfRule type="cellIs" dxfId="13" priority="104" operator="lessThan">
      <formula>Y6/2</formula>
    </cfRule>
  </conditionalFormatting>
  <conditionalFormatting sqref="AA7">
    <cfRule type="cellIs" dxfId="12" priority="91" stopIfTrue="1" operator="lessThan">
      <formula>0.5</formula>
    </cfRule>
  </conditionalFormatting>
  <conditionalFormatting sqref="AA7">
    <cfRule type="cellIs" dxfId="11" priority="92" operator="lessThan">
      <formula>Y7/2</formula>
    </cfRule>
  </conditionalFormatting>
  <conditionalFormatting sqref="AA22 AA24">
    <cfRule type="cellIs" dxfId="10" priority="13" stopIfTrue="1" operator="lessThan">
      <formula>0.5</formula>
    </cfRule>
  </conditionalFormatting>
  <conditionalFormatting sqref="AA22 AA24">
    <cfRule type="cellIs" dxfId="9" priority="14" operator="lessThan">
      <formula>Y22/2</formula>
    </cfRule>
  </conditionalFormatting>
  <conditionalFormatting sqref="AA25">
    <cfRule type="cellIs" dxfId="8" priority="11" stopIfTrue="1" operator="lessThan">
      <formula>0.5</formula>
    </cfRule>
  </conditionalFormatting>
  <conditionalFormatting sqref="AA25">
    <cfRule type="cellIs" dxfId="7" priority="12" operator="lessThan">
      <formula>Y25/2</formula>
    </cfRule>
  </conditionalFormatting>
  <conditionalFormatting sqref="AA26">
    <cfRule type="cellIs" dxfId="6" priority="9" stopIfTrue="1" operator="lessThan">
      <formula>0.5</formula>
    </cfRule>
  </conditionalFormatting>
  <conditionalFormatting sqref="AA26">
    <cfRule type="cellIs" dxfId="5" priority="10" operator="lessThan">
      <formula>Y26/2</formula>
    </cfRule>
  </conditionalFormatting>
  <conditionalFormatting sqref="AA27">
    <cfRule type="cellIs" dxfId="4" priority="7" stopIfTrue="1" operator="lessThan">
      <formula>0.5</formula>
    </cfRule>
  </conditionalFormatting>
  <conditionalFormatting sqref="AA23">
    <cfRule type="cellIs" dxfId="3" priority="5" stopIfTrue="1" operator="lessThan">
      <formula>0.5</formula>
    </cfRule>
  </conditionalFormatting>
  <conditionalFormatting sqref="AA23">
    <cfRule type="cellIs" dxfId="2" priority="6" operator="lessThan">
      <formula>Y23/2</formula>
    </cfRule>
  </conditionalFormatting>
  <conditionalFormatting sqref="AA20">
    <cfRule type="cellIs" dxfId="1" priority="1" stopIfTrue="1" operator="lessThan">
      <formula>0.5</formula>
    </cfRule>
  </conditionalFormatting>
  <conditionalFormatting sqref="AA20">
    <cfRule type="cellIs" dxfId="0" priority="2" operator="lessThan">
      <formula>Y20/2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4.898437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95" thickTop="1" thickBot="1" x14ac:dyDescent="0.35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ht="15.75" x14ac:dyDescent="0.25">
      <c r="B2" s="6" t="s">
        <v>197</v>
      </c>
      <c r="C2" s="7">
        <f ca="1">RANDBETWEEN(1,3)</f>
        <v>1</v>
      </c>
      <c r="D2" s="7">
        <f ca="1">RANDBETWEEN(1,3)+RANDBETWEEN(1,3)</f>
        <v>6</v>
      </c>
      <c r="E2" s="7">
        <f ca="1">RANDBETWEEN(1,3)+RANDBETWEEN(1,3)+RANDBETWEEN(1,3)</f>
        <v>7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ht="15.75" x14ac:dyDescent="0.25">
      <c r="B3" s="9" t="s">
        <v>198</v>
      </c>
      <c r="C3" s="10">
        <f ca="1">RANDBETWEEN(1,4)</f>
        <v>2</v>
      </c>
      <c r="D3" s="10">
        <f ca="1">RANDBETWEEN(1,4)+RANDBETWEEN(1,4)</f>
        <v>4</v>
      </c>
      <c r="E3" s="10">
        <f ca="1">RANDBETWEEN(1,4)+RANDBETWEEN(1,4)+RANDBETWEEN(1,4)</f>
        <v>9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9</v>
      </c>
      <c r="H3" s="11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ht="15.75" x14ac:dyDescent="0.25">
      <c r="B4" s="9" t="s">
        <v>199</v>
      </c>
      <c r="C4" s="10">
        <f ca="1">RANDBETWEEN(1,6)</f>
        <v>1</v>
      </c>
      <c r="D4" s="10">
        <f ca="1">RANDBETWEEN(1,6)+RANDBETWEEN(1,6)</f>
        <v>3</v>
      </c>
      <c r="E4" s="10">
        <f ca="1">RANDBETWEEN(1,6)+RANDBETWEEN(1,6)+RANDBETWEEN(1,6)</f>
        <v>13</v>
      </c>
      <c r="F4" s="10">
        <f ca="1">RANDBETWEEN(1,6)+RANDBETWEEN(1,6)+RANDBETWEEN(1,6)+RANDBETWEEN(1,6)</f>
        <v>19</v>
      </c>
      <c r="G4" s="10">
        <f ca="1">RANDBETWEEN(1,6)+RANDBETWEEN(1,6)+RANDBETWEEN(1,6)+RANDBETWEEN(1,6)+RANDBETWEEN(1,6)</f>
        <v>22</v>
      </c>
      <c r="H4" s="11">
        <f ca="1">RANDBETWEEN(1,6)+RANDBETWEEN(1,6)+RANDBETWEEN(1,6)+RANDBETWEEN(1,6)+RANDBETWEEN(1,6)+RANDBETWEEN(1,6)</f>
        <v>26</v>
      </c>
      <c r="L4" s="1"/>
      <c r="M4" s="1"/>
      <c r="N4" s="1"/>
      <c r="O4" s="1"/>
      <c r="P4" s="1"/>
    </row>
    <row r="5" spans="1:16" ht="15.75" x14ac:dyDescent="0.25">
      <c r="B5" s="9" t="s">
        <v>200</v>
      </c>
      <c r="C5" s="10">
        <f ca="1">RANDBETWEEN(1,8)</f>
        <v>1</v>
      </c>
      <c r="D5" s="10">
        <f ca="1">RANDBETWEEN(1,8)+RANDBETWEEN(1,8)</f>
        <v>8</v>
      </c>
      <c r="E5" s="10">
        <f ca="1">RANDBETWEEN(1,8)+RANDBETWEEN(1,8)+RANDBETWEEN(1,8)</f>
        <v>15</v>
      </c>
      <c r="F5" s="10">
        <f ca="1">RANDBETWEEN(1,8)+RANDBETWEEN(1,8)+RANDBETWEEN(1,8)+RANDBETWEEN(1,8)</f>
        <v>15</v>
      </c>
      <c r="G5" s="10">
        <f ca="1">RANDBETWEEN(1,8)+RANDBETWEEN(1,8)+RANDBETWEEN(1,8)+RANDBETWEEN(1,8)+RANDBETWEEN(1,8)</f>
        <v>18</v>
      </c>
      <c r="H5" s="11">
        <f ca="1">RANDBETWEEN(1,8)+RANDBETWEEN(1,8)+RANDBETWEEN(1,8)+RANDBETWEEN(1,8)+RANDBETWEEN(1,8)+RANDBETWEEN(1,8)</f>
        <v>34</v>
      </c>
      <c r="L5" s="1"/>
      <c r="M5" s="1"/>
      <c r="N5" s="1"/>
      <c r="O5" s="1"/>
      <c r="P5" s="1"/>
    </row>
    <row r="6" spans="1:16" ht="15.75" x14ac:dyDescent="0.25">
      <c r="B6" s="9" t="s">
        <v>201</v>
      </c>
      <c r="C6" s="10">
        <f ca="1">RANDBETWEEN(1,10)</f>
        <v>10</v>
      </c>
      <c r="D6" s="10">
        <f ca="1">RANDBETWEEN(1,10)+RANDBETWEEN(1,10)</f>
        <v>3</v>
      </c>
      <c r="E6" s="10">
        <f ca="1">RANDBETWEEN(1,10)+RANDBETWEEN(1,10)+RANDBETWEEN(1,10)</f>
        <v>9</v>
      </c>
      <c r="F6" s="10">
        <f ca="1">RANDBETWEEN(1,10)+RANDBETWEEN(1,10)+RANDBETWEEN(1,10)+RANDBETWEEN(1,10)</f>
        <v>25</v>
      </c>
      <c r="G6" s="10">
        <f ca="1">RANDBETWEEN(1,10)+RANDBETWEEN(1,10)+RANDBETWEEN(1,10)+RANDBETWEEN(1,10)+RANDBETWEEN(1,10)</f>
        <v>39</v>
      </c>
      <c r="H6" s="11">
        <f ca="1">RANDBETWEEN(1,10)+RANDBETWEEN(1,10)+RANDBETWEEN(1,10)+RANDBETWEEN(1,10)+RANDBETWEEN(1,10)+RANDBETWEEN(1,10)</f>
        <v>38</v>
      </c>
      <c r="L6" s="1"/>
      <c r="M6" s="1"/>
      <c r="N6" s="1"/>
      <c r="O6" s="1"/>
      <c r="P6" s="1"/>
    </row>
    <row r="7" spans="1:16" ht="15.75" x14ac:dyDescent="0.25">
      <c r="B7" s="9" t="s">
        <v>202</v>
      </c>
      <c r="C7" s="10">
        <f ca="1">RANDBETWEEN(1,12)</f>
        <v>7</v>
      </c>
      <c r="D7" s="10">
        <f ca="1">RANDBETWEEN(1,12)+RANDBETWEEN(1,12)</f>
        <v>16</v>
      </c>
      <c r="E7" s="10">
        <f ca="1">RANDBETWEEN(1,12)+RANDBETWEEN(1,12)+RANDBETWEEN(1,12)</f>
        <v>17</v>
      </c>
      <c r="F7" s="10">
        <f ca="1">RANDBETWEEN(1,12)+RANDBETWEEN(1,12)+RANDBETWEEN(1,12)+RANDBETWEEN(1,12)</f>
        <v>33</v>
      </c>
      <c r="G7" s="10">
        <f ca="1">RANDBETWEEN(1,12)+RANDBETWEEN(1,12)+RANDBETWEEN(1,12)+RANDBETWEEN(1,12)+RANDBETWEEN(1,12)</f>
        <v>43</v>
      </c>
      <c r="H7" s="11">
        <f ca="1">RANDBETWEEN(1,12)+RANDBETWEEN(1,12)+RANDBETWEEN(1,12)+RANDBETWEEN(1,12)+RANDBETWEEN(1,12)+RANDBETWEEN(1,12)</f>
        <v>43</v>
      </c>
      <c r="L7" s="1"/>
      <c r="M7" s="1"/>
      <c r="N7" s="1"/>
      <c r="O7" s="1"/>
      <c r="P7" s="1"/>
    </row>
    <row r="8" spans="1:16" ht="15.75" x14ac:dyDescent="0.25">
      <c r="B8" s="9" t="s">
        <v>43</v>
      </c>
      <c r="C8" s="10">
        <f ca="1">RANDBETWEEN(1,20)</f>
        <v>13</v>
      </c>
      <c r="D8" s="10">
        <f ca="1">RANDBETWEEN(1,20)+RANDBETWEEN(1,20)</f>
        <v>17</v>
      </c>
      <c r="E8" s="10">
        <f ca="1">RANDBETWEEN(1,20)+RANDBETWEEN(1,20)+RANDBETWEEN(1,20)</f>
        <v>20</v>
      </c>
      <c r="F8" s="10">
        <f ca="1">RANDBETWEEN(1,20)+RANDBETWEEN(1,20)+RANDBETWEEN(1,20)+RANDBETWEEN(1,20)</f>
        <v>56</v>
      </c>
      <c r="G8" s="10">
        <f ca="1">RANDBETWEEN(1,20)+RANDBETWEEN(1,20)+RANDBETWEEN(1,20)+RANDBETWEEN(1,20)+RANDBETWEEN(1,20)</f>
        <v>52</v>
      </c>
      <c r="H8" s="11">
        <f ca="1">RANDBETWEEN(1,20)+RANDBETWEEN(1,20)+RANDBETWEEN(1,20)+RANDBETWEEN(1,20)+RANDBETWEEN(1,20)+RANDBETWEEN(1,20)</f>
        <v>69</v>
      </c>
      <c r="L8" s="1"/>
      <c r="M8" s="1"/>
      <c r="N8" s="1"/>
      <c r="O8" s="1"/>
      <c r="P8" s="1"/>
    </row>
    <row r="9" spans="1:16" ht="16.5" thickBot="1" x14ac:dyDescent="0.3">
      <c r="B9" s="12" t="s">
        <v>203</v>
      </c>
      <c r="C9" s="13">
        <f ca="1">RANDBETWEEN(1,100)</f>
        <v>36</v>
      </c>
      <c r="D9" s="13">
        <f ca="1">RANDBETWEEN(1,100)+RANDBETWEEN(1,100)</f>
        <v>109</v>
      </c>
      <c r="E9" s="13">
        <f ca="1">RANDBETWEEN(1,100)+RANDBETWEEN(1,100)+RANDBETWEEN(1,100)</f>
        <v>189</v>
      </c>
      <c r="F9" s="13">
        <f ca="1">RANDBETWEEN(1,100)+RANDBETWEEN(1,100)+RANDBETWEEN(1,100)+RANDBETWEEN(1,100)</f>
        <v>202</v>
      </c>
      <c r="G9" s="13">
        <f ca="1">RANDBETWEEN(1,100)+RANDBETWEEN(1,100)+RANDBETWEEN(1,100)+RANDBETWEEN(1,100)+RANDBETWEEN(1,100)</f>
        <v>318</v>
      </c>
      <c r="H9" s="14">
        <f ca="1">RANDBETWEEN(1,100)+RANDBETWEEN(1,100)+RANDBETWEEN(1,100)+RANDBETWEEN(1,100)+RANDBETWEEN(1,100)+RANDBETWEEN(1,100)</f>
        <v>191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ht="15.75" x14ac:dyDescent="0.25">
      <c r="A11" s="1"/>
      <c r="C11" s="1"/>
      <c r="D11" s="1"/>
      <c r="E11" s="1"/>
      <c r="F11" s="1"/>
    </row>
    <row r="12" spans="1:16" ht="15.75" x14ac:dyDescent="0.25">
      <c r="A12" s="1"/>
      <c r="C12" s="1"/>
      <c r="D12" s="1"/>
      <c r="E12" s="1"/>
      <c r="F12" s="1"/>
    </row>
    <row r="13" spans="1:16" ht="15.75" x14ac:dyDescent="0.25">
      <c r="A13" s="1"/>
      <c r="C13" s="1"/>
      <c r="D13" s="1"/>
      <c r="E13" s="1"/>
      <c r="F13" s="1"/>
    </row>
    <row r="14" spans="1:16" ht="15.75" x14ac:dyDescent="0.25">
      <c r="A14" s="1"/>
      <c r="C14" s="1"/>
      <c r="D14" s="1"/>
      <c r="E14" s="1"/>
      <c r="F14" s="1"/>
    </row>
    <row r="15" spans="1:16" ht="15.75" x14ac:dyDescent="0.25">
      <c r="A15" s="1"/>
      <c r="C15" s="1"/>
      <c r="D15" s="1"/>
      <c r="E15" s="1"/>
      <c r="F15" s="1"/>
    </row>
    <row r="16" spans="1:16" ht="15.75" x14ac:dyDescent="0.25">
      <c r="A16" s="1"/>
      <c r="C16" s="1"/>
      <c r="D16" s="1"/>
      <c r="E16" s="1"/>
      <c r="F16" s="1"/>
    </row>
    <row r="17" spans="1:18" ht="15.75" x14ac:dyDescent="0.25">
      <c r="A17" s="1"/>
      <c r="C17" s="1"/>
      <c r="D17" s="1"/>
      <c r="E17" s="1"/>
      <c r="F17" s="1"/>
    </row>
    <row r="18" spans="1:18" ht="15.75" x14ac:dyDescent="0.25">
      <c r="A18" s="1"/>
      <c r="C18" s="1"/>
      <c r="D18" s="1"/>
      <c r="E18" s="1"/>
      <c r="F18" s="1"/>
    </row>
    <row r="19" spans="1:18" ht="15.75" x14ac:dyDescent="0.25">
      <c r="A19" s="1"/>
      <c r="C19" s="1"/>
      <c r="D19" s="1"/>
      <c r="E19" s="1"/>
      <c r="F19" s="1"/>
    </row>
    <row r="20" spans="1:18" ht="15.75" x14ac:dyDescent="0.25">
      <c r="A20" s="1"/>
      <c r="C20" s="1"/>
      <c r="D20" s="1"/>
      <c r="E20" s="1"/>
      <c r="F20" s="1"/>
      <c r="R20" s="186"/>
    </row>
    <row r="21" spans="1:18" ht="15.75" x14ac:dyDescent="0.25">
      <c r="A21" s="1"/>
      <c r="C21" s="1"/>
      <c r="D21" s="1"/>
      <c r="E21" s="1"/>
      <c r="F21" s="1"/>
    </row>
    <row r="22" spans="1:18" ht="15.75" x14ac:dyDescent="0.25">
      <c r="A22" s="1"/>
      <c r="C22" s="1"/>
      <c r="D22" s="1"/>
      <c r="E22" s="1"/>
      <c r="F22" s="1"/>
    </row>
    <row r="23" spans="1:18" x14ac:dyDescent="0.3">
      <c r="A23" s="1"/>
      <c r="C23" s="1"/>
      <c r="D23" s="1"/>
      <c r="E23" s="1"/>
      <c r="F23" s="1"/>
    </row>
    <row r="24" spans="1:18" x14ac:dyDescent="0.3">
      <c r="A24" s="1"/>
      <c r="C24" s="1"/>
      <c r="D24" s="1"/>
      <c r="E24" s="1"/>
      <c r="F24" s="1"/>
    </row>
    <row r="25" spans="1:18" x14ac:dyDescent="0.3">
      <c r="A25" s="1"/>
      <c r="C25" s="1"/>
      <c r="D25" s="1"/>
      <c r="E25" s="1"/>
      <c r="F25" s="1"/>
    </row>
    <row r="26" spans="1:18" x14ac:dyDescent="0.3">
      <c r="A26" s="1"/>
      <c r="C26" s="1"/>
      <c r="D26" s="1"/>
      <c r="E26" s="1"/>
      <c r="F26" s="1"/>
    </row>
    <row r="27" spans="1:18" x14ac:dyDescent="0.3">
      <c r="A27" s="1"/>
      <c r="C27" s="1"/>
      <c r="D27" s="1"/>
      <c r="E27" s="1"/>
      <c r="F27" s="1"/>
    </row>
    <row r="28" spans="1:18" x14ac:dyDescent="0.3">
      <c r="A28" s="1"/>
      <c r="C28" s="1"/>
      <c r="D28" s="1"/>
      <c r="E28" s="1"/>
      <c r="F28" s="1"/>
    </row>
    <row r="29" spans="1:18" x14ac:dyDescent="0.3">
      <c r="A29" s="1"/>
      <c r="C29" s="1"/>
      <c r="D29" s="1"/>
      <c r="E29" s="1"/>
      <c r="F29" s="1"/>
    </row>
    <row r="30" spans="1:18" x14ac:dyDescent="0.3">
      <c r="A30" s="1"/>
      <c r="C30" s="1"/>
      <c r="D30" s="1"/>
      <c r="E30" s="1"/>
      <c r="F30" s="1"/>
    </row>
    <row r="31" spans="1:18" x14ac:dyDescent="0.3">
      <c r="C31" s="1"/>
      <c r="D31" s="1"/>
      <c r="E31" s="1"/>
      <c r="F31" s="1"/>
      <c r="G31" s="1"/>
    </row>
    <row r="32" spans="1:18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2015-05-22T00:23:54Z</cp:lastPrinted>
  <dcterms:created xsi:type="dcterms:W3CDTF">2014-01-30T16:13:23Z</dcterms:created>
  <dcterms:modified xsi:type="dcterms:W3CDTF">2015-12-13T18:50:18Z</dcterms:modified>
</cp:coreProperties>
</file>