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-12" windowWidth="10200" windowHeight="8736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H57" i="2" l="1"/>
  <c r="I57" i="2" s="1"/>
  <c r="D13" i="5" l="1"/>
  <c r="C13" i="5"/>
  <c r="B13" i="5"/>
  <c r="D17" i="5"/>
  <c r="C17" i="5"/>
  <c r="B17" i="5"/>
  <c r="Y3" i="5" l="1"/>
  <c r="H44" i="2" l="1"/>
  <c r="I44" i="2" s="1"/>
  <c r="H36" i="2" l="1"/>
  <c r="I36" i="2" s="1"/>
  <c r="H29" i="2"/>
  <c r="I29" i="2" s="1"/>
  <c r="H28" i="2"/>
  <c r="I28" i="2" s="1"/>
  <c r="H30" i="2"/>
  <c r="I30" i="2" s="1"/>
  <c r="D12" i="1" l="1"/>
  <c r="D11" i="1"/>
  <c r="D10" i="1"/>
  <c r="D9" i="1"/>
  <c r="D8" i="1"/>
  <c r="D7" i="1"/>
  <c r="D6" i="1"/>
  <c r="D5" i="1"/>
  <c r="D4" i="1"/>
  <c r="D3" i="1"/>
  <c r="D2" i="1"/>
  <c r="D14" i="1" l="1"/>
  <c r="H50" i="2" l="1"/>
  <c r="I50" i="2" s="1"/>
  <c r="H35" i="2"/>
  <c r="I35" i="2" s="1"/>
  <c r="C35" i="2"/>
  <c r="H32" i="2"/>
  <c r="I32" i="2" s="1"/>
  <c r="C32" i="2"/>
  <c r="H27" i="2"/>
  <c r="I27" i="2" s="1"/>
  <c r="C26" i="2"/>
  <c r="C27" i="2"/>
  <c r="C34" i="2"/>
  <c r="C31" i="2"/>
  <c r="H33" i="2"/>
  <c r="I33" i="2" s="1"/>
  <c r="H37" i="2"/>
  <c r="I37" i="2" s="1"/>
  <c r="C10" i="1" l="1"/>
  <c r="E10" i="1" s="1"/>
  <c r="D12" i="5"/>
  <c r="C12" i="5"/>
  <c r="D11" i="5"/>
  <c r="C11" i="5"/>
  <c r="B12" i="5"/>
  <c r="B11" i="5"/>
  <c r="H23" i="2" l="1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H13" i="2"/>
  <c r="I13" i="2" s="1"/>
  <c r="H12" i="2"/>
  <c r="I12" i="2" s="1"/>
  <c r="H11" i="2"/>
  <c r="I11" i="2" s="1"/>
  <c r="H59" i="2"/>
  <c r="I59" i="2" s="1"/>
  <c r="H54" i="2"/>
  <c r="I54" i="2" s="1"/>
  <c r="H53" i="2"/>
  <c r="I53" i="2" s="1"/>
  <c r="H56" i="2"/>
  <c r="I56" i="2" s="1"/>
  <c r="H55" i="2"/>
  <c r="I55" i="2" s="1"/>
  <c r="H49" i="2"/>
  <c r="I49" i="2" s="1"/>
  <c r="H48" i="2"/>
  <c r="I48" i="2" s="1"/>
  <c r="H42" i="2"/>
  <c r="I42" i="2" s="1"/>
  <c r="H41" i="2"/>
  <c r="I41" i="2" s="1"/>
  <c r="H43" i="2"/>
  <c r="I43" i="2" s="1"/>
  <c r="H45" i="2"/>
  <c r="I45" i="2" s="1"/>
  <c r="H39" i="2"/>
  <c r="I39" i="2" s="1"/>
  <c r="E7" i="1" l="1"/>
  <c r="E3" i="1"/>
  <c r="E5" i="1"/>
  <c r="B2" i="5" l="1"/>
  <c r="H52" i="2" l="1"/>
  <c r="I52" i="2" s="1"/>
  <c r="H51" i="2"/>
  <c r="I51" i="2" s="1"/>
  <c r="H47" i="2"/>
  <c r="I47" i="2" s="1"/>
  <c r="H46" i="2"/>
  <c r="I46" i="2" s="1"/>
  <c r="H40" i="2"/>
  <c r="I40" i="2" s="1"/>
  <c r="H38" i="2"/>
  <c r="I38" i="2" s="1"/>
  <c r="V18" i="5" l="1"/>
  <c r="Z18" i="5" s="1"/>
  <c r="AA18" i="5" s="1"/>
  <c r="V13" i="5"/>
  <c r="V12" i="5"/>
  <c r="Z12" i="5" s="1"/>
  <c r="AA12" i="5" s="1"/>
  <c r="V17" i="5"/>
  <c r="Z17" i="5" s="1"/>
  <c r="AA17" i="5" s="1"/>
  <c r="V16" i="5"/>
  <c r="Z16" i="5" s="1"/>
  <c r="AA16" i="5" s="1"/>
  <c r="Z13" i="5"/>
  <c r="AA13" i="5" s="1"/>
  <c r="V25" i="5"/>
  <c r="V24" i="5"/>
  <c r="V23" i="5"/>
  <c r="V21" i="5"/>
  <c r="H58" i="2" l="1"/>
  <c r="I58" i="2" s="1"/>
  <c r="L23" i="3"/>
  <c r="M23" i="3" s="1"/>
  <c r="L24" i="3"/>
  <c r="M24" i="3" s="1"/>
  <c r="L25" i="3"/>
  <c r="M25" i="3" s="1"/>
  <c r="L28" i="3"/>
  <c r="M28" i="3" s="1"/>
  <c r="H2" i="2" l="1"/>
  <c r="E9" i="1"/>
  <c r="L20" i="3" l="1"/>
  <c r="M20" i="3" s="1"/>
  <c r="L21" i="3"/>
  <c r="M21" i="3" s="1"/>
  <c r="L22" i="3"/>
  <c r="M22" i="3" s="1"/>
  <c r="D4" i="5" l="1"/>
  <c r="B4" i="5"/>
  <c r="C4" i="5"/>
  <c r="C6" i="1" l="1"/>
  <c r="Z23" i="5" l="1"/>
  <c r="AA23" i="5" s="1"/>
  <c r="Z25" i="5"/>
  <c r="AA25" i="5" s="1"/>
  <c r="E8" i="1" l="1"/>
  <c r="Y9" i="5" l="1"/>
  <c r="Y14" i="5"/>
  <c r="Y8" i="5"/>
  <c r="Y19" i="5"/>
  <c r="H7" i="2" l="1"/>
  <c r="I7" i="2" s="1"/>
  <c r="E12" i="1"/>
  <c r="H10" i="2"/>
  <c r="I10" i="2" s="1"/>
  <c r="H9" i="2"/>
  <c r="I9" i="2" s="1"/>
  <c r="H8" i="2"/>
  <c r="I8" i="2" s="1"/>
  <c r="H6" i="2"/>
  <c r="I6" i="2" s="1"/>
  <c r="H5" i="2"/>
  <c r="I5" i="2" s="1"/>
  <c r="H4" i="2" l="1"/>
  <c r="I4" i="2" s="1"/>
  <c r="L19" i="3"/>
  <c r="M19" i="3" s="1"/>
  <c r="L18" i="3"/>
  <c r="M18" i="3" s="1"/>
  <c r="L17" i="3"/>
  <c r="M17" i="3" s="1"/>
  <c r="L16" i="3"/>
  <c r="M16" i="3" s="1"/>
  <c r="L15" i="3"/>
  <c r="M15" i="3" s="1"/>
  <c r="L14" i="3"/>
  <c r="M14" i="3" s="1"/>
  <c r="V11" i="5"/>
  <c r="Z11" i="5" s="1"/>
  <c r="AA11" i="5" s="1"/>
  <c r="V20" i="5"/>
  <c r="Z20" i="5" s="1"/>
  <c r="AA20" i="5" s="1"/>
  <c r="V10" i="5"/>
  <c r="Z10" i="5" s="1"/>
  <c r="AA10" i="5" s="1"/>
  <c r="V9" i="5"/>
  <c r="Z9" i="5" s="1"/>
  <c r="AA9" i="5" s="1"/>
  <c r="V15" i="5"/>
  <c r="Z15" i="5" s="1"/>
  <c r="AA15" i="5" s="1"/>
  <c r="V14" i="5"/>
  <c r="Z14" i="5" s="1"/>
  <c r="AA14" i="5" s="1"/>
  <c r="V8" i="5"/>
  <c r="Z8" i="5" s="1"/>
  <c r="AA8" i="5" s="1"/>
  <c r="V19" i="5"/>
  <c r="Z19" i="5" s="1"/>
  <c r="AA19" i="5" s="1"/>
  <c r="Y5" i="5" l="1"/>
  <c r="C4" i="1" l="1"/>
  <c r="Z24" i="5" l="1"/>
  <c r="AA24" i="5" s="1"/>
  <c r="V22" i="5"/>
  <c r="Z22" i="5" s="1"/>
  <c r="AA22" i="5" s="1"/>
  <c r="H3" i="2" l="1"/>
  <c r="I3" i="2" s="1"/>
  <c r="I2" i="2"/>
  <c r="Z21" i="5"/>
  <c r="AA21" i="5" s="1"/>
  <c r="L4" i="3" l="1"/>
  <c r="M4" i="3" s="1"/>
  <c r="L3" i="3"/>
  <c r="M3" i="3" s="1"/>
  <c r="L2" i="3"/>
  <c r="M2" i="3" s="1"/>
  <c r="H34" i="2" l="1"/>
  <c r="I34" i="2" s="1"/>
  <c r="L29" i="3"/>
  <c r="M29" i="3" s="1"/>
  <c r="L30" i="3"/>
  <c r="M30" i="3" s="1"/>
  <c r="V4" i="5"/>
  <c r="Z4" i="5" s="1"/>
  <c r="AA4" i="5" s="1"/>
  <c r="E11" i="3" l="1"/>
  <c r="F11" i="3" s="1"/>
  <c r="E12" i="3"/>
  <c r="F12" i="3" s="1"/>
  <c r="E13" i="3"/>
  <c r="F13" i="3" s="1"/>
  <c r="E14" i="3"/>
  <c r="F14" i="3" s="1"/>
  <c r="E15" i="3"/>
  <c r="F15" i="3" s="1"/>
  <c r="E16" i="3"/>
  <c r="F16" i="3" s="1"/>
  <c r="E17" i="3"/>
  <c r="F17" i="3" s="1"/>
  <c r="E18" i="3"/>
  <c r="F18" i="3" s="1"/>
  <c r="E19" i="3"/>
  <c r="F19" i="3" s="1"/>
  <c r="E20" i="3"/>
  <c r="F20" i="3" s="1"/>
  <c r="E21" i="3"/>
  <c r="F21" i="3" s="1"/>
  <c r="H31" i="2" l="1"/>
  <c r="I31" i="2" s="1"/>
  <c r="V7" i="5" l="1"/>
  <c r="Z7" i="5" s="1"/>
  <c r="D5" i="5" l="1"/>
  <c r="C5" i="5"/>
  <c r="H26" i="2" l="1"/>
  <c r="I26" i="2" s="1"/>
  <c r="L13" i="3"/>
  <c r="M13" i="3" s="1"/>
  <c r="L12" i="3"/>
  <c r="M12" i="3" s="1"/>
  <c r="L11" i="3"/>
  <c r="M11" i="3" s="1"/>
  <c r="L10" i="3"/>
  <c r="M10" i="3" s="1"/>
  <c r="L9" i="3"/>
  <c r="M9" i="3" s="1"/>
  <c r="L8" i="3"/>
  <c r="M8" i="3" s="1"/>
  <c r="L7" i="3"/>
  <c r="M7" i="3" s="1"/>
  <c r="L6" i="3"/>
  <c r="M6" i="3" s="1"/>
  <c r="L5" i="3"/>
  <c r="M5" i="3" s="1"/>
  <c r="E10" i="3" l="1"/>
  <c r="F10" i="3" s="1"/>
  <c r="E9" i="3"/>
  <c r="F9" i="3" s="1"/>
  <c r="E8" i="3"/>
  <c r="F8" i="3" s="1"/>
  <c r="I12" i="1" l="1"/>
  <c r="I11" i="1"/>
  <c r="I13" i="1" s="1"/>
  <c r="I14" i="1" s="1"/>
  <c r="M14" i="1" s="1"/>
  <c r="I10" i="1"/>
  <c r="M15" i="1" l="1"/>
  <c r="M13" i="1"/>
  <c r="D2" i="5" l="1"/>
  <c r="C2" i="5"/>
  <c r="E11" i="1" l="1"/>
  <c r="V6" i="5" l="1"/>
  <c r="Z6" i="5" s="1"/>
  <c r="AA6" i="5" s="1"/>
  <c r="B5" i="5" l="1"/>
  <c r="E2" i="3" l="1"/>
  <c r="F2" i="3" s="1"/>
  <c r="E3" i="3"/>
  <c r="F3" i="3" s="1"/>
  <c r="E5" i="3" l="1"/>
  <c r="F5" i="3" s="1"/>
  <c r="E6" i="3"/>
  <c r="F6" i="3" s="1"/>
  <c r="E7" i="3"/>
  <c r="F7" i="3" s="1"/>
  <c r="E4" i="3" l="1"/>
  <c r="F4" i="3" s="1"/>
  <c r="V5" i="5" l="1"/>
  <c r="V3" i="5" l="1"/>
  <c r="M8" i="1" l="1"/>
  <c r="M9" i="1"/>
  <c r="M17" i="1" s="1"/>
  <c r="M10" i="1" l="1"/>
  <c r="M11" i="1" s="1"/>
  <c r="E4" i="1" l="1"/>
  <c r="D5" i="4" l="1"/>
  <c r="E2" i="1" l="1"/>
  <c r="E6" i="1"/>
  <c r="V2" i="5" l="1"/>
  <c r="Z5" i="5" l="1"/>
  <c r="AA5" i="5" s="1"/>
  <c r="Z3" i="5"/>
  <c r="AA3" i="5" s="1"/>
  <c r="Z2" i="5"/>
  <c r="AA2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G26" authorId="0">
      <text>
        <r>
          <rPr>
            <i/>
            <sz val="12"/>
            <color indexed="81"/>
            <rFont val="Times New Roman"/>
            <family val="1"/>
          </rPr>
          <t>bless +1
raptoran coo +1</t>
        </r>
      </text>
    </comment>
    <comment ref="G27" authorId="0">
      <text>
        <r>
          <rPr>
            <i/>
            <sz val="12"/>
            <color indexed="81"/>
            <rFont val="Times New Roman"/>
            <family val="1"/>
          </rPr>
          <t>bless +1
raptoran coo +1</t>
        </r>
      </text>
    </comment>
    <comment ref="G28" authorId="0">
      <text>
        <r>
          <rPr>
            <i/>
            <sz val="12"/>
            <color indexed="81"/>
            <rFont val="Times New Roman"/>
            <family val="1"/>
          </rPr>
          <t>bless +1
raptoran coo +1</t>
        </r>
      </text>
    </comment>
    <comment ref="G29" authorId="0">
      <text>
        <r>
          <rPr>
            <i/>
            <sz val="12"/>
            <color indexed="81"/>
            <rFont val="Times New Roman"/>
            <family val="1"/>
          </rPr>
          <t>bless +1
raptoran coo +1</t>
        </r>
      </text>
    </comment>
    <comment ref="G30" authorId="0">
      <text>
        <r>
          <rPr>
            <i/>
            <sz val="12"/>
            <color indexed="81"/>
            <rFont val="Times New Roman"/>
            <family val="1"/>
          </rPr>
          <t>bless +1
raptoran coo +1</t>
        </r>
      </text>
    </comment>
    <comment ref="G31" authorId="0">
      <text>
        <r>
          <rPr>
            <i/>
            <sz val="12"/>
            <color indexed="81"/>
            <rFont val="Times New Roman"/>
            <family val="1"/>
          </rPr>
          <t>bless +1
raptoran coo +1</t>
        </r>
      </text>
    </comment>
    <comment ref="G32" authorId="0">
      <text>
        <r>
          <rPr>
            <i/>
            <sz val="12"/>
            <color indexed="81"/>
            <rFont val="Times New Roman"/>
            <family val="1"/>
          </rPr>
          <t>bless +1
raptoran coo +1</t>
        </r>
      </text>
    </comment>
    <comment ref="G33" authorId="0">
      <text>
        <r>
          <rPr>
            <i/>
            <sz val="12"/>
            <color indexed="81"/>
            <rFont val="Times New Roman"/>
            <family val="1"/>
          </rPr>
          <t>bless +1
raptoran coo +1</t>
        </r>
      </text>
    </comment>
    <comment ref="G34" authorId="0">
      <text>
        <r>
          <rPr>
            <i/>
            <sz val="12"/>
            <color indexed="81"/>
            <rFont val="Times New Roman"/>
            <family val="1"/>
          </rPr>
          <t>bless +1
raptoran coo +1</t>
        </r>
      </text>
    </comment>
    <comment ref="G35" authorId="0">
      <text>
        <r>
          <rPr>
            <i/>
            <sz val="12"/>
            <color indexed="81"/>
            <rFont val="Times New Roman"/>
            <family val="1"/>
          </rPr>
          <t>bless +1
raptoran coo +1</t>
        </r>
      </text>
    </comment>
    <comment ref="G36" authorId="0">
      <text>
        <r>
          <rPr>
            <i/>
            <sz val="12"/>
            <color indexed="81"/>
            <rFont val="Times New Roman"/>
            <family val="1"/>
          </rPr>
          <t>bless +1
raptoran coo +1</t>
        </r>
      </text>
    </comment>
    <comment ref="G37" authorId="0">
      <text>
        <r>
          <rPr>
            <i/>
            <sz val="12"/>
            <color indexed="81"/>
            <rFont val="Times New Roman"/>
            <family val="1"/>
          </rPr>
          <t>bless +1
raptoran coo +1</t>
        </r>
      </text>
    </comment>
    <comment ref="G38" authorId="0">
      <text>
        <r>
          <rPr>
            <i/>
            <sz val="12"/>
            <color indexed="81"/>
            <rFont val="Times New Roman"/>
            <family val="1"/>
          </rPr>
          <t>bless +1
raptoran coo +1</t>
        </r>
      </text>
    </comment>
    <comment ref="G39" authorId="0">
      <text>
        <r>
          <rPr>
            <i/>
            <sz val="12"/>
            <color indexed="81"/>
            <rFont val="Times New Roman"/>
            <family val="1"/>
          </rPr>
          <t>bless +1
raptoran coo +1</t>
        </r>
      </text>
    </comment>
    <comment ref="G40" authorId="0">
      <text>
        <r>
          <rPr>
            <i/>
            <sz val="12"/>
            <color indexed="81"/>
            <rFont val="Times New Roman"/>
            <family val="1"/>
          </rPr>
          <t>bless +1
raptoran coo +1</t>
        </r>
      </text>
    </comment>
    <comment ref="G41" authorId="0">
      <text>
        <r>
          <rPr>
            <i/>
            <sz val="12"/>
            <color indexed="81"/>
            <rFont val="Times New Roman"/>
            <family val="1"/>
          </rPr>
          <t>bless +1
raptoran coo +1</t>
        </r>
      </text>
    </comment>
    <comment ref="G42" authorId="0">
      <text>
        <r>
          <rPr>
            <i/>
            <sz val="12"/>
            <color indexed="81"/>
            <rFont val="Times New Roman"/>
            <family val="1"/>
          </rPr>
          <t>bless +1
raptoran coo +1</t>
        </r>
      </text>
    </comment>
    <comment ref="G43" authorId="0">
      <text>
        <r>
          <rPr>
            <i/>
            <sz val="12"/>
            <color indexed="81"/>
            <rFont val="Times New Roman"/>
            <family val="1"/>
          </rPr>
          <t>bless +1
raptoran coo +1</t>
        </r>
      </text>
    </comment>
    <comment ref="G44" authorId="0">
      <text>
        <r>
          <rPr>
            <i/>
            <sz val="12"/>
            <color indexed="81"/>
            <rFont val="Times New Roman"/>
            <family val="1"/>
          </rPr>
          <t>bless +1
raptoran coo +1</t>
        </r>
      </text>
    </comment>
    <comment ref="G45" authorId="0">
      <text>
        <r>
          <rPr>
            <i/>
            <sz val="12"/>
            <color indexed="81"/>
            <rFont val="Times New Roman"/>
            <family val="1"/>
          </rPr>
          <t>bless +1
raptoran coo +1</t>
        </r>
      </text>
    </comment>
    <comment ref="G46" authorId="0">
      <text>
        <r>
          <rPr>
            <i/>
            <sz val="12"/>
            <color indexed="81"/>
            <rFont val="Times New Roman"/>
            <family val="1"/>
          </rPr>
          <t>bless +1
raptoran coo +1</t>
        </r>
      </text>
    </comment>
    <comment ref="G47" authorId="0">
      <text>
        <r>
          <rPr>
            <i/>
            <sz val="12"/>
            <color indexed="81"/>
            <rFont val="Times New Roman"/>
            <family val="1"/>
          </rPr>
          <t>bless +1
raptoran coo +1</t>
        </r>
      </text>
    </comment>
    <comment ref="G48" authorId="0">
      <text>
        <r>
          <rPr>
            <i/>
            <sz val="12"/>
            <color indexed="81"/>
            <rFont val="Times New Roman"/>
            <family val="1"/>
          </rPr>
          <t>bless +1
raptoran coo +1</t>
        </r>
      </text>
    </comment>
    <comment ref="G49" authorId="0">
      <text>
        <r>
          <rPr>
            <i/>
            <sz val="12"/>
            <color indexed="81"/>
            <rFont val="Times New Roman"/>
            <family val="1"/>
          </rPr>
          <t>bless +1
raptoran coo +1</t>
        </r>
      </text>
    </comment>
    <comment ref="G51" authorId="0">
      <text>
        <r>
          <rPr>
            <i/>
            <sz val="12"/>
            <color indexed="81"/>
            <rFont val="Times New Roman"/>
            <family val="1"/>
          </rPr>
          <t>haste +1</t>
        </r>
      </text>
    </comment>
    <comment ref="G55" authorId="0">
      <text>
        <r>
          <rPr>
            <i/>
            <sz val="12"/>
            <color indexed="81"/>
            <rFont val="Times New Roman"/>
            <family val="1"/>
          </rPr>
          <t>haste +1</t>
        </r>
      </text>
    </comment>
    <comment ref="G56" authorId="0">
      <text>
        <r>
          <rPr>
            <i/>
            <sz val="12"/>
            <color indexed="81"/>
            <rFont val="Times New Roman"/>
            <family val="1"/>
          </rPr>
          <t>haste +1</t>
        </r>
      </text>
    </comment>
    <comment ref="G57" authorId="0">
      <text>
        <r>
          <rPr>
            <i/>
            <sz val="12"/>
            <color indexed="81"/>
            <rFont val="Times New Roman"/>
            <family val="1"/>
          </rPr>
          <t>haste +1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K5" authorId="0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K6" authorId="0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K7" authorId="0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K8" authorId="0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K9" authorId="0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K10" authorId="0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K11" authorId="0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K12" authorId="0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K13" authorId="0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K14" authorId="0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K15" authorId="0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K16" authorId="0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K17" authorId="0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K18" authorId="0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K19" authorId="0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K20" authorId="0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K21" authorId="0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K22" authorId="0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K23" authorId="0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K24" authorId="0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K25" authorId="0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theme="1"/>
            <rFont val="Times New Roman"/>
            <family val="1"/>
          </rPr>
          <t>Prot. f. Evil +2</t>
        </r>
      </text>
    </comment>
    <comment ref="C2" authorId="0">
      <text>
        <r>
          <rPr>
            <i/>
            <sz val="12"/>
            <color theme="1"/>
            <rFont val="Times New Roman"/>
            <family val="1"/>
          </rPr>
          <t>Prot. f. Evil +2</t>
        </r>
      </text>
    </comment>
    <comment ref="D2" authorId="0">
      <text>
        <r>
          <rPr>
            <i/>
            <sz val="12"/>
            <color theme="1"/>
            <rFont val="Times New Roman"/>
            <family val="1"/>
          </rPr>
          <t>Prot. f. Evil +2</t>
        </r>
      </text>
    </comment>
    <comment ref="B3" authorId="0">
      <text>
        <r>
          <rPr>
            <i/>
            <sz val="12"/>
            <color theme="1"/>
            <rFont val="Times New Roman"/>
            <family val="1"/>
          </rPr>
          <t>greater mage armor +6
shield +4</t>
        </r>
      </text>
    </comment>
    <comment ref="C3" authorId="0">
      <text>
        <r>
          <rPr>
            <i/>
            <sz val="12"/>
            <color theme="1"/>
            <rFont val="Times New Roman"/>
            <family val="1"/>
          </rPr>
          <t>greater mage armor +6
shield +4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greater mage armor +6
shield +4</t>
        </r>
      </text>
    </comment>
    <comment ref="Y3" authorId="0">
      <text>
        <r>
          <rPr>
            <i/>
            <sz val="12"/>
            <color theme="1"/>
            <rFont val="Times New Roman"/>
            <family val="1"/>
          </rPr>
          <t>Heart of Earth +2/cl</t>
        </r>
      </text>
    </comment>
    <comment ref="B4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prot. Fr. evil +2
cat’s grace +2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prot. Fr. evil +2
cat’s grace +2</t>
        </r>
      </text>
    </comment>
    <comment ref="B6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C6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D6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B20" authorId="0">
      <text>
        <r>
          <rPr>
            <i/>
            <sz val="12"/>
            <color theme="1"/>
            <rFont val="Times New Roman"/>
            <family val="1"/>
          </rPr>
          <t>greater mage armor +6
shield +4</t>
        </r>
      </text>
    </comment>
    <comment ref="C20" authorId="0">
      <text>
        <r>
          <rPr>
            <i/>
            <sz val="12"/>
            <color theme="1"/>
            <rFont val="Times New Roman"/>
            <family val="1"/>
          </rPr>
          <t>greater mage armor +6
shield +4</t>
        </r>
      </text>
    </comment>
    <comment ref="D20" authorId="0">
      <text>
        <r>
          <rPr>
            <i/>
            <sz val="12"/>
            <color theme="1"/>
            <rFont val="Times New Roman"/>
            <family val="1"/>
          </rPr>
          <t>greater mage armor +6
shield +4</t>
        </r>
      </text>
    </comment>
  </commentList>
</comments>
</file>

<file path=xl/sharedStrings.xml><?xml version="1.0" encoding="utf-8"?>
<sst xmlns="http://schemas.openxmlformats.org/spreadsheetml/2006/main" count="509" uniqueCount="240">
  <si>
    <t>Character</t>
  </si>
  <si>
    <t>Group</t>
  </si>
  <si>
    <t>Initiative</t>
  </si>
  <si>
    <t>Roll</t>
  </si>
  <si>
    <t>Modified Roll</t>
  </si>
  <si>
    <t>Move</t>
  </si>
  <si>
    <t>30’</t>
  </si>
  <si>
    <t>Jason</t>
  </si>
  <si>
    <t>Aegis</t>
  </si>
  <si>
    <t>40’</t>
  </si>
  <si>
    <t>1d</t>
  </si>
  <si>
    <t>2d</t>
  </si>
  <si>
    <t>3d</t>
  </si>
  <si>
    <t>4d</t>
  </si>
  <si>
    <t>5d</t>
  </si>
  <si>
    <t>6d</t>
  </si>
  <si>
    <t>Party Composition</t>
  </si>
  <si>
    <t>Adversarial Party Composition</t>
  </si>
  <si>
    <t>ECL</t>
  </si>
  <si>
    <t>Classes</t>
  </si>
  <si>
    <t>centaur / ranger</t>
  </si>
  <si>
    <t>rogue / diviner / seer</t>
  </si>
  <si>
    <t>Jadin</t>
  </si>
  <si>
    <t>cleric / seeker</t>
  </si>
  <si>
    <t>scout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</si>
  <si>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</si>
  <si>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</si>
  <si>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</si>
  <si>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</si>
  <si>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</si>
  <si>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</si>
  <si>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</si>
  <si>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</si>
  <si>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</si>
  <si>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</si>
  <si>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</si>
  <si>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</si>
  <si>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</si>
  <si>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</si>
  <si>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</si>
  <si>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</si>
  <si>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</si>
  <si>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</si>
  <si>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</si>
  <si>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</si>
  <si>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</si>
  <si>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</si>
  <si>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</si>
  <si>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</si>
  <si>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</si>
  <si>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</si>
  <si>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</si>
  <si>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</si>
  <si>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</si>
  <si>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</si>
  <si>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</si>
  <si>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</si>
  <si>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</si>
  <si>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</si>
  <si>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</si>
  <si>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</si>
  <si>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</si>
  <si>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</si>
  <si>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</si>
  <si>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</si>
  <si>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</si>
  <si>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</si>
  <si>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</si>
  <si>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</si>
  <si>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</si>
  <si>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</si>
  <si>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</si>
  <si>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</si>
  <si>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Frayed</t>
  </si>
  <si>
    <t>Save vs.</t>
  </si>
  <si>
    <t>see PC file</t>
  </si>
  <si>
    <t>*</t>
  </si>
  <si>
    <t>Info</t>
  </si>
  <si>
    <t>Spell Resist</t>
  </si>
  <si>
    <t>Dispel</t>
  </si>
  <si>
    <t>none</t>
  </si>
  <si>
    <t>Faith</t>
  </si>
  <si>
    <t>20’</t>
  </si>
  <si>
    <t>paladin / pious templar</t>
  </si>
  <si>
    <t>Climb</t>
  </si>
  <si>
    <t>Spot</t>
  </si>
  <si>
    <t>Listen</t>
  </si>
  <si>
    <t>Jump</t>
  </si>
  <si>
    <t>Swim</t>
  </si>
  <si>
    <t>Balance</t>
  </si>
  <si>
    <t>Hide</t>
  </si>
  <si>
    <t>Move S.</t>
  </si>
  <si>
    <t>Survival</t>
  </si>
  <si>
    <t>Tumble</t>
  </si>
  <si>
    <t>Skill</t>
  </si>
  <si>
    <t>Brant (mount)</t>
  </si>
  <si>
    <t>Targeting</t>
  </si>
  <si>
    <t>Brant</t>
  </si>
  <si>
    <t>Mods</t>
  </si>
  <si>
    <t>Orintho</t>
  </si>
  <si>
    <t>Raptorans</t>
  </si>
  <si>
    <t>Races of the Wild</t>
  </si>
  <si>
    <t>Immune</t>
  </si>
  <si>
    <t>Perches Unseen</t>
  </si>
  <si>
    <t>Draconomicon</t>
  </si>
  <si>
    <t>30’/f40’</t>
  </si>
  <si>
    <t>1d10+1 x3</t>
  </si>
  <si>
    <r>
      <t>Jadin</t>
    </r>
    <r>
      <rPr>
        <vertAlign val="superscript"/>
        <sz val="12"/>
        <color theme="1"/>
        <rFont val="Times New Roman"/>
        <family val="1"/>
      </rPr>
      <t>cg</t>
    </r>
  </si>
  <si>
    <t>d2</t>
  </si>
  <si>
    <t>d4</t>
  </si>
  <si>
    <t>d6</t>
  </si>
  <si>
    <t>d8</t>
  </si>
  <si>
    <t>d10</t>
  </si>
  <si>
    <t>d12</t>
  </si>
  <si>
    <t>d100</t>
  </si>
  <si>
    <t>Vrik</t>
  </si>
  <si>
    <t>Krik</t>
  </si>
  <si>
    <t>Trik</t>
  </si>
  <si>
    <t>Prik</t>
  </si>
  <si>
    <t>Rik</t>
  </si>
  <si>
    <t>Formian</t>
  </si>
  <si>
    <t>40’/f35’</t>
  </si>
  <si>
    <t>Fighter/Duskblade</t>
  </si>
  <si>
    <t>Bard/Ninja</t>
  </si>
  <si>
    <t>Warmage</t>
  </si>
  <si>
    <t>Formians</t>
  </si>
  <si>
    <t>MM I</t>
  </si>
  <si>
    <t>Daudhir</t>
  </si>
  <si>
    <t>Die-Dretch</t>
  </si>
  <si>
    <t>Acophisinian</t>
  </si>
  <si>
    <t>al-Iborak</t>
  </si>
  <si>
    <t>Jerichodzilla</t>
  </si>
  <si>
    <t>Veluuthra</t>
  </si>
  <si>
    <t>Imp</t>
  </si>
  <si>
    <t>Blue Dragons</t>
  </si>
  <si>
    <t>"</t>
  </si>
  <si>
    <t>Raptoran Fighter 9</t>
  </si>
  <si>
    <t>Raptoran Bard 9</t>
  </si>
  <si>
    <t>Raptoran Duskblade 9</t>
  </si>
  <si>
    <t>Raptoran Warmage 9</t>
  </si>
  <si>
    <t>Raptoran Ninja 9</t>
  </si>
  <si>
    <t>Vrik aristocrat 5 / cleric 5</t>
  </si>
  <si>
    <t>Krik scout 9</t>
  </si>
  <si>
    <t>Trik rogue 9</t>
  </si>
  <si>
    <t>Prik fighter 9</t>
  </si>
  <si>
    <t>Rik barbarian 9</t>
  </si>
  <si>
    <t>Orintho ranger 5 / stormtalon 5</t>
  </si>
  <si>
    <t>Perches Unseen rogue 7 / stormtalon 2</t>
  </si>
  <si>
    <t>Father Feathers cleric of Duthila 9</t>
  </si>
  <si>
    <t>Smash (Fighter)</t>
  </si>
  <si>
    <t>Slash (Duskblade)</t>
  </si>
  <si>
    <t>Ash (Ninja)</t>
  </si>
  <si>
    <t>Splash (Warmage)</t>
  </si>
  <si>
    <t>Sash (Bard) f</t>
  </si>
  <si>
    <t>Rik (barbarian)</t>
  </si>
  <si>
    <t>Krik (scout)</t>
  </si>
  <si>
    <t>Prik (fig-rog-ass)</t>
  </si>
  <si>
    <t>Vrik (aristo-cleric)</t>
  </si>
  <si>
    <t>Father Feather</t>
  </si>
  <si>
    <t>Lucerne Hammer +1, 2nd attack</t>
  </si>
  <si>
    <t>Lucerne Hammer +1, 1st attack</t>
  </si>
  <si>
    <t>2d4+1+4 x4</t>
  </si>
  <si>
    <t>Bastard Sword +1, 1st attack</t>
  </si>
  <si>
    <t>Bastard Sword +1, 2nd attack</t>
  </si>
  <si>
    <t>1d6+1+2 18-20 x2</t>
  </si>
  <si>
    <t>1d10+1+3 19-20 x2</t>
  </si>
  <si>
    <t>1d4+1+4 18-20 x2 / 1d6 x2</t>
  </si>
  <si>
    <t>1d2+1+4 10’ x2</t>
  </si>
  <si>
    <t>Rapier +1, 1st attack</t>
  </si>
  <si>
    <t>Rapier +1, 2nd attack</t>
  </si>
  <si>
    <t>Light Crossbow +1, Multi-Shot</t>
  </si>
  <si>
    <t>Kukri  +1/ Siangham +1, 1st attack</t>
  </si>
  <si>
    <t>Kukri  +1/ Siangham +1, 2nd attack</t>
  </si>
  <si>
    <t>Returning Shuriken +1</t>
  </si>
  <si>
    <t>Scepter +2</t>
  </si>
  <si>
    <t>Light Crossbow +1, Sneak Attack</t>
  </si>
  <si>
    <t>Longbow +1, Skirmish</t>
  </si>
  <si>
    <t>1d8 x3</t>
  </si>
  <si>
    <t>1d8+3d6 Sneak x3</t>
  </si>
  <si>
    <t>1d8+3d6 Skirmish x3</t>
  </si>
  <si>
    <t>1d6+1+2 19-20 x2</t>
  </si>
  <si>
    <t>Spiked Club +1, Power Attack</t>
  </si>
  <si>
    <t>1d10+1+4</t>
  </si>
  <si>
    <t>Smash</t>
  </si>
  <si>
    <t>Sash</t>
  </si>
  <si>
    <t>Slash</t>
  </si>
  <si>
    <t>Splash</t>
  </si>
  <si>
    <t>Ash</t>
  </si>
  <si>
    <t>Grapple</t>
  </si>
  <si>
    <t>Bite</t>
  </si>
  <si>
    <t>2d6+4</t>
  </si>
  <si>
    <t>Claw 1</t>
  </si>
  <si>
    <t>Claw 2</t>
  </si>
  <si>
    <t>1d8+2</t>
  </si>
  <si>
    <t>Wing 1</t>
  </si>
  <si>
    <t>Wing 2</t>
  </si>
  <si>
    <t>1d6+2</t>
  </si>
  <si>
    <t>Tail</t>
  </si>
  <si>
    <t>Breath Weapon, 80’ line electric</t>
  </si>
  <si>
    <t>Breath Weapon, 40’ cone electric</t>
  </si>
  <si>
    <t>YA Blue Dragons</t>
  </si>
  <si>
    <t>Juvenile Blue Dragon</t>
  </si>
  <si>
    <t>YA Blue Dragon</t>
  </si>
  <si>
    <t>Juvenile Blue Dragons</t>
  </si>
  <si>
    <t>2d6+6</t>
  </si>
  <si>
    <t>1d8+3</t>
  </si>
  <si>
    <t>1d6+3</t>
  </si>
  <si>
    <t>1d8+9</t>
  </si>
  <si>
    <t>1d6+6</t>
  </si>
  <si>
    <t>/magic</t>
  </si>
  <si>
    <t>/all</t>
  </si>
  <si>
    <t>Frightful Presence</t>
  </si>
  <si>
    <t>150’ HD &lt;18 Will DC 21</t>
  </si>
  <si>
    <t>Veluuthra Dragonrider</t>
  </si>
  <si>
    <t>Veluutra Dragonrider</t>
  </si>
  <si>
    <t>Javelin of Lightning</t>
  </si>
  <si>
    <t>5d6 electric, Ref DC 14</t>
  </si>
  <si>
    <t>1d10+1+5</t>
  </si>
  <si>
    <t>20’/f50’</t>
  </si>
  <si>
    <t>40’/b20’/f150’</t>
  </si>
  <si>
    <t>Longsword +1, 1st attack</t>
  </si>
  <si>
    <t>Longsword +1, 2nd attack</t>
  </si>
  <si>
    <t>Longbow +1, 1st</t>
  </si>
  <si>
    <t>Longbow +1, 2nd</t>
  </si>
  <si>
    <t>Longbow +1, Rapid Shot</t>
  </si>
  <si>
    <t>QR Heavy Xbow +1</t>
  </si>
  <si>
    <t>Ranged Touch Attack</t>
  </si>
  <si>
    <t>varies</t>
  </si>
  <si>
    <t>-2 Shaken</t>
  </si>
  <si>
    <t>Notes</t>
  </si>
  <si>
    <t>8d8 electric, Reflex DC 20</t>
  </si>
  <si>
    <t>10d8 electric, Reflex DC 23</t>
  </si>
  <si>
    <t>1d8+1 x3</t>
  </si>
  <si>
    <t>Overcome SR</t>
  </si>
  <si>
    <t>Asherati</t>
  </si>
  <si>
    <t>Hive Outpost</t>
  </si>
  <si>
    <t>Location</t>
  </si>
  <si>
    <t>dead</t>
  </si>
  <si>
    <t>to be raised</t>
  </si>
  <si>
    <t>Trik (Rogue)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</si>
</sst>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vertAlign val="superscript"/>
      <sz val="12"/>
      <color theme="1"/>
      <name val="Times New Roman"/>
      <family val="1"/>
    </font>
    <font>
      <i/>
      <sz val="12"/>
      <color rgb="FFFFFF66"/>
      <name val="Times New Roman"/>
      <family val="1"/>
    </font>
    <font>
      <i/>
      <sz val="12"/>
      <color indexed="81"/>
      <name val="Times New Roman"/>
      <family val="1"/>
    </font>
    <font>
      <sz val="12"/>
      <color rgb="FFFF0000"/>
      <name val="Times New Roman"/>
      <family val="2"/>
    </font>
    <font>
      <sz val="12"/>
      <color theme="0"/>
      <name val="Times New Roman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14999847407452621"/>
        <bgColor indexed="64"/>
      </patternFill>
    </fill>
  </fills>
  <borders count="65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9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19" borderId="29" xfId="0" applyFont="1" applyFill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0" fillId="18" borderId="27" xfId="0" applyFill="1" applyBorder="1" applyAlignment="1">
      <alignment horizontal="center"/>
    </xf>
    <xf numFmtId="0" fontId="0" fillId="18" borderId="28" xfId="0" applyFill="1" applyBorder="1" applyAlignment="1">
      <alignment horizontal="center"/>
    </xf>
    <xf numFmtId="0" fontId="8" fillId="17" borderId="30" xfId="0" applyFont="1" applyFill="1" applyBorder="1" applyAlignment="1">
      <alignment horizontal="center" vertical="center" wrapText="1"/>
    </xf>
    <xf numFmtId="0" fontId="9" fillId="17" borderId="31" xfId="0" applyFont="1" applyFill="1" applyBorder="1" applyAlignment="1">
      <alignment horizontal="center"/>
    </xf>
    <xf numFmtId="0" fontId="9" fillId="17" borderId="32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10" fillId="9" borderId="36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16" borderId="38" xfId="0" applyFont="1" applyFill="1" applyBorder="1" applyAlignment="1">
      <alignment horizontal="center"/>
    </xf>
    <xf numFmtId="0" fontId="0" fillId="16" borderId="34" xfId="0" applyFill="1" applyBorder="1" applyAlignment="1">
      <alignment horizontal="center"/>
    </xf>
    <xf numFmtId="0" fontId="10" fillId="9" borderId="38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6" xfId="0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164" fontId="0" fillId="3" borderId="49" xfId="0" applyNumberFormat="1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 wrapText="1"/>
    </xf>
    <xf numFmtId="0" fontId="10" fillId="9" borderId="4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1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4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4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19" borderId="53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right"/>
    </xf>
    <xf numFmtId="0" fontId="2" fillId="3" borderId="41" xfId="0" applyFont="1" applyFill="1" applyBorder="1" applyAlignment="1">
      <alignment horizontal="right"/>
    </xf>
    <xf numFmtId="0" fontId="2" fillId="3" borderId="43" xfId="0" applyFont="1" applyFill="1" applyBorder="1" applyAlignment="1">
      <alignment horizontal="right"/>
    </xf>
    <xf numFmtId="0" fontId="2" fillId="5" borderId="48" xfId="0" applyFont="1" applyFill="1" applyBorder="1" applyAlignment="1">
      <alignment horizontal="right"/>
    </xf>
    <xf numFmtId="0" fontId="2" fillId="5" borderId="41" xfId="0" applyFont="1" applyFill="1" applyBorder="1" applyAlignment="1">
      <alignment horizontal="right"/>
    </xf>
    <xf numFmtId="0" fontId="2" fillId="5" borderId="43" xfId="0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12" fillId="9" borderId="34" xfId="0" applyFont="1" applyFill="1" applyBorder="1" applyAlignment="1">
      <alignment horizontal="center"/>
    </xf>
    <xf numFmtId="0" fontId="12" fillId="9" borderId="35" xfId="0" applyFont="1" applyFill="1" applyBorder="1" applyAlignment="1">
      <alignment horizontal="center"/>
    </xf>
    <xf numFmtId="0" fontId="12" fillId="9" borderId="36" xfId="0" applyFont="1" applyFill="1" applyBorder="1" applyAlignment="1">
      <alignment horizontal="center"/>
    </xf>
    <xf numFmtId="0" fontId="6" fillId="9" borderId="56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13" fillId="9" borderId="26" xfId="0" applyFont="1" applyFill="1" applyBorder="1" applyAlignment="1">
      <alignment horizontal="center" vertical="center" wrapText="1"/>
    </xf>
    <xf numFmtId="0" fontId="13" fillId="9" borderId="27" xfId="0" applyFont="1" applyFill="1" applyBorder="1" applyAlignment="1">
      <alignment horizontal="center"/>
    </xf>
    <xf numFmtId="0" fontId="13" fillId="9" borderId="28" xfId="0" applyFont="1" applyFill="1" applyBorder="1" applyAlignment="1">
      <alignment horizontal="center"/>
    </xf>
    <xf numFmtId="0" fontId="2" fillId="23" borderId="58" xfId="0" applyFont="1" applyFill="1" applyBorder="1" applyAlignment="1">
      <alignment horizontal="center" vertical="center" wrapText="1"/>
    </xf>
    <xf numFmtId="0" fontId="0" fillId="24" borderId="59" xfId="0" applyFill="1" applyBorder="1" applyAlignment="1">
      <alignment horizontal="center"/>
    </xf>
    <xf numFmtId="0" fontId="0" fillId="24" borderId="60" xfId="0" applyFill="1" applyBorder="1" applyAlignment="1">
      <alignment horizontal="center"/>
    </xf>
    <xf numFmtId="164" fontId="0" fillId="5" borderId="49" xfId="0" applyNumberFormat="1" applyFill="1" applyBorder="1" applyAlignment="1">
      <alignment horizontal="center"/>
    </xf>
    <xf numFmtId="0" fontId="2" fillId="25" borderId="21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21" borderId="8" xfId="0" applyFont="1" applyFill="1" applyBorder="1" applyAlignment="1">
      <alignment horizontal="center"/>
    </xf>
    <xf numFmtId="0" fontId="10" fillId="9" borderId="34" xfId="0" applyFont="1" applyFill="1" applyBorder="1" applyAlignment="1">
      <alignment horizontal="center"/>
    </xf>
    <xf numFmtId="0" fontId="5" fillId="5" borderId="61" xfId="0" applyFont="1" applyFill="1" applyBorder="1" applyAlignment="1">
      <alignment horizontal="center" vertical="center"/>
    </xf>
    <xf numFmtId="0" fontId="10" fillId="9" borderId="35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2" fillId="7" borderId="32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5" fillId="5" borderId="34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0" fillId="0" borderId="0" xfId="0" quotePrefix="1" applyAlignment="1">
      <alignment horizontal="center"/>
    </xf>
    <xf numFmtId="0" fontId="15" fillId="10" borderId="8" xfId="0" applyFont="1" applyFill="1" applyBorder="1" applyAlignment="1">
      <alignment horizontal="center"/>
    </xf>
    <xf numFmtId="0" fontId="2" fillId="14" borderId="32" xfId="0" applyFont="1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1" fontId="5" fillId="19" borderId="53" xfId="0" applyNumberFormat="1" applyFont="1" applyFill="1" applyBorder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0" fillId="7" borderId="41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14" borderId="21" xfId="0" quotePrefix="1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16" borderId="36" xfId="0" applyFill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0" fillId="0" borderId="55" xfId="0" quotePrefix="1" applyBorder="1" applyAlignment="1">
      <alignment horizontal="center"/>
    </xf>
    <xf numFmtId="0" fontId="0" fillId="0" borderId="36" xfId="0" applyBorder="1" applyAlignment="1">
      <alignment horizontal="center" wrapText="1"/>
    </xf>
    <xf numFmtId="0" fontId="0" fillId="6" borderId="36" xfId="0" applyFill="1" applyBorder="1" applyAlignment="1">
      <alignment horizontal="center"/>
    </xf>
    <xf numFmtId="0" fontId="0" fillId="7" borderId="63" xfId="0" applyFill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16" borderId="63" xfId="0" applyFill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0" fillId="6" borderId="63" xfId="0" applyFill="1" applyBorder="1" applyAlignment="1">
      <alignment horizontal="center"/>
    </xf>
    <xf numFmtId="0" fontId="12" fillId="9" borderId="63" xfId="0" applyFont="1" applyFill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0" fontId="17" fillId="0" borderId="0" xfId="0" quotePrefix="1" applyFont="1" applyAlignment="1">
      <alignment horizontal="center"/>
    </xf>
    <xf numFmtId="0" fontId="17" fillId="0" borderId="33" xfId="0" quotePrefix="1" applyFont="1" applyBorder="1" applyAlignment="1">
      <alignment horizontal="center"/>
    </xf>
    <xf numFmtId="0" fontId="17" fillId="0" borderId="64" xfId="0" quotePrefix="1" applyFont="1" applyBorder="1" applyAlignment="1">
      <alignment horizontal="center"/>
    </xf>
    <xf numFmtId="0" fontId="5" fillId="6" borderId="55" xfId="0" applyFont="1" applyFill="1" applyBorder="1" applyAlignment="1">
      <alignment horizontal="center"/>
    </xf>
    <xf numFmtId="0" fontId="17" fillId="24" borderId="60" xfId="0" applyFont="1" applyFill="1" applyBorder="1" applyAlignment="1">
      <alignment horizontal="center"/>
    </xf>
    <xf numFmtId="0" fontId="18" fillId="24" borderId="60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643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0000FF"/>
      <color rgb="FF008000"/>
      <color rgb="FFFFFF66"/>
      <color rgb="FFFF99FF"/>
      <color rgb="FF99FF99"/>
      <color rgb="FFCCFF99"/>
      <color rgb="FFCC99FF"/>
      <color rgb="FFFF33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d2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11</c:v>
                </c:pt>
                <c:pt idx="3">
                  <c:v>13</c:v>
                </c:pt>
                <c:pt idx="4">
                  <c:v>12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9</c:v>
                </c:pt>
                <c:pt idx="2">
                  <c:v>9</c:v>
                </c:pt>
                <c:pt idx="3">
                  <c:v>15</c:v>
                </c:pt>
                <c:pt idx="4">
                  <c:v>18</c:v>
                </c:pt>
                <c:pt idx="5">
                  <c:v>25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11</c:v>
                </c:pt>
                <c:pt idx="2">
                  <c:v>12</c:v>
                </c:pt>
                <c:pt idx="3">
                  <c:v>21</c:v>
                </c:pt>
                <c:pt idx="4">
                  <c:v>30</c:v>
                </c:pt>
                <c:pt idx="5">
                  <c:v>22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5</c:v>
                </c:pt>
                <c:pt idx="1">
                  <c:v>12</c:v>
                </c:pt>
                <c:pt idx="2">
                  <c:v>19</c:v>
                </c:pt>
                <c:pt idx="3">
                  <c:v>21</c:v>
                </c:pt>
                <c:pt idx="4">
                  <c:v>15</c:v>
                </c:pt>
                <c:pt idx="5">
                  <c:v>46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8</c:v>
                </c:pt>
                <c:pt idx="1">
                  <c:v>8</c:v>
                </c:pt>
                <c:pt idx="2">
                  <c:v>17</c:v>
                </c:pt>
                <c:pt idx="3">
                  <c:v>20</c:v>
                </c:pt>
                <c:pt idx="4">
                  <c:v>37</c:v>
                </c:pt>
                <c:pt idx="5">
                  <c:v>42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5</c:v>
                </c:pt>
                <c:pt idx="1">
                  <c:v>16</c:v>
                </c:pt>
                <c:pt idx="2">
                  <c:v>23</c:v>
                </c:pt>
                <c:pt idx="3">
                  <c:v>48</c:v>
                </c:pt>
                <c:pt idx="4">
                  <c:v>51</c:v>
                </c:pt>
                <c:pt idx="5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013376"/>
        <c:axId val="104833024"/>
        <c:axId val="58605056"/>
      </c:area3DChart>
      <c:catAx>
        <c:axId val="810133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4833024"/>
        <c:crosses val="autoZero"/>
        <c:auto val="1"/>
        <c:lblAlgn val="ctr"/>
        <c:lblOffset val="100"/>
        <c:noMultiLvlLbl val="0"/>
      </c:catAx>
      <c:valAx>
        <c:axId val="104833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1013376"/>
        <c:crosses val="autoZero"/>
        <c:crossBetween val="midCat"/>
      </c:valAx>
      <c:serAx>
        <c:axId val="586050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483302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d2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  <c:pt idx="5">
                  <c:v>8</c:v>
                </c:pt>
                <c:pt idx="6">
                  <c:v>5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d2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9</c:v>
                </c:pt>
                <c:pt idx="3">
                  <c:v>11</c:v>
                </c:pt>
                <c:pt idx="4">
                  <c:v>12</c:v>
                </c:pt>
                <c:pt idx="5">
                  <c:v>8</c:v>
                </c:pt>
                <c:pt idx="6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d2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11</c:v>
                </c:pt>
                <c:pt idx="2">
                  <c:v>9</c:v>
                </c:pt>
                <c:pt idx="3">
                  <c:v>12</c:v>
                </c:pt>
                <c:pt idx="4">
                  <c:v>19</c:v>
                </c:pt>
                <c:pt idx="5">
                  <c:v>17</c:v>
                </c:pt>
                <c:pt idx="6">
                  <c:v>23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d2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13</c:v>
                </c:pt>
                <c:pt idx="2">
                  <c:v>15</c:v>
                </c:pt>
                <c:pt idx="3">
                  <c:v>21</c:v>
                </c:pt>
                <c:pt idx="4">
                  <c:v>21</c:v>
                </c:pt>
                <c:pt idx="5">
                  <c:v>20</c:v>
                </c:pt>
                <c:pt idx="6">
                  <c:v>48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d2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12</c:v>
                </c:pt>
                <c:pt idx="2">
                  <c:v>18</c:v>
                </c:pt>
                <c:pt idx="3">
                  <c:v>30</c:v>
                </c:pt>
                <c:pt idx="4">
                  <c:v>15</c:v>
                </c:pt>
                <c:pt idx="5">
                  <c:v>37</c:v>
                </c:pt>
                <c:pt idx="6">
                  <c:v>51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d2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16</c:v>
                </c:pt>
                <c:pt idx="2">
                  <c:v>25</c:v>
                </c:pt>
                <c:pt idx="3">
                  <c:v>22</c:v>
                </c:pt>
                <c:pt idx="4">
                  <c:v>46</c:v>
                </c:pt>
                <c:pt idx="5">
                  <c:v>42</c:v>
                </c:pt>
                <c:pt idx="6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830976"/>
        <c:axId val="120898688"/>
        <c:axId val="77705216"/>
      </c:area3DChart>
      <c:catAx>
        <c:axId val="1208309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0898688"/>
        <c:crosses val="autoZero"/>
        <c:auto val="1"/>
        <c:lblAlgn val="ctr"/>
        <c:lblOffset val="100"/>
        <c:noMultiLvlLbl val="0"/>
      </c:catAx>
      <c:valAx>
        <c:axId val="120898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0830976"/>
        <c:crosses val="autoZero"/>
        <c:crossBetween val="midCat"/>
      </c:valAx>
      <c:serAx>
        <c:axId val="7770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20898688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d2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11</c:v>
                </c:pt>
                <c:pt idx="3">
                  <c:v>13</c:v>
                </c:pt>
                <c:pt idx="4">
                  <c:v>12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9</c:v>
                </c:pt>
                <c:pt idx="2">
                  <c:v>9</c:v>
                </c:pt>
                <c:pt idx="3">
                  <c:v>15</c:v>
                </c:pt>
                <c:pt idx="4">
                  <c:v>18</c:v>
                </c:pt>
                <c:pt idx="5">
                  <c:v>25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11</c:v>
                </c:pt>
                <c:pt idx="2">
                  <c:v>12</c:v>
                </c:pt>
                <c:pt idx="3">
                  <c:v>21</c:v>
                </c:pt>
                <c:pt idx="4">
                  <c:v>30</c:v>
                </c:pt>
                <c:pt idx="5">
                  <c:v>22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5</c:v>
                </c:pt>
                <c:pt idx="1">
                  <c:v>12</c:v>
                </c:pt>
                <c:pt idx="2">
                  <c:v>19</c:v>
                </c:pt>
                <c:pt idx="3">
                  <c:v>21</c:v>
                </c:pt>
                <c:pt idx="4">
                  <c:v>15</c:v>
                </c:pt>
                <c:pt idx="5">
                  <c:v>46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8</c:v>
                </c:pt>
                <c:pt idx="1">
                  <c:v>8</c:v>
                </c:pt>
                <c:pt idx="2">
                  <c:v>17</c:v>
                </c:pt>
                <c:pt idx="3">
                  <c:v>20</c:v>
                </c:pt>
                <c:pt idx="4">
                  <c:v>37</c:v>
                </c:pt>
                <c:pt idx="5">
                  <c:v>42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5</c:v>
                </c:pt>
                <c:pt idx="1">
                  <c:v>16</c:v>
                </c:pt>
                <c:pt idx="2">
                  <c:v>23</c:v>
                </c:pt>
                <c:pt idx="3">
                  <c:v>48</c:v>
                </c:pt>
                <c:pt idx="4">
                  <c:v>51</c:v>
                </c:pt>
                <c:pt idx="5">
                  <c:v>48</c:v>
                </c:pt>
              </c:numCache>
            </c:numRef>
          </c:val>
        </c:ser>
        <c:bandFmts/>
        <c:axId val="155982080"/>
        <c:axId val="167440384"/>
        <c:axId val="81605504"/>
      </c:surface3DChart>
      <c:catAx>
        <c:axId val="1559820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7440384"/>
        <c:crosses val="autoZero"/>
        <c:auto val="1"/>
        <c:lblAlgn val="ctr"/>
        <c:lblOffset val="100"/>
        <c:noMultiLvlLbl val="0"/>
      </c:catAx>
      <c:valAx>
        <c:axId val="167440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5982080"/>
        <c:crosses val="autoZero"/>
        <c:crossBetween val="midCat"/>
      </c:valAx>
      <c:serAx>
        <c:axId val="816055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744038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342899</xdr:colOff>
      <xdr:row>13</xdr:row>
      <xdr:rowOff>0</xdr:rowOff>
    </xdr:from>
    <xdr:to>
      <xdr:col>5</xdr:col>
      <xdr:colOff>514349</xdr:colOff>
      <xdr:row>17</xdr:row>
      <xdr:rowOff>68580</xdr:rowOff>
    </xdr:to>
    <xdr:sp macro="" textlink="">
      <xdr:nvSpPr>
        <xdr:cNvPr id="2" name="Hexagon 1"/>
        <xdr:cNvSpPr/>
      </xdr:nvSpPr>
      <xdr:spPr>
        <a:xfrm rot="16200000">
          <a:off x="2973704" y="5842635"/>
          <a:ext cx="952500" cy="636270"/>
        </a:xfrm>
        <a:prstGeom prst="hexagon">
          <a:avLst/>
        </a:prstGeom>
        <a:solidFill>
          <a:srgbClr val="00FFFF">
            <a:alpha val="67000"/>
          </a:srgbClr>
        </a:solidFill>
        <a:ln w="31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hastened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workbookViewId="0"/>
  </sheetViews>
  <sheetFormatPr defaultRowHeight="15.6" x14ac:dyDescent="0.3"/>
  <cols>
    <col min="1" max="1" width="17.19921875" customWidth="1"/>
    <col min="2" max="2" width="6.19921875" style="21" bestFit="1" customWidth="1"/>
    <col min="3" max="3" width="8.5" style="21" bestFit="1" customWidth="1"/>
    <col min="4" max="4" width="4.19921875" style="21" bestFit="1" customWidth="1"/>
    <col min="5" max="5" width="8.3984375" style="21" bestFit="1" customWidth="1"/>
    <col min="6" max="6" width="12.796875" style="21" bestFit="1" customWidth="1"/>
    <col min="7" max="7" width="2.69921875" customWidth="1"/>
    <col min="8" max="8" width="14.09765625" bestFit="1" customWidth="1"/>
    <col min="9" max="9" width="4.8984375" bestFit="1" customWidth="1"/>
    <col min="10" max="10" width="19.3984375" bestFit="1" customWidth="1"/>
    <col min="11" max="11" width="2.69921875" customWidth="1"/>
    <col min="12" max="12" width="19.59765625" bestFit="1" customWidth="1"/>
    <col min="13" max="13" width="4.8984375" bestFit="1" customWidth="1"/>
    <col min="14" max="14" width="16.69921875" bestFit="1" customWidth="1"/>
  </cols>
  <sheetData>
    <row r="1" spans="1:14" s="110" customFormat="1" ht="31.8" thickBot="1" x14ac:dyDescent="0.35">
      <c r="A1" s="108" t="s">
        <v>0</v>
      </c>
      <c r="B1" s="108" t="s">
        <v>1</v>
      </c>
      <c r="C1" s="108" t="s">
        <v>2</v>
      </c>
      <c r="D1" s="109" t="s">
        <v>3</v>
      </c>
      <c r="E1" s="108" t="s">
        <v>4</v>
      </c>
      <c r="F1" s="108" t="s">
        <v>5</v>
      </c>
      <c r="H1" s="111" t="s">
        <v>16</v>
      </c>
      <c r="I1" s="111"/>
      <c r="J1" s="111"/>
      <c r="K1" s="111"/>
      <c r="L1" s="111" t="s">
        <v>17</v>
      </c>
      <c r="M1" s="111"/>
      <c r="N1" s="111"/>
    </row>
    <row r="2" spans="1:14" ht="16.8" thickTop="1" thickBot="1" x14ac:dyDescent="0.35">
      <c r="A2" s="94" t="s">
        <v>7</v>
      </c>
      <c r="B2" s="94">
        <v>1</v>
      </c>
      <c r="C2" s="77">
        <v>4</v>
      </c>
      <c r="D2" s="143">
        <f t="shared" ref="D2:D12" ca="1" si="0">RANDBETWEEN(1,20)</f>
        <v>2</v>
      </c>
      <c r="E2" s="77">
        <f t="shared" ref="E2:E12" ca="1" si="1">SUM(C2:D2)</f>
        <v>6</v>
      </c>
      <c r="F2" s="77" t="s">
        <v>6</v>
      </c>
      <c r="H2" s="88" t="s">
        <v>0</v>
      </c>
      <c r="I2" s="89" t="s">
        <v>18</v>
      </c>
      <c r="J2" s="90" t="s">
        <v>19</v>
      </c>
      <c r="L2" s="99" t="s">
        <v>0</v>
      </c>
      <c r="M2" s="100" t="s">
        <v>18</v>
      </c>
      <c r="N2" s="101" t="s">
        <v>77</v>
      </c>
    </row>
    <row r="3" spans="1:14" x14ac:dyDescent="0.3">
      <c r="A3" s="78" t="s">
        <v>130</v>
      </c>
      <c r="B3" s="78">
        <v>2</v>
      </c>
      <c r="C3" s="77">
        <v>5</v>
      </c>
      <c r="D3" s="143">
        <f t="shared" ca="1" si="0"/>
        <v>2</v>
      </c>
      <c r="E3" s="77">
        <f t="shared" ca="1" si="1"/>
        <v>7</v>
      </c>
      <c r="F3" s="77" t="s">
        <v>6</v>
      </c>
      <c r="H3" s="91" t="s">
        <v>8</v>
      </c>
      <c r="I3" s="92">
        <v>10</v>
      </c>
      <c r="J3" s="93" t="s">
        <v>20</v>
      </c>
      <c r="L3" s="102" t="s">
        <v>127</v>
      </c>
      <c r="M3" s="78">
        <v>8</v>
      </c>
      <c r="N3" s="103" t="s">
        <v>104</v>
      </c>
    </row>
    <row r="4" spans="1:14" x14ac:dyDescent="0.3">
      <c r="A4" s="94" t="s">
        <v>8</v>
      </c>
      <c r="B4" s="94">
        <v>1</v>
      </c>
      <c r="C4" s="77">
        <f>3</f>
        <v>3</v>
      </c>
      <c r="D4" s="143">
        <f t="shared" ca="1" si="0"/>
        <v>9</v>
      </c>
      <c r="E4" s="77">
        <f t="shared" ca="1" si="1"/>
        <v>12</v>
      </c>
      <c r="F4" s="77" t="s">
        <v>9</v>
      </c>
      <c r="H4" s="91" t="s">
        <v>81</v>
      </c>
      <c r="I4" s="94">
        <v>10</v>
      </c>
      <c r="J4" s="93" t="s">
        <v>83</v>
      </c>
      <c r="L4" s="102" t="s">
        <v>128</v>
      </c>
      <c r="M4" s="78">
        <v>8</v>
      </c>
      <c r="N4" s="103" t="s">
        <v>135</v>
      </c>
    </row>
    <row r="5" spans="1:14" x14ac:dyDescent="0.3">
      <c r="A5" s="78" t="s">
        <v>132</v>
      </c>
      <c r="B5" s="78">
        <v>2</v>
      </c>
      <c r="C5" s="77">
        <v>2</v>
      </c>
      <c r="D5" s="143">
        <f t="shared" ca="1" si="0"/>
        <v>11</v>
      </c>
      <c r="E5" s="77">
        <f t="shared" ca="1" si="1"/>
        <v>13</v>
      </c>
      <c r="F5" s="77" t="s">
        <v>6</v>
      </c>
      <c r="H5" s="91" t="s">
        <v>73</v>
      </c>
      <c r="I5" s="94">
        <v>10</v>
      </c>
      <c r="J5" s="93" t="s">
        <v>21</v>
      </c>
      <c r="L5" s="102" t="s">
        <v>129</v>
      </c>
      <c r="M5" s="78">
        <v>11</v>
      </c>
      <c r="N5" s="103" t="s">
        <v>104</v>
      </c>
    </row>
    <row r="6" spans="1:14" ht="18.600000000000001" x14ac:dyDescent="0.3">
      <c r="A6" s="94" t="s">
        <v>107</v>
      </c>
      <c r="B6" s="94">
        <v>1</v>
      </c>
      <c r="C6" s="77">
        <f>3+2</f>
        <v>5</v>
      </c>
      <c r="D6" s="143">
        <f t="shared" ca="1" si="0"/>
        <v>14</v>
      </c>
      <c r="E6" s="77">
        <f t="shared" ca="1" si="1"/>
        <v>19</v>
      </c>
      <c r="F6" s="77" t="s">
        <v>9</v>
      </c>
      <c r="H6" s="91" t="s">
        <v>22</v>
      </c>
      <c r="I6" s="94">
        <v>10</v>
      </c>
      <c r="J6" s="93" t="s">
        <v>23</v>
      </c>
      <c r="L6" s="102" t="s">
        <v>131</v>
      </c>
      <c r="M6" s="78">
        <v>11</v>
      </c>
      <c r="N6" s="103" t="s">
        <v>135</v>
      </c>
    </row>
    <row r="7" spans="1:14" ht="16.2" thickBot="1" x14ac:dyDescent="0.35">
      <c r="A7" s="78" t="s">
        <v>133</v>
      </c>
      <c r="B7" s="78">
        <v>2</v>
      </c>
      <c r="C7" s="77">
        <v>3</v>
      </c>
      <c r="D7" s="143">
        <f t="shared" ca="1" si="0"/>
        <v>17</v>
      </c>
      <c r="E7" s="77">
        <f t="shared" ca="1" si="1"/>
        <v>20</v>
      </c>
      <c r="F7" s="77" t="s">
        <v>218</v>
      </c>
      <c r="H7" s="91" t="s">
        <v>7</v>
      </c>
      <c r="I7" s="94">
        <v>10</v>
      </c>
      <c r="J7" s="93" t="s">
        <v>24</v>
      </c>
      <c r="L7" s="102" t="s">
        <v>214</v>
      </c>
      <c r="M7" s="78">
        <v>11</v>
      </c>
      <c r="N7" s="103"/>
    </row>
    <row r="8" spans="1:14" x14ac:dyDescent="0.3">
      <c r="A8" s="78" t="s">
        <v>134</v>
      </c>
      <c r="B8" s="78">
        <v>2</v>
      </c>
      <c r="C8" s="77">
        <v>2</v>
      </c>
      <c r="D8" s="143">
        <f t="shared" ca="1" si="0"/>
        <v>1</v>
      </c>
      <c r="E8" s="77">
        <f t="shared" ca="1" si="1"/>
        <v>3</v>
      </c>
      <c r="F8" s="77" t="s">
        <v>219</v>
      </c>
      <c r="H8" s="173" t="s">
        <v>125</v>
      </c>
      <c r="I8" s="76">
        <v>48</v>
      </c>
      <c r="J8" s="174" t="s">
        <v>126</v>
      </c>
      <c r="L8" s="135" t="s">
        <v>25</v>
      </c>
      <c r="M8" s="155">
        <f>AVERAGE(M3:M7)</f>
        <v>9.8000000000000007</v>
      </c>
      <c r="N8" s="104"/>
    </row>
    <row r="9" spans="1:14" ht="16.2" thickBot="1" x14ac:dyDescent="0.35">
      <c r="A9" s="76" t="s">
        <v>125</v>
      </c>
      <c r="B9" s="76">
        <v>2</v>
      </c>
      <c r="C9" s="77">
        <v>2</v>
      </c>
      <c r="D9" s="143">
        <f t="shared" ca="1" si="0"/>
        <v>5</v>
      </c>
      <c r="E9" s="77">
        <f t="shared" ca="1" si="1"/>
        <v>7</v>
      </c>
      <c r="F9" s="77" t="s">
        <v>121</v>
      </c>
      <c r="H9" s="173" t="s">
        <v>100</v>
      </c>
      <c r="I9" s="76">
        <v>73</v>
      </c>
      <c r="J9" s="174" t="s">
        <v>101</v>
      </c>
      <c r="L9" s="136" t="s">
        <v>26</v>
      </c>
      <c r="M9" s="105">
        <f>SUM(M3:M7)</f>
        <v>49</v>
      </c>
      <c r="N9" s="103"/>
    </row>
    <row r="10" spans="1:14" x14ac:dyDescent="0.3">
      <c r="A10" s="94" t="s">
        <v>73</v>
      </c>
      <c r="B10" s="94">
        <v>1</v>
      </c>
      <c r="C10" s="77">
        <f>3</f>
        <v>3</v>
      </c>
      <c r="D10" s="143">
        <f t="shared" ca="1" si="0"/>
        <v>10</v>
      </c>
      <c r="E10" s="77">
        <f t="shared" ca="1" si="1"/>
        <v>13</v>
      </c>
      <c r="F10" s="77" t="s">
        <v>9</v>
      </c>
      <c r="H10" s="132" t="s">
        <v>25</v>
      </c>
      <c r="I10" s="95">
        <f>AVERAGE(I3:I9)</f>
        <v>24.428571428571427</v>
      </c>
      <c r="J10" s="96"/>
      <c r="L10" s="136" t="s">
        <v>29</v>
      </c>
      <c r="M10" s="125">
        <f>M9/4</f>
        <v>12.25</v>
      </c>
      <c r="N10" s="103" t="s">
        <v>30</v>
      </c>
    </row>
    <row r="11" spans="1:14" ht="16.2" thickBot="1" x14ac:dyDescent="0.35">
      <c r="A11" s="94" t="s">
        <v>81</v>
      </c>
      <c r="B11" s="94">
        <v>1</v>
      </c>
      <c r="C11" s="77">
        <v>1</v>
      </c>
      <c r="D11" s="143">
        <f t="shared" ca="1" si="0"/>
        <v>13</v>
      </c>
      <c r="E11" s="77">
        <f t="shared" ca="1" si="1"/>
        <v>14</v>
      </c>
      <c r="F11" s="77" t="s">
        <v>82</v>
      </c>
      <c r="H11" s="133" t="s">
        <v>26</v>
      </c>
      <c r="I11" s="97">
        <f>SUM(I3:I9)</f>
        <v>171</v>
      </c>
      <c r="J11" s="93"/>
      <c r="L11" s="137" t="s">
        <v>31</v>
      </c>
      <c r="M11" s="126">
        <f>M10*2</f>
        <v>24.5</v>
      </c>
      <c r="N11" s="106" t="s">
        <v>32</v>
      </c>
    </row>
    <row r="12" spans="1:14" ht="16.2" thickTop="1" x14ac:dyDescent="0.3">
      <c r="A12" s="76" t="s">
        <v>100</v>
      </c>
      <c r="B12" s="76">
        <v>2</v>
      </c>
      <c r="C12" s="77">
        <v>2</v>
      </c>
      <c r="D12" s="143">
        <f t="shared" ca="1" si="0"/>
        <v>3</v>
      </c>
      <c r="E12" s="77">
        <f t="shared" ca="1" si="1"/>
        <v>5</v>
      </c>
      <c r="F12" s="77" t="s">
        <v>105</v>
      </c>
      <c r="H12" s="133" t="s">
        <v>27</v>
      </c>
      <c r="I12" s="97">
        <f>COUNT(I3:I9)</f>
        <v>7</v>
      </c>
      <c r="J12" s="93"/>
    </row>
    <row r="13" spans="1:14" x14ac:dyDescent="0.3">
      <c r="B13"/>
      <c r="C13"/>
      <c r="H13" s="133" t="s">
        <v>29</v>
      </c>
      <c r="I13" s="127">
        <f>I11/4</f>
        <v>42.75</v>
      </c>
      <c r="J13" s="93" t="s">
        <v>30</v>
      </c>
      <c r="L13" s="87" t="s">
        <v>33</v>
      </c>
      <c r="M13" s="130">
        <f>I13</f>
        <v>42.75</v>
      </c>
    </row>
    <row r="14" spans="1:14" ht="16.2" thickBot="1" x14ac:dyDescent="0.35">
      <c r="D14" s="143">
        <f t="shared" ref="D14" ca="1" si="2">RANDBETWEEN(1,20)</f>
        <v>12</v>
      </c>
      <c r="H14" s="134" t="s">
        <v>31</v>
      </c>
      <c r="I14" s="128">
        <f>I13*2</f>
        <v>85.5</v>
      </c>
      <c r="J14" s="98" t="s">
        <v>32</v>
      </c>
      <c r="L14" s="87" t="s">
        <v>34</v>
      </c>
      <c r="M14" s="130">
        <f>I14</f>
        <v>85.5</v>
      </c>
    </row>
    <row r="15" spans="1:14" ht="16.2" thickTop="1" x14ac:dyDescent="0.3">
      <c r="L15" s="87" t="s">
        <v>35</v>
      </c>
      <c r="M15" s="130">
        <f>I11</f>
        <v>171</v>
      </c>
    </row>
    <row r="17" spans="1:13" x14ac:dyDescent="0.3">
      <c r="L17" s="15" t="s">
        <v>36</v>
      </c>
      <c r="M17" s="129">
        <f>M9</f>
        <v>49</v>
      </c>
    </row>
    <row r="18" spans="1:13" x14ac:dyDescent="0.3">
      <c r="A18" t="s">
        <v>146</v>
      </c>
    </row>
    <row r="19" spans="1:13" x14ac:dyDescent="0.3">
      <c r="A19" t="s">
        <v>147</v>
      </c>
    </row>
    <row r="20" spans="1:13" x14ac:dyDescent="0.3">
      <c r="A20" t="s">
        <v>148</v>
      </c>
    </row>
    <row r="21" spans="1:13" x14ac:dyDescent="0.3">
      <c r="A21" t="s">
        <v>136</v>
      </c>
    </row>
    <row r="22" spans="1:13" x14ac:dyDescent="0.3">
      <c r="A22" t="s">
        <v>137</v>
      </c>
    </row>
    <row r="23" spans="1:13" x14ac:dyDescent="0.3">
      <c r="A23" t="s">
        <v>138</v>
      </c>
    </row>
    <row r="24" spans="1:13" x14ac:dyDescent="0.3">
      <c r="A24" t="s">
        <v>139</v>
      </c>
    </row>
    <row r="25" spans="1:13" x14ac:dyDescent="0.3">
      <c r="A25" t="s">
        <v>140</v>
      </c>
    </row>
    <row r="26" spans="1:13" x14ac:dyDescent="0.3">
      <c r="A26" t="s">
        <v>141</v>
      </c>
    </row>
    <row r="27" spans="1:13" x14ac:dyDescent="0.3">
      <c r="A27" t="s">
        <v>142</v>
      </c>
    </row>
    <row r="28" spans="1:13" x14ac:dyDescent="0.3">
      <c r="A28" t="s">
        <v>143</v>
      </c>
    </row>
    <row r="29" spans="1:13" x14ac:dyDescent="0.3">
      <c r="A29" t="s">
        <v>144</v>
      </c>
    </row>
    <row r="30" spans="1:13" x14ac:dyDescent="0.3">
      <c r="A30" t="s">
        <v>145</v>
      </c>
    </row>
  </sheetData>
  <sortState ref="A2:F12">
    <sortCondition descending="1" ref="E2:E12"/>
    <sortCondition descending="1" ref="C2:C12"/>
  </sortState>
  <conditionalFormatting sqref="M17">
    <cfRule type="cellIs" dxfId="642" priority="13" operator="greaterThan">
      <formula>$M$15</formula>
    </cfRule>
    <cfRule type="cellIs" dxfId="641" priority="14" operator="between">
      <formula>$M$14</formula>
      <formula>$M$15</formula>
    </cfRule>
    <cfRule type="cellIs" dxfId="640" priority="15" operator="between">
      <formula>$M$13</formula>
      <formula>$M$14</formula>
    </cfRule>
    <cfRule type="cellIs" dxfId="639" priority="16" operator="lessThan">
      <formula>$M$13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9"/>
  <sheetViews>
    <sheetView showGridLines="0" zoomScaleNormal="100" workbookViewId="0"/>
  </sheetViews>
  <sheetFormatPr defaultRowHeight="15.6" x14ac:dyDescent="0.3"/>
  <cols>
    <col min="1" max="1" width="18.8984375" style="21" bestFit="1" customWidth="1"/>
    <col min="2" max="2" width="29.19921875" style="21" bestFit="1" customWidth="1"/>
    <col min="3" max="3" width="23.5" style="21" bestFit="1" customWidth="1"/>
    <col min="4" max="4" width="4.8984375" style="21" bestFit="1" customWidth="1"/>
    <col min="5" max="5" width="5.69921875" style="21" bestFit="1" customWidth="1"/>
    <col min="6" max="6" width="3.8984375" style="21" bestFit="1" customWidth="1"/>
    <col min="7" max="7" width="7.09765625" style="21" bestFit="1" customWidth="1"/>
    <col min="8" max="8" width="3.8984375" style="21" bestFit="1" customWidth="1"/>
    <col min="9" max="9" width="5.3984375" style="21" bestFit="1" customWidth="1"/>
    <col min="10" max="10" width="9.19921875" style="21" bestFit="1" customWidth="1"/>
  </cols>
  <sheetData>
    <row r="1" spans="1:10" ht="16.2" thickBot="1" x14ac:dyDescent="0.35">
      <c r="A1" s="107" t="s">
        <v>0</v>
      </c>
      <c r="B1" s="82" t="s">
        <v>37</v>
      </c>
      <c r="C1" s="82" t="s">
        <v>38</v>
      </c>
      <c r="D1" s="84" t="s">
        <v>39</v>
      </c>
      <c r="E1" s="82" t="s">
        <v>40</v>
      </c>
      <c r="F1" s="82" t="s">
        <v>41</v>
      </c>
      <c r="G1" s="82" t="s">
        <v>42</v>
      </c>
      <c r="H1" s="86" t="s">
        <v>43</v>
      </c>
      <c r="I1" s="83" t="s">
        <v>28</v>
      </c>
      <c r="J1" s="83" t="s">
        <v>96</v>
      </c>
    </row>
    <row r="2" spans="1:10" x14ac:dyDescent="0.3">
      <c r="A2" s="78" t="s">
        <v>201</v>
      </c>
      <c r="B2" s="77" t="s">
        <v>188</v>
      </c>
      <c r="C2" s="77" t="s">
        <v>188</v>
      </c>
      <c r="D2" s="85">
        <v>18</v>
      </c>
      <c r="E2" s="162">
        <v>5</v>
      </c>
      <c r="F2" s="162">
        <v>0</v>
      </c>
      <c r="G2" s="162">
        <v>0</v>
      </c>
      <c r="H2" s="159">
        <f t="shared" ref="H2:H23" ca="1" si="0">RANDBETWEEN(1,20)</f>
        <v>13</v>
      </c>
      <c r="I2" s="77">
        <f t="shared" ref="I2:I3" ca="1" si="1">SUM(D2:H2)</f>
        <v>36</v>
      </c>
      <c r="J2" s="167"/>
    </row>
    <row r="3" spans="1:10" x14ac:dyDescent="0.3">
      <c r="A3" s="78" t="s">
        <v>201</v>
      </c>
      <c r="B3" s="77" t="s">
        <v>189</v>
      </c>
      <c r="C3" s="77" t="s">
        <v>190</v>
      </c>
      <c r="D3" s="85">
        <v>18</v>
      </c>
      <c r="E3" s="162">
        <v>0</v>
      </c>
      <c r="F3" s="162">
        <v>0</v>
      </c>
      <c r="G3" s="162">
        <v>0</v>
      </c>
      <c r="H3" s="159">
        <f t="shared" ca="1" si="0"/>
        <v>15</v>
      </c>
      <c r="I3" s="77">
        <f t="shared" ca="1" si="1"/>
        <v>33</v>
      </c>
      <c r="J3" s="167"/>
    </row>
    <row r="4" spans="1:10" x14ac:dyDescent="0.3">
      <c r="A4" s="78" t="s">
        <v>201</v>
      </c>
      <c r="B4" s="77" t="s">
        <v>191</v>
      </c>
      <c r="C4" s="77" t="s">
        <v>193</v>
      </c>
      <c r="D4" s="85">
        <v>13</v>
      </c>
      <c r="E4" s="162">
        <v>0</v>
      </c>
      <c r="F4" s="162">
        <v>0</v>
      </c>
      <c r="G4" s="162">
        <v>0</v>
      </c>
      <c r="H4" s="159">
        <f t="shared" ca="1" si="0"/>
        <v>14</v>
      </c>
      <c r="I4" s="77">
        <f t="shared" ref="I4" ca="1" si="2">SUM(D4:H4)</f>
        <v>27</v>
      </c>
      <c r="J4" s="167"/>
    </row>
    <row r="5" spans="1:10" x14ac:dyDescent="0.3">
      <c r="A5" s="78" t="s">
        <v>201</v>
      </c>
      <c r="B5" s="77" t="s">
        <v>192</v>
      </c>
      <c r="C5" s="77" t="s">
        <v>193</v>
      </c>
      <c r="D5" s="85">
        <v>13</v>
      </c>
      <c r="E5" s="162">
        <v>0</v>
      </c>
      <c r="F5" s="162">
        <v>0</v>
      </c>
      <c r="G5" s="162">
        <v>0</v>
      </c>
      <c r="H5" s="159">
        <f t="shared" ca="1" si="0"/>
        <v>9</v>
      </c>
      <c r="I5" s="77">
        <f t="shared" ref="I5" ca="1" si="3">SUM(D5:H5)</f>
        <v>22</v>
      </c>
      <c r="J5" s="167"/>
    </row>
    <row r="6" spans="1:10" x14ac:dyDescent="0.3">
      <c r="A6" s="78" t="s">
        <v>201</v>
      </c>
      <c r="B6" s="77" t="s">
        <v>194</v>
      </c>
      <c r="C6" s="77" t="s">
        <v>196</v>
      </c>
      <c r="D6" s="85">
        <v>13</v>
      </c>
      <c r="E6" s="162">
        <v>0</v>
      </c>
      <c r="F6" s="162">
        <v>0</v>
      </c>
      <c r="G6" s="162">
        <v>0</v>
      </c>
      <c r="H6" s="159">
        <f t="shared" ca="1" si="0"/>
        <v>8</v>
      </c>
      <c r="I6" s="77">
        <f t="shared" ref="I6:I10" ca="1" si="4">SUM(D6:H6)</f>
        <v>21</v>
      </c>
      <c r="J6" s="167"/>
    </row>
    <row r="7" spans="1:10" x14ac:dyDescent="0.3">
      <c r="A7" s="78" t="s">
        <v>201</v>
      </c>
      <c r="B7" s="77" t="s">
        <v>195</v>
      </c>
      <c r="C7" s="77" t="s">
        <v>196</v>
      </c>
      <c r="D7" s="85">
        <v>13</v>
      </c>
      <c r="E7" s="162">
        <v>0</v>
      </c>
      <c r="F7" s="162">
        <v>0</v>
      </c>
      <c r="G7" s="162">
        <v>0</v>
      </c>
      <c r="H7" s="159">
        <f t="shared" ca="1" si="0"/>
        <v>3</v>
      </c>
      <c r="I7" s="77">
        <f t="shared" ref="I7" ca="1" si="5">SUM(D7:H7)</f>
        <v>16</v>
      </c>
      <c r="J7" s="167"/>
    </row>
    <row r="8" spans="1:10" x14ac:dyDescent="0.3">
      <c r="A8" s="78" t="s">
        <v>201</v>
      </c>
      <c r="B8" s="77" t="s">
        <v>197</v>
      </c>
      <c r="C8" s="77" t="s">
        <v>208</v>
      </c>
      <c r="D8" s="85">
        <v>13</v>
      </c>
      <c r="E8" s="162">
        <v>0</v>
      </c>
      <c r="F8" s="162">
        <v>0</v>
      </c>
      <c r="G8" s="162">
        <v>0</v>
      </c>
      <c r="H8" s="159">
        <f t="shared" ca="1" si="0"/>
        <v>6</v>
      </c>
      <c r="I8" s="77">
        <f t="shared" ca="1" si="4"/>
        <v>19</v>
      </c>
      <c r="J8" s="167"/>
    </row>
    <row r="9" spans="1:10" x14ac:dyDescent="0.3">
      <c r="A9" s="78" t="s">
        <v>127</v>
      </c>
      <c r="B9" s="77" t="s">
        <v>198</v>
      </c>
      <c r="C9" s="77" t="s">
        <v>230</v>
      </c>
      <c r="D9" s="85">
        <v>0</v>
      </c>
      <c r="E9" s="162">
        <v>0</v>
      </c>
      <c r="F9" s="162">
        <v>0</v>
      </c>
      <c r="G9" s="162">
        <v>0</v>
      </c>
      <c r="H9" s="159">
        <f t="shared" ca="1" si="0"/>
        <v>20</v>
      </c>
      <c r="I9" s="77">
        <f t="shared" ca="1" si="4"/>
        <v>20</v>
      </c>
      <c r="J9" s="167"/>
    </row>
    <row r="10" spans="1:10" x14ac:dyDescent="0.3">
      <c r="A10" s="176" t="s">
        <v>128</v>
      </c>
      <c r="B10" s="80" t="s">
        <v>199</v>
      </c>
      <c r="C10" s="80" t="s">
        <v>230</v>
      </c>
      <c r="D10" s="177">
        <v>0</v>
      </c>
      <c r="E10" s="178">
        <v>0</v>
      </c>
      <c r="F10" s="178">
        <v>0</v>
      </c>
      <c r="G10" s="178">
        <v>0</v>
      </c>
      <c r="H10" s="81">
        <f t="shared" ca="1" si="0"/>
        <v>5</v>
      </c>
      <c r="I10" s="80">
        <f t="shared" ca="1" si="4"/>
        <v>5</v>
      </c>
      <c r="J10" s="179"/>
    </row>
    <row r="11" spans="1:10" x14ac:dyDescent="0.3">
      <c r="A11" s="78" t="s">
        <v>129</v>
      </c>
      <c r="B11" s="77" t="s">
        <v>198</v>
      </c>
      <c r="C11" s="77" t="s">
        <v>231</v>
      </c>
      <c r="D11" s="85">
        <v>0</v>
      </c>
      <c r="E11" s="162">
        <v>0</v>
      </c>
      <c r="F11" s="162">
        <v>0</v>
      </c>
      <c r="G11" s="162">
        <v>0</v>
      </c>
      <c r="H11" s="159">
        <f t="shared" ca="1" si="0"/>
        <v>13</v>
      </c>
      <c r="I11" s="77">
        <f t="shared" ref="I11:I13" ca="1" si="6">SUM(D11:H11)</f>
        <v>13</v>
      </c>
      <c r="J11" s="167"/>
    </row>
    <row r="12" spans="1:10" x14ac:dyDescent="0.3">
      <c r="A12" s="78" t="s">
        <v>131</v>
      </c>
      <c r="B12" s="77" t="s">
        <v>199</v>
      </c>
      <c r="C12" s="77" t="s">
        <v>231</v>
      </c>
      <c r="D12" s="85">
        <v>0</v>
      </c>
      <c r="E12" s="162">
        <v>0</v>
      </c>
      <c r="F12" s="162">
        <v>0</v>
      </c>
      <c r="G12" s="162">
        <v>0</v>
      </c>
      <c r="H12" s="159">
        <f t="shared" ca="1" si="0"/>
        <v>11</v>
      </c>
      <c r="I12" s="77">
        <f t="shared" ca="1" si="6"/>
        <v>11</v>
      </c>
      <c r="J12" s="167"/>
    </row>
    <row r="13" spans="1:10" x14ac:dyDescent="0.3">
      <c r="A13" s="78" t="s">
        <v>202</v>
      </c>
      <c r="B13" s="77" t="s">
        <v>188</v>
      </c>
      <c r="C13" s="77" t="s">
        <v>188</v>
      </c>
      <c r="D13" s="85">
        <v>23</v>
      </c>
      <c r="E13" s="162">
        <v>5</v>
      </c>
      <c r="F13" s="162">
        <v>0</v>
      </c>
      <c r="G13" s="162">
        <v>0</v>
      </c>
      <c r="H13" s="159">
        <f t="shared" ca="1" si="0"/>
        <v>7</v>
      </c>
      <c r="I13" s="77">
        <f t="shared" ca="1" si="6"/>
        <v>35</v>
      </c>
      <c r="J13" s="167"/>
    </row>
    <row r="14" spans="1:10" x14ac:dyDescent="0.3">
      <c r="A14" s="78" t="s">
        <v>202</v>
      </c>
      <c r="B14" s="77" t="s">
        <v>189</v>
      </c>
      <c r="C14" s="77" t="s">
        <v>204</v>
      </c>
      <c r="D14" s="85">
        <v>23</v>
      </c>
      <c r="E14" s="162">
        <v>5</v>
      </c>
      <c r="F14" s="162">
        <v>0</v>
      </c>
      <c r="G14" s="162">
        <v>0</v>
      </c>
      <c r="H14" s="159">
        <f t="shared" ca="1" si="0"/>
        <v>13</v>
      </c>
      <c r="I14" s="77">
        <f t="shared" ref="I14:I20" ca="1" si="7">SUM(D14:H14)</f>
        <v>41</v>
      </c>
      <c r="J14" s="167"/>
    </row>
    <row r="15" spans="1:10" x14ac:dyDescent="0.3">
      <c r="A15" s="78" t="s">
        <v>202</v>
      </c>
      <c r="B15" s="77" t="s">
        <v>191</v>
      </c>
      <c r="C15" s="77" t="s">
        <v>205</v>
      </c>
      <c r="D15" s="85">
        <v>23</v>
      </c>
      <c r="E15" s="162">
        <v>5</v>
      </c>
      <c r="F15" s="162">
        <v>0</v>
      </c>
      <c r="G15" s="162">
        <v>0</v>
      </c>
      <c r="H15" s="159">
        <f t="shared" ca="1" si="0"/>
        <v>15</v>
      </c>
      <c r="I15" s="77">
        <f t="shared" ca="1" si="7"/>
        <v>43</v>
      </c>
      <c r="J15" s="167"/>
    </row>
    <row r="16" spans="1:10" x14ac:dyDescent="0.3">
      <c r="A16" s="78" t="s">
        <v>202</v>
      </c>
      <c r="B16" s="77" t="s">
        <v>192</v>
      </c>
      <c r="C16" s="77" t="s">
        <v>205</v>
      </c>
      <c r="D16" s="85">
        <v>23</v>
      </c>
      <c r="E16" s="162">
        <v>5</v>
      </c>
      <c r="F16" s="162">
        <v>0</v>
      </c>
      <c r="G16" s="162">
        <v>0</v>
      </c>
      <c r="H16" s="159">
        <f t="shared" ca="1" si="0"/>
        <v>18</v>
      </c>
      <c r="I16" s="77">
        <f t="shared" ca="1" si="7"/>
        <v>46</v>
      </c>
      <c r="J16" s="167"/>
    </row>
    <row r="17" spans="1:10" x14ac:dyDescent="0.3">
      <c r="A17" s="78" t="s">
        <v>202</v>
      </c>
      <c r="B17" s="77" t="s">
        <v>194</v>
      </c>
      <c r="C17" s="77" t="s">
        <v>206</v>
      </c>
      <c r="D17" s="85">
        <v>23</v>
      </c>
      <c r="E17" s="162">
        <v>5</v>
      </c>
      <c r="F17" s="162">
        <v>0</v>
      </c>
      <c r="G17" s="162">
        <v>0</v>
      </c>
      <c r="H17" s="159">
        <f t="shared" ca="1" si="0"/>
        <v>16</v>
      </c>
      <c r="I17" s="77">
        <f t="shared" ca="1" si="7"/>
        <v>44</v>
      </c>
      <c r="J17" s="167"/>
    </row>
    <row r="18" spans="1:10" x14ac:dyDescent="0.3">
      <c r="A18" s="78" t="s">
        <v>202</v>
      </c>
      <c r="B18" s="77" t="s">
        <v>195</v>
      </c>
      <c r="C18" s="77" t="s">
        <v>206</v>
      </c>
      <c r="D18" s="85">
        <v>23</v>
      </c>
      <c r="E18" s="162">
        <v>5</v>
      </c>
      <c r="F18" s="162">
        <v>0</v>
      </c>
      <c r="G18" s="162">
        <v>0</v>
      </c>
      <c r="H18" s="159">
        <f t="shared" ca="1" si="0"/>
        <v>18</v>
      </c>
      <c r="I18" s="77">
        <f t="shared" ca="1" si="7"/>
        <v>46</v>
      </c>
      <c r="J18" s="167"/>
    </row>
    <row r="19" spans="1:10" x14ac:dyDescent="0.3">
      <c r="A19" s="78" t="s">
        <v>202</v>
      </c>
      <c r="B19" s="77" t="s">
        <v>197</v>
      </c>
      <c r="C19" s="77" t="s">
        <v>207</v>
      </c>
      <c r="D19" s="85">
        <v>23</v>
      </c>
      <c r="E19" s="162">
        <v>5</v>
      </c>
      <c r="F19" s="162">
        <v>0</v>
      </c>
      <c r="G19" s="162">
        <v>0</v>
      </c>
      <c r="H19" s="159">
        <f t="shared" ca="1" si="0"/>
        <v>13</v>
      </c>
      <c r="I19" s="77">
        <f t="shared" ca="1" si="7"/>
        <v>41</v>
      </c>
      <c r="J19" s="167"/>
    </row>
    <row r="20" spans="1:10" x14ac:dyDescent="0.3">
      <c r="A20" s="176" t="s">
        <v>202</v>
      </c>
      <c r="B20" s="80" t="s">
        <v>211</v>
      </c>
      <c r="C20" s="180" t="s">
        <v>212</v>
      </c>
      <c r="D20" s="177">
        <v>0</v>
      </c>
      <c r="E20" s="178">
        <v>0</v>
      </c>
      <c r="F20" s="178">
        <v>0</v>
      </c>
      <c r="G20" s="178">
        <v>0</v>
      </c>
      <c r="H20" s="81">
        <f t="shared" ca="1" si="0"/>
        <v>18</v>
      </c>
      <c r="I20" s="80">
        <f t="shared" ca="1" si="7"/>
        <v>18</v>
      </c>
      <c r="J20" s="179"/>
    </row>
    <row r="21" spans="1:10" x14ac:dyDescent="0.3">
      <c r="A21" s="78" t="s">
        <v>213</v>
      </c>
      <c r="B21" s="77" t="s">
        <v>181</v>
      </c>
      <c r="C21" s="77" t="s">
        <v>217</v>
      </c>
      <c r="D21" s="85">
        <v>11</v>
      </c>
      <c r="E21" s="162">
        <v>5</v>
      </c>
      <c r="F21" s="162">
        <v>0</v>
      </c>
      <c r="G21" s="162">
        <v>0</v>
      </c>
      <c r="H21" s="159">
        <f t="shared" ca="1" si="0"/>
        <v>12</v>
      </c>
      <c r="I21" s="77">
        <f t="shared" ref="I21" ca="1" si="8">SUM(D21:H21)</f>
        <v>28</v>
      </c>
      <c r="J21" s="167"/>
    </row>
    <row r="22" spans="1:10" x14ac:dyDescent="0.3">
      <c r="A22" s="78" t="s">
        <v>213</v>
      </c>
      <c r="B22" s="77" t="s">
        <v>181</v>
      </c>
      <c r="C22" s="77" t="s">
        <v>217</v>
      </c>
      <c r="D22" s="85">
        <v>6</v>
      </c>
      <c r="E22" s="162">
        <v>5</v>
      </c>
      <c r="F22" s="162">
        <v>0</v>
      </c>
      <c r="G22" s="162">
        <v>0</v>
      </c>
      <c r="H22" s="159">
        <f t="shared" ca="1" si="0"/>
        <v>20</v>
      </c>
      <c r="I22" s="77">
        <f t="shared" ref="I22:I23" ca="1" si="9">SUM(D22:H22)</f>
        <v>31</v>
      </c>
      <c r="J22" s="167"/>
    </row>
    <row r="23" spans="1:10" x14ac:dyDescent="0.3">
      <c r="A23" s="176" t="s">
        <v>213</v>
      </c>
      <c r="B23" s="80" t="s">
        <v>215</v>
      </c>
      <c r="C23" s="80" t="s">
        <v>216</v>
      </c>
      <c r="D23" s="177">
        <v>11</v>
      </c>
      <c r="E23" s="178">
        <v>5</v>
      </c>
      <c r="F23" s="178">
        <v>0</v>
      </c>
      <c r="G23" s="178">
        <v>0</v>
      </c>
      <c r="H23" s="81">
        <f t="shared" ca="1" si="0"/>
        <v>7</v>
      </c>
      <c r="I23" s="80">
        <f t="shared" ca="1" si="9"/>
        <v>23</v>
      </c>
      <c r="J23" s="179"/>
    </row>
    <row r="24" spans="1:10" ht="16.2" thickBot="1" x14ac:dyDescent="0.35"/>
    <row r="25" spans="1:10" ht="16.2" thickBot="1" x14ac:dyDescent="0.35">
      <c r="A25" s="107" t="s">
        <v>0</v>
      </c>
      <c r="B25" s="82" t="s">
        <v>37</v>
      </c>
      <c r="C25" s="82" t="s">
        <v>38</v>
      </c>
      <c r="D25" s="84" t="s">
        <v>39</v>
      </c>
      <c r="E25" s="82" t="s">
        <v>40</v>
      </c>
      <c r="F25" s="82" t="s">
        <v>41</v>
      </c>
      <c r="G25" s="82" t="s">
        <v>42</v>
      </c>
      <c r="H25" s="86" t="s">
        <v>43</v>
      </c>
      <c r="I25" s="83" t="s">
        <v>28</v>
      </c>
      <c r="J25" s="83" t="s">
        <v>229</v>
      </c>
    </row>
    <row r="26" spans="1:10" x14ac:dyDescent="0.3">
      <c r="A26" s="76" t="s">
        <v>99</v>
      </c>
      <c r="B26" s="77" t="s">
        <v>220</v>
      </c>
      <c r="C26" s="77" t="str">
        <f t="shared" ref="C26:C27" si="10">CONCATENATE("1d8+1+",E26)</f>
        <v>1d8+1+3</v>
      </c>
      <c r="D26" s="85">
        <v>9</v>
      </c>
      <c r="E26" s="77">
        <v>3</v>
      </c>
      <c r="F26" s="77">
        <v>1</v>
      </c>
      <c r="G26" s="170">
        <v>2</v>
      </c>
      <c r="H26" s="143">
        <f t="shared" ref="H26:H57" ca="1" si="11">RANDBETWEEN(1,20)</f>
        <v>2</v>
      </c>
      <c r="I26" s="77">
        <f t="shared" ref="I26:I31" ca="1" si="12">SUM(D26:H26)</f>
        <v>17</v>
      </c>
      <c r="J26" s="191" t="s">
        <v>228</v>
      </c>
    </row>
    <row r="27" spans="1:10" x14ac:dyDescent="0.3">
      <c r="A27" s="76" t="s">
        <v>99</v>
      </c>
      <c r="B27" s="77" t="s">
        <v>221</v>
      </c>
      <c r="C27" s="77" t="str">
        <f t="shared" si="10"/>
        <v>1d8+1+3</v>
      </c>
      <c r="D27" s="85">
        <v>4</v>
      </c>
      <c r="E27" s="77">
        <v>3</v>
      </c>
      <c r="F27" s="77">
        <v>1</v>
      </c>
      <c r="G27" s="170">
        <v>2</v>
      </c>
      <c r="H27" s="143">
        <f t="shared" ca="1" si="11"/>
        <v>9</v>
      </c>
      <c r="I27" s="77">
        <f t="shared" ref="I27" ca="1" si="13">SUM(D27:H27)</f>
        <v>19</v>
      </c>
      <c r="J27" s="191" t="s">
        <v>228</v>
      </c>
    </row>
    <row r="28" spans="1:10" x14ac:dyDescent="0.3">
      <c r="A28" s="76" t="s">
        <v>99</v>
      </c>
      <c r="B28" s="77" t="s">
        <v>222</v>
      </c>
      <c r="C28" s="77" t="s">
        <v>106</v>
      </c>
      <c r="D28" s="85">
        <v>9</v>
      </c>
      <c r="E28" s="77">
        <v>3</v>
      </c>
      <c r="F28" s="77">
        <v>1</v>
      </c>
      <c r="G28" s="170">
        <v>2</v>
      </c>
      <c r="H28" s="143">
        <f t="shared" ref="H28:H30" ca="1" si="14">RANDBETWEEN(1,20)</f>
        <v>7</v>
      </c>
      <c r="I28" s="77">
        <f t="shared" ref="I28:I30" ca="1" si="15">SUM(D28:H28)</f>
        <v>22</v>
      </c>
      <c r="J28" s="191" t="s">
        <v>228</v>
      </c>
    </row>
    <row r="29" spans="1:10" x14ac:dyDescent="0.3">
      <c r="A29" s="76" t="s">
        <v>99</v>
      </c>
      <c r="B29" s="77" t="s">
        <v>223</v>
      </c>
      <c r="C29" s="77" t="s">
        <v>106</v>
      </c>
      <c r="D29" s="85">
        <v>4</v>
      </c>
      <c r="E29" s="77">
        <v>3</v>
      </c>
      <c r="F29" s="77">
        <v>1</v>
      </c>
      <c r="G29" s="170">
        <v>2</v>
      </c>
      <c r="H29" s="143">
        <f t="shared" ca="1" si="14"/>
        <v>2</v>
      </c>
      <c r="I29" s="77">
        <f t="shared" ref="I29" ca="1" si="16">SUM(D29:H29)</f>
        <v>12</v>
      </c>
      <c r="J29" s="191" t="s">
        <v>228</v>
      </c>
    </row>
    <row r="30" spans="1:10" x14ac:dyDescent="0.3">
      <c r="A30" s="79" t="s">
        <v>99</v>
      </c>
      <c r="B30" s="80" t="s">
        <v>224</v>
      </c>
      <c r="C30" s="80" t="s">
        <v>106</v>
      </c>
      <c r="D30" s="177">
        <v>9</v>
      </c>
      <c r="E30" s="80">
        <v>3</v>
      </c>
      <c r="F30" s="80">
        <v>1</v>
      </c>
      <c r="G30" s="181">
        <v>2</v>
      </c>
      <c r="H30" s="145">
        <f t="shared" ca="1" si="14"/>
        <v>8</v>
      </c>
      <c r="I30" s="80">
        <f t="shared" ca="1" si="15"/>
        <v>23</v>
      </c>
      <c r="J30" s="192" t="s">
        <v>228</v>
      </c>
    </row>
    <row r="31" spans="1:10" x14ac:dyDescent="0.3">
      <c r="A31" s="76" t="s">
        <v>103</v>
      </c>
      <c r="B31" s="77" t="s">
        <v>220</v>
      </c>
      <c r="C31" s="77" t="str">
        <f>CONCATENATE("1d8+1+",E31)</f>
        <v>1d8+1+4</v>
      </c>
      <c r="D31" s="85">
        <v>8</v>
      </c>
      <c r="E31" s="162">
        <v>4</v>
      </c>
      <c r="F31" s="162">
        <v>1</v>
      </c>
      <c r="G31" s="170">
        <v>2</v>
      </c>
      <c r="H31" s="143">
        <f t="shared" ca="1" si="11"/>
        <v>15</v>
      </c>
      <c r="I31" s="77">
        <f t="shared" ca="1" si="12"/>
        <v>30</v>
      </c>
      <c r="J31" s="191" t="s">
        <v>228</v>
      </c>
    </row>
    <row r="32" spans="1:10" x14ac:dyDescent="0.3">
      <c r="A32" s="76" t="s">
        <v>103</v>
      </c>
      <c r="B32" s="77" t="s">
        <v>221</v>
      </c>
      <c r="C32" s="77" t="str">
        <f>CONCATENATE("1d8+1+",E32)</f>
        <v>1d8+1+4</v>
      </c>
      <c r="D32" s="85">
        <v>3</v>
      </c>
      <c r="E32" s="162">
        <v>4</v>
      </c>
      <c r="F32" s="162">
        <v>1</v>
      </c>
      <c r="G32" s="170">
        <v>2</v>
      </c>
      <c r="H32" s="143">
        <f t="shared" ca="1" si="11"/>
        <v>9</v>
      </c>
      <c r="I32" s="77">
        <f t="shared" ref="I32" ca="1" si="17">SUM(D32:H32)</f>
        <v>19</v>
      </c>
      <c r="J32" s="191" t="s">
        <v>228</v>
      </c>
    </row>
    <row r="33" spans="1:10" x14ac:dyDescent="0.3">
      <c r="A33" s="79" t="s">
        <v>103</v>
      </c>
      <c r="B33" s="80" t="s">
        <v>225</v>
      </c>
      <c r="C33" s="80" t="s">
        <v>106</v>
      </c>
      <c r="D33" s="177">
        <v>8</v>
      </c>
      <c r="E33" s="178">
        <v>4</v>
      </c>
      <c r="F33" s="178">
        <v>1</v>
      </c>
      <c r="G33" s="181">
        <v>2</v>
      </c>
      <c r="H33" s="145">
        <f t="shared" ca="1" si="11"/>
        <v>15</v>
      </c>
      <c r="I33" s="80">
        <f t="shared" ref="I33" ca="1" si="18">SUM(D33:H33)</f>
        <v>30</v>
      </c>
      <c r="J33" s="192" t="s">
        <v>228</v>
      </c>
    </row>
    <row r="34" spans="1:10" x14ac:dyDescent="0.3">
      <c r="A34" s="76" t="s">
        <v>158</v>
      </c>
      <c r="B34" s="77" t="s">
        <v>220</v>
      </c>
      <c r="C34" s="77" t="str">
        <f>CONCATENATE("1d8+1+",E34)</f>
        <v>1d8+1+2</v>
      </c>
      <c r="D34" s="85">
        <v>8</v>
      </c>
      <c r="E34" s="162">
        <v>2</v>
      </c>
      <c r="F34" s="162">
        <v>1</v>
      </c>
      <c r="G34" s="170">
        <v>2</v>
      </c>
      <c r="H34" s="143">
        <f t="shared" ca="1" si="11"/>
        <v>13</v>
      </c>
      <c r="I34" s="77">
        <f t="shared" ref="I34" ca="1" si="19">SUM(D34:H34)</f>
        <v>26</v>
      </c>
      <c r="J34" s="191" t="s">
        <v>228</v>
      </c>
    </row>
    <row r="35" spans="1:10" x14ac:dyDescent="0.3">
      <c r="A35" s="76" t="s">
        <v>158</v>
      </c>
      <c r="B35" s="77" t="s">
        <v>221</v>
      </c>
      <c r="C35" s="77" t="str">
        <f>CONCATENATE("1d8+1+",E35)</f>
        <v>1d8+1+2</v>
      </c>
      <c r="D35" s="85">
        <v>3</v>
      </c>
      <c r="E35" s="162">
        <v>2</v>
      </c>
      <c r="F35" s="162">
        <v>1</v>
      </c>
      <c r="G35" s="170">
        <v>2</v>
      </c>
      <c r="H35" s="143">
        <f t="shared" ca="1" si="11"/>
        <v>6</v>
      </c>
      <c r="I35" s="77">
        <f t="shared" ref="I35" ca="1" si="20">SUM(D35:H35)</f>
        <v>14</v>
      </c>
      <c r="J35" s="191" t="s">
        <v>228</v>
      </c>
    </row>
    <row r="36" spans="1:10" x14ac:dyDescent="0.3">
      <c r="A36" s="76" t="s">
        <v>158</v>
      </c>
      <c r="B36" s="77" t="s">
        <v>222</v>
      </c>
      <c r="C36" s="77" t="s">
        <v>106</v>
      </c>
      <c r="D36" s="85">
        <v>8</v>
      </c>
      <c r="E36" s="162">
        <v>2</v>
      </c>
      <c r="F36" s="162">
        <v>1</v>
      </c>
      <c r="G36" s="170">
        <v>2</v>
      </c>
      <c r="H36" s="143">
        <f t="shared" ca="1" si="11"/>
        <v>7</v>
      </c>
      <c r="I36" s="77">
        <f t="shared" ref="I36" ca="1" si="21">SUM(D36:H36)</f>
        <v>20</v>
      </c>
      <c r="J36" s="191" t="s">
        <v>228</v>
      </c>
    </row>
    <row r="37" spans="1:10" x14ac:dyDescent="0.3">
      <c r="A37" s="79" t="s">
        <v>158</v>
      </c>
      <c r="B37" s="80" t="s">
        <v>223</v>
      </c>
      <c r="C37" s="80" t="s">
        <v>106</v>
      </c>
      <c r="D37" s="177">
        <v>3</v>
      </c>
      <c r="E37" s="178">
        <v>2</v>
      </c>
      <c r="F37" s="178">
        <v>1</v>
      </c>
      <c r="G37" s="181">
        <v>2</v>
      </c>
      <c r="H37" s="145">
        <f t="shared" ca="1" si="11"/>
        <v>9</v>
      </c>
      <c r="I37" s="80">
        <f t="shared" ref="I37" ca="1" si="22">SUM(D37:H37)</f>
        <v>17</v>
      </c>
      <c r="J37" s="192" t="s">
        <v>228</v>
      </c>
    </row>
    <row r="38" spans="1:10" x14ac:dyDescent="0.3">
      <c r="A38" s="76" t="s">
        <v>183</v>
      </c>
      <c r="B38" s="77" t="s">
        <v>160</v>
      </c>
      <c r="C38" s="77" t="s">
        <v>161</v>
      </c>
      <c r="D38" s="85">
        <v>9</v>
      </c>
      <c r="E38" s="162">
        <v>5</v>
      </c>
      <c r="F38" s="162">
        <v>1</v>
      </c>
      <c r="G38" s="170">
        <v>2</v>
      </c>
      <c r="H38" s="143">
        <f t="shared" ca="1" si="11"/>
        <v>17</v>
      </c>
      <c r="I38" s="77">
        <f t="shared" ref="I38:I52" ca="1" si="23">SUM(D38:H38)</f>
        <v>34</v>
      </c>
      <c r="J38" s="191" t="s">
        <v>228</v>
      </c>
    </row>
    <row r="39" spans="1:10" x14ac:dyDescent="0.3">
      <c r="A39" s="79" t="s">
        <v>183</v>
      </c>
      <c r="B39" s="80" t="s">
        <v>159</v>
      </c>
      <c r="C39" s="80" t="s">
        <v>161</v>
      </c>
      <c r="D39" s="177">
        <v>4</v>
      </c>
      <c r="E39" s="178">
        <v>5</v>
      </c>
      <c r="F39" s="178">
        <v>1</v>
      </c>
      <c r="G39" s="181">
        <v>2</v>
      </c>
      <c r="H39" s="145">
        <f t="shared" ca="1" si="11"/>
        <v>1</v>
      </c>
      <c r="I39" s="80">
        <f t="shared" ref="I39" ca="1" si="24">SUM(D39:H39)</f>
        <v>13</v>
      </c>
      <c r="J39" s="192" t="s">
        <v>228</v>
      </c>
    </row>
    <row r="40" spans="1:10" x14ac:dyDescent="0.3">
      <c r="A40" s="76" t="s">
        <v>184</v>
      </c>
      <c r="B40" s="77" t="s">
        <v>168</v>
      </c>
      <c r="C40" s="77" t="s">
        <v>164</v>
      </c>
      <c r="D40" s="85">
        <v>6</v>
      </c>
      <c r="E40" s="162">
        <v>2</v>
      </c>
      <c r="F40" s="162">
        <v>1</v>
      </c>
      <c r="G40" s="170">
        <v>2</v>
      </c>
      <c r="H40" s="143">
        <f t="shared" ca="1" si="11"/>
        <v>2</v>
      </c>
      <c r="I40" s="77">
        <f t="shared" ca="1" si="23"/>
        <v>13</v>
      </c>
      <c r="J40" s="191" t="s">
        <v>228</v>
      </c>
    </row>
    <row r="41" spans="1:10" x14ac:dyDescent="0.3">
      <c r="A41" s="76" t="s">
        <v>184</v>
      </c>
      <c r="B41" s="77" t="s">
        <v>169</v>
      </c>
      <c r="C41" s="77" t="s">
        <v>164</v>
      </c>
      <c r="D41" s="85">
        <v>1</v>
      </c>
      <c r="E41" s="162">
        <v>2</v>
      </c>
      <c r="F41" s="162">
        <v>1</v>
      </c>
      <c r="G41" s="170">
        <v>2</v>
      </c>
      <c r="H41" s="143">
        <f t="shared" ca="1" si="11"/>
        <v>3</v>
      </c>
      <c r="I41" s="77">
        <f t="shared" ref="I41" ca="1" si="25">SUM(D41:H41)</f>
        <v>9</v>
      </c>
      <c r="J41" s="191" t="s">
        <v>228</v>
      </c>
    </row>
    <row r="42" spans="1:10" x14ac:dyDescent="0.3">
      <c r="A42" s="79" t="s">
        <v>184</v>
      </c>
      <c r="B42" s="80" t="s">
        <v>170</v>
      </c>
      <c r="C42" s="80" t="s">
        <v>232</v>
      </c>
      <c r="D42" s="177">
        <v>6</v>
      </c>
      <c r="E42" s="178">
        <v>2</v>
      </c>
      <c r="F42" s="178">
        <v>1</v>
      </c>
      <c r="G42" s="181">
        <v>2</v>
      </c>
      <c r="H42" s="145">
        <f t="shared" ca="1" si="11"/>
        <v>1</v>
      </c>
      <c r="I42" s="80">
        <f t="shared" ref="I42" ca="1" si="26">SUM(D42:H42)</f>
        <v>12</v>
      </c>
      <c r="J42" s="192" t="s">
        <v>228</v>
      </c>
    </row>
    <row r="43" spans="1:10" x14ac:dyDescent="0.3">
      <c r="A43" s="76" t="s">
        <v>185</v>
      </c>
      <c r="B43" s="77" t="s">
        <v>162</v>
      </c>
      <c r="C43" s="77" t="s">
        <v>165</v>
      </c>
      <c r="D43" s="85">
        <v>9</v>
      </c>
      <c r="E43" s="162">
        <v>3</v>
      </c>
      <c r="F43" s="162">
        <v>1</v>
      </c>
      <c r="G43" s="170">
        <v>2</v>
      </c>
      <c r="H43" s="143">
        <f t="shared" ca="1" si="11"/>
        <v>15</v>
      </c>
      <c r="I43" s="77">
        <f t="shared" ca="1" si="23"/>
        <v>30</v>
      </c>
      <c r="J43" s="191" t="s">
        <v>228</v>
      </c>
    </row>
    <row r="44" spans="1:10" x14ac:dyDescent="0.3">
      <c r="A44" s="76" t="s">
        <v>185</v>
      </c>
      <c r="B44" s="77" t="s">
        <v>163</v>
      </c>
      <c r="C44" s="77" t="s">
        <v>165</v>
      </c>
      <c r="D44" s="85">
        <v>4</v>
      </c>
      <c r="E44" s="162">
        <v>3</v>
      </c>
      <c r="F44" s="162">
        <v>1</v>
      </c>
      <c r="G44" s="170">
        <v>2</v>
      </c>
      <c r="H44" s="143">
        <f t="shared" ca="1" si="11"/>
        <v>16</v>
      </c>
      <c r="I44" s="77">
        <f t="shared" ca="1" si="23"/>
        <v>26</v>
      </c>
      <c r="J44" s="191" t="s">
        <v>228</v>
      </c>
    </row>
    <row r="45" spans="1:10" x14ac:dyDescent="0.3">
      <c r="A45" s="79" t="s">
        <v>185</v>
      </c>
      <c r="B45" s="80" t="s">
        <v>226</v>
      </c>
      <c r="C45" s="80" t="s">
        <v>227</v>
      </c>
      <c r="D45" s="177">
        <v>4</v>
      </c>
      <c r="E45" s="178">
        <v>3</v>
      </c>
      <c r="F45" s="178">
        <v>1</v>
      </c>
      <c r="G45" s="181">
        <v>2</v>
      </c>
      <c r="H45" s="145">
        <f t="shared" ca="1" si="11"/>
        <v>1</v>
      </c>
      <c r="I45" s="80">
        <f t="shared" ref="I45" ca="1" si="27">SUM(D45:H45)</f>
        <v>11</v>
      </c>
      <c r="J45" s="192" t="s">
        <v>228</v>
      </c>
    </row>
    <row r="46" spans="1:10" x14ac:dyDescent="0.3">
      <c r="A46" s="182" t="s">
        <v>186</v>
      </c>
      <c r="B46" s="183" t="s">
        <v>170</v>
      </c>
      <c r="C46" s="183" t="s">
        <v>177</v>
      </c>
      <c r="D46" s="184">
        <v>4</v>
      </c>
      <c r="E46" s="185">
        <v>1</v>
      </c>
      <c r="F46" s="185">
        <v>1</v>
      </c>
      <c r="G46" s="186">
        <v>2</v>
      </c>
      <c r="H46" s="187">
        <f t="shared" ca="1" si="11"/>
        <v>15</v>
      </c>
      <c r="I46" s="183">
        <f t="shared" ca="1" si="23"/>
        <v>23</v>
      </c>
      <c r="J46" s="191" t="s">
        <v>228</v>
      </c>
    </row>
    <row r="47" spans="1:10" x14ac:dyDescent="0.3">
      <c r="A47" s="76" t="s">
        <v>187</v>
      </c>
      <c r="B47" s="77" t="s">
        <v>171</v>
      </c>
      <c r="C47" s="77" t="s">
        <v>166</v>
      </c>
      <c r="D47" s="85">
        <v>6</v>
      </c>
      <c r="E47" s="162">
        <v>4</v>
      </c>
      <c r="F47" s="162">
        <v>1</v>
      </c>
      <c r="G47" s="170">
        <v>2</v>
      </c>
      <c r="H47" s="143">
        <f t="shared" ca="1" si="11"/>
        <v>9</v>
      </c>
      <c r="I47" s="77">
        <f t="shared" ca="1" si="23"/>
        <v>22</v>
      </c>
      <c r="J47" s="191" t="s">
        <v>228</v>
      </c>
    </row>
    <row r="48" spans="1:10" x14ac:dyDescent="0.3">
      <c r="A48" s="76" t="s">
        <v>187</v>
      </c>
      <c r="B48" s="77" t="s">
        <v>172</v>
      </c>
      <c r="C48" s="77" t="s">
        <v>166</v>
      </c>
      <c r="D48" s="85">
        <v>1</v>
      </c>
      <c r="E48" s="162">
        <v>4</v>
      </c>
      <c r="F48" s="162">
        <v>1</v>
      </c>
      <c r="G48" s="170">
        <v>2</v>
      </c>
      <c r="H48" s="143">
        <f t="shared" ca="1" si="11"/>
        <v>11</v>
      </c>
      <c r="I48" s="77">
        <f t="shared" ref="I48:I49" ca="1" si="28">SUM(D48:H48)</f>
        <v>19</v>
      </c>
      <c r="J48" s="191" t="s">
        <v>228</v>
      </c>
    </row>
    <row r="49" spans="1:10" x14ac:dyDescent="0.3">
      <c r="A49" s="79" t="s">
        <v>187</v>
      </c>
      <c r="B49" s="80" t="s">
        <v>173</v>
      </c>
      <c r="C49" s="80" t="s">
        <v>167</v>
      </c>
      <c r="D49" s="177">
        <v>6</v>
      </c>
      <c r="E49" s="178">
        <v>4</v>
      </c>
      <c r="F49" s="178">
        <v>1</v>
      </c>
      <c r="G49" s="181">
        <v>2</v>
      </c>
      <c r="H49" s="145">
        <f t="shared" ca="1" si="11"/>
        <v>5</v>
      </c>
      <c r="I49" s="80">
        <f t="shared" ca="1" si="28"/>
        <v>18</v>
      </c>
      <c r="J49" s="192" t="s">
        <v>228</v>
      </c>
    </row>
    <row r="50" spans="1:10" x14ac:dyDescent="0.3">
      <c r="A50" s="182" t="s">
        <v>115</v>
      </c>
      <c r="B50" s="183" t="s">
        <v>174</v>
      </c>
      <c r="C50" s="183" t="s">
        <v>180</v>
      </c>
      <c r="D50" s="184">
        <v>5</v>
      </c>
      <c r="E50" s="185">
        <v>0</v>
      </c>
      <c r="F50" s="185">
        <v>1</v>
      </c>
      <c r="G50" s="185">
        <v>0</v>
      </c>
      <c r="H50" s="145">
        <f t="shared" ca="1" si="11"/>
        <v>5</v>
      </c>
      <c r="I50" s="80">
        <f t="shared" ref="I50" ca="1" si="29">SUM(D50:H50)</f>
        <v>11</v>
      </c>
      <c r="J50" s="193" t="s">
        <v>228</v>
      </c>
    </row>
    <row r="51" spans="1:10" x14ac:dyDescent="0.3">
      <c r="A51" s="79" t="s">
        <v>116</v>
      </c>
      <c r="B51" s="80" t="s">
        <v>176</v>
      </c>
      <c r="C51" s="80" t="s">
        <v>179</v>
      </c>
      <c r="D51" s="177">
        <v>6</v>
      </c>
      <c r="E51" s="178">
        <v>2</v>
      </c>
      <c r="F51" s="178">
        <v>1</v>
      </c>
      <c r="G51" s="194">
        <v>1</v>
      </c>
      <c r="H51" s="145">
        <f t="shared" ca="1" si="11"/>
        <v>2</v>
      </c>
      <c r="I51" s="80">
        <f t="shared" ca="1" si="23"/>
        <v>12</v>
      </c>
      <c r="J51" s="192" t="s">
        <v>228</v>
      </c>
    </row>
    <row r="52" spans="1:10" x14ac:dyDescent="0.3">
      <c r="A52" s="76" t="s">
        <v>117</v>
      </c>
      <c r="B52" s="77" t="s">
        <v>168</v>
      </c>
      <c r="C52" s="77" t="s">
        <v>164</v>
      </c>
      <c r="D52" s="85">
        <v>6</v>
      </c>
      <c r="E52" s="162">
        <v>4</v>
      </c>
      <c r="F52" s="162">
        <v>1</v>
      </c>
      <c r="G52" s="162">
        <v>0</v>
      </c>
      <c r="H52" s="143">
        <f t="shared" ca="1" si="11"/>
        <v>15</v>
      </c>
      <c r="I52" s="77">
        <f t="shared" ca="1" si="23"/>
        <v>26</v>
      </c>
      <c r="J52" s="191" t="s">
        <v>228</v>
      </c>
    </row>
    <row r="53" spans="1:10" x14ac:dyDescent="0.3">
      <c r="A53" s="76" t="s">
        <v>117</v>
      </c>
      <c r="B53" s="77" t="s">
        <v>169</v>
      </c>
      <c r="C53" s="77" t="s">
        <v>164</v>
      </c>
      <c r="D53" s="85">
        <v>1</v>
      </c>
      <c r="E53" s="162">
        <v>4</v>
      </c>
      <c r="F53" s="162">
        <v>1</v>
      </c>
      <c r="G53" s="162">
        <v>0</v>
      </c>
      <c r="H53" s="143">
        <f t="shared" ca="1" si="11"/>
        <v>11</v>
      </c>
      <c r="I53" s="77">
        <f t="shared" ref="I53:I54" ca="1" si="30">SUM(D53:H53)</f>
        <v>17</v>
      </c>
      <c r="J53" s="191" t="s">
        <v>228</v>
      </c>
    </row>
    <row r="54" spans="1:10" x14ac:dyDescent="0.3">
      <c r="A54" s="79" t="s">
        <v>117</v>
      </c>
      <c r="B54" s="80" t="s">
        <v>175</v>
      </c>
      <c r="C54" s="80" t="s">
        <v>178</v>
      </c>
      <c r="D54" s="177">
        <v>6</v>
      </c>
      <c r="E54" s="178">
        <v>4</v>
      </c>
      <c r="F54" s="178">
        <v>1</v>
      </c>
      <c r="G54" s="178">
        <v>0</v>
      </c>
      <c r="H54" s="145">
        <f t="shared" ca="1" si="11"/>
        <v>1</v>
      </c>
      <c r="I54" s="80">
        <f t="shared" ca="1" si="30"/>
        <v>12</v>
      </c>
      <c r="J54" s="192" t="s">
        <v>228</v>
      </c>
    </row>
    <row r="55" spans="1:10" x14ac:dyDescent="0.3">
      <c r="A55" s="76" t="s">
        <v>118</v>
      </c>
      <c r="B55" s="77" t="s">
        <v>168</v>
      </c>
      <c r="C55" s="77" t="s">
        <v>164</v>
      </c>
      <c r="D55" s="85">
        <v>7</v>
      </c>
      <c r="E55" s="162">
        <v>3</v>
      </c>
      <c r="F55" s="162">
        <v>1</v>
      </c>
      <c r="G55" s="170">
        <v>1</v>
      </c>
      <c r="H55" s="143">
        <f t="shared" ca="1" si="11"/>
        <v>19</v>
      </c>
      <c r="I55" s="77">
        <f t="shared" ref="I55" ca="1" si="31">SUM(D55:H55)</f>
        <v>31</v>
      </c>
      <c r="J55" s="191" t="s">
        <v>228</v>
      </c>
    </row>
    <row r="56" spans="1:10" x14ac:dyDescent="0.3">
      <c r="A56" s="76" t="s">
        <v>118</v>
      </c>
      <c r="B56" s="77" t="s">
        <v>169</v>
      </c>
      <c r="C56" s="77" t="s">
        <v>164</v>
      </c>
      <c r="D56" s="85">
        <v>2</v>
      </c>
      <c r="E56" s="162">
        <v>3</v>
      </c>
      <c r="F56" s="162">
        <v>1</v>
      </c>
      <c r="G56" s="170">
        <v>1</v>
      </c>
      <c r="H56" s="143">
        <f t="shared" ca="1" si="11"/>
        <v>1</v>
      </c>
      <c r="I56" s="77">
        <f t="shared" ref="I56:I57" ca="1" si="32">SUM(D56:H56)</f>
        <v>8</v>
      </c>
      <c r="J56" s="191" t="s">
        <v>228</v>
      </c>
    </row>
    <row r="57" spans="1:10" x14ac:dyDescent="0.3">
      <c r="A57" s="79" t="s">
        <v>118</v>
      </c>
      <c r="B57" s="80" t="s">
        <v>175</v>
      </c>
      <c r="C57" s="80" t="s">
        <v>178</v>
      </c>
      <c r="D57" s="177">
        <v>7</v>
      </c>
      <c r="E57" s="178">
        <v>3</v>
      </c>
      <c r="F57" s="178">
        <v>1</v>
      </c>
      <c r="G57" s="181">
        <v>1</v>
      </c>
      <c r="H57" s="145">
        <f t="shared" ca="1" si="11"/>
        <v>7</v>
      </c>
      <c r="I57" s="80">
        <f t="shared" ca="1" si="32"/>
        <v>19</v>
      </c>
      <c r="J57" s="192" t="s">
        <v>228</v>
      </c>
    </row>
    <row r="58" spans="1:10" x14ac:dyDescent="0.3">
      <c r="A58" s="76" t="s">
        <v>119</v>
      </c>
      <c r="B58" s="77" t="s">
        <v>181</v>
      </c>
      <c r="C58" s="77" t="s">
        <v>182</v>
      </c>
      <c r="D58" s="85">
        <v>9</v>
      </c>
      <c r="E58" s="162">
        <v>4</v>
      </c>
      <c r="F58" s="162">
        <v>1</v>
      </c>
      <c r="G58" s="162">
        <v>0</v>
      </c>
      <c r="H58" s="143">
        <f t="shared" ref="H58:H59" ca="1" si="33">RANDBETWEEN(1,20)</f>
        <v>8</v>
      </c>
      <c r="I58" s="77">
        <f t="shared" ref="I58" ca="1" si="34">SUM(D58:H58)</f>
        <v>22</v>
      </c>
      <c r="J58" s="191" t="s">
        <v>228</v>
      </c>
    </row>
    <row r="59" spans="1:10" x14ac:dyDescent="0.3">
      <c r="A59" s="76" t="s">
        <v>119</v>
      </c>
      <c r="B59" s="77" t="s">
        <v>181</v>
      </c>
      <c r="C59" s="77" t="s">
        <v>182</v>
      </c>
      <c r="D59" s="85">
        <v>4</v>
      </c>
      <c r="E59" s="162">
        <v>4</v>
      </c>
      <c r="F59" s="162">
        <v>1</v>
      </c>
      <c r="G59" s="162">
        <v>0</v>
      </c>
      <c r="H59" s="143">
        <f t="shared" ca="1" si="33"/>
        <v>16</v>
      </c>
      <c r="I59" s="77">
        <f t="shared" ref="I59" ca="1" si="35">SUM(D59:H59)</f>
        <v>25</v>
      </c>
      <c r="J59" s="191" t="s">
        <v>228</v>
      </c>
    </row>
  </sheetData>
  <conditionalFormatting sqref="H26 H8:H10">
    <cfRule type="cellIs" dxfId="638" priority="861" operator="equal">
      <formula>20</formula>
    </cfRule>
    <cfRule type="cellIs" dxfId="637" priority="862" operator="equal">
      <formula>1</formula>
    </cfRule>
  </conditionalFormatting>
  <conditionalFormatting sqref="F26 E2:G10">
    <cfRule type="cellIs" dxfId="636" priority="859" operator="equal">
      <formula>"No"</formula>
    </cfRule>
    <cfRule type="cellIs" dxfId="635" priority="860" operator="equal">
      <formula>"Yes"</formula>
    </cfRule>
  </conditionalFormatting>
  <conditionalFormatting sqref="G26 G34 G31">
    <cfRule type="cellIs" dxfId="634" priority="857" operator="equal">
      <formula>"No"</formula>
    </cfRule>
    <cfRule type="cellIs" dxfId="633" priority="858" operator="equal">
      <formula>"Yes"</formula>
    </cfRule>
  </conditionalFormatting>
  <conditionalFormatting sqref="G31">
    <cfRule type="cellIs" dxfId="632" priority="779" operator="equal">
      <formula>"No"</formula>
    </cfRule>
    <cfRule type="cellIs" dxfId="631" priority="780" operator="equal">
      <formula>"Yes"</formula>
    </cfRule>
  </conditionalFormatting>
  <conditionalFormatting sqref="H31">
    <cfRule type="cellIs" dxfId="630" priority="777" operator="equal">
      <formula>20</formula>
    </cfRule>
    <cfRule type="cellIs" dxfId="629" priority="778" operator="equal">
      <formula>1</formula>
    </cfRule>
  </conditionalFormatting>
  <conditionalFormatting sqref="G31">
    <cfRule type="cellIs" dxfId="628" priority="775" operator="equal">
      <formula>"No"</formula>
    </cfRule>
    <cfRule type="cellIs" dxfId="627" priority="776" operator="equal">
      <formula>"Yes"</formula>
    </cfRule>
  </conditionalFormatting>
  <conditionalFormatting sqref="F31">
    <cfRule type="cellIs" dxfId="626" priority="773" operator="equal">
      <formula>"No"</formula>
    </cfRule>
    <cfRule type="cellIs" dxfId="625" priority="774" operator="equal">
      <formula>"Yes"</formula>
    </cfRule>
  </conditionalFormatting>
  <conditionalFormatting sqref="E31">
    <cfRule type="cellIs" dxfId="624" priority="771" operator="equal">
      <formula>"No"</formula>
    </cfRule>
    <cfRule type="cellIs" dxfId="623" priority="772" operator="equal">
      <formula>"Yes"</formula>
    </cfRule>
  </conditionalFormatting>
  <conditionalFormatting sqref="G31">
    <cfRule type="cellIs" dxfId="622" priority="769" operator="equal">
      <formula>"No"</formula>
    </cfRule>
    <cfRule type="cellIs" dxfId="621" priority="770" operator="equal">
      <formula>"Yes"</formula>
    </cfRule>
  </conditionalFormatting>
  <conditionalFormatting sqref="H31">
    <cfRule type="cellIs" dxfId="620" priority="767" operator="equal">
      <formula>20</formula>
    </cfRule>
    <cfRule type="cellIs" dxfId="619" priority="768" operator="equal">
      <formula>1</formula>
    </cfRule>
  </conditionalFormatting>
  <conditionalFormatting sqref="G31">
    <cfRule type="cellIs" dxfId="618" priority="765" operator="equal">
      <formula>"No"</formula>
    </cfRule>
    <cfRule type="cellIs" dxfId="617" priority="766" operator="equal">
      <formula>"Yes"</formula>
    </cfRule>
  </conditionalFormatting>
  <conditionalFormatting sqref="F31">
    <cfRule type="cellIs" dxfId="616" priority="763" operator="equal">
      <formula>"No"</formula>
    </cfRule>
    <cfRule type="cellIs" dxfId="615" priority="764" operator="equal">
      <formula>"Yes"</formula>
    </cfRule>
  </conditionalFormatting>
  <conditionalFormatting sqref="E31">
    <cfRule type="cellIs" dxfId="614" priority="761" operator="equal">
      <formula>"No"</formula>
    </cfRule>
    <cfRule type="cellIs" dxfId="613" priority="762" operator="equal">
      <formula>"Yes"</formula>
    </cfRule>
  </conditionalFormatting>
  <conditionalFormatting sqref="G34">
    <cfRule type="cellIs" dxfId="612" priority="609" operator="equal">
      <formula>"No"</formula>
    </cfRule>
    <cfRule type="cellIs" dxfId="611" priority="610" operator="equal">
      <formula>"Yes"</formula>
    </cfRule>
  </conditionalFormatting>
  <conditionalFormatting sqref="H34 H40 H46:H47 H43 H51:H52 H38">
    <cfRule type="cellIs" dxfId="610" priority="607" operator="equal">
      <formula>20</formula>
    </cfRule>
    <cfRule type="cellIs" dxfId="609" priority="608" operator="equal">
      <formula>1</formula>
    </cfRule>
  </conditionalFormatting>
  <conditionalFormatting sqref="G34">
    <cfRule type="cellIs" dxfId="608" priority="605" operator="equal">
      <formula>"No"</formula>
    </cfRule>
    <cfRule type="cellIs" dxfId="607" priority="606" operator="equal">
      <formula>"Yes"</formula>
    </cfRule>
  </conditionalFormatting>
  <conditionalFormatting sqref="F34">
    <cfRule type="cellIs" dxfId="606" priority="603" operator="equal">
      <formula>"No"</formula>
    </cfRule>
    <cfRule type="cellIs" dxfId="605" priority="604" operator="equal">
      <formula>"Yes"</formula>
    </cfRule>
  </conditionalFormatting>
  <conditionalFormatting sqref="E34">
    <cfRule type="cellIs" dxfId="604" priority="601" operator="equal">
      <formula>"No"</formula>
    </cfRule>
    <cfRule type="cellIs" dxfId="603" priority="602" operator="equal">
      <formula>"Yes"</formula>
    </cfRule>
  </conditionalFormatting>
  <conditionalFormatting sqref="G34">
    <cfRule type="cellIs" dxfId="602" priority="599" operator="equal">
      <formula>"No"</formula>
    </cfRule>
    <cfRule type="cellIs" dxfId="601" priority="600" operator="equal">
      <formula>"Yes"</formula>
    </cfRule>
  </conditionalFormatting>
  <conditionalFormatting sqref="H34 H40 H46:H47 H43 H51:H52 H38">
    <cfRule type="cellIs" dxfId="600" priority="597" operator="equal">
      <formula>20</formula>
    </cfRule>
    <cfRule type="cellIs" dxfId="599" priority="598" operator="equal">
      <formula>1</formula>
    </cfRule>
  </conditionalFormatting>
  <conditionalFormatting sqref="G34">
    <cfRule type="cellIs" dxfId="598" priority="595" operator="equal">
      <formula>"No"</formula>
    </cfRule>
    <cfRule type="cellIs" dxfId="597" priority="596" operator="equal">
      <formula>"Yes"</formula>
    </cfRule>
  </conditionalFormatting>
  <conditionalFormatting sqref="F34">
    <cfRule type="cellIs" dxfId="596" priority="593" operator="equal">
      <formula>"No"</formula>
    </cfRule>
    <cfRule type="cellIs" dxfId="595" priority="594" operator="equal">
      <formula>"Yes"</formula>
    </cfRule>
  </conditionalFormatting>
  <conditionalFormatting sqref="E34">
    <cfRule type="cellIs" dxfId="594" priority="591" operator="equal">
      <formula>"No"</formula>
    </cfRule>
    <cfRule type="cellIs" dxfId="593" priority="592" operator="equal">
      <formula>"Yes"</formula>
    </cfRule>
  </conditionalFormatting>
  <conditionalFormatting sqref="H2">
    <cfRule type="cellIs" dxfId="592" priority="589" operator="greaterThan">
      <formula>16.5</formula>
    </cfRule>
    <cfRule type="cellIs" dxfId="591" priority="590" operator="equal">
      <formula>1</formula>
    </cfRule>
  </conditionalFormatting>
  <conditionalFormatting sqref="H3">
    <cfRule type="cellIs" dxfId="590" priority="587" operator="equal">
      <formula>20</formula>
    </cfRule>
    <cfRule type="cellIs" dxfId="589" priority="588" operator="equal">
      <formula>1</formula>
    </cfRule>
  </conditionalFormatting>
  <conditionalFormatting sqref="H38">
    <cfRule type="cellIs" dxfId="588" priority="583" operator="equal">
      <formula>20</formula>
    </cfRule>
    <cfRule type="cellIs" dxfId="587" priority="584" operator="equal">
      <formula>1</formula>
    </cfRule>
  </conditionalFormatting>
  <conditionalFormatting sqref="E38">
    <cfRule type="cellIs" dxfId="586" priority="577" operator="equal">
      <formula>"No"</formula>
    </cfRule>
    <cfRule type="cellIs" dxfId="585" priority="578" operator="equal">
      <formula>"Yes"</formula>
    </cfRule>
  </conditionalFormatting>
  <conditionalFormatting sqref="F38">
    <cfRule type="cellIs" dxfId="584" priority="579" operator="equal">
      <formula>"No"</formula>
    </cfRule>
    <cfRule type="cellIs" dxfId="583" priority="580" operator="equal">
      <formula>"Yes"</formula>
    </cfRule>
  </conditionalFormatting>
  <conditionalFormatting sqref="H38">
    <cfRule type="cellIs" dxfId="582" priority="573" operator="equal">
      <formula>20</formula>
    </cfRule>
    <cfRule type="cellIs" dxfId="581" priority="574" operator="equal">
      <formula>1</formula>
    </cfRule>
  </conditionalFormatting>
  <conditionalFormatting sqref="E38">
    <cfRule type="cellIs" dxfId="580" priority="567" operator="equal">
      <formula>"No"</formula>
    </cfRule>
    <cfRule type="cellIs" dxfId="579" priority="568" operator="equal">
      <formula>"Yes"</formula>
    </cfRule>
  </conditionalFormatting>
  <conditionalFormatting sqref="F38">
    <cfRule type="cellIs" dxfId="578" priority="569" operator="equal">
      <formula>"No"</formula>
    </cfRule>
    <cfRule type="cellIs" dxfId="577" priority="570" operator="equal">
      <formula>"Yes"</formula>
    </cfRule>
  </conditionalFormatting>
  <conditionalFormatting sqref="H40">
    <cfRule type="cellIs" dxfId="576" priority="563" operator="equal">
      <formula>20</formula>
    </cfRule>
    <cfRule type="cellIs" dxfId="575" priority="564" operator="equal">
      <formula>1</formula>
    </cfRule>
  </conditionalFormatting>
  <conditionalFormatting sqref="E40">
    <cfRule type="cellIs" dxfId="574" priority="557" operator="equal">
      <formula>"No"</formula>
    </cfRule>
    <cfRule type="cellIs" dxfId="573" priority="558" operator="equal">
      <formula>"Yes"</formula>
    </cfRule>
  </conditionalFormatting>
  <conditionalFormatting sqref="E52">
    <cfRule type="cellIs" dxfId="572" priority="459" operator="equal">
      <formula>"No"</formula>
    </cfRule>
    <cfRule type="cellIs" dxfId="571" priority="460" operator="equal">
      <formula>"Yes"</formula>
    </cfRule>
  </conditionalFormatting>
  <conditionalFormatting sqref="H40">
    <cfRule type="cellIs" dxfId="570" priority="553" operator="equal">
      <formula>20</formula>
    </cfRule>
    <cfRule type="cellIs" dxfId="569" priority="554" operator="equal">
      <formula>1</formula>
    </cfRule>
  </conditionalFormatting>
  <conditionalFormatting sqref="E40">
    <cfRule type="cellIs" dxfId="568" priority="547" operator="equal">
      <formula>"No"</formula>
    </cfRule>
    <cfRule type="cellIs" dxfId="567" priority="548" operator="equal">
      <formula>"Yes"</formula>
    </cfRule>
  </conditionalFormatting>
  <conditionalFormatting sqref="E43:E44 E46">
    <cfRule type="cellIs" dxfId="566" priority="519" operator="equal">
      <formula>"No"</formula>
    </cfRule>
    <cfRule type="cellIs" dxfId="565" priority="520" operator="equal">
      <formula>"Yes"</formula>
    </cfRule>
  </conditionalFormatting>
  <conditionalFormatting sqref="H4 H6">
    <cfRule type="cellIs" dxfId="564" priority="545" operator="equal">
      <formula>20</formula>
    </cfRule>
    <cfRule type="cellIs" dxfId="563" priority="546" operator="equal">
      <formula>1</formula>
    </cfRule>
  </conditionalFormatting>
  <conditionalFormatting sqref="H5:H6">
    <cfRule type="cellIs" dxfId="562" priority="541" operator="equal">
      <formula>20</formula>
    </cfRule>
    <cfRule type="cellIs" dxfId="561" priority="542" operator="equal">
      <formula>1</formula>
    </cfRule>
  </conditionalFormatting>
  <conditionalFormatting sqref="H7">
    <cfRule type="cellIs" dxfId="560" priority="539" operator="equal">
      <formula>20</formula>
    </cfRule>
    <cfRule type="cellIs" dxfId="559" priority="540" operator="equal">
      <formula>1</formula>
    </cfRule>
  </conditionalFormatting>
  <conditionalFormatting sqref="H7">
    <cfRule type="cellIs" dxfId="558" priority="537" operator="equal">
      <formula>20</formula>
    </cfRule>
    <cfRule type="cellIs" dxfId="557" priority="538" operator="equal">
      <formula>1</formula>
    </cfRule>
  </conditionalFormatting>
  <conditionalFormatting sqref="G51">
    <cfRule type="cellIs" dxfId="556" priority="465" operator="equal">
      <formula>"No"</formula>
    </cfRule>
    <cfRule type="cellIs" dxfId="555" priority="466" operator="equal">
      <formula>"Yes"</formula>
    </cfRule>
  </conditionalFormatting>
  <conditionalFormatting sqref="H43 H46">
    <cfRule type="cellIs" dxfId="554" priority="525" operator="equal">
      <formula>20</formula>
    </cfRule>
    <cfRule type="cellIs" dxfId="553" priority="526" operator="equal">
      <formula>1</formula>
    </cfRule>
  </conditionalFormatting>
  <conditionalFormatting sqref="F51">
    <cfRule type="cellIs" dxfId="552" priority="467" operator="equal">
      <formula>"No"</formula>
    </cfRule>
    <cfRule type="cellIs" dxfId="551" priority="468" operator="equal">
      <formula>"Yes"</formula>
    </cfRule>
  </conditionalFormatting>
  <conditionalFormatting sqref="H43 H46">
    <cfRule type="cellIs" dxfId="550" priority="515" operator="equal">
      <formula>20</formula>
    </cfRule>
    <cfRule type="cellIs" dxfId="549" priority="516" operator="equal">
      <formula>1</formula>
    </cfRule>
  </conditionalFormatting>
  <conditionalFormatting sqref="E43:E44 E46">
    <cfRule type="cellIs" dxfId="548" priority="509" operator="equal">
      <formula>"No"</formula>
    </cfRule>
    <cfRule type="cellIs" dxfId="547" priority="510" operator="equal">
      <formula>"Yes"</formula>
    </cfRule>
  </conditionalFormatting>
  <conditionalFormatting sqref="G50">
    <cfRule type="cellIs" dxfId="546" priority="481" operator="equal">
      <formula>"No"</formula>
    </cfRule>
    <cfRule type="cellIs" dxfId="545" priority="482" operator="equal">
      <formula>"Yes"</formula>
    </cfRule>
  </conditionalFormatting>
  <conditionalFormatting sqref="F52">
    <cfRule type="cellIs" dxfId="544" priority="451" operator="equal">
      <formula>"No"</formula>
    </cfRule>
    <cfRule type="cellIs" dxfId="543" priority="452" operator="equal">
      <formula>"Yes"</formula>
    </cfRule>
  </conditionalFormatting>
  <conditionalFormatting sqref="E51">
    <cfRule type="cellIs" dxfId="542" priority="475" operator="equal">
      <formula>"No"</formula>
    </cfRule>
    <cfRule type="cellIs" dxfId="541" priority="476" operator="equal">
      <formula>"Yes"</formula>
    </cfRule>
  </conditionalFormatting>
  <conditionalFormatting sqref="H47">
    <cfRule type="cellIs" dxfId="540" priority="499" operator="equal">
      <formula>20</formula>
    </cfRule>
    <cfRule type="cellIs" dxfId="539" priority="500" operator="equal">
      <formula>1</formula>
    </cfRule>
  </conditionalFormatting>
  <conditionalFormatting sqref="E47 E50">
    <cfRule type="cellIs" dxfId="538" priority="495" operator="equal">
      <formula>"No"</formula>
    </cfRule>
    <cfRule type="cellIs" dxfId="537" priority="496" operator="equal">
      <formula>"Yes"</formula>
    </cfRule>
  </conditionalFormatting>
  <conditionalFormatting sqref="H47">
    <cfRule type="cellIs" dxfId="536" priority="491" operator="equal">
      <formula>20</formula>
    </cfRule>
    <cfRule type="cellIs" dxfId="535" priority="492" operator="equal">
      <formula>1</formula>
    </cfRule>
  </conditionalFormatting>
  <conditionalFormatting sqref="E47 E50">
    <cfRule type="cellIs" dxfId="534" priority="487" operator="equal">
      <formula>"No"</formula>
    </cfRule>
    <cfRule type="cellIs" dxfId="533" priority="488" operator="equal">
      <formula>"Yes"</formula>
    </cfRule>
  </conditionalFormatting>
  <conditionalFormatting sqref="F50">
    <cfRule type="cellIs" dxfId="532" priority="485" operator="equal">
      <formula>"No"</formula>
    </cfRule>
    <cfRule type="cellIs" dxfId="531" priority="486" operator="equal">
      <formula>"Yes"</formula>
    </cfRule>
  </conditionalFormatting>
  <conditionalFormatting sqref="F50">
    <cfRule type="cellIs" dxfId="530" priority="483" operator="equal">
      <formula>"No"</formula>
    </cfRule>
    <cfRule type="cellIs" dxfId="529" priority="484" operator="equal">
      <formula>"Yes"</formula>
    </cfRule>
  </conditionalFormatting>
  <conditionalFormatting sqref="E52">
    <cfRule type="cellIs" dxfId="528" priority="455" operator="equal">
      <formula>"No"</formula>
    </cfRule>
    <cfRule type="cellIs" dxfId="527" priority="456" operator="equal">
      <formula>"Yes"</formula>
    </cfRule>
  </conditionalFormatting>
  <conditionalFormatting sqref="G50">
    <cfRule type="cellIs" dxfId="526" priority="479" operator="equal">
      <formula>"No"</formula>
    </cfRule>
    <cfRule type="cellIs" dxfId="525" priority="480" operator="equal">
      <formula>"Yes"</formula>
    </cfRule>
  </conditionalFormatting>
  <conditionalFormatting sqref="H51">
    <cfRule type="cellIs" dxfId="524" priority="477" operator="equal">
      <formula>20</formula>
    </cfRule>
    <cfRule type="cellIs" dxfId="523" priority="478" operator="equal">
      <formula>1</formula>
    </cfRule>
  </conditionalFormatting>
  <conditionalFormatting sqref="G52">
    <cfRule type="cellIs" dxfId="522" priority="449" operator="equal">
      <formula>"No"</formula>
    </cfRule>
    <cfRule type="cellIs" dxfId="521" priority="450" operator="equal">
      <formula>"Yes"</formula>
    </cfRule>
  </conditionalFormatting>
  <conditionalFormatting sqref="H51">
    <cfRule type="cellIs" dxfId="520" priority="473" operator="equal">
      <formula>20</formula>
    </cfRule>
    <cfRule type="cellIs" dxfId="519" priority="474" operator="equal">
      <formula>1</formula>
    </cfRule>
  </conditionalFormatting>
  <conditionalFormatting sqref="E51">
    <cfRule type="cellIs" dxfId="518" priority="471" operator="equal">
      <formula>"No"</formula>
    </cfRule>
    <cfRule type="cellIs" dxfId="517" priority="472" operator="equal">
      <formula>"Yes"</formula>
    </cfRule>
  </conditionalFormatting>
  <conditionalFormatting sqref="F51">
    <cfRule type="cellIs" dxfId="516" priority="469" operator="equal">
      <formula>"No"</formula>
    </cfRule>
    <cfRule type="cellIs" dxfId="515" priority="470" operator="equal">
      <formula>"Yes"</formula>
    </cfRule>
  </conditionalFormatting>
  <conditionalFormatting sqref="G45">
    <cfRule type="cellIs" dxfId="514" priority="347" operator="equal">
      <formula>"No"</formula>
    </cfRule>
    <cfRule type="cellIs" dxfId="513" priority="348" operator="equal">
      <formula>"Yes"</formula>
    </cfRule>
  </conditionalFormatting>
  <conditionalFormatting sqref="G38 G40 G46:G47 G43">
    <cfRule type="cellIs" dxfId="512" priority="399" operator="equal">
      <formula>"No"</formula>
    </cfRule>
    <cfRule type="cellIs" dxfId="511" priority="400" operator="equal">
      <formula>"Yes"</formula>
    </cfRule>
  </conditionalFormatting>
  <conditionalFormatting sqref="G51">
    <cfRule type="cellIs" dxfId="510" priority="463" operator="equal">
      <formula>"No"</formula>
    </cfRule>
    <cfRule type="cellIs" dxfId="509" priority="464" operator="equal">
      <formula>"Yes"</formula>
    </cfRule>
  </conditionalFormatting>
  <conditionalFormatting sqref="H52">
    <cfRule type="cellIs" dxfId="508" priority="461" operator="equal">
      <formula>20</formula>
    </cfRule>
    <cfRule type="cellIs" dxfId="507" priority="462" operator="equal">
      <formula>1</formula>
    </cfRule>
  </conditionalFormatting>
  <conditionalFormatting sqref="F58">
    <cfRule type="cellIs" dxfId="506" priority="413" operator="equal">
      <formula>"No"</formula>
    </cfRule>
    <cfRule type="cellIs" dxfId="505" priority="414" operator="equal">
      <formula>"Yes"</formula>
    </cfRule>
  </conditionalFormatting>
  <conditionalFormatting sqref="H52">
    <cfRule type="cellIs" dxfId="504" priority="457" operator="equal">
      <formula>20</formula>
    </cfRule>
    <cfRule type="cellIs" dxfId="503" priority="458" operator="equal">
      <formula>1</formula>
    </cfRule>
  </conditionalFormatting>
  <conditionalFormatting sqref="G58">
    <cfRule type="cellIs" dxfId="502" priority="411" operator="equal">
      <formula>"No"</formula>
    </cfRule>
    <cfRule type="cellIs" dxfId="501" priority="412" operator="equal">
      <formula>"Yes"</formula>
    </cfRule>
  </conditionalFormatting>
  <conditionalFormatting sqref="F52">
    <cfRule type="cellIs" dxfId="500" priority="453" operator="equal">
      <formula>"No"</formula>
    </cfRule>
    <cfRule type="cellIs" dxfId="499" priority="454" operator="equal">
      <formula>"Yes"</formula>
    </cfRule>
  </conditionalFormatting>
  <conditionalFormatting sqref="G52">
    <cfRule type="cellIs" dxfId="498" priority="447" operator="equal">
      <formula>"No"</formula>
    </cfRule>
    <cfRule type="cellIs" dxfId="497" priority="448" operator="equal">
      <formula>"Yes"</formula>
    </cfRule>
  </conditionalFormatting>
  <conditionalFormatting sqref="G39">
    <cfRule type="cellIs" dxfId="496" priority="367" operator="equal">
      <formula>"No"</formula>
    </cfRule>
    <cfRule type="cellIs" dxfId="495" priority="368" operator="equal">
      <formula>"Yes"</formula>
    </cfRule>
  </conditionalFormatting>
  <conditionalFormatting sqref="E58">
    <cfRule type="cellIs" dxfId="494" priority="421" operator="equal">
      <formula>"No"</formula>
    </cfRule>
    <cfRule type="cellIs" dxfId="493" priority="422" operator="equal">
      <formula>"Yes"</formula>
    </cfRule>
  </conditionalFormatting>
  <conditionalFormatting sqref="E58">
    <cfRule type="cellIs" dxfId="492" priority="417" operator="equal">
      <formula>"No"</formula>
    </cfRule>
    <cfRule type="cellIs" dxfId="491" priority="418" operator="equal">
      <formula>"Yes"</formula>
    </cfRule>
  </conditionalFormatting>
  <conditionalFormatting sqref="F58">
    <cfRule type="cellIs" dxfId="490" priority="415" operator="equal">
      <formula>"No"</formula>
    </cfRule>
    <cfRule type="cellIs" dxfId="489" priority="416" operator="equal">
      <formula>"Yes"</formula>
    </cfRule>
  </conditionalFormatting>
  <conditionalFormatting sqref="G38 G40 G46:G47 G43">
    <cfRule type="cellIs" dxfId="488" priority="393" operator="equal">
      <formula>"No"</formula>
    </cfRule>
    <cfRule type="cellIs" dxfId="487" priority="394" operator="equal">
      <formula>"Yes"</formula>
    </cfRule>
  </conditionalFormatting>
  <conditionalFormatting sqref="G38 G40 G46:G47 G43">
    <cfRule type="cellIs" dxfId="486" priority="391" operator="equal">
      <formula>"No"</formula>
    </cfRule>
    <cfRule type="cellIs" dxfId="485" priority="392" operator="equal">
      <formula>"Yes"</formula>
    </cfRule>
  </conditionalFormatting>
  <conditionalFormatting sqref="G38 G40 G46:G47 G43">
    <cfRule type="cellIs" dxfId="484" priority="397" operator="equal">
      <formula>"No"</formula>
    </cfRule>
    <cfRule type="cellIs" dxfId="483" priority="398" operator="equal">
      <formula>"Yes"</formula>
    </cfRule>
  </conditionalFormatting>
  <conditionalFormatting sqref="H58">
    <cfRule type="cellIs" dxfId="482" priority="423" operator="equal">
      <formula>20</formula>
    </cfRule>
    <cfRule type="cellIs" dxfId="481" priority="424" operator="equal">
      <formula>1</formula>
    </cfRule>
  </conditionalFormatting>
  <conditionalFormatting sqref="G41">
    <cfRule type="cellIs" dxfId="480" priority="319" operator="equal">
      <formula>"No"</formula>
    </cfRule>
    <cfRule type="cellIs" dxfId="479" priority="320" operator="equal">
      <formula>"Yes"</formula>
    </cfRule>
  </conditionalFormatting>
  <conditionalFormatting sqref="H58">
    <cfRule type="cellIs" dxfId="478" priority="419" operator="equal">
      <formula>20</formula>
    </cfRule>
    <cfRule type="cellIs" dxfId="477" priority="420" operator="equal">
      <formula>1</formula>
    </cfRule>
  </conditionalFormatting>
  <conditionalFormatting sqref="G38 G40 G46:G47 G43">
    <cfRule type="cellIs" dxfId="476" priority="395" operator="equal">
      <formula>"No"</formula>
    </cfRule>
    <cfRule type="cellIs" dxfId="475" priority="396" operator="equal">
      <formula>"Yes"</formula>
    </cfRule>
  </conditionalFormatting>
  <conditionalFormatting sqref="G39">
    <cfRule type="cellIs" dxfId="474" priority="365" operator="equal">
      <formula>"No"</formula>
    </cfRule>
    <cfRule type="cellIs" dxfId="473" priority="366" operator="equal">
      <formula>"Yes"</formula>
    </cfRule>
  </conditionalFormatting>
  <conditionalFormatting sqref="G58">
    <cfRule type="cellIs" dxfId="472" priority="409" operator="equal">
      <formula>"No"</formula>
    </cfRule>
    <cfRule type="cellIs" dxfId="471" priority="410" operator="equal">
      <formula>"Yes"</formula>
    </cfRule>
  </conditionalFormatting>
  <conditionalFormatting sqref="G39">
    <cfRule type="cellIs" dxfId="470" priority="361" operator="equal">
      <formula>"No"</formula>
    </cfRule>
    <cfRule type="cellIs" dxfId="469" priority="362" operator="equal">
      <formula>"Yes"</formula>
    </cfRule>
  </conditionalFormatting>
  <conditionalFormatting sqref="G45">
    <cfRule type="cellIs" dxfId="468" priority="339" operator="equal">
      <formula>"No"</formula>
    </cfRule>
    <cfRule type="cellIs" dxfId="467" priority="340" operator="equal">
      <formula>"Yes"</formula>
    </cfRule>
  </conditionalFormatting>
  <conditionalFormatting sqref="F40 F46:F47 F43:F44">
    <cfRule type="cellIs" dxfId="466" priority="389" operator="equal">
      <formula>"No"</formula>
    </cfRule>
    <cfRule type="cellIs" dxfId="465" priority="390" operator="equal">
      <formula>"Yes"</formula>
    </cfRule>
  </conditionalFormatting>
  <conditionalFormatting sqref="F40 F46:F47 F43:F44">
    <cfRule type="cellIs" dxfId="464" priority="387" operator="equal">
      <formula>"No"</formula>
    </cfRule>
    <cfRule type="cellIs" dxfId="463" priority="388" operator="equal">
      <formula>"Yes"</formula>
    </cfRule>
  </conditionalFormatting>
  <conditionalFormatting sqref="G39">
    <cfRule type="cellIs" dxfId="462" priority="363" operator="equal">
      <formula>"No"</formula>
    </cfRule>
    <cfRule type="cellIs" dxfId="461" priority="364" operator="equal">
      <formula>"Yes"</formula>
    </cfRule>
  </conditionalFormatting>
  <conditionalFormatting sqref="G45">
    <cfRule type="cellIs" dxfId="460" priority="341" operator="equal">
      <formula>"No"</formula>
    </cfRule>
    <cfRule type="cellIs" dxfId="459" priority="342" operator="equal">
      <formula>"Yes"</formula>
    </cfRule>
  </conditionalFormatting>
  <conditionalFormatting sqref="H39">
    <cfRule type="cellIs" dxfId="458" priority="385" operator="equal">
      <formula>20</formula>
    </cfRule>
    <cfRule type="cellIs" dxfId="457" priority="386" operator="equal">
      <formula>1</formula>
    </cfRule>
  </conditionalFormatting>
  <conditionalFormatting sqref="H39">
    <cfRule type="cellIs" dxfId="456" priority="383" operator="equal">
      <formula>20</formula>
    </cfRule>
    <cfRule type="cellIs" dxfId="455" priority="384" operator="equal">
      <formula>1</formula>
    </cfRule>
  </conditionalFormatting>
  <conditionalFormatting sqref="H39">
    <cfRule type="cellIs" dxfId="454" priority="381" operator="equal">
      <formula>20</formula>
    </cfRule>
    <cfRule type="cellIs" dxfId="453" priority="382" operator="equal">
      <formula>1</formula>
    </cfRule>
  </conditionalFormatting>
  <conditionalFormatting sqref="E39">
    <cfRule type="cellIs" dxfId="452" priority="377" operator="equal">
      <formula>"No"</formula>
    </cfRule>
    <cfRule type="cellIs" dxfId="451" priority="378" operator="equal">
      <formula>"Yes"</formula>
    </cfRule>
  </conditionalFormatting>
  <conditionalFormatting sqref="F39">
    <cfRule type="cellIs" dxfId="450" priority="379" operator="equal">
      <formula>"No"</formula>
    </cfRule>
    <cfRule type="cellIs" dxfId="449" priority="380" operator="equal">
      <formula>"Yes"</formula>
    </cfRule>
  </conditionalFormatting>
  <conditionalFormatting sqref="H39">
    <cfRule type="cellIs" dxfId="448" priority="375" operator="equal">
      <formula>20</formula>
    </cfRule>
    <cfRule type="cellIs" dxfId="447" priority="376" operator="equal">
      <formula>1</formula>
    </cfRule>
  </conditionalFormatting>
  <conditionalFormatting sqref="E39">
    <cfRule type="cellIs" dxfId="446" priority="371" operator="equal">
      <formula>"No"</formula>
    </cfRule>
    <cfRule type="cellIs" dxfId="445" priority="372" operator="equal">
      <formula>"Yes"</formula>
    </cfRule>
  </conditionalFormatting>
  <conditionalFormatting sqref="F39">
    <cfRule type="cellIs" dxfId="444" priority="373" operator="equal">
      <formula>"No"</formula>
    </cfRule>
    <cfRule type="cellIs" dxfId="443" priority="374" operator="equal">
      <formula>"Yes"</formula>
    </cfRule>
  </conditionalFormatting>
  <conditionalFormatting sqref="G39">
    <cfRule type="cellIs" dxfId="442" priority="369" operator="equal">
      <formula>"No"</formula>
    </cfRule>
    <cfRule type="cellIs" dxfId="441" priority="370" operator="equal">
      <formula>"Yes"</formula>
    </cfRule>
  </conditionalFormatting>
  <conditionalFormatting sqref="G45">
    <cfRule type="cellIs" dxfId="440" priority="345" operator="equal">
      <formula>"No"</formula>
    </cfRule>
    <cfRule type="cellIs" dxfId="439" priority="346" operator="equal">
      <formula>"Yes"</formula>
    </cfRule>
  </conditionalFormatting>
  <conditionalFormatting sqref="F45">
    <cfRule type="cellIs" dxfId="438" priority="337" operator="equal">
      <formula>"No"</formula>
    </cfRule>
    <cfRule type="cellIs" dxfId="437" priority="338" operator="equal">
      <formula>"Yes"</formula>
    </cfRule>
  </conditionalFormatting>
  <conditionalFormatting sqref="F45">
    <cfRule type="cellIs" dxfId="436" priority="335" operator="equal">
      <formula>"No"</formula>
    </cfRule>
    <cfRule type="cellIs" dxfId="435" priority="336" operator="equal">
      <formula>"Yes"</formula>
    </cfRule>
  </conditionalFormatting>
  <conditionalFormatting sqref="H45">
    <cfRule type="cellIs" dxfId="434" priority="359" operator="equal">
      <formula>20</formula>
    </cfRule>
    <cfRule type="cellIs" dxfId="433" priority="360" operator="equal">
      <formula>1</formula>
    </cfRule>
  </conditionalFormatting>
  <conditionalFormatting sqref="H45">
    <cfRule type="cellIs" dxfId="432" priority="357" operator="equal">
      <formula>20</formula>
    </cfRule>
    <cfRule type="cellIs" dxfId="431" priority="358" operator="equal">
      <formula>1</formula>
    </cfRule>
  </conditionalFormatting>
  <conditionalFormatting sqref="E45">
    <cfRule type="cellIs" dxfId="430" priority="353" operator="equal">
      <formula>"No"</formula>
    </cfRule>
    <cfRule type="cellIs" dxfId="429" priority="354" operator="equal">
      <formula>"Yes"</formula>
    </cfRule>
  </conditionalFormatting>
  <conditionalFormatting sqref="H45">
    <cfRule type="cellIs" dxfId="428" priority="355" operator="equal">
      <formula>20</formula>
    </cfRule>
    <cfRule type="cellIs" dxfId="427" priority="356" operator="equal">
      <formula>1</formula>
    </cfRule>
  </conditionalFormatting>
  <conditionalFormatting sqref="H45">
    <cfRule type="cellIs" dxfId="426" priority="351" operator="equal">
      <formula>20</formula>
    </cfRule>
    <cfRule type="cellIs" dxfId="425" priority="352" operator="equal">
      <formula>1</formula>
    </cfRule>
  </conditionalFormatting>
  <conditionalFormatting sqref="E45">
    <cfRule type="cellIs" dxfId="424" priority="349" operator="equal">
      <formula>"No"</formula>
    </cfRule>
    <cfRule type="cellIs" dxfId="423" priority="350" operator="equal">
      <formula>"Yes"</formula>
    </cfRule>
  </conditionalFormatting>
  <conditionalFormatting sqref="F41:F42">
    <cfRule type="cellIs" dxfId="422" priority="311" operator="equal">
      <formula>"No"</formula>
    </cfRule>
    <cfRule type="cellIs" dxfId="421" priority="312" operator="equal">
      <formula>"Yes"</formula>
    </cfRule>
  </conditionalFormatting>
  <conditionalFormatting sqref="F41:F42">
    <cfRule type="cellIs" dxfId="420" priority="309" operator="equal">
      <formula>"No"</formula>
    </cfRule>
    <cfRule type="cellIs" dxfId="419" priority="310" operator="equal">
      <formula>"Yes"</formula>
    </cfRule>
  </conditionalFormatting>
  <conditionalFormatting sqref="G45">
    <cfRule type="cellIs" dxfId="418" priority="343" operator="equal">
      <formula>"No"</formula>
    </cfRule>
    <cfRule type="cellIs" dxfId="417" priority="344" operator="equal">
      <formula>"Yes"</formula>
    </cfRule>
  </conditionalFormatting>
  <conditionalFormatting sqref="H41">
    <cfRule type="cellIs" dxfId="416" priority="333" operator="equal">
      <formula>20</formula>
    </cfRule>
    <cfRule type="cellIs" dxfId="415" priority="334" operator="equal">
      <formula>1</formula>
    </cfRule>
  </conditionalFormatting>
  <conditionalFormatting sqref="H41">
    <cfRule type="cellIs" dxfId="414" priority="331" operator="equal">
      <formula>20</formula>
    </cfRule>
    <cfRule type="cellIs" dxfId="413" priority="332" operator="equal">
      <formula>1</formula>
    </cfRule>
  </conditionalFormatting>
  <conditionalFormatting sqref="H41">
    <cfRule type="cellIs" dxfId="412" priority="329" operator="equal">
      <formula>20</formula>
    </cfRule>
    <cfRule type="cellIs" dxfId="411" priority="330" operator="equal">
      <formula>1</formula>
    </cfRule>
  </conditionalFormatting>
  <conditionalFormatting sqref="E41:E42">
    <cfRule type="cellIs" dxfId="410" priority="327" operator="equal">
      <formula>"No"</formula>
    </cfRule>
    <cfRule type="cellIs" dxfId="409" priority="328" operator="equal">
      <formula>"Yes"</formula>
    </cfRule>
  </conditionalFormatting>
  <conditionalFormatting sqref="H41">
    <cfRule type="cellIs" dxfId="408" priority="325" operator="equal">
      <formula>20</formula>
    </cfRule>
    <cfRule type="cellIs" dxfId="407" priority="326" operator="equal">
      <formula>1</formula>
    </cfRule>
  </conditionalFormatting>
  <conditionalFormatting sqref="E41:E42">
    <cfRule type="cellIs" dxfId="406" priority="323" operator="equal">
      <formula>"No"</formula>
    </cfRule>
    <cfRule type="cellIs" dxfId="405" priority="324" operator="equal">
      <formula>"Yes"</formula>
    </cfRule>
  </conditionalFormatting>
  <conditionalFormatting sqref="G42">
    <cfRule type="cellIs" dxfId="404" priority="293" operator="equal">
      <formula>"No"</formula>
    </cfRule>
    <cfRule type="cellIs" dxfId="403" priority="294" operator="equal">
      <formula>"Yes"</formula>
    </cfRule>
  </conditionalFormatting>
  <conditionalFormatting sqref="G42">
    <cfRule type="cellIs" dxfId="402" priority="291" operator="equal">
      <formula>"No"</formula>
    </cfRule>
    <cfRule type="cellIs" dxfId="401" priority="292" operator="equal">
      <formula>"Yes"</formula>
    </cfRule>
  </conditionalFormatting>
  <conditionalFormatting sqref="G41">
    <cfRule type="cellIs" dxfId="400" priority="321" operator="equal">
      <formula>"No"</formula>
    </cfRule>
    <cfRule type="cellIs" dxfId="399" priority="322" operator="equal">
      <formula>"Yes"</formula>
    </cfRule>
  </conditionalFormatting>
  <conditionalFormatting sqref="G41">
    <cfRule type="cellIs" dxfId="398" priority="317" operator="equal">
      <formula>"No"</formula>
    </cfRule>
    <cfRule type="cellIs" dxfId="397" priority="318" operator="equal">
      <formula>"Yes"</formula>
    </cfRule>
  </conditionalFormatting>
  <conditionalFormatting sqref="G41">
    <cfRule type="cellIs" dxfId="396" priority="315" operator="equal">
      <formula>"No"</formula>
    </cfRule>
    <cfRule type="cellIs" dxfId="395" priority="316" operator="equal">
      <formula>"Yes"</formula>
    </cfRule>
  </conditionalFormatting>
  <conditionalFormatting sqref="G41">
    <cfRule type="cellIs" dxfId="394" priority="313" operator="equal">
      <formula>"No"</formula>
    </cfRule>
    <cfRule type="cellIs" dxfId="393" priority="314" operator="equal">
      <formula>"Yes"</formula>
    </cfRule>
  </conditionalFormatting>
  <conditionalFormatting sqref="H42">
    <cfRule type="cellIs" dxfId="392" priority="307" operator="equal">
      <formula>20</formula>
    </cfRule>
    <cfRule type="cellIs" dxfId="391" priority="308" operator="equal">
      <formula>1</formula>
    </cfRule>
  </conditionalFormatting>
  <conditionalFormatting sqref="H42">
    <cfRule type="cellIs" dxfId="390" priority="305" operator="equal">
      <formula>20</formula>
    </cfRule>
    <cfRule type="cellIs" dxfId="389" priority="306" operator="equal">
      <formula>1</formula>
    </cfRule>
  </conditionalFormatting>
  <conditionalFormatting sqref="H42">
    <cfRule type="cellIs" dxfId="388" priority="303" operator="equal">
      <formula>20</formula>
    </cfRule>
    <cfRule type="cellIs" dxfId="387" priority="304" operator="equal">
      <formula>1</formula>
    </cfRule>
  </conditionalFormatting>
  <conditionalFormatting sqref="H42">
    <cfRule type="cellIs" dxfId="386" priority="301" operator="equal">
      <formula>20</formula>
    </cfRule>
    <cfRule type="cellIs" dxfId="385" priority="302" operator="equal">
      <formula>1</formula>
    </cfRule>
  </conditionalFormatting>
  <conditionalFormatting sqref="G42">
    <cfRule type="cellIs" dxfId="384" priority="299" operator="equal">
      <formula>"No"</formula>
    </cfRule>
    <cfRule type="cellIs" dxfId="383" priority="300" operator="equal">
      <formula>"Yes"</formula>
    </cfRule>
  </conditionalFormatting>
  <conditionalFormatting sqref="G42">
    <cfRule type="cellIs" dxfId="382" priority="297" operator="equal">
      <formula>"No"</formula>
    </cfRule>
    <cfRule type="cellIs" dxfId="381" priority="298" operator="equal">
      <formula>"Yes"</formula>
    </cfRule>
  </conditionalFormatting>
  <conditionalFormatting sqref="G42">
    <cfRule type="cellIs" dxfId="380" priority="295" operator="equal">
      <formula>"No"</formula>
    </cfRule>
    <cfRule type="cellIs" dxfId="379" priority="296" operator="equal">
      <formula>"Yes"</formula>
    </cfRule>
  </conditionalFormatting>
  <conditionalFormatting sqref="H48:H49">
    <cfRule type="cellIs" dxfId="378" priority="289" operator="equal">
      <formula>20</formula>
    </cfRule>
    <cfRule type="cellIs" dxfId="377" priority="290" operator="equal">
      <formula>1</formula>
    </cfRule>
  </conditionalFormatting>
  <conditionalFormatting sqref="H48:H49">
    <cfRule type="cellIs" dxfId="376" priority="287" operator="equal">
      <formula>20</formula>
    </cfRule>
    <cfRule type="cellIs" dxfId="375" priority="288" operator="equal">
      <formula>1</formula>
    </cfRule>
  </conditionalFormatting>
  <conditionalFormatting sqref="H48:H49">
    <cfRule type="cellIs" dxfId="374" priority="285" operator="equal">
      <formula>20</formula>
    </cfRule>
    <cfRule type="cellIs" dxfId="373" priority="286" operator="equal">
      <formula>1</formula>
    </cfRule>
  </conditionalFormatting>
  <conditionalFormatting sqref="E48:E49">
    <cfRule type="cellIs" dxfId="372" priority="283" operator="equal">
      <formula>"No"</formula>
    </cfRule>
    <cfRule type="cellIs" dxfId="371" priority="284" operator="equal">
      <formula>"Yes"</formula>
    </cfRule>
  </conditionalFormatting>
  <conditionalFormatting sqref="H48:H49">
    <cfRule type="cellIs" dxfId="370" priority="281" operator="equal">
      <formula>20</formula>
    </cfRule>
    <cfRule type="cellIs" dxfId="369" priority="282" operator="equal">
      <formula>1</formula>
    </cfRule>
  </conditionalFormatting>
  <conditionalFormatting sqref="E48:E49">
    <cfRule type="cellIs" dxfId="368" priority="279" operator="equal">
      <formula>"No"</formula>
    </cfRule>
    <cfRule type="cellIs" dxfId="367" priority="280" operator="equal">
      <formula>"Yes"</formula>
    </cfRule>
  </conditionalFormatting>
  <conditionalFormatting sqref="F48:F49">
    <cfRule type="cellIs" dxfId="366" priority="267" operator="equal">
      <formula>"No"</formula>
    </cfRule>
    <cfRule type="cellIs" dxfId="365" priority="268" operator="equal">
      <formula>"Yes"</formula>
    </cfRule>
  </conditionalFormatting>
  <conditionalFormatting sqref="F48:F49">
    <cfRule type="cellIs" dxfId="364" priority="265" operator="equal">
      <formula>"No"</formula>
    </cfRule>
    <cfRule type="cellIs" dxfId="363" priority="266" operator="equal">
      <formula>"Yes"</formula>
    </cfRule>
  </conditionalFormatting>
  <conditionalFormatting sqref="G48:G49">
    <cfRule type="cellIs" dxfId="362" priority="277" operator="equal">
      <formula>"No"</formula>
    </cfRule>
    <cfRule type="cellIs" dxfId="361" priority="278" operator="equal">
      <formula>"Yes"</formula>
    </cfRule>
  </conditionalFormatting>
  <conditionalFormatting sqref="G48:G49">
    <cfRule type="cellIs" dxfId="360" priority="275" operator="equal">
      <formula>"No"</formula>
    </cfRule>
    <cfRule type="cellIs" dxfId="359" priority="276" operator="equal">
      <formula>"Yes"</formula>
    </cfRule>
  </conditionalFormatting>
  <conditionalFormatting sqref="G48:G49">
    <cfRule type="cellIs" dxfId="358" priority="273" operator="equal">
      <formula>"No"</formula>
    </cfRule>
    <cfRule type="cellIs" dxfId="357" priority="274" operator="equal">
      <formula>"Yes"</formula>
    </cfRule>
  </conditionalFormatting>
  <conditionalFormatting sqref="G48:G49">
    <cfRule type="cellIs" dxfId="356" priority="271" operator="equal">
      <formula>"No"</formula>
    </cfRule>
    <cfRule type="cellIs" dxfId="355" priority="272" operator="equal">
      <formula>"Yes"</formula>
    </cfRule>
  </conditionalFormatting>
  <conditionalFormatting sqref="G48:G49">
    <cfRule type="cellIs" dxfId="354" priority="269" operator="equal">
      <formula>"No"</formula>
    </cfRule>
    <cfRule type="cellIs" dxfId="353" priority="270" operator="equal">
      <formula>"Yes"</formula>
    </cfRule>
  </conditionalFormatting>
  <conditionalFormatting sqref="H55">
    <cfRule type="cellIs" dxfId="352" priority="263" operator="equal">
      <formula>20</formula>
    </cfRule>
    <cfRule type="cellIs" dxfId="351" priority="264" operator="equal">
      <formula>1</formula>
    </cfRule>
  </conditionalFormatting>
  <conditionalFormatting sqref="H55">
    <cfRule type="cellIs" dxfId="350" priority="261" operator="equal">
      <formula>20</formula>
    </cfRule>
    <cfRule type="cellIs" dxfId="349" priority="262" operator="equal">
      <formula>1</formula>
    </cfRule>
  </conditionalFormatting>
  <conditionalFormatting sqref="E55">
    <cfRule type="cellIs" dxfId="348" priority="257" operator="equal">
      <formula>"No"</formula>
    </cfRule>
    <cfRule type="cellIs" dxfId="347" priority="258" operator="equal">
      <formula>"Yes"</formula>
    </cfRule>
  </conditionalFormatting>
  <conditionalFormatting sqref="F55">
    <cfRule type="cellIs" dxfId="346" priority="249" operator="equal">
      <formula>"No"</formula>
    </cfRule>
    <cfRule type="cellIs" dxfId="345" priority="250" operator="equal">
      <formula>"Yes"</formula>
    </cfRule>
  </conditionalFormatting>
  <conditionalFormatting sqref="E55">
    <cfRule type="cellIs" dxfId="344" priority="253" operator="equal">
      <formula>"No"</formula>
    </cfRule>
    <cfRule type="cellIs" dxfId="343" priority="254" operator="equal">
      <formula>"Yes"</formula>
    </cfRule>
  </conditionalFormatting>
  <conditionalFormatting sqref="H55">
    <cfRule type="cellIs" dxfId="342" priority="259" operator="equal">
      <formula>20</formula>
    </cfRule>
    <cfRule type="cellIs" dxfId="341" priority="260" operator="equal">
      <formula>1</formula>
    </cfRule>
  </conditionalFormatting>
  <conditionalFormatting sqref="H55">
    <cfRule type="cellIs" dxfId="340" priority="255" operator="equal">
      <formula>20</formula>
    </cfRule>
    <cfRule type="cellIs" dxfId="339" priority="256" operator="equal">
      <formula>1</formula>
    </cfRule>
  </conditionalFormatting>
  <conditionalFormatting sqref="F55">
    <cfRule type="cellIs" dxfId="338" priority="251" operator="equal">
      <formula>"No"</formula>
    </cfRule>
    <cfRule type="cellIs" dxfId="337" priority="252" operator="equal">
      <formula>"Yes"</formula>
    </cfRule>
  </conditionalFormatting>
  <conditionalFormatting sqref="G59">
    <cfRule type="cellIs" dxfId="336" priority="191" operator="equal">
      <formula>"No"</formula>
    </cfRule>
    <cfRule type="cellIs" dxfId="335" priority="192" operator="equal">
      <formula>"Yes"</formula>
    </cfRule>
  </conditionalFormatting>
  <conditionalFormatting sqref="G59">
    <cfRule type="cellIs" dxfId="334" priority="189" operator="equal">
      <formula>"No"</formula>
    </cfRule>
    <cfRule type="cellIs" dxfId="333" priority="190" operator="equal">
      <formula>"Yes"</formula>
    </cfRule>
  </conditionalFormatting>
  <conditionalFormatting sqref="H56:H57">
    <cfRule type="cellIs" dxfId="332" priority="243" operator="equal">
      <formula>20</formula>
    </cfRule>
    <cfRule type="cellIs" dxfId="331" priority="244" operator="equal">
      <formula>1</formula>
    </cfRule>
  </conditionalFormatting>
  <conditionalFormatting sqref="H56:H57">
    <cfRule type="cellIs" dxfId="330" priority="241" operator="equal">
      <formula>20</formula>
    </cfRule>
    <cfRule type="cellIs" dxfId="329" priority="242" operator="equal">
      <formula>1</formula>
    </cfRule>
  </conditionalFormatting>
  <conditionalFormatting sqref="E56:E57">
    <cfRule type="cellIs" dxfId="328" priority="237" operator="equal">
      <formula>"No"</formula>
    </cfRule>
    <cfRule type="cellIs" dxfId="327" priority="238" operator="equal">
      <formula>"Yes"</formula>
    </cfRule>
  </conditionalFormatting>
  <conditionalFormatting sqref="F56:F57">
    <cfRule type="cellIs" dxfId="326" priority="229" operator="equal">
      <formula>"No"</formula>
    </cfRule>
    <cfRule type="cellIs" dxfId="325" priority="230" operator="equal">
      <formula>"Yes"</formula>
    </cfRule>
  </conditionalFormatting>
  <conditionalFormatting sqref="E56:E57">
    <cfRule type="cellIs" dxfId="324" priority="233" operator="equal">
      <formula>"No"</formula>
    </cfRule>
    <cfRule type="cellIs" dxfId="323" priority="234" operator="equal">
      <formula>"Yes"</formula>
    </cfRule>
  </conditionalFormatting>
  <conditionalFormatting sqref="H56:H57">
    <cfRule type="cellIs" dxfId="322" priority="239" operator="equal">
      <formula>20</formula>
    </cfRule>
    <cfRule type="cellIs" dxfId="321" priority="240" operator="equal">
      <formula>1</formula>
    </cfRule>
  </conditionalFormatting>
  <conditionalFormatting sqref="H56:H57">
    <cfRule type="cellIs" dxfId="320" priority="235" operator="equal">
      <formula>20</formula>
    </cfRule>
    <cfRule type="cellIs" dxfId="319" priority="236" operator="equal">
      <formula>1</formula>
    </cfRule>
  </conditionalFormatting>
  <conditionalFormatting sqref="F56:F57">
    <cfRule type="cellIs" dxfId="318" priority="231" operator="equal">
      <formula>"No"</formula>
    </cfRule>
    <cfRule type="cellIs" dxfId="317" priority="232" operator="equal">
      <formula>"Yes"</formula>
    </cfRule>
  </conditionalFormatting>
  <conditionalFormatting sqref="H53:H54">
    <cfRule type="cellIs" dxfId="316" priority="223" operator="equal">
      <formula>20</formula>
    </cfRule>
    <cfRule type="cellIs" dxfId="315" priority="224" operator="equal">
      <formula>1</formula>
    </cfRule>
  </conditionalFormatting>
  <conditionalFormatting sqref="H53:H54">
    <cfRule type="cellIs" dxfId="314" priority="221" operator="equal">
      <formula>20</formula>
    </cfRule>
    <cfRule type="cellIs" dxfId="313" priority="222" operator="equal">
      <formula>1</formula>
    </cfRule>
  </conditionalFormatting>
  <conditionalFormatting sqref="E53:E54">
    <cfRule type="cellIs" dxfId="312" priority="217" operator="equal">
      <formula>"No"</formula>
    </cfRule>
    <cfRule type="cellIs" dxfId="311" priority="218" operator="equal">
      <formula>"Yes"</formula>
    </cfRule>
  </conditionalFormatting>
  <conditionalFormatting sqref="F53:F54">
    <cfRule type="cellIs" dxfId="310" priority="209" operator="equal">
      <formula>"No"</formula>
    </cfRule>
    <cfRule type="cellIs" dxfId="309" priority="210" operator="equal">
      <formula>"Yes"</formula>
    </cfRule>
  </conditionalFormatting>
  <conditionalFormatting sqref="E53:E54">
    <cfRule type="cellIs" dxfId="308" priority="213" operator="equal">
      <formula>"No"</formula>
    </cfRule>
    <cfRule type="cellIs" dxfId="307" priority="214" operator="equal">
      <formula>"Yes"</formula>
    </cfRule>
  </conditionalFormatting>
  <conditionalFormatting sqref="G53:G54">
    <cfRule type="cellIs" dxfId="306" priority="207" operator="equal">
      <formula>"No"</formula>
    </cfRule>
    <cfRule type="cellIs" dxfId="305" priority="208" operator="equal">
      <formula>"Yes"</formula>
    </cfRule>
  </conditionalFormatting>
  <conditionalFormatting sqref="H53:H54">
    <cfRule type="cellIs" dxfId="304" priority="219" operator="equal">
      <formula>20</formula>
    </cfRule>
    <cfRule type="cellIs" dxfId="303" priority="220" operator="equal">
      <formula>1</formula>
    </cfRule>
  </conditionalFormatting>
  <conditionalFormatting sqref="H53:H54">
    <cfRule type="cellIs" dxfId="302" priority="215" operator="equal">
      <formula>20</formula>
    </cfRule>
    <cfRule type="cellIs" dxfId="301" priority="216" operator="equal">
      <formula>1</formula>
    </cfRule>
  </conditionalFormatting>
  <conditionalFormatting sqref="F53:F54">
    <cfRule type="cellIs" dxfId="300" priority="211" operator="equal">
      <formula>"No"</formula>
    </cfRule>
    <cfRule type="cellIs" dxfId="299" priority="212" operator="equal">
      <formula>"Yes"</formula>
    </cfRule>
  </conditionalFormatting>
  <conditionalFormatting sqref="G53:G54">
    <cfRule type="cellIs" dxfId="298" priority="205" operator="equal">
      <formula>"No"</formula>
    </cfRule>
    <cfRule type="cellIs" dxfId="297" priority="206" operator="equal">
      <formula>"Yes"</formula>
    </cfRule>
  </conditionalFormatting>
  <conditionalFormatting sqref="F59">
    <cfRule type="cellIs" dxfId="296" priority="193" operator="equal">
      <formula>"No"</formula>
    </cfRule>
    <cfRule type="cellIs" dxfId="295" priority="194" operator="equal">
      <formula>"Yes"</formula>
    </cfRule>
  </conditionalFormatting>
  <conditionalFormatting sqref="E59">
    <cfRule type="cellIs" dxfId="294" priority="201" operator="equal">
      <formula>"No"</formula>
    </cfRule>
    <cfRule type="cellIs" dxfId="293" priority="202" operator="equal">
      <formula>"Yes"</formula>
    </cfRule>
  </conditionalFormatting>
  <conditionalFormatting sqref="E59">
    <cfRule type="cellIs" dxfId="292" priority="197" operator="equal">
      <formula>"No"</formula>
    </cfRule>
    <cfRule type="cellIs" dxfId="291" priority="198" operator="equal">
      <formula>"Yes"</formula>
    </cfRule>
  </conditionalFormatting>
  <conditionalFormatting sqref="F59">
    <cfRule type="cellIs" dxfId="290" priority="195" operator="equal">
      <formula>"No"</formula>
    </cfRule>
    <cfRule type="cellIs" dxfId="289" priority="196" operator="equal">
      <formula>"Yes"</formula>
    </cfRule>
  </conditionalFormatting>
  <conditionalFormatting sqref="H59">
    <cfRule type="cellIs" dxfId="288" priority="203" operator="equal">
      <formula>20</formula>
    </cfRule>
    <cfRule type="cellIs" dxfId="287" priority="204" operator="equal">
      <formula>1</formula>
    </cfRule>
  </conditionalFormatting>
  <conditionalFormatting sqref="H59">
    <cfRule type="cellIs" dxfId="286" priority="199" operator="equal">
      <formula>20</formula>
    </cfRule>
    <cfRule type="cellIs" dxfId="285" priority="200" operator="equal">
      <formula>1</formula>
    </cfRule>
  </conditionalFormatting>
  <conditionalFormatting sqref="H11:H20">
    <cfRule type="cellIs" dxfId="284" priority="187" operator="equal">
      <formula>20</formula>
    </cfRule>
    <cfRule type="cellIs" dxfId="283" priority="188" operator="equal">
      <formula>1</formula>
    </cfRule>
  </conditionalFormatting>
  <conditionalFormatting sqref="E11:G20">
    <cfRule type="cellIs" dxfId="282" priority="185" operator="equal">
      <formula>"No"</formula>
    </cfRule>
    <cfRule type="cellIs" dxfId="281" priority="186" operator="equal">
      <formula>"Yes"</formula>
    </cfRule>
  </conditionalFormatting>
  <conditionalFormatting sqref="H21">
    <cfRule type="cellIs" dxfId="280" priority="183" operator="equal">
      <formula>20</formula>
    </cfRule>
    <cfRule type="cellIs" dxfId="279" priority="184" operator="equal">
      <formula>1</formula>
    </cfRule>
  </conditionalFormatting>
  <conditionalFormatting sqref="E21:G21">
    <cfRule type="cellIs" dxfId="278" priority="181" operator="equal">
      <formula>"No"</formula>
    </cfRule>
    <cfRule type="cellIs" dxfId="277" priority="182" operator="equal">
      <formula>"Yes"</formula>
    </cfRule>
  </conditionalFormatting>
  <conditionalFormatting sqref="H22:H23">
    <cfRule type="cellIs" dxfId="276" priority="179" operator="equal">
      <formula>20</formula>
    </cfRule>
    <cfRule type="cellIs" dxfId="275" priority="180" operator="equal">
      <formula>1</formula>
    </cfRule>
  </conditionalFormatting>
  <conditionalFormatting sqref="E22:G23">
    <cfRule type="cellIs" dxfId="274" priority="177" operator="equal">
      <formula>"No"</formula>
    </cfRule>
    <cfRule type="cellIs" dxfId="273" priority="178" operator="equal">
      <formula>"Yes"</formula>
    </cfRule>
  </conditionalFormatting>
  <conditionalFormatting sqref="G37">
    <cfRule type="cellIs" dxfId="268" priority="171" operator="equal">
      <formula>"No"</formula>
    </cfRule>
    <cfRule type="cellIs" dxfId="267" priority="172" operator="equal">
      <formula>"Yes"</formula>
    </cfRule>
  </conditionalFormatting>
  <conditionalFormatting sqref="G37">
    <cfRule type="cellIs" dxfId="266" priority="169" operator="equal">
      <formula>"No"</formula>
    </cfRule>
    <cfRule type="cellIs" dxfId="265" priority="170" operator="equal">
      <formula>"Yes"</formula>
    </cfRule>
  </conditionalFormatting>
  <conditionalFormatting sqref="H37">
    <cfRule type="cellIs" dxfId="264" priority="167" operator="equal">
      <formula>20</formula>
    </cfRule>
    <cfRule type="cellIs" dxfId="263" priority="168" operator="equal">
      <formula>1</formula>
    </cfRule>
  </conditionalFormatting>
  <conditionalFormatting sqref="G37">
    <cfRule type="cellIs" dxfId="262" priority="165" operator="equal">
      <formula>"No"</formula>
    </cfRule>
    <cfRule type="cellIs" dxfId="261" priority="166" operator="equal">
      <formula>"Yes"</formula>
    </cfRule>
  </conditionalFormatting>
  <conditionalFormatting sqref="F37">
    <cfRule type="cellIs" dxfId="260" priority="163" operator="equal">
      <formula>"No"</formula>
    </cfRule>
    <cfRule type="cellIs" dxfId="259" priority="164" operator="equal">
      <formula>"Yes"</formula>
    </cfRule>
  </conditionalFormatting>
  <conditionalFormatting sqref="E37">
    <cfRule type="cellIs" dxfId="258" priority="161" operator="equal">
      <formula>"No"</formula>
    </cfRule>
    <cfRule type="cellIs" dxfId="257" priority="162" operator="equal">
      <formula>"Yes"</formula>
    </cfRule>
  </conditionalFormatting>
  <conditionalFormatting sqref="G37">
    <cfRule type="cellIs" dxfId="256" priority="159" operator="equal">
      <formula>"No"</formula>
    </cfRule>
    <cfRule type="cellIs" dxfId="255" priority="160" operator="equal">
      <formula>"Yes"</formula>
    </cfRule>
  </conditionalFormatting>
  <conditionalFormatting sqref="H37">
    <cfRule type="cellIs" dxfId="254" priority="157" operator="equal">
      <formula>20</formula>
    </cfRule>
    <cfRule type="cellIs" dxfId="253" priority="158" operator="equal">
      <formula>1</formula>
    </cfRule>
  </conditionalFormatting>
  <conditionalFormatting sqref="G37">
    <cfRule type="cellIs" dxfId="252" priority="155" operator="equal">
      <formula>"No"</formula>
    </cfRule>
    <cfRule type="cellIs" dxfId="251" priority="156" operator="equal">
      <formula>"Yes"</formula>
    </cfRule>
  </conditionalFormatting>
  <conditionalFormatting sqref="F37">
    <cfRule type="cellIs" dxfId="250" priority="153" operator="equal">
      <formula>"No"</formula>
    </cfRule>
    <cfRule type="cellIs" dxfId="249" priority="154" operator="equal">
      <formula>"Yes"</formula>
    </cfRule>
  </conditionalFormatting>
  <conditionalFormatting sqref="E37">
    <cfRule type="cellIs" dxfId="248" priority="151" operator="equal">
      <formula>"No"</formula>
    </cfRule>
    <cfRule type="cellIs" dxfId="247" priority="152" operator="equal">
      <formula>"Yes"</formula>
    </cfRule>
  </conditionalFormatting>
  <conditionalFormatting sqref="G33">
    <cfRule type="cellIs" dxfId="246" priority="149" operator="equal">
      <formula>"No"</formula>
    </cfRule>
    <cfRule type="cellIs" dxfId="245" priority="150" operator="equal">
      <formula>"Yes"</formula>
    </cfRule>
  </conditionalFormatting>
  <conditionalFormatting sqref="G33">
    <cfRule type="cellIs" dxfId="244" priority="147" operator="equal">
      <formula>"No"</formula>
    </cfRule>
    <cfRule type="cellIs" dxfId="243" priority="148" operator="equal">
      <formula>"Yes"</formula>
    </cfRule>
  </conditionalFormatting>
  <conditionalFormatting sqref="H33">
    <cfRule type="cellIs" dxfId="242" priority="145" operator="equal">
      <formula>20</formula>
    </cfRule>
    <cfRule type="cellIs" dxfId="241" priority="146" operator="equal">
      <formula>1</formula>
    </cfRule>
  </conditionalFormatting>
  <conditionalFormatting sqref="G33">
    <cfRule type="cellIs" dxfId="240" priority="143" operator="equal">
      <formula>"No"</formula>
    </cfRule>
    <cfRule type="cellIs" dxfId="239" priority="144" operator="equal">
      <formula>"Yes"</formula>
    </cfRule>
  </conditionalFormatting>
  <conditionalFormatting sqref="F33">
    <cfRule type="cellIs" dxfId="238" priority="141" operator="equal">
      <formula>"No"</formula>
    </cfRule>
    <cfRule type="cellIs" dxfId="237" priority="142" operator="equal">
      <formula>"Yes"</formula>
    </cfRule>
  </conditionalFormatting>
  <conditionalFormatting sqref="E33">
    <cfRule type="cellIs" dxfId="236" priority="139" operator="equal">
      <formula>"No"</formula>
    </cfRule>
    <cfRule type="cellIs" dxfId="235" priority="140" operator="equal">
      <formula>"Yes"</formula>
    </cfRule>
  </conditionalFormatting>
  <conditionalFormatting sqref="G33">
    <cfRule type="cellIs" dxfId="234" priority="137" operator="equal">
      <formula>"No"</formula>
    </cfRule>
    <cfRule type="cellIs" dxfId="233" priority="138" operator="equal">
      <formula>"Yes"</formula>
    </cfRule>
  </conditionalFormatting>
  <conditionalFormatting sqref="H33">
    <cfRule type="cellIs" dxfId="232" priority="135" operator="equal">
      <formula>20</formula>
    </cfRule>
    <cfRule type="cellIs" dxfId="231" priority="136" operator="equal">
      <formula>1</formula>
    </cfRule>
  </conditionalFormatting>
  <conditionalFormatting sqref="G33">
    <cfRule type="cellIs" dxfId="230" priority="133" operator="equal">
      <formula>"No"</formula>
    </cfRule>
    <cfRule type="cellIs" dxfId="229" priority="134" operator="equal">
      <formula>"Yes"</formula>
    </cfRule>
  </conditionalFormatting>
  <conditionalFormatting sqref="F33">
    <cfRule type="cellIs" dxfId="228" priority="131" operator="equal">
      <formula>"No"</formula>
    </cfRule>
    <cfRule type="cellIs" dxfId="227" priority="132" operator="equal">
      <formula>"Yes"</formula>
    </cfRule>
  </conditionalFormatting>
  <conditionalFormatting sqref="E33">
    <cfRule type="cellIs" dxfId="226" priority="129" operator="equal">
      <formula>"No"</formula>
    </cfRule>
    <cfRule type="cellIs" dxfId="225" priority="130" operator="equal">
      <formula>"Yes"</formula>
    </cfRule>
  </conditionalFormatting>
  <conditionalFormatting sqref="H28 H30">
    <cfRule type="cellIs" dxfId="224" priority="127" operator="equal">
      <formula>20</formula>
    </cfRule>
    <cfRule type="cellIs" dxfId="223" priority="128" operator="equal">
      <formula>1</formula>
    </cfRule>
  </conditionalFormatting>
  <conditionalFormatting sqref="F28 F30">
    <cfRule type="cellIs" dxfId="222" priority="125" operator="equal">
      <formula>"No"</formula>
    </cfRule>
    <cfRule type="cellIs" dxfId="221" priority="126" operator="equal">
      <formula>"Yes"</formula>
    </cfRule>
  </conditionalFormatting>
  <conditionalFormatting sqref="G28 G30">
    <cfRule type="cellIs" dxfId="220" priority="123" operator="equal">
      <formula>"No"</formula>
    </cfRule>
    <cfRule type="cellIs" dxfId="219" priority="124" operator="equal">
      <formula>"Yes"</formula>
    </cfRule>
  </conditionalFormatting>
  <conditionalFormatting sqref="H27">
    <cfRule type="cellIs" dxfId="218" priority="121" operator="equal">
      <formula>20</formula>
    </cfRule>
    <cfRule type="cellIs" dxfId="217" priority="122" operator="equal">
      <formula>1</formula>
    </cfRule>
  </conditionalFormatting>
  <conditionalFormatting sqref="F27">
    <cfRule type="cellIs" dxfId="216" priority="119" operator="equal">
      <formula>"No"</formula>
    </cfRule>
    <cfRule type="cellIs" dxfId="215" priority="120" operator="equal">
      <formula>"Yes"</formula>
    </cfRule>
  </conditionalFormatting>
  <conditionalFormatting sqref="G27">
    <cfRule type="cellIs" dxfId="214" priority="117" operator="equal">
      <formula>"No"</formula>
    </cfRule>
    <cfRule type="cellIs" dxfId="213" priority="118" operator="equal">
      <formula>"Yes"</formula>
    </cfRule>
  </conditionalFormatting>
  <conditionalFormatting sqref="G32">
    <cfRule type="cellIs" dxfId="212" priority="115" operator="equal">
      <formula>"No"</formula>
    </cfRule>
    <cfRule type="cellIs" dxfId="211" priority="116" operator="equal">
      <formula>"Yes"</formula>
    </cfRule>
  </conditionalFormatting>
  <conditionalFormatting sqref="G32">
    <cfRule type="cellIs" dxfId="210" priority="113" operator="equal">
      <formula>"No"</formula>
    </cfRule>
    <cfRule type="cellIs" dxfId="209" priority="114" operator="equal">
      <formula>"Yes"</formula>
    </cfRule>
  </conditionalFormatting>
  <conditionalFormatting sqref="H32">
    <cfRule type="cellIs" dxfId="208" priority="111" operator="equal">
      <formula>20</formula>
    </cfRule>
    <cfRule type="cellIs" dxfId="207" priority="112" operator="equal">
      <formula>1</formula>
    </cfRule>
  </conditionalFormatting>
  <conditionalFormatting sqref="G32">
    <cfRule type="cellIs" dxfId="206" priority="109" operator="equal">
      <formula>"No"</formula>
    </cfRule>
    <cfRule type="cellIs" dxfId="205" priority="110" operator="equal">
      <formula>"Yes"</formula>
    </cfRule>
  </conditionalFormatting>
  <conditionalFormatting sqref="F32">
    <cfRule type="cellIs" dxfId="204" priority="107" operator="equal">
      <formula>"No"</formula>
    </cfRule>
    <cfRule type="cellIs" dxfId="203" priority="108" operator="equal">
      <formula>"Yes"</formula>
    </cfRule>
  </conditionalFormatting>
  <conditionalFormatting sqref="E32">
    <cfRule type="cellIs" dxfId="202" priority="105" operator="equal">
      <formula>"No"</formula>
    </cfRule>
    <cfRule type="cellIs" dxfId="201" priority="106" operator="equal">
      <formula>"Yes"</formula>
    </cfRule>
  </conditionalFormatting>
  <conditionalFormatting sqref="G32">
    <cfRule type="cellIs" dxfId="200" priority="103" operator="equal">
      <formula>"No"</formula>
    </cfRule>
    <cfRule type="cellIs" dxfId="199" priority="104" operator="equal">
      <formula>"Yes"</formula>
    </cfRule>
  </conditionalFormatting>
  <conditionalFormatting sqref="H32">
    <cfRule type="cellIs" dxfId="198" priority="101" operator="equal">
      <formula>20</formula>
    </cfRule>
    <cfRule type="cellIs" dxfId="197" priority="102" operator="equal">
      <formula>1</formula>
    </cfRule>
  </conditionalFormatting>
  <conditionalFormatting sqref="G32">
    <cfRule type="cellIs" dxfId="196" priority="99" operator="equal">
      <formula>"No"</formula>
    </cfRule>
    <cfRule type="cellIs" dxfId="195" priority="100" operator="equal">
      <formula>"Yes"</formula>
    </cfRule>
  </conditionalFormatting>
  <conditionalFormatting sqref="F32">
    <cfRule type="cellIs" dxfId="194" priority="97" operator="equal">
      <formula>"No"</formula>
    </cfRule>
    <cfRule type="cellIs" dxfId="193" priority="98" operator="equal">
      <formula>"Yes"</formula>
    </cfRule>
  </conditionalFormatting>
  <conditionalFormatting sqref="E32">
    <cfRule type="cellIs" dxfId="192" priority="95" operator="equal">
      <formula>"No"</formula>
    </cfRule>
    <cfRule type="cellIs" dxfId="191" priority="96" operator="equal">
      <formula>"Yes"</formula>
    </cfRule>
  </conditionalFormatting>
  <conditionalFormatting sqref="G35:G36">
    <cfRule type="cellIs" dxfId="190" priority="93" operator="equal">
      <formula>"No"</formula>
    </cfRule>
    <cfRule type="cellIs" dxfId="189" priority="94" operator="equal">
      <formula>"Yes"</formula>
    </cfRule>
  </conditionalFormatting>
  <conditionalFormatting sqref="G35:G36">
    <cfRule type="cellIs" dxfId="188" priority="91" operator="equal">
      <formula>"No"</formula>
    </cfRule>
    <cfRule type="cellIs" dxfId="187" priority="92" operator="equal">
      <formula>"Yes"</formula>
    </cfRule>
  </conditionalFormatting>
  <conditionalFormatting sqref="H35">
    <cfRule type="cellIs" dxfId="186" priority="89" operator="equal">
      <formula>20</formula>
    </cfRule>
    <cfRule type="cellIs" dxfId="185" priority="90" operator="equal">
      <formula>1</formula>
    </cfRule>
  </conditionalFormatting>
  <conditionalFormatting sqref="G35:G36">
    <cfRule type="cellIs" dxfId="184" priority="87" operator="equal">
      <formula>"No"</formula>
    </cfRule>
    <cfRule type="cellIs" dxfId="183" priority="88" operator="equal">
      <formula>"Yes"</formula>
    </cfRule>
  </conditionalFormatting>
  <conditionalFormatting sqref="F35:F36">
    <cfRule type="cellIs" dxfId="182" priority="85" operator="equal">
      <formula>"No"</formula>
    </cfRule>
    <cfRule type="cellIs" dxfId="181" priority="86" operator="equal">
      <formula>"Yes"</formula>
    </cfRule>
  </conditionalFormatting>
  <conditionalFormatting sqref="E35:E36">
    <cfRule type="cellIs" dxfId="180" priority="83" operator="equal">
      <formula>"No"</formula>
    </cfRule>
    <cfRule type="cellIs" dxfId="179" priority="84" operator="equal">
      <formula>"Yes"</formula>
    </cfRule>
  </conditionalFormatting>
  <conditionalFormatting sqref="G35:G36">
    <cfRule type="cellIs" dxfId="178" priority="81" operator="equal">
      <formula>"No"</formula>
    </cfRule>
    <cfRule type="cellIs" dxfId="177" priority="82" operator="equal">
      <formula>"Yes"</formula>
    </cfRule>
  </conditionalFormatting>
  <conditionalFormatting sqref="H35">
    <cfRule type="cellIs" dxfId="176" priority="79" operator="equal">
      <formula>20</formula>
    </cfRule>
    <cfRule type="cellIs" dxfId="175" priority="80" operator="equal">
      <formula>1</formula>
    </cfRule>
  </conditionalFormatting>
  <conditionalFormatting sqref="G35:G36">
    <cfRule type="cellIs" dxfId="174" priority="77" operator="equal">
      <formula>"No"</formula>
    </cfRule>
    <cfRule type="cellIs" dxfId="173" priority="78" operator="equal">
      <formula>"Yes"</formula>
    </cfRule>
  </conditionalFormatting>
  <conditionalFormatting sqref="F35:F36">
    <cfRule type="cellIs" dxfId="172" priority="75" operator="equal">
      <formula>"No"</formula>
    </cfRule>
    <cfRule type="cellIs" dxfId="171" priority="76" operator="equal">
      <formula>"Yes"</formula>
    </cfRule>
  </conditionalFormatting>
  <conditionalFormatting sqref="E35:E36">
    <cfRule type="cellIs" dxfId="170" priority="73" operator="equal">
      <formula>"No"</formula>
    </cfRule>
    <cfRule type="cellIs" dxfId="169" priority="74" operator="equal">
      <formula>"Yes"</formula>
    </cfRule>
  </conditionalFormatting>
  <conditionalFormatting sqref="H50">
    <cfRule type="cellIs" dxfId="168" priority="71" operator="equal">
      <formula>20</formula>
    </cfRule>
    <cfRule type="cellIs" dxfId="167" priority="72" operator="equal">
      <formula>1</formula>
    </cfRule>
  </conditionalFormatting>
  <conditionalFormatting sqref="H50">
    <cfRule type="cellIs" dxfId="166" priority="69" operator="equal">
      <formula>20</formula>
    </cfRule>
    <cfRule type="cellIs" dxfId="165" priority="70" operator="equal">
      <formula>1</formula>
    </cfRule>
  </conditionalFormatting>
  <conditionalFormatting sqref="H50">
    <cfRule type="cellIs" dxfId="164" priority="67" operator="equal">
      <formula>20</formula>
    </cfRule>
    <cfRule type="cellIs" dxfId="163" priority="68" operator="equal">
      <formula>1</formula>
    </cfRule>
  </conditionalFormatting>
  <conditionalFormatting sqref="H50">
    <cfRule type="cellIs" dxfId="162" priority="65" operator="equal">
      <formula>20</formula>
    </cfRule>
    <cfRule type="cellIs" dxfId="161" priority="66" operator="equal">
      <formula>1</formula>
    </cfRule>
  </conditionalFormatting>
  <conditionalFormatting sqref="H28">
    <cfRule type="cellIs" dxfId="160" priority="63" operator="equal">
      <formula>20</formula>
    </cfRule>
    <cfRule type="cellIs" dxfId="159" priority="64" operator="equal">
      <formula>1</formula>
    </cfRule>
  </conditionalFormatting>
  <conditionalFormatting sqref="F28">
    <cfRule type="cellIs" dxfId="158" priority="61" operator="equal">
      <formula>"No"</formula>
    </cfRule>
    <cfRule type="cellIs" dxfId="157" priority="62" operator="equal">
      <formula>"Yes"</formula>
    </cfRule>
  </conditionalFormatting>
  <conditionalFormatting sqref="G28">
    <cfRule type="cellIs" dxfId="156" priority="59" operator="equal">
      <formula>"No"</formula>
    </cfRule>
    <cfRule type="cellIs" dxfId="155" priority="60" operator="equal">
      <formula>"Yes"</formula>
    </cfRule>
  </conditionalFormatting>
  <conditionalFormatting sqref="H29">
    <cfRule type="cellIs" dxfId="154" priority="57" operator="equal">
      <formula>20</formula>
    </cfRule>
    <cfRule type="cellIs" dxfId="153" priority="58" operator="equal">
      <formula>1</formula>
    </cfRule>
  </conditionalFormatting>
  <conditionalFormatting sqref="F29">
    <cfRule type="cellIs" dxfId="152" priority="55" operator="equal">
      <formula>"No"</formula>
    </cfRule>
    <cfRule type="cellIs" dxfId="151" priority="56" operator="equal">
      <formula>"Yes"</formula>
    </cfRule>
  </conditionalFormatting>
  <conditionalFormatting sqref="G29">
    <cfRule type="cellIs" dxfId="150" priority="53" operator="equal">
      <formula>"No"</formula>
    </cfRule>
    <cfRule type="cellIs" dxfId="149" priority="54" operator="equal">
      <formula>"Yes"</formula>
    </cfRule>
  </conditionalFormatting>
  <conditionalFormatting sqref="H29">
    <cfRule type="cellIs" dxfId="148" priority="51" operator="equal">
      <formula>20</formula>
    </cfRule>
    <cfRule type="cellIs" dxfId="147" priority="52" operator="equal">
      <formula>1</formula>
    </cfRule>
  </conditionalFormatting>
  <conditionalFormatting sqref="F29">
    <cfRule type="cellIs" dxfId="146" priority="49" operator="equal">
      <formula>"No"</formula>
    </cfRule>
    <cfRule type="cellIs" dxfId="145" priority="50" operator="equal">
      <formula>"Yes"</formula>
    </cfRule>
  </conditionalFormatting>
  <conditionalFormatting sqref="G29">
    <cfRule type="cellIs" dxfId="144" priority="47" operator="equal">
      <formula>"No"</formula>
    </cfRule>
    <cfRule type="cellIs" dxfId="143" priority="48" operator="equal">
      <formula>"Yes"</formula>
    </cfRule>
  </conditionalFormatting>
  <conditionalFormatting sqref="H36">
    <cfRule type="cellIs" dxfId="142" priority="41" operator="equal">
      <formula>20</formula>
    </cfRule>
    <cfRule type="cellIs" dxfId="141" priority="42" operator="equal">
      <formula>1</formula>
    </cfRule>
  </conditionalFormatting>
  <conditionalFormatting sqref="H36">
    <cfRule type="cellIs" dxfId="140" priority="39" operator="equal">
      <formula>20</formula>
    </cfRule>
    <cfRule type="cellIs" dxfId="139" priority="40" operator="equal">
      <formula>1</formula>
    </cfRule>
  </conditionalFormatting>
  <conditionalFormatting sqref="G44">
    <cfRule type="cellIs" dxfId="138" priority="35" operator="equal">
      <formula>"No"</formula>
    </cfRule>
    <cfRule type="cellIs" dxfId="137" priority="36" operator="equal">
      <formula>"Yes"</formula>
    </cfRule>
  </conditionalFormatting>
  <conditionalFormatting sqref="G44">
    <cfRule type="cellIs" dxfId="136" priority="37" operator="equal">
      <formula>"No"</formula>
    </cfRule>
    <cfRule type="cellIs" dxfId="135" priority="38" operator="equal">
      <formula>"Yes"</formula>
    </cfRule>
  </conditionalFormatting>
  <conditionalFormatting sqref="G44">
    <cfRule type="cellIs" dxfId="134" priority="33" operator="equal">
      <formula>"No"</formula>
    </cfRule>
    <cfRule type="cellIs" dxfId="133" priority="34" operator="equal">
      <formula>"Yes"</formula>
    </cfRule>
  </conditionalFormatting>
  <conditionalFormatting sqref="G44">
    <cfRule type="cellIs" dxfId="132" priority="31" operator="equal">
      <formula>"No"</formula>
    </cfRule>
    <cfRule type="cellIs" dxfId="131" priority="32" operator="equal">
      <formula>"Yes"</formula>
    </cfRule>
  </conditionalFormatting>
  <conditionalFormatting sqref="G44">
    <cfRule type="cellIs" dxfId="130" priority="29" operator="equal">
      <formula>"No"</formula>
    </cfRule>
    <cfRule type="cellIs" dxfId="129" priority="30" operator="equal">
      <formula>"Yes"</formula>
    </cfRule>
  </conditionalFormatting>
  <conditionalFormatting sqref="H44">
    <cfRule type="cellIs" dxfId="128" priority="27" operator="equal">
      <formula>20</formula>
    </cfRule>
    <cfRule type="cellIs" dxfId="127" priority="28" operator="equal">
      <formula>1</formula>
    </cfRule>
  </conditionalFormatting>
  <conditionalFormatting sqref="H44">
    <cfRule type="cellIs" dxfId="126" priority="25" operator="equal">
      <formula>20</formula>
    </cfRule>
    <cfRule type="cellIs" dxfId="125" priority="26" operator="equal">
      <formula>1</formula>
    </cfRule>
  </conditionalFormatting>
  <conditionalFormatting sqref="H44">
    <cfRule type="cellIs" dxfId="124" priority="23" operator="equal">
      <formula>20</formula>
    </cfRule>
    <cfRule type="cellIs" dxfId="123" priority="24" operator="equal">
      <formula>1</formula>
    </cfRule>
  </conditionalFormatting>
  <conditionalFormatting sqref="H44">
    <cfRule type="cellIs" dxfId="122" priority="21" operator="equal">
      <formula>20</formula>
    </cfRule>
    <cfRule type="cellIs" dxfId="121" priority="22" operator="equal">
      <formula>1</formula>
    </cfRule>
  </conditionalFormatting>
  <conditionalFormatting sqref="G55">
    <cfRule type="cellIs" dxfId="120" priority="19" operator="equal">
      <formula>"No"</formula>
    </cfRule>
    <cfRule type="cellIs" dxfId="119" priority="20" operator="equal">
      <formula>"Yes"</formula>
    </cfRule>
  </conditionalFormatting>
  <conditionalFormatting sqref="G55">
    <cfRule type="cellIs" dxfId="118" priority="13" operator="equal">
      <formula>"No"</formula>
    </cfRule>
    <cfRule type="cellIs" dxfId="117" priority="14" operator="equal">
      <formula>"Yes"</formula>
    </cfRule>
  </conditionalFormatting>
  <conditionalFormatting sqref="G55">
    <cfRule type="cellIs" dxfId="116" priority="11" operator="equal">
      <formula>"No"</formula>
    </cfRule>
    <cfRule type="cellIs" dxfId="115" priority="12" operator="equal">
      <formula>"Yes"</formula>
    </cfRule>
  </conditionalFormatting>
  <conditionalFormatting sqref="G55">
    <cfRule type="cellIs" dxfId="114" priority="17" operator="equal">
      <formula>"No"</formula>
    </cfRule>
    <cfRule type="cellIs" dxfId="113" priority="18" operator="equal">
      <formula>"Yes"</formula>
    </cfRule>
  </conditionalFormatting>
  <conditionalFormatting sqref="G55">
    <cfRule type="cellIs" dxfId="112" priority="15" operator="equal">
      <formula>"No"</formula>
    </cfRule>
    <cfRule type="cellIs" dxfId="111" priority="16" operator="equal">
      <formula>"Yes"</formula>
    </cfRule>
  </conditionalFormatting>
  <conditionalFormatting sqref="G56:G57">
    <cfRule type="cellIs" dxfId="110" priority="9" operator="equal">
      <formula>"No"</formula>
    </cfRule>
    <cfRule type="cellIs" dxfId="109" priority="10" operator="equal">
      <formula>"Yes"</formula>
    </cfRule>
  </conditionalFormatting>
  <conditionalFormatting sqref="G56:G57">
    <cfRule type="cellIs" dxfId="108" priority="7" operator="equal">
      <formula>"No"</formula>
    </cfRule>
    <cfRule type="cellIs" dxfId="107" priority="8" operator="equal">
      <formula>"Yes"</formula>
    </cfRule>
  </conditionalFormatting>
  <conditionalFormatting sqref="G56:G57">
    <cfRule type="cellIs" dxfId="106" priority="5" operator="equal">
      <formula>"No"</formula>
    </cfRule>
    <cfRule type="cellIs" dxfId="105" priority="6" operator="equal">
      <formula>"Yes"</formula>
    </cfRule>
  </conditionalFormatting>
  <conditionalFormatting sqref="G56:G57">
    <cfRule type="cellIs" dxfId="104" priority="3" operator="equal">
      <formula>"No"</formula>
    </cfRule>
    <cfRule type="cellIs" dxfId="103" priority="4" operator="equal">
      <formula>"Yes"</formula>
    </cfRule>
  </conditionalFormatting>
  <conditionalFormatting sqref="G56:G57">
    <cfRule type="cellIs" dxfId="102" priority="1" operator="equal">
      <formula>"No"</formula>
    </cfRule>
    <cfRule type="cellIs" dxfId="101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0"/>
  <sheetViews>
    <sheetView showGridLines="0" workbookViewId="0"/>
  </sheetViews>
  <sheetFormatPr defaultColWidth="3.8984375" defaultRowHeight="15.6" x14ac:dyDescent="0.3"/>
  <cols>
    <col min="1" max="1" width="19.5" style="21" bestFit="1" customWidth="1"/>
    <col min="2" max="2" width="8.09765625" style="21" bestFit="1" customWidth="1"/>
    <col min="3" max="3" width="6.19921875" style="21" bestFit="1" customWidth="1"/>
    <col min="4" max="4" width="6.19921875" style="21" customWidth="1"/>
    <col min="5" max="5" width="4.19921875" style="21" bestFit="1" customWidth="1"/>
    <col min="6" max="6" width="5" style="21" bestFit="1" customWidth="1"/>
    <col min="7" max="7" width="3.8984375" style="21"/>
    <col min="8" max="8" width="15.59765625" style="21" bestFit="1" customWidth="1"/>
    <col min="9" max="9" width="12" style="21" bestFit="1" customWidth="1"/>
    <col min="10" max="10" width="6.19921875" style="21" bestFit="1" customWidth="1"/>
    <col min="11" max="11" width="6.19921875" style="21" customWidth="1"/>
    <col min="12" max="12" width="4.19921875" style="21" bestFit="1" customWidth="1"/>
    <col min="13" max="13" width="5" style="21" bestFit="1" customWidth="1"/>
    <col min="14" max="16384" width="3.8984375" style="21"/>
  </cols>
  <sheetData>
    <row r="1" spans="1:13" s="24" customFormat="1" x14ac:dyDescent="0.3">
      <c r="A1" s="142" t="s">
        <v>0</v>
      </c>
      <c r="B1" s="142" t="s">
        <v>74</v>
      </c>
      <c r="C1" s="142" t="s">
        <v>44</v>
      </c>
      <c r="D1" s="142" t="s">
        <v>98</v>
      </c>
      <c r="E1" s="81" t="s">
        <v>3</v>
      </c>
      <c r="F1" s="142" t="s">
        <v>45</v>
      </c>
      <c r="H1" s="142" t="s">
        <v>0</v>
      </c>
      <c r="I1" s="142" t="s">
        <v>74</v>
      </c>
      <c r="J1" s="142" t="s">
        <v>44</v>
      </c>
      <c r="K1" s="142" t="s">
        <v>98</v>
      </c>
      <c r="L1" s="81" t="s">
        <v>3</v>
      </c>
      <c r="M1" s="142" t="s">
        <v>45</v>
      </c>
    </row>
    <row r="2" spans="1:13" x14ac:dyDescent="0.3">
      <c r="A2" s="165" t="s">
        <v>203</v>
      </c>
      <c r="B2" s="138" t="s">
        <v>46</v>
      </c>
      <c r="C2" s="139">
        <v>12</v>
      </c>
      <c r="D2" s="139">
        <v>0</v>
      </c>
      <c r="E2" s="161">
        <f t="shared" ref="E2:E4" ca="1" si="0">RANDBETWEEN(1,20)</f>
        <v>17</v>
      </c>
      <c r="F2" s="75">
        <f t="shared" ref="F2:F21" ca="1" si="1">SUM(C2:E2)</f>
        <v>29</v>
      </c>
      <c r="H2" s="74" t="s">
        <v>97</v>
      </c>
      <c r="I2" s="138" t="s">
        <v>46</v>
      </c>
      <c r="J2" s="75">
        <v>10</v>
      </c>
      <c r="K2" s="75">
        <v>0</v>
      </c>
      <c r="L2" s="144">
        <f t="shared" ref="L2:L19" ca="1" si="2">RANDBETWEEN(1,20)</f>
        <v>2</v>
      </c>
      <c r="M2" s="75">
        <f t="shared" ref="M2:M25" ca="1" si="3">SUM(J2:L2)</f>
        <v>12</v>
      </c>
    </row>
    <row r="3" spans="1:13" x14ac:dyDescent="0.3">
      <c r="A3" s="165" t="s">
        <v>203</v>
      </c>
      <c r="B3" s="138" t="s">
        <v>47</v>
      </c>
      <c r="C3" s="139">
        <v>9</v>
      </c>
      <c r="D3" s="139">
        <v>0</v>
      </c>
      <c r="E3" s="159">
        <f t="shared" ca="1" si="0"/>
        <v>17</v>
      </c>
      <c r="F3" s="77">
        <f t="shared" ca="1" si="1"/>
        <v>26</v>
      </c>
      <c r="H3" s="76" t="s">
        <v>97</v>
      </c>
      <c r="I3" s="138" t="s">
        <v>47</v>
      </c>
      <c r="J3" s="77">
        <v>5</v>
      </c>
      <c r="K3" s="77">
        <v>0</v>
      </c>
      <c r="L3" s="143">
        <f t="shared" ca="1" si="2"/>
        <v>11</v>
      </c>
      <c r="M3" s="77">
        <f t="shared" ca="1" si="3"/>
        <v>16</v>
      </c>
    </row>
    <row r="4" spans="1:13" x14ac:dyDescent="0.3">
      <c r="A4" s="166" t="s">
        <v>203</v>
      </c>
      <c r="B4" s="140" t="s">
        <v>48</v>
      </c>
      <c r="C4" s="141">
        <v>11</v>
      </c>
      <c r="D4" s="141">
        <v>0</v>
      </c>
      <c r="E4" s="81">
        <f t="shared" ca="1" si="0"/>
        <v>19</v>
      </c>
      <c r="F4" s="80">
        <f t="shared" ca="1" si="1"/>
        <v>30</v>
      </c>
      <c r="H4" s="79" t="s">
        <v>97</v>
      </c>
      <c r="I4" s="140" t="s">
        <v>48</v>
      </c>
      <c r="J4" s="80">
        <v>4</v>
      </c>
      <c r="K4" s="80">
        <v>0</v>
      </c>
      <c r="L4" s="145">
        <f t="shared" ca="1" si="2"/>
        <v>5</v>
      </c>
      <c r="M4" s="80">
        <f t="shared" ca="1" si="3"/>
        <v>9</v>
      </c>
    </row>
    <row r="5" spans="1:13" x14ac:dyDescent="0.3">
      <c r="A5" s="165" t="s">
        <v>200</v>
      </c>
      <c r="B5" s="5" t="s">
        <v>46</v>
      </c>
      <c r="C5" s="139">
        <v>15</v>
      </c>
      <c r="D5" s="139">
        <v>0</v>
      </c>
      <c r="E5" s="161">
        <f t="shared" ref="E5:E10" ca="1" si="4">RANDBETWEEN(1,20)</f>
        <v>15</v>
      </c>
      <c r="F5" s="75">
        <f t="shared" ca="1" si="1"/>
        <v>30</v>
      </c>
      <c r="H5" s="74" t="s">
        <v>99</v>
      </c>
      <c r="I5" s="138" t="s">
        <v>46</v>
      </c>
      <c r="J5" s="75">
        <v>4</v>
      </c>
      <c r="K5" s="188">
        <v>-2</v>
      </c>
      <c r="L5" s="144">
        <f t="shared" ca="1" si="2"/>
        <v>2</v>
      </c>
      <c r="M5" s="75">
        <f t="shared" ca="1" si="3"/>
        <v>4</v>
      </c>
    </row>
    <row r="6" spans="1:13" x14ac:dyDescent="0.3">
      <c r="A6" s="165" t="s">
        <v>200</v>
      </c>
      <c r="B6" s="138" t="s">
        <v>47</v>
      </c>
      <c r="C6" s="139">
        <v>11</v>
      </c>
      <c r="D6" s="139">
        <v>0</v>
      </c>
      <c r="E6" s="159">
        <f t="shared" ca="1" si="4"/>
        <v>11</v>
      </c>
      <c r="F6" s="77">
        <f t="shared" ca="1" si="1"/>
        <v>22</v>
      </c>
      <c r="H6" s="76" t="s">
        <v>99</v>
      </c>
      <c r="I6" s="138" t="s">
        <v>47</v>
      </c>
      <c r="J6" s="77">
        <v>3</v>
      </c>
      <c r="K6" s="189">
        <v>-2</v>
      </c>
      <c r="L6" s="143">
        <f t="shared" ca="1" si="2"/>
        <v>11</v>
      </c>
      <c r="M6" s="77">
        <f t="shared" ca="1" si="3"/>
        <v>12</v>
      </c>
    </row>
    <row r="7" spans="1:13" x14ac:dyDescent="0.3">
      <c r="A7" s="166" t="s">
        <v>200</v>
      </c>
      <c r="B7" s="140" t="s">
        <v>48</v>
      </c>
      <c r="C7" s="141">
        <v>13</v>
      </c>
      <c r="D7" s="141">
        <v>0</v>
      </c>
      <c r="E7" s="81">
        <f t="shared" ca="1" si="4"/>
        <v>1</v>
      </c>
      <c r="F7" s="80">
        <f t="shared" ca="1" si="1"/>
        <v>14</v>
      </c>
      <c r="H7" s="79" t="s">
        <v>99</v>
      </c>
      <c r="I7" s="140" t="s">
        <v>48</v>
      </c>
      <c r="J7" s="80">
        <v>2</v>
      </c>
      <c r="K7" s="190">
        <v>-2</v>
      </c>
      <c r="L7" s="145">
        <f t="shared" ca="1" si="2"/>
        <v>20</v>
      </c>
      <c r="M7" s="80">
        <f t="shared" ca="1" si="3"/>
        <v>20</v>
      </c>
    </row>
    <row r="8" spans="1:13" x14ac:dyDescent="0.3">
      <c r="A8" s="165" t="s">
        <v>213</v>
      </c>
      <c r="B8" s="5" t="s">
        <v>46</v>
      </c>
      <c r="C8" s="139">
        <v>10</v>
      </c>
      <c r="D8" s="139">
        <v>0</v>
      </c>
      <c r="E8" s="161">
        <f t="shared" ca="1" si="4"/>
        <v>18</v>
      </c>
      <c r="F8" s="75">
        <f t="shared" ca="1" si="1"/>
        <v>28</v>
      </c>
      <c r="H8" s="74" t="s">
        <v>103</v>
      </c>
      <c r="I8" s="138" t="s">
        <v>46</v>
      </c>
      <c r="J8" s="75">
        <v>1</v>
      </c>
      <c r="K8" s="188">
        <v>-2</v>
      </c>
      <c r="L8" s="144">
        <f t="shared" ca="1" si="2"/>
        <v>4</v>
      </c>
      <c r="M8" s="75">
        <f t="shared" ca="1" si="3"/>
        <v>3</v>
      </c>
    </row>
    <row r="9" spans="1:13" x14ac:dyDescent="0.3">
      <c r="A9" s="165" t="s">
        <v>213</v>
      </c>
      <c r="B9" s="138" t="s">
        <v>47</v>
      </c>
      <c r="C9" s="139">
        <v>4</v>
      </c>
      <c r="D9" s="139">
        <v>0</v>
      </c>
      <c r="E9" s="159">
        <f t="shared" ca="1" si="4"/>
        <v>3</v>
      </c>
      <c r="F9" s="77">
        <f t="shared" ca="1" si="1"/>
        <v>7</v>
      </c>
      <c r="H9" s="76" t="s">
        <v>103</v>
      </c>
      <c r="I9" s="138" t="s">
        <v>47</v>
      </c>
      <c r="J9" s="77">
        <v>6</v>
      </c>
      <c r="K9" s="189">
        <v>-2</v>
      </c>
      <c r="L9" s="143">
        <f t="shared" ca="1" si="2"/>
        <v>9</v>
      </c>
      <c r="M9" s="77">
        <f t="shared" ca="1" si="3"/>
        <v>13</v>
      </c>
    </row>
    <row r="10" spans="1:13" x14ac:dyDescent="0.3">
      <c r="A10" s="166" t="s">
        <v>213</v>
      </c>
      <c r="B10" s="140" t="s">
        <v>48</v>
      </c>
      <c r="C10" s="141">
        <v>3</v>
      </c>
      <c r="D10" s="141">
        <v>0</v>
      </c>
      <c r="E10" s="81">
        <f t="shared" ca="1" si="4"/>
        <v>7</v>
      </c>
      <c r="F10" s="80">
        <f t="shared" ca="1" si="1"/>
        <v>10</v>
      </c>
      <c r="H10" s="79" t="s">
        <v>103</v>
      </c>
      <c r="I10" s="140" t="s">
        <v>48</v>
      </c>
      <c r="J10" s="80">
        <v>1</v>
      </c>
      <c r="K10" s="190">
        <v>-2</v>
      </c>
      <c r="L10" s="145">
        <f t="shared" ca="1" si="2"/>
        <v>5</v>
      </c>
      <c r="M10" s="80">
        <f t="shared" ca="1" si="3"/>
        <v>4</v>
      </c>
    </row>
    <row r="11" spans="1:13" x14ac:dyDescent="0.3">
      <c r="A11" s="160"/>
      <c r="B11" s="140" t="s">
        <v>79</v>
      </c>
      <c r="C11" s="141"/>
      <c r="D11" s="141">
        <v>0</v>
      </c>
      <c r="E11" s="81">
        <f ca="1">RANDBETWEEN(1,20)</f>
        <v>10</v>
      </c>
      <c r="F11" s="80">
        <f t="shared" ca="1" si="1"/>
        <v>10</v>
      </c>
      <c r="H11" s="74" t="s">
        <v>158</v>
      </c>
      <c r="I11" s="138" t="s">
        <v>46</v>
      </c>
      <c r="J11" s="75">
        <v>3</v>
      </c>
      <c r="K11" s="188">
        <v>-2</v>
      </c>
      <c r="L11" s="144">
        <f t="shared" ca="1" si="2"/>
        <v>13</v>
      </c>
      <c r="M11" s="75">
        <f t="shared" ca="1" si="3"/>
        <v>14</v>
      </c>
    </row>
    <row r="12" spans="1:13" x14ac:dyDescent="0.3">
      <c r="A12" s="160"/>
      <c r="B12" s="140" t="s">
        <v>89</v>
      </c>
      <c r="C12" s="141"/>
      <c r="D12" s="141">
        <v>0</v>
      </c>
      <c r="E12" s="81">
        <f ca="1">RANDBETWEEN(1,20)</f>
        <v>2</v>
      </c>
      <c r="F12" s="80">
        <f t="shared" ca="1" si="1"/>
        <v>2</v>
      </c>
      <c r="H12" s="76" t="s">
        <v>158</v>
      </c>
      <c r="I12" s="138" t="s">
        <v>47</v>
      </c>
      <c r="J12" s="77">
        <v>3</v>
      </c>
      <c r="K12" s="189">
        <v>-2</v>
      </c>
      <c r="L12" s="143">
        <f t="shared" ca="1" si="2"/>
        <v>4</v>
      </c>
      <c r="M12" s="77">
        <f t="shared" ca="1" si="3"/>
        <v>5</v>
      </c>
    </row>
    <row r="13" spans="1:13" x14ac:dyDescent="0.3">
      <c r="A13" s="160"/>
      <c r="B13" s="140" t="s">
        <v>84</v>
      </c>
      <c r="C13" s="141"/>
      <c r="D13" s="141">
        <v>0</v>
      </c>
      <c r="E13" s="81">
        <f ca="1">RANDBETWEEN(1,20)</f>
        <v>18</v>
      </c>
      <c r="F13" s="80">
        <f t="shared" ca="1" si="1"/>
        <v>18</v>
      </c>
      <c r="H13" s="79" t="s">
        <v>158</v>
      </c>
      <c r="I13" s="140" t="s">
        <v>48</v>
      </c>
      <c r="J13" s="80">
        <v>5</v>
      </c>
      <c r="K13" s="190">
        <v>-2</v>
      </c>
      <c r="L13" s="145">
        <f t="shared" ca="1" si="2"/>
        <v>20</v>
      </c>
      <c r="M13" s="80">
        <f t="shared" ca="1" si="3"/>
        <v>23</v>
      </c>
    </row>
    <row r="14" spans="1:13" x14ac:dyDescent="0.3">
      <c r="A14" s="160"/>
      <c r="B14" s="140" t="s">
        <v>90</v>
      </c>
      <c r="C14" s="141"/>
      <c r="D14" s="141">
        <v>0</v>
      </c>
      <c r="E14" s="81">
        <f t="shared" ref="E14:E21" ca="1" si="5">RANDBETWEEN(1,20)</f>
        <v>13</v>
      </c>
      <c r="F14" s="80">
        <f t="shared" ca="1" si="1"/>
        <v>13</v>
      </c>
      <c r="H14" s="74" t="s">
        <v>122</v>
      </c>
      <c r="I14" s="138" t="s">
        <v>46</v>
      </c>
      <c r="J14" s="75">
        <v>10</v>
      </c>
      <c r="K14" s="188">
        <v>-2</v>
      </c>
      <c r="L14" s="144">
        <f t="shared" ca="1" si="2"/>
        <v>10</v>
      </c>
      <c r="M14" s="75">
        <f t="shared" ca="1" si="3"/>
        <v>18</v>
      </c>
    </row>
    <row r="15" spans="1:13" x14ac:dyDescent="0.3">
      <c r="A15" s="160"/>
      <c r="B15" s="140" t="s">
        <v>87</v>
      </c>
      <c r="C15" s="141"/>
      <c r="D15" s="141">
        <v>0</v>
      </c>
      <c r="E15" s="81">
        <f t="shared" ca="1" si="5"/>
        <v>20</v>
      </c>
      <c r="F15" s="80">
        <f t="shared" ca="1" si="1"/>
        <v>20</v>
      </c>
      <c r="H15" s="76" t="s">
        <v>122</v>
      </c>
      <c r="I15" s="138" t="s">
        <v>47</v>
      </c>
      <c r="J15" s="77">
        <v>5</v>
      </c>
      <c r="K15" s="189">
        <v>-2</v>
      </c>
      <c r="L15" s="143">
        <f t="shared" ca="1" si="2"/>
        <v>17</v>
      </c>
      <c r="M15" s="77">
        <f t="shared" ca="1" si="3"/>
        <v>20</v>
      </c>
    </row>
    <row r="16" spans="1:13" x14ac:dyDescent="0.3">
      <c r="A16" s="160"/>
      <c r="B16" s="140" t="s">
        <v>86</v>
      </c>
      <c r="C16" s="141"/>
      <c r="D16" s="141">
        <v>0</v>
      </c>
      <c r="E16" s="81">
        <f t="shared" ca="1" si="5"/>
        <v>5</v>
      </c>
      <c r="F16" s="80">
        <f t="shared" ca="1" si="1"/>
        <v>5</v>
      </c>
      <c r="H16" s="79" t="s">
        <v>122</v>
      </c>
      <c r="I16" s="140" t="s">
        <v>48</v>
      </c>
      <c r="J16" s="80">
        <v>4</v>
      </c>
      <c r="K16" s="190">
        <v>-2</v>
      </c>
      <c r="L16" s="145">
        <f t="shared" ca="1" si="2"/>
        <v>19</v>
      </c>
      <c r="M16" s="80">
        <f t="shared" ca="1" si="3"/>
        <v>21</v>
      </c>
    </row>
    <row r="17" spans="1:13" x14ac:dyDescent="0.3">
      <c r="A17" s="160"/>
      <c r="B17" s="140" t="s">
        <v>91</v>
      </c>
      <c r="C17" s="141"/>
      <c r="D17" s="141">
        <v>0</v>
      </c>
      <c r="E17" s="81">
        <f t="shared" ca="1" si="5"/>
        <v>9</v>
      </c>
      <c r="F17" s="80">
        <f t="shared" ca="1" si="1"/>
        <v>9</v>
      </c>
      <c r="H17" s="74" t="s">
        <v>123</v>
      </c>
      <c r="I17" s="138" t="s">
        <v>46</v>
      </c>
      <c r="J17" s="75">
        <v>3</v>
      </c>
      <c r="K17" s="188">
        <v>-2</v>
      </c>
      <c r="L17" s="144">
        <f t="shared" ca="1" si="2"/>
        <v>6</v>
      </c>
      <c r="M17" s="75">
        <f t="shared" ca="1" si="3"/>
        <v>7</v>
      </c>
    </row>
    <row r="18" spans="1:13" x14ac:dyDescent="0.3">
      <c r="A18" s="160"/>
      <c r="B18" s="140" t="s">
        <v>85</v>
      </c>
      <c r="C18" s="141"/>
      <c r="D18" s="141">
        <v>0</v>
      </c>
      <c r="E18" s="81">
        <f t="shared" ca="1" si="5"/>
        <v>8</v>
      </c>
      <c r="F18" s="80">
        <f t="shared" ca="1" si="1"/>
        <v>8</v>
      </c>
      <c r="H18" s="76" t="s">
        <v>123</v>
      </c>
      <c r="I18" s="138" t="s">
        <v>47</v>
      </c>
      <c r="J18" s="77">
        <v>10</v>
      </c>
      <c r="K18" s="189">
        <v>-2</v>
      </c>
      <c r="L18" s="143">
        <f t="shared" ca="1" si="2"/>
        <v>11</v>
      </c>
      <c r="M18" s="77">
        <f t="shared" ca="1" si="3"/>
        <v>19</v>
      </c>
    </row>
    <row r="19" spans="1:13" x14ac:dyDescent="0.3">
      <c r="A19" s="160"/>
      <c r="B19" s="140" t="s">
        <v>92</v>
      </c>
      <c r="C19" s="141"/>
      <c r="D19" s="141">
        <v>0</v>
      </c>
      <c r="E19" s="81">
        <f t="shared" ca="1" si="5"/>
        <v>9</v>
      </c>
      <c r="F19" s="80">
        <f t="shared" ca="1" si="1"/>
        <v>9</v>
      </c>
      <c r="H19" s="79" t="s">
        <v>123</v>
      </c>
      <c r="I19" s="140" t="s">
        <v>48</v>
      </c>
      <c r="J19" s="80">
        <v>8</v>
      </c>
      <c r="K19" s="190">
        <v>-2</v>
      </c>
      <c r="L19" s="145">
        <f t="shared" ca="1" si="2"/>
        <v>8</v>
      </c>
      <c r="M19" s="80">
        <f t="shared" ca="1" si="3"/>
        <v>14</v>
      </c>
    </row>
    <row r="20" spans="1:13" x14ac:dyDescent="0.3">
      <c r="A20" s="160"/>
      <c r="B20" s="140" t="s">
        <v>88</v>
      </c>
      <c r="C20" s="141"/>
      <c r="D20" s="141">
        <v>0</v>
      </c>
      <c r="E20" s="81">
        <f t="shared" ca="1" si="5"/>
        <v>3</v>
      </c>
      <c r="F20" s="80">
        <f t="shared" ca="1" si="1"/>
        <v>3</v>
      </c>
      <c r="H20" s="74" t="s">
        <v>124</v>
      </c>
      <c r="I20" s="138" t="s">
        <v>46</v>
      </c>
      <c r="J20" s="75">
        <v>4</v>
      </c>
      <c r="K20" s="188">
        <v>-2</v>
      </c>
      <c r="L20" s="144">
        <f t="shared" ref="L20:L22" ca="1" si="6">RANDBETWEEN(1,20)</f>
        <v>20</v>
      </c>
      <c r="M20" s="75">
        <f t="shared" ca="1" si="3"/>
        <v>22</v>
      </c>
    </row>
    <row r="21" spans="1:13" x14ac:dyDescent="0.3">
      <c r="A21" s="160"/>
      <c r="B21" s="140" t="s">
        <v>93</v>
      </c>
      <c r="C21" s="141"/>
      <c r="D21" s="141">
        <v>0</v>
      </c>
      <c r="E21" s="81">
        <f t="shared" ca="1" si="5"/>
        <v>18</v>
      </c>
      <c r="F21" s="80">
        <f t="shared" ca="1" si="1"/>
        <v>18</v>
      </c>
      <c r="H21" s="76" t="s">
        <v>124</v>
      </c>
      <c r="I21" s="138" t="s">
        <v>47</v>
      </c>
      <c r="J21" s="77">
        <v>5</v>
      </c>
      <c r="K21" s="189">
        <v>-2</v>
      </c>
      <c r="L21" s="143">
        <f t="shared" ca="1" si="6"/>
        <v>3</v>
      </c>
      <c r="M21" s="77">
        <f t="shared" ca="1" si="3"/>
        <v>6</v>
      </c>
    </row>
    <row r="22" spans="1:13" x14ac:dyDescent="0.3">
      <c r="H22" s="79" t="s">
        <v>124</v>
      </c>
      <c r="I22" s="140" t="s">
        <v>48</v>
      </c>
      <c r="J22" s="80">
        <v>7</v>
      </c>
      <c r="K22" s="190">
        <v>-2</v>
      </c>
      <c r="L22" s="145">
        <f t="shared" ca="1" si="6"/>
        <v>1</v>
      </c>
      <c r="M22" s="80">
        <f t="shared" ca="1" si="3"/>
        <v>6</v>
      </c>
    </row>
    <row r="23" spans="1:13" x14ac:dyDescent="0.3">
      <c r="H23" s="74" t="s">
        <v>120</v>
      </c>
      <c r="I23" s="138" t="s">
        <v>46</v>
      </c>
      <c r="J23" s="75">
        <v>8</v>
      </c>
      <c r="K23" s="188">
        <v>-2</v>
      </c>
      <c r="L23" s="144">
        <f t="shared" ref="L23:L25" ca="1" si="7">RANDBETWEEN(1,20)</f>
        <v>4</v>
      </c>
      <c r="M23" s="75">
        <f t="shared" ca="1" si="3"/>
        <v>10</v>
      </c>
    </row>
    <row r="24" spans="1:13" x14ac:dyDescent="0.3">
      <c r="H24" s="76" t="s">
        <v>120</v>
      </c>
      <c r="I24" s="138" t="s">
        <v>47</v>
      </c>
      <c r="J24" s="77">
        <v>7</v>
      </c>
      <c r="K24" s="189">
        <v>-2</v>
      </c>
      <c r="L24" s="143">
        <f t="shared" ca="1" si="7"/>
        <v>8</v>
      </c>
      <c r="M24" s="77">
        <f t="shared" ca="1" si="3"/>
        <v>13</v>
      </c>
    </row>
    <row r="25" spans="1:13" x14ac:dyDescent="0.3">
      <c r="H25" s="79" t="s">
        <v>120</v>
      </c>
      <c r="I25" s="140" t="s">
        <v>48</v>
      </c>
      <c r="J25" s="80">
        <v>7</v>
      </c>
      <c r="K25" s="190">
        <v>-2</v>
      </c>
      <c r="L25" s="145">
        <f t="shared" ca="1" si="7"/>
        <v>18</v>
      </c>
      <c r="M25" s="80">
        <f t="shared" ca="1" si="3"/>
        <v>23</v>
      </c>
    </row>
    <row r="27" spans="1:13" x14ac:dyDescent="0.3">
      <c r="H27" s="142" t="s">
        <v>0</v>
      </c>
      <c r="I27" s="142" t="s">
        <v>94</v>
      </c>
      <c r="J27" s="142" t="s">
        <v>44</v>
      </c>
      <c r="K27" s="142" t="s">
        <v>98</v>
      </c>
      <c r="L27" s="81" t="s">
        <v>3</v>
      </c>
      <c r="M27" s="142" t="s">
        <v>45</v>
      </c>
    </row>
    <row r="28" spans="1:13" x14ac:dyDescent="0.3">
      <c r="H28" s="79" t="s">
        <v>158</v>
      </c>
      <c r="I28" s="140" t="s">
        <v>233</v>
      </c>
      <c r="J28" s="141">
        <v>10</v>
      </c>
      <c r="K28" s="141">
        <v>0</v>
      </c>
      <c r="L28" s="81">
        <f t="shared" ref="L28:L30" ca="1" si="8">RANDBETWEEN(1,20)</f>
        <v>6</v>
      </c>
      <c r="M28" s="80">
        <f t="shared" ref="M28" ca="1" si="9">L28+J28</f>
        <v>16</v>
      </c>
    </row>
    <row r="29" spans="1:13" x14ac:dyDescent="0.3">
      <c r="H29" s="79" t="s">
        <v>22</v>
      </c>
      <c r="I29" s="140" t="s">
        <v>233</v>
      </c>
      <c r="J29" s="141">
        <v>10</v>
      </c>
      <c r="K29" s="141">
        <v>0</v>
      </c>
      <c r="L29" s="81">
        <f t="shared" ca="1" si="8"/>
        <v>18</v>
      </c>
      <c r="M29" s="80">
        <f t="shared" ref="M29:M30" ca="1" si="10">L29+J29</f>
        <v>28</v>
      </c>
    </row>
    <row r="30" spans="1:13" x14ac:dyDescent="0.3">
      <c r="H30" s="79"/>
      <c r="I30" s="140" t="s">
        <v>90</v>
      </c>
      <c r="J30" s="141"/>
      <c r="K30" s="141">
        <v>0</v>
      </c>
      <c r="L30" s="81">
        <f t="shared" ca="1" si="8"/>
        <v>9</v>
      </c>
      <c r="M30" s="80">
        <f t="shared" ca="1" si="10"/>
        <v>9</v>
      </c>
    </row>
  </sheetData>
  <sortState ref="H8:L18">
    <sortCondition ref="I8:I18"/>
  </sortState>
  <conditionalFormatting sqref="A11:A21">
    <cfRule type="cellIs" dxfId="100" priority="211" operator="equal">
      <formula>"No"</formula>
    </cfRule>
    <cfRule type="cellIs" dxfId="99" priority="212" operator="equal">
      <formula>"Yes"</formula>
    </cfRule>
  </conditionalFormatting>
  <conditionalFormatting sqref="A11">
    <cfRule type="cellIs" dxfId="52" priority="77" operator="equal">
      <formula>"No"</formula>
    </cfRule>
    <cfRule type="cellIs" dxfId="51" priority="78" operator="equal">
      <formula>"Yes"</formula>
    </cfRule>
  </conditionalFormatting>
  <conditionalFormatting sqref="A12:A14">
    <cfRule type="cellIs" dxfId="50" priority="75" operator="equal">
      <formula>"No"</formula>
    </cfRule>
    <cfRule type="cellIs" dxfId="49" priority="76" operator="equal">
      <formula>"Yes"</formula>
    </cfRule>
  </conditionalFormatting>
  <conditionalFormatting sqref="A11">
    <cfRule type="cellIs" dxfId="48" priority="51" operator="equal">
      <formula>"No"</formula>
    </cfRule>
    <cfRule type="cellIs" dxfId="47" priority="52" operator="equal">
      <formula>"Yes"</formula>
    </cfRule>
  </conditionalFormatting>
  <conditionalFormatting sqref="A12:A14">
    <cfRule type="cellIs" dxfId="46" priority="49" operator="equal">
      <formula>"No"</formula>
    </cfRule>
    <cfRule type="cellIs" dxfId="45" priority="50" operator="equal">
      <formula>"Yes"</formula>
    </cfRule>
  </conditionalFormatting>
  <conditionalFormatting sqref="A11">
    <cfRule type="cellIs" dxfId="44" priority="41" operator="equal">
      <formula>"No"</formula>
    </cfRule>
    <cfRule type="cellIs" dxfId="43" priority="42" operator="equal">
      <formula>"Yes"</formula>
    </cfRule>
  </conditionalFormatting>
  <conditionalFormatting sqref="A12:A14">
    <cfRule type="cellIs" dxfId="42" priority="39" operator="equal">
      <formula>"No"</formula>
    </cfRule>
    <cfRule type="cellIs" dxfId="41" priority="40" operator="equal">
      <formula>"Yes"</formula>
    </cfRule>
  </conditionalFormatting>
  <conditionalFormatting sqref="A12">
    <cfRule type="cellIs" dxfId="40" priority="37" operator="equal">
      <formula>"No"</formula>
    </cfRule>
    <cfRule type="cellIs" dxfId="39" priority="38" operator="equal">
      <formula>"Yes"</formula>
    </cfRule>
  </conditionalFormatting>
  <conditionalFormatting sqref="A13">
    <cfRule type="cellIs" dxfId="38" priority="35" operator="equal">
      <formula>"No"</formula>
    </cfRule>
    <cfRule type="cellIs" dxfId="37" priority="36" operator="equal">
      <formula>"Yes"</formula>
    </cfRule>
  </conditionalFormatting>
  <conditionalFormatting sqref="A11">
    <cfRule type="cellIs" dxfId="36" priority="25" operator="equal">
      <formula>"No"</formula>
    </cfRule>
    <cfRule type="cellIs" dxfId="35" priority="26" operator="equal">
      <formula>"Yes"</formula>
    </cfRule>
  </conditionalFormatting>
  <conditionalFormatting sqref="A14">
    <cfRule type="cellIs" dxfId="34" priority="23" operator="equal">
      <formula>"No"</formula>
    </cfRule>
    <cfRule type="cellIs" dxfId="33" priority="24" operator="equal">
      <formula>"Yes"</formula>
    </cfRule>
  </conditionalFormatting>
  <conditionalFormatting sqref="A15:A17">
    <cfRule type="cellIs" dxfId="32" priority="21" operator="equal">
      <formula>"No"</formula>
    </cfRule>
    <cfRule type="cellIs" dxfId="31" priority="22" operator="equal">
      <formula>"Yes"</formula>
    </cfRule>
  </conditionalFormatting>
  <conditionalFormatting sqref="H22">
    <cfRule type="cellIs" dxfId="30" priority="15" operator="equal">
      <formula>"No"</formula>
    </cfRule>
    <cfRule type="cellIs" dxfId="29" priority="16" operator="equal">
      <formula>"Yes"</formula>
    </cfRule>
  </conditionalFormatting>
  <conditionalFormatting sqref="A2">
    <cfRule type="cellIs" dxfId="28" priority="13" operator="equal">
      <formula>"No"</formula>
    </cfRule>
    <cfRule type="cellIs" dxfId="27" priority="14" operator="equal">
      <formula>"Yes"</formula>
    </cfRule>
  </conditionalFormatting>
  <conditionalFormatting sqref="A3:A4">
    <cfRule type="cellIs" dxfId="26" priority="11" operator="equal">
      <formula>"No"</formula>
    </cfRule>
    <cfRule type="cellIs" dxfId="25" priority="12" operator="equal">
      <formula>"Yes"</formula>
    </cfRule>
  </conditionalFormatting>
  <conditionalFormatting sqref="A8">
    <cfRule type="cellIs" dxfId="24" priority="9" operator="equal">
      <formula>"No"</formula>
    </cfRule>
    <cfRule type="cellIs" dxfId="23" priority="10" operator="equal">
      <formula>"Yes"</formula>
    </cfRule>
  </conditionalFormatting>
  <conditionalFormatting sqref="A9:A10">
    <cfRule type="cellIs" dxfId="22" priority="7" operator="equal">
      <formula>"No"</formula>
    </cfRule>
    <cfRule type="cellIs" dxfId="21" priority="8" operator="equal">
      <formula>"Yes"</formula>
    </cfRule>
  </conditionalFormatting>
  <conditionalFormatting sqref="H25">
    <cfRule type="cellIs" dxfId="20" priority="5" operator="equal">
      <formula>"No"</formula>
    </cfRule>
    <cfRule type="cellIs" dxfId="19" priority="6" operator="equal">
      <formula>"Yes"</formula>
    </cfRule>
  </conditionalFormatting>
  <conditionalFormatting sqref="A6:A7">
    <cfRule type="cellIs" dxfId="18" priority="1" operator="equal">
      <formula>"No"</formula>
    </cfRule>
    <cfRule type="cellIs" dxfId="17" priority="2" operator="equal">
      <formula>"Yes"</formula>
    </cfRule>
  </conditionalFormatting>
  <conditionalFormatting sqref="A5">
    <cfRule type="cellIs" dxfId="16" priority="3" operator="equal">
      <formula>"No"</formula>
    </cfRule>
    <cfRule type="cellIs" dxfId="15" priority="4" operator="equal">
      <formula>"Yes"</formula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5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4" sqref="A14"/>
    </sheetView>
  </sheetViews>
  <sheetFormatPr defaultColWidth="9" defaultRowHeight="15.6" x14ac:dyDescent="0.3"/>
  <cols>
    <col min="1" max="1" width="20.296875" style="24" bestFit="1" customWidth="1"/>
    <col min="2" max="2" width="5.8984375" style="24" bestFit="1" customWidth="1"/>
    <col min="3" max="3" width="5" style="24" bestFit="1" customWidth="1"/>
    <col min="4" max="4" width="3.69921875" style="24" bestFit="1" customWidth="1"/>
    <col min="5" max="5" width="6.09765625" style="24" bestFit="1" customWidth="1"/>
    <col min="6" max="6" width="9.59765625" style="21" bestFit="1" customWidth="1"/>
    <col min="7" max="7" width="2.8984375" style="21" bestFit="1" customWidth="1"/>
    <col min="8" max="8" width="6.19921875" style="21" bestFit="1" customWidth="1"/>
    <col min="9" max="9" width="7.19921875" style="21" bestFit="1" customWidth="1"/>
    <col min="10" max="10" width="4.19921875" style="21" bestFit="1" customWidth="1"/>
    <col min="11" max="12" width="4.69921875" style="21" bestFit="1" customWidth="1"/>
    <col min="13" max="13" width="7.5" style="21" bestFit="1" customWidth="1"/>
    <col min="14" max="14" width="5.3984375" style="21" bestFit="1" customWidth="1"/>
    <col min="15" max="15" width="4.19921875" style="21" bestFit="1" customWidth="1"/>
    <col min="16" max="16" width="5.5" style="21" bestFit="1" customWidth="1"/>
    <col min="17" max="17" width="6.09765625" style="21" bestFit="1" customWidth="1"/>
    <col min="18" max="18" width="4.59765625" style="21" bestFit="1" customWidth="1"/>
    <col min="19" max="19" width="5.69921875" style="21" bestFit="1" customWidth="1"/>
    <col min="20" max="20" width="6.09765625" style="21" bestFit="1" customWidth="1"/>
    <col min="21" max="21" width="9" style="21" bestFit="1" customWidth="1"/>
    <col min="22" max="22" width="7.69921875" style="21" bestFit="1" customWidth="1"/>
    <col min="23" max="23" width="8.69921875" style="21" bestFit="1" customWidth="1"/>
    <col min="24" max="24" width="7.3984375" style="21" bestFit="1" customWidth="1"/>
    <col min="25" max="25" width="4.3984375" style="21" bestFit="1" customWidth="1"/>
    <col min="26" max="26" width="6.69921875" style="21" hidden="1" customWidth="1"/>
    <col min="27" max="27" width="7.59765625" style="21" bestFit="1" customWidth="1"/>
    <col min="28" max="28" width="1.5" style="21" customWidth="1"/>
    <col min="29" max="29" width="11.3984375" style="21" bestFit="1" customWidth="1"/>
    <col min="30" max="16384" width="9" style="21"/>
  </cols>
  <sheetData>
    <row r="1" spans="1:29" s="17" customFormat="1" ht="48" thickTop="1" thickBot="1" x14ac:dyDescent="0.35">
      <c r="A1" s="57" t="s">
        <v>0</v>
      </c>
      <c r="B1" s="116" t="s">
        <v>49</v>
      </c>
      <c r="C1" s="119" t="s">
        <v>50</v>
      </c>
      <c r="D1" s="122" t="s">
        <v>51</v>
      </c>
      <c r="E1" s="149" t="s">
        <v>78</v>
      </c>
      <c r="F1" s="112" t="s">
        <v>52</v>
      </c>
      <c r="G1" s="113"/>
      <c r="H1" s="54" t="s">
        <v>53</v>
      </c>
      <c r="I1" s="16" t="s">
        <v>54</v>
      </c>
      <c r="J1" s="18" t="s">
        <v>55</v>
      </c>
      <c r="K1" s="25" t="s">
        <v>56</v>
      </c>
      <c r="L1" s="28" t="s">
        <v>57</v>
      </c>
      <c r="M1" s="146" t="s">
        <v>58</v>
      </c>
      <c r="N1" s="36" t="s">
        <v>59</v>
      </c>
      <c r="O1" s="39" t="s">
        <v>60</v>
      </c>
      <c r="P1" s="42" t="s">
        <v>61</v>
      </c>
      <c r="Q1" s="45" t="s">
        <v>62</v>
      </c>
      <c r="R1" s="48" t="s">
        <v>63</v>
      </c>
      <c r="S1" s="51" t="s">
        <v>64</v>
      </c>
      <c r="T1" s="33" t="s">
        <v>65</v>
      </c>
      <c r="U1" s="58" t="s">
        <v>66</v>
      </c>
      <c r="V1" s="61" t="s">
        <v>67</v>
      </c>
      <c r="W1" s="68" t="s">
        <v>68</v>
      </c>
      <c r="X1" s="71" t="s">
        <v>69</v>
      </c>
      <c r="Y1" s="65" t="s">
        <v>70</v>
      </c>
      <c r="Z1" s="61" t="s">
        <v>71</v>
      </c>
      <c r="AA1" s="64" t="s">
        <v>72</v>
      </c>
      <c r="AC1" s="152" t="s">
        <v>236</v>
      </c>
    </row>
    <row r="2" spans="1:29" ht="16.2" thickTop="1" x14ac:dyDescent="0.3">
      <c r="A2" s="147" t="s">
        <v>8</v>
      </c>
      <c r="B2" s="117">
        <f>16</f>
        <v>16</v>
      </c>
      <c r="C2" s="120">
        <f>14+1</f>
        <v>15</v>
      </c>
      <c r="D2" s="123">
        <f>20+1</f>
        <v>21</v>
      </c>
      <c r="E2" s="150">
        <v>0</v>
      </c>
      <c r="F2" s="114" t="s">
        <v>75</v>
      </c>
      <c r="G2" s="115" t="s">
        <v>76</v>
      </c>
      <c r="H2" s="55">
        <v>20</v>
      </c>
      <c r="I2" s="19"/>
      <c r="J2" s="20"/>
      <c r="K2" s="26"/>
      <c r="L2" s="29"/>
      <c r="M2" s="31"/>
      <c r="N2" s="37"/>
      <c r="O2" s="40"/>
      <c r="P2" s="43"/>
      <c r="Q2" s="46"/>
      <c r="R2" s="49"/>
      <c r="S2" s="52"/>
      <c r="T2" s="34"/>
      <c r="U2" s="59"/>
      <c r="V2" s="62">
        <f t="shared" ref="V2:V11" si="0">SUM(H2:U2)</f>
        <v>20</v>
      </c>
      <c r="W2" s="69"/>
      <c r="X2" s="72">
        <v>24</v>
      </c>
      <c r="Y2" s="66">
        <v>64</v>
      </c>
      <c r="Z2" s="62">
        <f t="shared" ref="Z2:Z5" si="1">Y2+X2-(V2+W2)</f>
        <v>68</v>
      </c>
      <c r="AA2" s="131">
        <f t="shared" ref="AA2:AA5" si="2">SMALL(Y2:Z2,1)</f>
        <v>64</v>
      </c>
      <c r="AC2" s="153"/>
    </row>
    <row r="3" spans="1:29" x14ac:dyDescent="0.3">
      <c r="A3" s="148" t="s">
        <v>73</v>
      </c>
      <c r="B3" s="118">
        <v>25</v>
      </c>
      <c r="C3" s="121">
        <v>31</v>
      </c>
      <c r="D3" s="124">
        <v>35</v>
      </c>
      <c r="E3" s="151">
        <v>0</v>
      </c>
      <c r="F3" s="114" t="s">
        <v>75</v>
      </c>
      <c r="G3" s="115" t="s">
        <v>76</v>
      </c>
      <c r="H3" s="56"/>
      <c r="I3" s="22"/>
      <c r="J3" s="23">
        <v>19</v>
      </c>
      <c r="K3" s="27"/>
      <c r="L3" s="30"/>
      <c r="M3" s="32"/>
      <c r="N3" s="38"/>
      <c r="O3" s="41"/>
      <c r="P3" s="44"/>
      <c r="Q3" s="47"/>
      <c r="R3" s="50"/>
      <c r="S3" s="53"/>
      <c r="T3" s="35"/>
      <c r="U3" s="60"/>
      <c r="V3" s="62">
        <f t="shared" si="0"/>
        <v>19</v>
      </c>
      <c r="W3" s="70"/>
      <c r="X3" s="73">
        <v>36</v>
      </c>
      <c r="Y3" s="67">
        <f>52</f>
        <v>52</v>
      </c>
      <c r="Z3" s="63">
        <f t="shared" si="1"/>
        <v>69</v>
      </c>
      <c r="AA3" s="131">
        <f t="shared" si="2"/>
        <v>52</v>
      </c>
      <c r="AC3" s="154"/>
    </row>
    <row r="4" spans="1:29" x14ac:dyDescent="0.3">
      <c r="A4" s="148" t="s">
        <v>22</v>
      </c>
      <c r="B4" s="118">
        <f>20+2</f>
        <v>22</v>
      </c>
      <c r="C4" s="121">
        <f>13+2+2</f>
        <v>17</v>
      </c>
      <c r="D4" s="124">
        <f>21+2+2</f>
        <v>25</v>
      </c>
      <c r="E4" s="151">
        <v>0</v>
      </c>
      <c r="F4" s="114" t="s">
        <v>75</v>
      </c>
      <c r="G4" s="115" t="s">
        <v>76</v>
      </c>
      <c r="H4" s="56">
        <v>2</v>
      </c>
      <c r="I4" s="22"/>
      <c r="J4" s="23">
        <v>16</v>
      </c>
      <c r="K4" s="27"/>
      <c r="L4" s="30"/>
      <c r="M4" s="32">
        <v>37</v>
      </c>
      <c r="N4" s="38"/>
      <c r="O4" s="41"/>
      <c r="P4" s="44"/>
      <c r="Q4" s="47"/>
      <c r="R4" s="50"/>
      <c r="S4" s="53"/>
      <c r="T4" s="35"/>
      <c r="U4" s="60"/>
      <c r="V4" s="62">
        <f t="shared" si="0"/>
        <v>55</v>
      </c>
      <c r="W4" s="70"/>
      <c r="X4" s="73">
        <v>55</v>
      </c>
      <c r="Y4" s="67">
        <v>70</v>
      </c>
      <c r="Z4" s="63">
        <f t="shared" si="1"/>
        <v>70</v>
      </c>
      <c r="AA4" s="131">
        <f t="shared" si="2"/>
        <v>70</v>
      </c>
      <c r="AC4" s="154"/>
    </row>
    <row r="5" spans="1:29" x14ac:dyDescent="0.3">
      <c r="A5" s="148" t="s">
        <v>7</v>
      </c>
      <c r="B5" s="156">
        <f>19</f>
        <v>19</v>
      </c>
      <c r="C5" s="121">
        <f>14+1-1</f>
        <v>14</v>
      </c>
      <c r="D5" s="124">
        <f>23+1-1</f>
        <v>23</v>
      </c>
      <c r="E5" s="151">
        <v>0</v>
      </c>
      <c r="F5" s="114" t="s">
        <v>75</v>
      </c>
      <c r="G5" s="115" t="s">
        <v>76</v>
      </c>
      <c r="H5" s="56"/>
      <c r="I5" s="22"/>
      <c r="J5" s="23"/>
      <c r="K5" s="27"/>
      <c r="L5" s="30"/>
      <c r="M5" s="32"/>
      <c r="N5" s="38"/>
      <c r="O5" s="41"/>
      <c r="P5" s="44"/>
      <c r="Q5" s="47"/>
      <c r="R5" s="50"/>
      <c r="S5" s="53"/>
      <c r="T5" s="35"/>
      <c r="U5" s="60"/>
      <c r="V5" s="62">
        <f t="shared" si="0"/>
        <v>0</v>
      </c>
      <c r="W5" s="70"/>
      <c r="X5" s="73"/>
      <c r="Y5" s="67">
        <f>60</f>
        <v>60</v>
      </c>
      <c r="Z5" s="63">
        <f t="shared" si="1"/>
        <v>60</v>
      </c>
      <c r="AA5" s="131">
        <f t="shared" si="2"/>
        <v>60</v>
      </c>
      <c r="AC5" s="154"/>
    </row>
    <row r="6" spans="1:29" ht="15.75" x14ac:dyDescent="0.25">
      <c r="A6" s="148" t="s">
        <v>81</v>
      </c>
      <c r="B6" s="118">
        <v>22</v>
      </c>
      <c r="C6" s="121">
        <v>11</v>
      </c>
      <c r="D6" s="124">
        <v>23</v>
      </c>
      <c r="E6" s="151">
        <v>0</v>
      </c>
      <c r="F6" s="175" t="s">
        <v>210</v>
      </c>
      <c r="G6" s="115">
        <v>1</v>
      </c>
      <c r="H6" s="56"/>
      <c r="I6" s="22"/>
      <c r="J6" s="23"/>
      <c r="K6" s="27"/>
      <c r="L6" s="30"/>
      <c r="M6" s="32">
        <v>90</v>
      </c>
      <c r="N6" s="38"/>
      <c r="O6" s="41"/>
      <c r="P6" s="44"/>
      <c r="Q6" s="47"/>
      <c r="R6" s="50"/>
      <c r="S6" s="53"/>
      <c r="T6" s="35"/>
      <c r="U6" s="60"/>
      <c r="V6" s="62">
        <f t="shared" ref="V6" si="3">SUM(H6:U6)</f>
        <v>90</v>
      </c>
      <c r="W6" s="70"/>
      <c r="X6" s="73">
        <v>75</v>
      </c>
      <c r="Y6" s="67">
        <v>105</v>
      </c>
      <c r="Z6" s="63">
        <f t="shared" ref="Z6:Z7" si="4">Y6+X6-(V6+W6)</f>
        <v>90</v>
      </c>
      <c r="AA6" s="131">
        <f t="shared" ref="AA6" si="5">SMALL(Y6:Z6,1)</f>
        <v>90</v>
      </c>
      <c r="AC6" s="154"/>
    </row>
    <row r="7" spans="1:29" x14ac:dyDescent="0.3">
      <c r="A7" s="169" t="s">
        <v>95</v>
      </c>
      <c r="B7" s="157">
        <v>22</v>
      </c>
      <c r="C7" s="158">
        <v>10</v>
      </c>
      <c r="D7" s="124">
        <v>22</v>
      </c>
      <c r="E7" s="151">
        <v>0</v>
      </c>
      <c r="F7" s="114" t="s">
        <v>80</v>
      </c>
      <c r="G7" s="115">
        <v>0</v>
      </c>
      <c r="H7" s="56"/>
      <c r="I7" s="22"/>
      <c r="J7" s="23"/>
      <c r="K7" s="27"/>
      <c r="L7" s="30"/>
      <c r="M7" s="32"/>
      <c r="N7" s="38"/>
      <c r="O7" s="41"/>
      <c r="P7" s="44"/>
      <c r="Q7" s="47"/>
      <c r="R7" s="50"/>
      <c r="S7" s="53"/>
      <c r="T7" s="35"/>
      <c r="U7" s="60"/>
      <c r="V7" s="62">
        <f t="shared" ref="V7" si="6">SUM(H7:U7)</f>
        <v>0</v>
      </c>
      <c r="W7" s="70"/>
      <c r="X7" s="73"/>
      <c r="Y7" s="67">
        <v>45</v>
      </c>
      <c r="Z7" s="63">
        <f t="shared" si="4"/>
        <v>45</v>
      </c>
      <c r="AA7" s="131"/>
      <c r="AC7" s="154"/>
    </row>
    <row r="8" spans="1:29" x14ac:dyDescent="0.3">
      <c r="A8" s="163" t="s">
        <v>103</v>
      </c>
      <c r="B8" s="156">
        <v>19</v>
      </c>
      <c r="C8" s="158">
        <v>14</v>
      </c>
      <c r="D8" s="124">
        <v>23</v>
      </c>
      <c r="E8" s="151">
        <v>0</v>
      </c>
      <c r="F8" s="114" t="s">
        <v>80</v>
      </c>
      <c r="G8" s="115">
        <v>0</v>
      </c>
      <c r="H8" s="56"/>
      <c r="I8" s="22"/>
      <c r="J8" s="23"/>
      <c r="K8" s="27"/>
      <c r="L8" s="30"/>
      <c r="M8" s="32">
        <v>46</v>
      </c>
      <c r="N8" s="38"/>
      <c r="O8" s="41"/>
      <c r="P8" s="44"/>
      <c r="Q8" s="47"/>
      <c r="R8" s="50"/>
      <c r="S8" s="53"/>
      <c r="T8" s="35"/>
      <c r="U8" s="60"/>
      <c r="V8" s="62">
        <f t="shared" si="0"/>
        <v>46</v>
      </c>
      <c r="W8" s="70"/>
      <c r="X8" s="73">
        <v>46</v>
      </c>
      <c r="Y8" s="67">
        <f>(8*0.75*6)+8</f>
        <v>44</v>
      </c>
      <c r="Z8" s="63">
        <f t="shared" ref="Z8:Z11" si="7">Y8+X8-(V8+W8)</f>
        <v>44</v>
      </c>
      <c r="AA8" s="131">
        <f t="shared" ref="AA8:AA11" si="8">SMALL(Y8:Z8,1)</f>
        <v>44</v>
      </c>
      <c r="AC8" s="154"/>
    </row>
    <row r="9" spans="1:29" x14ac:dyDescent="0.3">
      <c r="A9" s="163" t="s">
        <v>153</v>
      </c>
      <c r="B9" s="157">
        <v>13</v>
      </c>
      <c r="C9" s="158">
        <v>14</v>
      </c>
      <c r="D9" s="124">
        <v>17</v>
      </c>
      <c r="E9" s="151">
        <v>0</v>
      </c>
      <c r="F9" s="114" t="s">
        <v>80</v>
      </c>
      <c r="G9" s="115">
        <v>0</v>
      </c>
      <c r="H9" s="56"/>
      <c r="I9" s="22"/>
      <c r="J9" s="23"/>
      <c r="K9" s="27"/>
      <c r="L9" s="30"/>
      <c r="M9" s="32">
        <v>46</v>
      </c>
      <c r="N9" s="38"/>
      <c r="O9" s="41"/>
      <c r="P9" s="44"/>
      <c r="Q9" s="47"/>
      <c r="R9" s="50"/>
      <c r="S9" s="53"/>
      <c r="T9" s="35"/>
      <c r="U9" s="60"/>
      <c r="V9" s="62">
        <f t="shared" si="0"/>
        <v>46</v>
      </c>
      <c r="W9" s="70"/>
      <c r="X9" s="73">
        <v>46</v>
      </c>
      <c r="Y9" s="67">
        <f t="shared" ref="Y9" si="9">(5*0.75*10)+10</f>
        <v>47.5</v>
      </c>
      <c r="Z9" s="63">
        <f t="shared" si="7"/>
        <v>47.5</v>
      </c>
      <c r="AA9" s="171">
        <f t="shared" si="8"/>
        <v>47.5</v>
      </c>
      <c r="AC9" s="154"/>
    </row>
    <row r="10" spans="1:29" x14ac:dyDescent="0.3">
      <c r="A10" s="163" t="s">
        <v>150</v>
      </c>
      <c r="B10" s="157">
        <v>19</v>
      </c>
      <c r="C10" s="158">
        <v>10</v>
      </c>
      <c r="D10" s="124">
        <v>20</v>
      </c>
      <c r="E10" s="151">
        <v>0</v>
      </c>
      <c r="F10" s="114" t="s">
        <v>80</v>
      </c>
      <c r="G10" s="115">
        <v>0</v>
      </c>
      <c r="H10" s="56"/>
      <c r="I10" s="22"/>
      <c r="J10" s="23">
        <v>35</v>
      </c>
      <c r="K10" s="27"/>
      <c r="L10" s="30"/>
      <c r="M10" s="32">
        <v>42</v>
      </c>
      <c r="N10" s="38"/>
      <c r="O10" s="41"/>
      <c r="P10" s="44"/>
      <c r="Q10" s="47"/>
      <c r="R10" s="50"/>
      <c r="S10" s="53"/>
      <c r="T10" s="35"/>
      <c r="U10" s="60"/>
      <c r="V10" s="62">
        <f t="shared" si="0"/>
        <v>77</v>
      </c>
      <c r="W10" s="70"/>
      <c r="X10" s="73">
        <v>74</v>
      </c>
      <c r="Y10" s="67">
        <v>60</v>
      </c>
      <c r="Z10" s="63">
        <f t="shared" si="7"/>
        <v>57</v>
      </c>
      <c r="AA10" s="171">
        <f t="shared" si="8"/>
        <v>57</v>
      </c>
      <c r="AC10" s="154"/>
    </row>
    <row r="11" spans="1:29" x14ac:dyDescent="0.3">
      <c r="A11" s="163" t="s">
        <v>151</v>
      </c>
      <c r="B11" s="156">
        <f>19</f>
        <v>19</v>
      </c>
      <c r="C11" s="121">
        <f>14+1</f>
        <v>15</v>
      </c>
      <c r="D11" s="124">
        <f>23+1</f>
        <v>24</v>
      </c>
      <c r="E11" s="151">
        <v>0</v>
      </c>
      <c r="F11" s="114" t="s">
        <v>80</v>
      </c>
      <c r="G11" s="115">
        <v>0</v>
      </c>
      <c r="H11" s="56"/>
      <c r="I11" s="22"/>
      <c r="J11" s="23"/>
      <c r="K11" s="27"/>
      <c r="L11" s="30"/>
      <c r="M11" s="32">
        <v>42</v>
      </c>
      <c r="N11" s="38"/>
      <c r="O11" s="41"/>
      <c r="P11" s="44"/>
      <c r="Q11" s="47"/>
      <c r="R11" s="50"/>
      <c r="S11" s="53"/>
      <c r="T11" s="35"/>
      <c r="U11" s="60"/>
      <c r="V11" s="62">
        <f t="shared" si="0"/>
        <v>42</v>
      </c>
      <c r="W11" s="70"/>
      <c r="X11" s="73">
        <v>42</v>
      </c>
      <c r="Y11" s="67">
        <v>50</v>
      </c>
      <c r="Z11" s="63">
        <f t="shared" si="7"/>
        <v>50</v>
      </c>
      <c r="AA11" s="131">
        <f t="shared" si="8"/>
        <v>50</v>
      </c>
      <c r="AC11" s="154"/>
    </row>
    <row r="12" spans="1:29" x14ac:dyDescent="0.3">
      <c r="A12" s="163" t="s">
        <v>239</v>
      </c>
      <c r="B12" s="156">
        <f>19</f>
        <v>19</v>
      </c>
      <c r="C12" s="121">
        <f>14+1</f>
        <v>15</v>
      </c>
      <c r="D12" s="124">
        <f>23+1</f>
        <v>24</v>
      </c>
      <c r="E12" s="151">
        <v>0</v>
      </c>
      <c r="F12" s="114" t="s">
        <v>80</v>
      </c>
      <c r="G12" s="115">
        <v>0</v>
      </c>
      <c r="H12" s="56"/>
      <c r="I12" s="22"/>
      <c r="J12" s="23">
        <v>31</v>
      </c>
      <c r="K12" s="27"/>
      <c r="L12" s="30"/>
      <c r="M12" s="32">
        <v>23</v>
      </c>
      <c r="N12" s="38"/>
      <c r="O12" s="41"/>
      <c r="P12" s="44"/>
      <c r="Q12" s="47"/>
      <c r="R12" s="50"/>
      <c r="S12" s="53"/>
      <c r="T12" s="35"/>
      <c r="U12" s="60"/>
      <c r="V12" s="62">
        <f t="shared" ref="V12:V13" si="10">SUM(H12:U12)</f>
        <v>54</v>
      </c>
      <c r="W12" s="70"/>
      <c r="X12" s="73">
        <v>54</v>
      </c>
      <c r="Y12" s="67">
        <v>50</v>
      </c>
      <c r="Z12" s="63">
        <f t="shared" ref="Z12:Z13" si="11">Y12+X12-(V12+W12)</f>
        <v>50</v>
      </c>
      <c r="AA12" s="131">
        <f t="shared" ref="AA12:AA13" si="12">SMALL(Y12:Z12,1)</f>
        <v>50</v>
      </c>
      <c r="AC12" s="154"/>
    </row>
    <row r="13" spans="1:29" x14ac:dyDescent="0.3">
      <c r="A13" s="163" t="s">
        <v>156</v>
      </c>
      <c r="B13" s="156">
        <f>19+1</f>
        <v>20</v>
      </c>
      <c r="C13" s="121">
        <f>14+1+1</f>
        <v>16</v>
      </c>
      <c r="D13" s="124">
        <f>23+1+1</f>
        <v>25</v>
      </c>
      <c r="E13" s="151">
        <v>0</v>
      </c>
      <c r="F13" s="114" t="s">
        <v>80</v>
      </c>
      <c r="G13" s="115">
        <v>0</v>
      </c>
      <c r="H13" s="56"/>
      <c r="I13" s="22"/>
      <c r="J13" s="23">
        <v>31</v>
      </c>
      <c r="K13" s="27"/>
      <c r="L13" s="30"/>
      <c r="M13" s="32">
        <v>17</v>
      </c>
      <c r="N13" s="38"/>
      <c r="O13" s="41"/>
      <c r="P13" s="44"/>
      <c r="Q13" s="47"/>
      <c r="R13" s="50"/>
      <c r="S13" s="53"/>
      <c r="T13" s="35"/>
      <c r="U13" s="60"/>
      <c r="V13" s="62">
        <f t="shared" si="10"/>
        <v>48</v>
      </c>
      <c r="W13" s="70"/>
      <c r="X13" s="73">
        <v>48</v>
      </c>
      <c r="Y13" s="67">
        <v>55</v>
      </c>
      <c r="Z13" s="63">
        <f t="shared" si="11"/>
        <v>55</v>
      </c>
      <c r="AA13" s="131">
        <f t="shared" si="12"/>
        <v>55</v>
      </c>
      <c r="AC13" s="154"/>
    </row>
    <row r="14" spans="1:29" x14ac:dyDescent="0.3">
      <c r="A14" s="163" t="s">
        <v>158</v>
      </c>
      <c r="B14" s="157">
        <v>14</v>
      </c>
      <c r="C14" s="158">
        <v>12</v>
      </c>
      <c r="D14" s="124">
        <v>16</v>
      </c>
      <c r="E14" s="151">
        <v>0</v>
      </c>
      <c r="F14" s="114" t="s">
        <v>80</v>
      </c>
      <c r="G14" s="115">
        <v>0</v>
      </c>
      <c r="H14" s="56">
        <v>13</v>
      </c>
      <c r="I14" s="22"/>
      <c r="J14" s="23">
        <v>15</v>
      </c>
      <c r="K14" s="27"/>
      <c r="L14" s="30"/>
      <c r="M14" s="32">
        <v>35</v>
      </c>
      <c r="N14" s="38"/>
      <c r="O14" s="41"/>
      <c r="P14" s="44"/>
      <c r="Q14" s="47"/>
      <c r="R14" s="50"/>
      <c r="S14" s="53"/>
      <c r="T14" s="35"/>
      <c r="U14" s="60"/>
      <c r="V14" s="62">
        <f t="shared" ref="V14:V20" si="13">SUM(H14:U14)</f>
        <v>63</v>
      </c>
      <c r="W14" s="70"/>
      <c r="X14" s="73">
        <v>40</v>
      </c>
      <c r="Y14" s="67">
        <f>(8*0.75*8)+16</f>
        <v>64</v>
      </c>
      <c r="Z14" s="63">
        <f t="shared" ref="Z14:Z20" si="14">Y14+X14-(V14+W14)</f>
        <v>41</v>
      </c>
      <c r="AA14" s="131">
        <f t="shared" ref="AA14:AA20" si="15">SMALL(Y14:Z14,1)</f>
        <v>41</v>
      </c>
      <c r="AC14" s="196" t="s">
        <v>234</v>
      </c>
    </row>
    <row r="15" spans="1:29" x14ac:dyDescent="0.3">
      <c r="A15" s="163" t="s">
        <v>149</v>
      </c>
      <c r="B15" s="157">
        <v>19</v>
      </c>
      <c r="C15" s="158">
        <v>10</v>
      </c>
      <c r="D15" s="124">
        <v>20</v>
      </c>
      <c r="E15" s="151">
        <v>0</v>
      </c>
      <c r="F15" s="114" t="s">
        <v>80</v>
      </c>
      <c r="G15" s="115">
        <v>0</v>
      </c>
      <c r="H15" s="56"/>
      <c r="I15" s="22"/>
      <c r="J15" s="23">
        <v>35</v>
      </c>
      <c r="K15" s="27"/>
      <c r="L15" s="30"/>
      <c r="M15" s="32">
        <v>42</v>
      </c>
      <c r="N15" s="38"/>
      <c r="O15" s="41"/>
      <c r="P15" s="44"/>
      <c r="Q15" s="47"/>
      <c r="R15" s="50"/>
      <c r="S15" s="53"/>
      <c r="T15" s="35"/>
      <c r="U15" s="60"/>
      <c r="V15" s="62">
        <f t="shared" si="13"/>
        <v>77</v>
      </c>
      <c r="W15" s="70"/>
      <c r="X15" s="73">
        <v>31</v>
      </c>
      <c r="Y15" s="67">
        <v>68</v>
      </c>
      <c r="Z15" s="63">
        <f t="shared" si="14"/>
        <v>22</v>
      </c>
      <c r="AA15" s="171">
        <f t="shared" si="15"/>
        <v>22</v>
      </c>
      <c r="AC15" s="196" t="s">
        <v>235</v>
      </c>
    </row>
    <row r="16" spans="1:29" x14ac:dyDescent="0.3">
      <c r="A16" s="163" t="s">
        <v>157</v>
      </c>
      <c r="B16" s="157">
        <v>14</v>
      </c>
      <c r="C16" s="158">
        <v>15</v>
      </c>
      <c r="D16" s="124">
        <v>19</v>
      </c>
      <c r="E16" s="151">
        <v>0</v>
      </c>
      <c r="F16" s="114" t="s">
        <v>80</v>
      </c>
      <c r="G16" s="115">
        <v>0</v>
      </c>
      <c r="H16" s="56"/>
      <c r="I16" s="22"/>
      <c r="J16" s="23">
        <v>31</v>
      </c>
      <c r="K16" s="27"/>
      <c r="L16" s="30"/>
      <c r="M16" s="32">
        <v>35</v>
      </c>
      <c r="N16" s="38"/>
      <c r="O16" s="41"/>
      <c r="P16" s="44"/>
      <c r="Q16" s="47"/>
      <c r="R16" s="50"/>
      <c r="S16" s="53"/>
      <c r="T16" s="35"/>
      <c r="U16" s="60"/>
      <c r="V16" s="62">
        <f t="shared" si="13"/>
        <v>66</v>
      </c>
      <c r="W16" s="70"/>
      <c r="X16" s="73"/>
      <c r="Y16" s="67">
        <v>50</v>
      </c>
      <c r="Z16" s="63">
        <f t="shared" si="14"/>
        <v>-16</v>
      </c>
      <c r="AA16" s="131">
        <f t="shared" si="15"/>
        <v>-16</v>
      </c>
      <c r="AC16" s="196" t="s">
        <v>235</v>
      </c>
    </row>
    <row r="17" spans="1:29" x14ac:dyDescent="0.3">
      <c r="A17" s="163" t="s">
        <v>155</v>
      </c>
      <c r="B17" s="156">
        <f>19+1</f>
        <v>20</v>
      </c>
      <c r="C17" s="121">
        <f>14+1+1</f>
        <v>16</v>
      </c>
      <c r="D17" s="124">
        <f>23+1+1</f>
        <v>25</v>
      </c>
      <c r="E17" s="151">
        <v>0</v>
      </c>
      <c r="F17" s="114" t="s">
        <v>80</v>
      </c>
      <c r="G17" s="115">
        <v>0</v>
      </c>
      <c r="H17" s="56"/>
      <c r="I17" s="22"/>
      <c r="J17" s="23"/>
      <c r="K17" s="27"/>
      <c r="L17" s="30"/>
      <c r="M17" s="32"/>
      <c r="N17" s="38"/>
      <c r="O17" s="41"/>
      <c r="P17" s="44"/>
      <c r="Q17" s="47"/>
      <c r="R17" s="50"/>
      <c r="S17" s="53"/>
      <c r="T17" s="35"/>
      <c r="U17" s="60"/>
      <c r="V17" s="62">
        <f t="shared" si="13"/>
        <v>0</v>
      </c>
      <c r="W17" s="70"/>
      <c r="X17" s="73">
        <v>12</v>
      </c>
      <c r="Y17" s="67">
        <v>60</v>
      </c>
      <c r="Z17" s="63">
        <f t="shared" si="14"/>
        <v>72</v>
      </c>
      <c r="AA17" s="131">
        <f t="shared" si="15"/>
        <v>60</v>
      </c>
      <c r="AC17" s="196" t="s">
        <v>235</v>
      </c>
    </row>
    <row r="18" spans="1:29" x14ac:dyDescent="0.3">
      <c r="A18" s="163" t="s">
        <v>154</v>
      </c>
      <c r="B18" s="157">
        <v>19</v>
      </c>
      <c r="C18" s="158">
        <v>12</v>
      </c>
      <c r="D18" s="124">
        <v>21</v>
      </c>
      <c r="E18" s="151">
        <v>0</v>
      </c>
      <c r="F18" s="114" t="s">
        <v>80</v>
      </c>
      <c r="G18" s="115">
        <v>0</v>
      </c>
      <c r="H18" s="56"/>
      <c r="I18" s="22"/>
      <c r="J18" s="23">
        <v>15</v>
      </c>
      <c r="K18" s="27"/>
      <c r="L18" s="30"/>
      <c r="M18" s="32">
        <v>81</v>
      </c>
      <c r="N18" s="38"/>
      <c r="O18" s="41"/>
      <c r="P18" s="44"/>
      <c r="Q18" s="47"/>
      <c r="R18" s="50"/>
      <c r="S18" s="53"/>
      <c r="T18" s="35"/>
      <c r="U18" s="60"/>
      <c r="V18" s="62">
        <f t="shared" si="13"/>
        <v>96</v>
      </c>
      <c r="W18" s="70"/>
      <c r="X18" s="73"/>
      <c r="Y18" s="67">
        <v>80</v>
      </c>
      <c r="Z18" s="63">
        <f t="shared" si="14"/>
        <v>-16</v>
      </c>
      <c r="AA18" s="131">
        <f t="shared" si="15"/>
        <v>-16</v>
      </c>
      <c r="AC18" s="196" t="s">
        <v>235</v>
      </c>
    </row>
    <row r="19" spans="1:29" x14ac:dyDescent="0.3">
      <c r="A19" s="163" t="s">
        <v>99</v>
      </c>
      <c r="B19" s="157">
        <v>19</v>
      </c>
      <c r="C19" s="158">
        <v>13</v>
      </c>
      <c r="D19" s="124">
        <v>22</v>
      </c>
      <c r="E19" s="151">
        <v>0</v>
      </c>
      <c r="F19" s="114" t="s">
        <v>80</v>
      </c>
      <c r="G19" s="115">
        <v>0</v>
      </c>
      <c r="H19" s="56"/>
      <c r="I19" s="22"/>
      <c r="J19" s="23">
        <v>35</v>
      </c>
      <c r="K19" s="27"/>
      <c r="L19" s="30"/>
      <c r="M19" s="32">
        <v>86</v>
      </c>
      <c r="N19" s="38"/>
      <c r="O19" s="41"/>
      <c r="P19" s="44"/>
      <c r="Q19" s="47"/>
      <c r="R19" s="50"/>
      <c r="S19" s="53"/>
      <c r="T19" s="35"/>
      <c r="U19" s="60"/>
      <c r="V19" s="62">
        <f t="shared" si="13"/>
        <v>121</v>
      </c>
      <c r="W19" s="70"/>
      <c r="X19" s="73"/>
      <c r="Y19" s="67">
        <f>(8*0.75*10)+16</f>
        <v>76</v>
      </c>
      <c r="Z19" s="63">
        <f t="shared" si="14"/>
        <v>-45</v>
      </c>
      <c r="AA19" s="131">
        <f t="shared" si="15"/>
        <v>-45</v>
      </c>
      <c r="AC19" s="195" t="s">
        <v>237</v>
      </c>
    </row>
    <row r="20" spans="1:29" x14ac:dyDescent="0.3">
      <c r="A20" s="163" t="s">
        <v>152</v>
      </c>
      <c r="B20" s="118">
        <v>25</v>
      </c>
      <c r="C20" s="121">
        <v>31</v>
      </c>
      <c r="D20" s="124">
        <v>35</v>
      </c>
      <c r="E20" s="151">
        <v>0</v>
      </c>
      <c r="F20" s="114" t="s">
        <v>80</v>
      </c>
      <c r="G20" s="115">
        <v>0</v>
      </c>
      <c r="H20" s="56">
        <v>56</v>
      </c>
      <c r="I20" s="22"/>
      <c r="J20" s="23"/>
      <c r="K20" s="27"/>
      <c r="L20" s="30"/>
      <c r="M20" s="32"/>
      <c r="N20" s="38"/>
      <c r="O20" s="41"/>
      <c r="P20" s="44"/>
      <c r="Q20" s="47"/>
      <c r="R20" s="50"/>
      <c r="S20" s="53"/>
      <c r="T20" s="35"/>
      <c r="U20" s="60"/>
      <c r="V20" s="62">
        <f t="shared" si="13"/>
        <v>56</v>
      </c>
      <c r="W20" s="70"/>
      <c r="X20" s="73"/>
      <c r="Y20" s="67">
        <v>45</v>
      </c>
      <c r="Z20" s="63">
        <f t="shared" si="14"/>
        <v>-11</v>
      </c>
      <c r="AA20" s="171">
        <f t="shared" si="15"/>
        <v>-11</v>
      </c>
      <c r="AC20" s="154" t="s">
        <v>238</v>
      </c>
    </row>
    <row r="21" spans="1:29" x14ac:dyDescent="0.3">
      <c r="A21" s="164" t="s">
        <v>127</v>
      </c>
      <c r="B21" s="118">
        <v>23</v>
      </c>
      <c r="C21" s="121">
        <v>9</v>
      </c>
      <c r="D21" s="124">
        <v>23</v>
      </c>
      <c r="E21" s="151">
        <v>0</v>
      </c>
      <c r="F21" s="114" t="s">
        <v>80</v>
      </c>
      <c r="G21" s="115">
        <v>0</v>
      </c>
      <c r="H21" s="56">
        <v>32</v>
      </c>
      <c r="I21" s="22">
        <v>46</v>
      </c>
      <c r="J21" s="23">
        <v>8</v>
      </c>
      <c r="K21" s="27"/>
      <c r="L21" s="30">
        <v>40</v>
      </c>
      <c r="M21" s="168" t="s">
        <v>102</v>
      </c>
      <c r="N21" s="38"/>
      <c r="O21" s="41"/>
      <c r="P21" s="44">
        <v>9</v>
      </c>
      <c r="Q21" s="47"/>
      <c r="R21" s="50"/>
      <c r="S21" s="53"/>
      <c r="T21" s="35">
        <v>14</v>
      </c>
      <c r="U21" s="60"/>
      <c r="V21" s="62">
        <f t="shared" ref="V21" si="16">SUM(H21:U21)</f>
        <v>149</v>
      </c>
      <c r="W21" s="70"/>
      <c r="X21" s="73"/>
      <c r="Y21" s="67">
        <v>142</v>
      </c>
      <c r="Z21" s="63">
        <f t="shared" ref="Z21" si="17">Y21+X21-(V21+W21)</f>
        <v>-7</v>
      </c>
      <c r="AA21" s="131">
        <f t="shared" ref="AA21" si="18">SMALL(Y21:Z21,1)</f>
        <v>-7</v>
      </c>
      <c r="AC21" s="154"/>
    </row>
    <row r="22" spans="1:29" x14ac:dyDescent="0.3">
      <c r="A22" s="164" t="s">
        <v>128</v>
      </c>
      <c r="B22" s="118">
        <v>23</v>
      </c>
      <c r="C22" s="121">
        <v>9</v>
      </c>
      <c r="D22" s="124">
        <v>23</v>
      </c>
      <c r="E22" s="151">
        <v>0</v>
      </c>
      <c r="F22" s="114" t="s">
        <v>80</v>
      </c>
      <c r="G22" s="115">
        <v>0</v>
      </c>
      <c r="H22" s="56"/>
      <c r="I22" s="22">
        <v>115</v>
      </c>
      <c r="J22" s="23"/>
      <c r="K22" s="27"/>
      <c r="L22" s="30">
        <v>12</v>
      </c>
      <c r="M22" s="168" t="s">
        <v>102</v>
      </c>
      <c r="N22" s="38"/>
      <c r="O22" s="41"/>
      <c r="P22" s="44"/>
      <c r="Q22" s="47"/>
      <c r="R22" s="50"/>
      <c r="S22" s="53"/>
      <c r="T22" s="35">
        <v>19</v>
      </c>
      <c r="U22" s="60"/>
      <c r="V22" s="62">
        <f t="shared" ref="V22" si="19">SUM(H22:U22)</f>
        <v>146</v>
      </c>
      <c r="W22" s="70"/>
      <c r="X22" s="73"/>
      <c r="Y22" s="67">
        <v>142</v>
      </c>
      <c r="Z22" s="63">
        <f t="shared" ref="Z22:Z24" si="20">Y22+X22-(V22+W22)</f>
        <v>-4</v>
      </c>
      <c r="AA22" s="131">
        <f t="shared" ref="AA22:AA24" si="21">SMALL(Y22:Z22,1)</f>
        <v>-4</v>
      </c>
      <c r="AC22" s="154"/>
    </row>
    <row r="23" spans="1:29" x14ac:dyDescent="0.3">
      <c r="A23" s="164" t="s">
        <v>129</v>
      </c>
      <c r="B23" s="118">
        <v>26</v>
      </c>
      <c r="C23" s="121">
        <v>9</v>
      </c>
      <c r="D23" s="124">
        <v>26</v>
      </c>
      <c r="E23" s="151">
        <v>19</v>
      </c>
      <c r="F23" s="175" t="s">
        <v>209</v>
      </c>
      <c r="G23" s="115">
        <v>5</v>
      </c>
      <c r="H23" s="56">
        <v>169</v>
      </c>
      <c r="I23" s="22">
        <v>38</v>
      </c>
      <c r="J23" s="23">
        <v>15</v>
      </c>
      <c r="K23" s="27"/>
      <c r="L23" s="30"/>
      <c r="M23" s="168" t="s">
        <v>102</v>
      </c>
      <c r="N23" s="38"/>
      <c r="O23" s="41"/>
      <c r="P23" s="44"/>
      <c r="Q23" s="47"/>
      <c r="R23" s="50"/>
      <c r="S23" s="53"/>
      <c r="T23" s="35">
        <v>9</v>
      </c>
      <c r="U23" s="60"/>
      <c r="V23" s="62">
        <f>SUM(H23:U23)</f>
        <v>231</v>
      </c>
      <c r="W23" s="70"/>
      <c r="X23" s="73"/>
      <c r="Y23" s="67">
        <v>189</v>
      </c>
      <c r="Z23" s="63">
        <f t="shared" ref="Z23" si="22">Y23+X23-(V23+W23)</f>
        <v>-42</v>
      </c>
      <c r="AA23" s="131">
        <f t="shared" ref="AA23" si="23">SMALL(Y23:Z23,1)</f>
        <v>-42</v>
      </c>
      <c r="AC23" s="154"/>
    </row>
    <row r="24" spans="1:29" x14ac:dyDescent="0.3">
      <c r="A24" s="164" t="s">
        <v>131</v>
      </c>
      <c r="B24" s="118">
        <v>26</v>
      </c>
      <c r="C24" s="121">
        <v>9</v>
      </c>
      <c r="D24" s="124">
        <v>26</v>
      </c>
      <c r="E24" s="151">
        <v>19</v>
      </c>
      <c r="F24" s="175" t="s">
        <v>209</v>
      </c>
      <c r="G24" s="115">
        <v>5</v>
      </c>
      <c r="H24" s="56">
        <v>14</v>
      </c>
      <c r="I24" s="22">
        <v>74</v>
      </c>
      <c r="J24" s="23">
        <v>36</v>
      </c>
      <c r="K24" s="27"/>
      <c r="L24" s="30">
        <v>7</v>
      </c>
      <c r="M24" s="168" t="s">
        <v>102</v>
      </c>
      <c r="N24" s="38"/>
      <c r="O24" s="41"/>
      <c r="P24" s="44">
        <v>36</v>
      </c>
      <c r="Q24" s="47"/>
      <c r="R24" s="50"/>
      <c r="S24" s="53"/>
      <c r="T24" s="35">
        <v>25</v>
      </c>
      <c r="U24" s="60"/>
      <c r="V24" s="62">
        <f>SUM(H24:U24)</f>
        <v>192</v>
      </c>
      <c r="W24" s="70"/>
      <c r="X24" s="73"/>
      <c r="Y24" s="67">
        <v>189</v>
      </c>
      <c r="Z24" s="63">
        <f t="shared" si="20"/>
        <v>-3</v>
      </c>
      <c r="AA24" s="131">
        <f t="shared" si="21"/>
        <v>-3</v>
      </c>
      <c r="AC24" s="154"/>
    </row>
    <row r="25" spans="1:29" x14ac:dyDescent="0.3">
      <c r="A25" s="164" t="s">
        <v>213</v>
      </c>
      <c r="B25" s="157">
        <v>21</v>
      </c>
      <c r="C25" s="158">
        <v>10</v>
      </c>
      <c r="D25" s="124">
        <v>22</v>
      </c>
      <c r="E25" s="151">
        <v>0</v>
      </c>
      <c r="F25" s="175" t="s">
        <v>210</v>
      </c>
      <c r="G25" s="115">
        <v>2</v>
      </c>
      <c r="H25" s="56">
        <v>2</v>
      </c>
      <c r="I25" s="22">
        <v>31</v>
      </c>
      <c r="J25" s="23">
        <v>21</v>
      </c>
      <c r="K25" s="27"/>
      <c r="L25" s="30"/>
      <c r="M25" s="32">
        <v>9</v>
      </c>
      <c r="N25" s="38"/>
      <c r="O25" s="41"/>
      <c r="P25" s="44">
        <v>23</v>
      </c>
      <c r="Q25" s="47"/>
      <c r="R25" s="50"/>
      <c r="S25" s="53"/>
      <c r="T25" s="35"/>
      <c r="U25" s="60"/>
      <c r="V25" s="62">
        <f>SUM(H25:U25)</f>
        <v>86</v>
      </c>
      <c r="W25" s="70"/>
      <c r="X25" s="73"/>
      <c r="Y25" s="67">
        <v>85</v>
      </c>
      <c r="Z25" s="63">
        <f>Y25+X25-(V25+W25)</f>
        <v>-1</v>
      </c>
      <c r="AA25" s="131">
        <f>SMALL(Y25:Z25,1)</f>
        <v>-1</v>
      </c>
      <c r="AC25" s="154"/>
    </row>
  </sheetData>
  <conditionalFormatting sqref="AA2:AA5 AA8:AA21">
    <cfRule type="cellIs" dxfId="14" priority="222" stopIfTrue="1" operator="lessThan">
      <formula>0.5</formula>
    </cfRule>
  </conditionalFormatting>
  <conditionalFormatting sqref="AA2:AA5 AA8:AA21">
    <cfRule type="cellIs" dxfId="13" priority="251" operator="lessThan">
      <formula>Y2/2</formula>
    </cfRule>
  </conditionalFormatting>
  <conditionalFormatting sqref="AA6">
    <cfRule type="cellIs" dxfId="12" priority="103" stopIfTrue="1" operator="lessThan">
      <formula>0.5</formula>
    </cfRule>
  </conditionalFormatting>
  <conditionalFormatting sqref="AA6">
    <cfRule type="cellIs" dxfId="11" priority="104" operator="lessThan">
      <formula>Y6/2</formula>
    </cfRule>
  </conditionalFormatting>
  <conditionalFormatting sqref="AA7">
    <cfRule type="cellIs" dxfId="10" priority="91" stopIfTrue="1" operator="lessThan">
      <formula>0.5</formula>
    </cfRule>
  </conditionalFormatting>
  <conditionalFormatting sqref="AA7">
    <cfRule type="cellIs" dxfId="9" priority="92" operator="lessThan">
      <formula>Y7/2</formula>
    </cfRule>
  </conditionalFormatting>
  <conditionalFormatting sqref="AA22 AA24">
    <cfRule type="cellIs" dxfId="8" priority="13" stopIfTrue="1" operator="lessThan">
      <formula>0.5</formula>
    </cfRule>
  </conditionalFormatting>
  <conditionalFormatting sqref="AA22 AA24">
    <cfRule type="cellIs" dxfId="7" priority="14" operator="lessThan">
      <formula>Y22/2</formula>
    </cfRule>
  </conditionalFormatting>
  <conditionalFormatting sqref="AA25">
    <cfRule type="cellIs" dxfId="6" priority="11" stopIfTrue="1" operator="lessThan">
      <formula>0.5</formula>
    </cfRule>
  </conditionalFormatting>
  <conditionalFormatting sqref="AA25">
    <cfRule type="cellIs" dxfId="5" priority="12" operator="lessThan">
      <formula>Y25/2</formula>
    </cfRule>
  </conditionalFormatting>
  <conditionalFormatting sqref="AA23">
    <cfRule type="cellIs" dxfId="1" priority="5" stopIfTrue="1" operator="lessThan">
      <formula>0.5</formula>
    </cfRule>
  </conditionalFormatting>
  <conditionalFormatting sqref="AA23">
    <cfRule type="cellIs" dxfId="0" priority="6" operator="lessThan">
      <formula>Y23/2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4.898437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95" thickTop="1" thickBot="1" x14ac:dyDescent="0.35">
      <c r="B1" s="2"/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4" t="s">
        <v>15</v>
      </c>
    </row>
    <row r="2" spans="1:16" ht="15.75" x14ac:dyDescent="0.25">
      <c r="B2" s="6" t="s">
        <v>108</v>
      </c>
      <c r="C2" s="7">
        <f ca="1">RANDBETWEEN(1,3)</f>
        <v>3</v>
      </c>
      <c r="D2" s="7">
        <f ca="1">RANDBETWEEN(1,3)+RANDBETWEEN(1,3)</f>
        <v>5</v>
      </c>
      <c r="E2" s="7">
        <f ca="1">RANDBETWEEN(1,3)+RANDBETWEEN(1,3)+RANDBETWEEN(1,3)</f>
        <v>5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10</v>
      </c>
      <c r="H2" s="8">
        <f ca="1">RANDBETWEEN(1,3)+RANDBETWEEN(1,3)+RANDBETWEEN(1,3)+RANDBETWEEN(1,3)+RANDBETWEEN(1,3)+RANDBETWEEN(1,3)</f>
        <v>12</v>
      </c>
      <c r="L2" s="1"/>
      <c r="M2" s="1"/>
      <c r="N2" s="1"/>
      <c r="O2" s="1"/>
      <c r="P2" s="1"/>
    </row>
    <row r="3" spans="1:16" ht="15.75" x14ac:dyDescent="0.25">
      <c r="B3" s="9" t="s">
        <v>109</v>
      </c>
      <c r="C3" s="10">
        <f ca="1">RANDBETWEEN(1,4)</f>
        <v>2</v>
      </c>
      <c r="D3" s="10">
        <f ca="1">RANDBETWEEN(1,4)+RANDBETWEEN(1,4)</f>
        <v>6</v>
      </c>
      <c r="E3" s="10">
        <f ca="1">RANDBETWEEN(1,4)+RANDBETWEEN(1,4)+RANDBETWEEN(1,4)</f>
        <v>11</v>
      </c>
      <c r="F3" s="10">
        <f ca="1">RANDBETWEEN(1,4)+RANDBETWEEN(1,4)+RANDBETWEEN(1,4)+RANDBETWEEN(1,4)</f>
        <v>13</v>
      </c>
      <c r="G3" s="10">
        <f ca="1">RANDBETWEEN(1,4)+RANDBETWEEN(1,4)+RANDBETWEEN(1,4)+RANDBETWEEN(1,4)+RANDBETWEEN(1,4)</f>
        <v>12</v>
      </c>
      <c r="H3" s="11">
        <f ca="1">RANDBETWEEN(1,4)+RANDBETWEEN(1,4)+RANDBETWEEN(1,4)+RANDBETWEEN(1,4)+RANDBETWEEN(1,4)+RANDBETWEEN(1,4)</f>
        <v>16</v>
      </c>
      <c r="L3" s="1"/>
      <c r="M3" s="1"/>
      <c r="N3" s="1"/>
      <c r="O3" s="1"/>
      <c r="P3" s="1"/>
    </row>
    <row r="4" spans="1:16" ht="15.75" x14ac:dyDescent="0.25">
      <c r="B4" s="9" t="s">
        <v>110</v>
      </c>
      <c r="C4" s="10">
        <f ca="1">RANDBETWEEN(1,6)</f>
        <v>4</v>
      </c>
      <c r="D4" s="10">
        <f ca="1">RANDBETWEEN(1,6)+RANDBETWEEN(1,6)</f>
        <v>9</v>
      </c>
      <c r="E4" s="10">
        <f ca="1">RANDBETWEEN(1,6)+RANDBETWEEN(1,6)+RANDBETWEEN(1,6)</f>
        <v>9</v>
      </c>
      <c r="F4" s="10">
        <f ca="1">RANDBETWEEN(1,6)+RANDBETWEEN(1,6)+RANDBETWEEN(1,6)+RANDBETWEEN(1,6)</f>
        <v>15</v>
      </c>
      <c r="G4" s="10">
        <f ca="1">RANDBETWEEN(1,6)+RANDBETWEEN(1,6)+RANDBETWEEN(1,6)+RANDBETWEEN(1,6)+RANDBETWEEN(1,6)</f>
        <v>18</v>
      </c>
      <c r="H4" s="11">
        <f ca="1">RANDBETWEEN(1,6)+RANDBETWEEN(1,6)+RANDBETWEEN(1,6)+RANDBETWEEN(1,6)+RANDBETWEEN(1,6)+RANDBETWEEN(1,6)</f>
        <v>25</v>
      </c>
      <c r="L4" s="1"/>
      <c r="M4" s="1"/>
      <c r="N4" s="1"/>
      <c r="O4" s="1"/>
      <c r="P4" s="1"/>
    </row>
    <row r="5" spans="1:16" ht="15.75" x14ac:dyDescent="0.25">
      <c r="B5" s="9" t="s">
        <v>111</v>
      </c>
      <c r="C5" s="10">
        <f ca="1">RANDBETWEEN(1,8)</f>
        <v>6</v>
      </c>
      <c r="D5" s="10">
        <f ca="1">RANDBETWEEN(1,8)+RANDBETWEEN(1,8)</f>
        <v>11</v>
      </c>
      <c r="E5" s="10">
        <f ca="1">RANDBETWEEN(1,8)+RANDBETWEEN(1,8)+RANDBETWEEN(1,8)</f>
        <v>12</v>
      </c>
      <c r="F5" s="10">
        <f ca="1">RANDBETWEEN(1,8)+RANDBETWEEN(1,8)+RANDBETWEEN(1,8)+RANDBETWEEN(1,8)</f>
        <v>21</v>
      </c>
      <c r="G5" s="10">
        <f ca="1">RANDBETWEEN(1,8)+RANDBETWEEN(1,8)+RANDBETWEEN(1,8)+RANDBETWEEN(1,8)+RANDBETWEEN(1,8)</f>
        <v>30</v>
      </c>
      <c r="H5" s="11">
        <f ca="1">RANDBETWEEN(1,8)+RANDBETWEEN(1,8)+RANDBETWEEN(1,8)+RANDBETWEEN(1,8)+RANDBETWEEN(1,8)+RANDBETWEEN(1,8)</f>
        <v>22</v>
      </c>
      <c r="L5" s="1"/>
      <c r="M5" s="1"/>
      <c r="N5" s="1"/>
      <c r="O5" s="1"/>
      <c r="P5" s="1"/>
    </row>
    <row r="6" spans="1:16" ht="15.75" x14ac:dyDescent="0.25">
      <c r="B6" s="9" t="s">
        <v>112</v>
      </c>
      <c r="C6" s="10">
        <f ca="1">RANDBETWEEN(1,10)</f>
        <v>5</v>
      </c>
      <c r="D6" s="10">
        <f ca="1">RANDBETWEEN(1,10)+RANDBETWEEN(1,10)</f>
        <v>12</v>
      </c>
      <c r="E6" s="10">
        <f ca="1">RANDBETWEEN(1,10)+RANDBETWEEN(1,10)+RANDBETWEEN(1,10)</f>
        <v>19</v>
      </c>
      <c r="F6" s="10">
        <f ca="1">RANDBETWEEN(1,10)+RANDBETWEEN(1,10)+RANDBETWEEN(1,10)+RANDBETWEEN(1,10)</f>
        <v>21</v>
      </c>
      <c r="G6" s="10">
        <f ca="1">RANDBETWEEN(1,10)+RANDBETWEEN(1,10)+RANDBETWEEN(1,10)+RANDBETWEEN(1,10)+RANDBETWEEN(1,10)</f>
        <v>15</v>
      </c>
      <c r="H6" s="11">
        <f ca="1">RANDBETWEEN(1,10)+RANDBETWEEN(1,10)+RANDBETWEEN(1,10)+RANDBETWEEN(1,10)+RANDBETWEEN(1,10)+RANDBETWEEN(1,10)</f>
        <v>46</v>
      </c>
      <c r="L6" s="1"/>
      <c r="M6" s="1"/>
      <c r="N6" s="1"/>
      <c r="O6" s="1"/>
      <c r="P6" s="1"/>
    </row>
    <row r="7" spans="1:16" ht="15.75" x14ac:dyDescent="0.25">
      <c r="B7" s="9" t="s">
        <v>113</v>
      </c>
      <c r="C7" s="10">
        <f ca="1">RANDBETWEEN(1,12)</f>
        <v>8</v>
      </c>
      <c r="D7" s="10">
        <f ca="1">RANDBETWEEN(1,12)+RANDBETWEEN(1,12)</f>
        <v>8</v>
      </c>
      <c r="E7" s="10">
        <f ca="1">RANDBETWEEN(1,12)+RANDBETWEEN(1,12)+RANDBETWEEN(1,12)</f>
        <v>17</v>
      </c>
      <c r="F7" s="10">
        <f ca="1">RANDBETWEEN(1,12)+RANDBETWEEN(1,12)+RANDBETWEEN(1,12)+RANDBETWEEN(1,12)</f>
        <v>20</v>
      </c>
      <c r="G7" s="10">
        <f ca="1">RANDBETWEEN(1,12)+RANDBETWEEN(1,12)+RANDBETWEEN(1,12)+RANDBETWEEN(1,12)+RANDBETWEEN(1,12)</f>
        <v>37</v>
      </c>
      <c r="H7" s="11">
        <f ca="1">RANDBETWEEN(1,12)+RANDBETWEEN(1,12)+RANDBETWEEN(1,12)+RANDBETWEEN(1,12)+RANDBETWEEN(1,12)+RANDBETWEEN(1,12)</f>
        <v>42</v>
      </c>
      <c r="L7" s="1"/>
      <c r="M7" s="1"/>
      <c r="N7" s="1"/>
      <c r="O7" s="1"/>
      <c r="P7" s="1"/>
    </row>
    <row r="8" spans="1:16" ht="15.75" x14ac:dyDescent="0.25">
      <c r="B8" s="9" t="s">
        <v>43</v>
      </c>
      <c r="C8" s="10">
        <f ca="1">RANDBETWEEN(1,20)</f>
        <v>5</v>
      </c>
      <c r="D8" s="10">
        <f ca="1">RANDBETWEEN(1,20)+RANDBETWEEN(1,20)</f>
        <v>16</v>
      </c>
      <c r="E8" s="10">
        <f ca="1">RANDBETWEEN(1,20)+RANDBETWEEN(1,20)+RANDBETWEEN(1,20)</f>
        <v>23</v>
      </c>
      <c r="F8" s="10">
        <f ca="1">RANDBETWEEN(1,20)+RANDBETWEEN(1,20)+RANDBETWEEN(1,20)+RANDBETWEEN(1,20)</f>
        <v>48</v>
      </c>
      <c r="G8" s="10">
        <f ca="1">RANDBETWEEN(1,20)+RANDBETWEEN(1,20)+RANDBETWEEN(1,20)+RANDBETWEEN(1,20)+RANDBETWEEN(1,20)</f>
        <v>51</v>
      </c>
      <c r="H8" s="11">
        <f ca="1">RANDBETWEEN(1,20)+RANDBETWEEN(1,20)+RANDBETWEEN(1,20)+RANDBETWEEN(1,20)+RANDBETWEEN(1,20)+RANDBETWEEN(1,20)</f>
        <v>48</v>
      </c>
      <c r="L8" s="1"/>
      <c r="M8" s="1"/>
      <c r="N8" s="1"/>
      <c r="O8" s="1"/>
      <c r="P8" s="1"/>
    </row>
    <row r="9" spans="1:16" ht="16.5" thickBot="1" x14ac:dyDescent="0.3">
      <c r="B9" s="12" t="s">
        <v>114</v>
      </c>
      <c r="C9" s="13">
        <f ca="1">RANDBETWEEN(1,100)</f>
        <v>51</v>
      </c>
      <c r="D9" s="13">
        <f ca="1">RANDBETWEEN(1,100)+RANDBETWEEN(1,100)</f>
        <v>26</v>
      </c>
      <c r="E9" s="13">
        <f ca="1">RANDBETWEEN(1,100)+RANDBETWEEN(1,100)+RANDBETWEEN(1,100)</f>
        <v>223</v>
      </c>
      <c r="F9" s="13">
        <f ca="1">RANDBETWEEN(1,100)+RANDBETWEEN(1,100)+RANDBETWEEN(1,100)+RANDBETWEEN(1,100)</f>
        <v>301</v>
      </c>
      <c r="G9" s="13">
        <f ca="1">RANDBETWEEN(1,100)+RANDBETWEEN(1,100)+RANDBETWEEN(1,100)+RANDBETWEEN(1,100)+RANDBETWEEN(1,100)</f>
        <v>189</v>
      </c>
      <c r="H9" s="14">
        <f ca="1">RANDBETWEEN(1,100)+RANDBETWEEN(1,100)+RANDBETWEEN(1,100)+RANDBETWEEN(1,100)+RANDBETWEEN(1,100)+RANDBETWEEN(1,100)</f>
        <v>227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ht="15.75" x14ac:dyDescent="0.25">
      <c r="A11" s="1"/>
      <c r="C11" s="1"/>
      <c r="D11" s="1"/>
      <c r="E11" s="1"/>
      <c r="F11" s="1"/>
    </row>
    <row r="12" spans="1:16" ht="15.75" x14ac:dyDescent="0.25">
      <c r="A12" s="1"/>
      <c r="C12" s="1"/>
      <c r="D12" s="1"/>
      <c r="E12" s="1"/>
      <c r="F12" s="1"/>
    </row>
    <row r="13" spans="1:16" ht="15.75" x14ac:dyDescent="0.25">
      <c r="A13" s="1"/>
      <c r="C13" s="1"/>
      <c r="D13" s="1"/>
      <c r="E13" s="1"/>
      <c r="F13" s="1"/>
    </row>
    <row r="14" spans="1:16" ht="15.75" x14ac:dyDescent="0.25">
      <c r="A14" s="1"/>
      <c r="C14" s="1"/>
      <c r="D14" s="1"/>
      <c r="E14" s="1"/>
      <c r="F14" s="1"/>
    </row>
    <row r="15" spans="1:16" ht="15.75" x14ac:dyDescent="0.25">
      <c r="A15" s="1"/>
      <c r="C15" s="1"/>
      <c r="D15" s="1"/>
      <c r="E15" s="1"/>
      <c r="F15" s="1"/>
    </row>
    <row r="16" spans="1:16" ht="15.75" x14ac:dyDescent="0.25">
      <c r="A16" s="1"/>
      <c r="C16" s="1"/>
      <c r="D16" s="1"/>
      <c r="E16" s="1"/>
      <c r="F16" s="1"/>
    </row>
    <row r="17" spans="1:18" ht="15.75" x14ac:dyDescent="0.25">
      <c r="A17" s="1"/>
      <c r="C17" s="1"/>
      <c r="D17" s="1"/>
      <c r="E17" s="1"/>
      <c r="F17" s="1"/>
    </row>
    <row r="18" spans="1:18" ht="15.75" x14ac:dyDescent="0.25">
      <c r="A18" s="1"/>
      <c r="C18" s="1"/>
      <c r="D18" s="1"/>
      <c r="E18" s="1"/>
      <c r="F18" s="1"/>
    </row>
    <row r="19" spans="1:18" ht="15.75" x14ac:dyDescent="0.25">
      <c r="A19" s="1"/>
      <c r="C19" s="1"/>
      <c r="D19" s="1"/>
      <c r="E19" s="1"/>
      <c r="F19" s="1"/>
    </row>
    <row r="20" spans="1:18" ht="15.75" x14ac:dyDescent="0.25">
      <c r="A20" s="1"/>
      <c r="C20" s="1"/>
      <c r="D20" s="1"/>
      <c r="E20" s="1"/>
      <c r="F20" s="1"/>
      <c r="R20" s="172"/>
    </row>
    <row r="21" spans="1:18" ht="15.75" x14ac:dyDescent="0.25">
      <c r="A21" s="1"/>
      <c r="C21" s="1"/>
      <c r="D21" s="1"/>
      <c r="E21" s="1"/>
      <c r="F21" s="1"/>
    </row>
    <row r="22" spans="1:18" ht="15.75" x14ac:dyDescent="0.25">
      <c r="A22" s="1"/>
      <c r="C22" s="1"/>
      <c r="D22" s="1"/>
      <c r="E22" s="1"/>
      <c r="F22" s="1"/>
    </row>
    <row r="23" spans="1:18" x14ac:dyDescent="0.3">
      <c r="A23" s="1"/>
      <c r="C23" s="1"/>
      <c r="D23" s="1"/>
      <c r="E23" s="1"/>
      <c r="F23" s="1"/>
    </row>
    <row r="24" spans="1:18" x14ac:dyDescent="0.3">
      <c r="A24" s="1"/>
      <c r="C24" s="1"/>
      <c r="D24" s="1"/>
      <c r="E24" s="1"/>
      <c r="F24" s="1"/>
    </row>
    <row r="25" spans="1:18" x14ac:dyDescent="0.3">
      <c r="A25" s="1"/>
      <c r="C25" s="1"/>
      <c r="D25" s="1"/>
      <c r="E25" s="1"/>
      <c r="F25" s="1"/>
    </row>
    <row r="26" spans="1:18" x14ac:dyDescent="0.3">
      <c r="A26" s="1"/>
      <c r="C26" s="1"/>
      <c r="D26" s="1"/>
      <c r="E26" s="1"/>
      <c r="F26" s="1"/>
    </row>
    <row r="27" spans="1:18" x14ac:dyDescent="0.3">
      <c r="A27" s="1"/>
      <c r="C27" s="1"/>
      <c r="D27" s="1"/>
      <c r="E27" s="1"/>
      <c r="F27" s="1"/>
    </row>
    <row r="28" spans="1:18" x14ac:dyDescent="0.3">
      <c r="A28" s="1"/>
      <c r="C28" s="1"/>
      <c r="D28" s="1"/>
      <c r="E28" s="1"/>
      <c r="F28" s="1"/>
    </row>
    <row r="29" spans="1:18" x14ac:dyDescent="0.3">
      <c r="A29" s="1"/>
      <c r="C29" s="1"/>
      <c r="D29" s="1"/>
      <c r="E29" s="1"/>
      <c r="F29" s="1"/>
    </row>
    <row r="30" spans="1:18" x14ac:dyDescent="0.3">
      <c r="A30" s="1"/>
      <c r="C30" s="1"/>
      <c r="D30" s="1"/>
      <c r="E30" s="1"/>
      <c r="F30" s="1"/>
    </row>
    <row r="31" spans="1:18" x14ac:dyDescent="0.3">
      <c r="C31" s="1"/>
      <c r="D31" s="1"/>
      <c r="E31" s="1"/>
      <c r="F31" s="1"/>
      <c r="G31" s="1"/>
    </row>
    <row r="32" spans="1:18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2015-05-22T00:23:54Z</cp:lastPrinted>
  <dcterms:created xsi:type="dcterms:W3CDTF">2014-01-30T16:13:23Z</dcterms:created>
  <dcterms:modified xsi:type="dcterms:W3CDTF">2016-02-13T20:32:14Z</dcterms:modified>
</cp:coreProperties>
</file>