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308" yWindow="-12" windowWidth="10200" windowHeight="8736" activeTab="3"/>
  </bookViews>
  <sheets>
    <sheet name="Initiative" sheetId="1" r:id="rId1"/>
    <sheet name="Attacks" sheetId="2" r:id="rId2"/>
    <sheet name="Saves" sheetId="3" r:id="rId3"/>
    <sheet name="hps" sheetId="5" r:id="rId4"/>
    <sheet name="Rolls" sheetId="4" r:id="rId5"/>
  </sheets>
  <calcPr calcId="145621"/>
</workbook>
</file>

<file path=xl/calcChain.xml><?xml version="1.0" encoding="utf-8"?>
<calcChain xmlns="http://schemas.openxmlformats.org/spreadsheetml/2006/main">
  <c r="G26" i="2" l="1"/>
  <c r="G25" i="2"/>
  <c r="G24" i="2"/>
  <c r="G23" i="2"/>
  <c r="G22" i="2"/>
  <c r="G21" i="2"/>
  <c r="G12" i="2"/>
  <c r="G13" i="2"/>
  <c r="G14" i="2"/>
  <c r="G15" i="2"/>
  <c r="G16" i="2"/>
  <c r="G17" i="2"/>
  <c r="G18" i="2"/>
  <c r="G19" i="2"/>
  <c r="G20" i="2"/>
  <c r="H6" i="2" l="1"/>
  <c r="I6" i="2" s="1"/>
  <c r="H7" i="2" l="1"/>
  <c r="I7" i="2" s="1"/>
  <c r="H26" i="2" l="1"/>
  <c r="I26" i="2" s="1"/>
  <c r="Y3" i="5" l="1"/>
  <c r="H16" i="2" l="1"/>
  <c r="I16" i="2" s="1"/>
  <c r="D10" i="1" l="1"/>
  <c r="D9" i="1"/>
  <c r="D8" i="1"/>
  <c r="D7" i="1"/>
  <c r="D6" i="1"/>
  <c r="D5" i="1"/>
  <c r="D4" i="1"/>
  <c r="D3" i="1"/>
  <c r="D2" i="1"/>
  <c r="D12" i="1" l="1"/>
  <c r="H29" i="2" l="1"/>
  <c r="I29" i="2" s="1"/>
  <c r="C29" i="2"/>
  <c r="C28" i="2"/>
  <c r="H30" i="2"/>
  <c r="I30" i="2" s="1"/>
  <c r="C8" i="1" l="1"/>
  <c r="E8" i="1" s="1"/>
  <c r="H8" i="2"/>
  <c r="I8" i="2" s="1"/>
  <c r="H5" i="2"/>
  <c r="I5" i="2" s="1"/>
  <c r="V14" i="5"/>
  <c r="Z14" i="5" s="1"/>
  <c r="AA14" i="5" s="1"/>
  <c r="V16" i="5"/>
  <c r="Z16" i="5" s="1"/>
  <c r="AA16" i="5" s="1"/>
  <c r="V11" i="5"/>
  <c r="Z11" i="5" s="1"/>
  <c r="AA11" i="5" s="1"/>
  <c r="V13" i="5"/>
  <c r="Z13" i="5" s="1"/>
  <c r="AA13" i="5" s="1"/>
  <c r="V12" i="5"/>
  <c r="Z12" i="5" s="1"/>
  <c r="AA12" i="5" s="1"/>
  <c r="D10" i="5"/>
  <c r="C10" i="5"/>
  <c r="B10" i="5"/>
  <c r="H9" i="2" l="1"/>
  <c r="I9" i="2" s="1"/>
  <c r="H4" i="2"/>
  <c r="I4" i="2" s="1"/>
  <c r="H3" i="2"/>
  <c r="I3" i="2" s="1"/>
  <c r="H2" i="2"/>
  <c r="I2" i="2" s="1"/>
  <c r="H23" i="2"/>
  <c r="I23" i="2" s="1"/>
  <c r="H22" i="2"/>
  <c r="I22" i="2" s="1"/>
  <c r="H25" i="2"/>
  <c r="I25" i="2" s="1"/>
  <c r="H24" i="2"/>
  <c r="I24" i="2" s="1"/>
  <c r="H20" i="2"/>
  <c r="I20" i="2" s="1"/>
  <c r="H19" i="2"/>
  <c r="I19" i="2" s="1"/>
  <c r="H14" i="2"/>
  <c r="I14" i="2" s="1"/>
  <c r="H13" i="2"/>
  <c r="I13" i="2" s="1"/>
  <c r="H15" i="2"/>
  <c r="I15" i="2" s="1"/>
  <c r="H17" i="2"/>
  <c r="I17" i="2" s="1"/>
  <c r="E6" i="1" l="1"/>
  <c r="E3" i="1"/>
  <c r="B2" i="5" l="1"/>
  <c r="H21" i="2" l="1"/>
  <c r="I21" i="2" s="1"/>
  <c r="H18" i="2"/>
  <c r="I18" i="2" s="1"/>
  <c r="H12" i="2"/>
  <c r="I12" i="2" s="1"/>
  <c r="V15" i="5" l="1"/>
  <c r="L14" i="3" l="1"/>
  <c r="M14" i="3" s="1"/>
  <c r="L15" i="3"/>
  <c r="M15" i="3" s="1"/>
  <c r="L16" i="3"/>
  <c r="M16" i="3" s="1"/>
  <c r="L19" i="3"/>
  <c r="M19" i="3" s="1"/>
  <c r="E7" i="1" l="1"/>
  <c r="D4" i="5" l="1"/>
  <c r="B4" i="5"/>
  <c r="C4" i="5"/>
  <c r="C5" i="1" l="1"/>
  <c r="Z15" i="5" l="1"/>
  <c r="AA15" i="5" s="1"/>
  <c r="Y8" i="5" l="1"/>
  <c r="E10" i="1" l="1"/>
  <c r="L13" i="3" l="1"/>
  <c r="M13" i="3" s="1"/>
  <c r="L12" i="3"/>
  <c r="M12" i="3" s="1"/>
  <c r="L11" i="3"/>
  <c r="M11" i="3" s="1"/>
  <c r="L7" i="3"/>
  <c r="M7" i="3" s="1"/>
  <c r="L6" i="3"/>
  <c r="M6" i="3" s="1"/>
  <c r="L5" i="3"/>
  <c r="M5" i="3" s="1"/>
  <c r="V10" i="5"/>
  <c r="Z10" i="5" s="1"/>
  <c r="AA10" i="5" s="1"/>
  <c r="V9" i="5"/>
  <c r="Z9" i="5" s="1"/>
  <c r="AA9" i="5" s="1"/>
  <c r="V8" i="5"/>
  <c r="Z8" i="5" s="1"/>
  <c r="AA8" i="5" s="1"/>
  <c r="Y5" i="5" l="1"/>
  <c r="C4" i="1" l="1"/>
  <c r="L4" i="3" l="1"/>
  <c r="M4" i="3" s="1"/>
  <c r="L3" i="3"/>
  <c r="M3" i="3" s="1"/>
  <c r="L2" i="3"/>
  <c r="M2" i="3" s="1"/>
  <c r="L20" i="3" l="1"/>
  <c r="M20" i="3" s="1"/>
  <c r="L21" i="3"/>
  <c r="M21" i="3" s="1"/>
  <c r="V4" i="5"/>
  <c r="Z4" i="5" s="1"/>
  <c r="AA4" i="5" s="1"/>
  <c r="E8" i="3" l="1"/>
  <c r="F8" i="3" s="1"/>
  <c r="E9" i="3"/>
  <c r="F9" i="3" s="1"/>
  <c r="E10" i="3"/>
  <c r="F10" i="3" s="1"/>
  <c r="E11" i="3"/>
  <c r="F11" i="3" s="1"/>
  <c r="E12" i="3"/>
  <c r="F12" i="3" s="1"/>
  <c r="E13" i="3"/>
  <c r="F13" i="3" s="1"/>
  <c r="E14" i="3"/>
  <c r="F14" i="3" s="1"/>
  <c r="E15" i="3"/>
  <c r="F15" i="3" s="1"/>
  <c r="E16" i="3"/>
  <c r="F16" i="3" s="1"/>
  <c r="E17" i="3"/>
  <c r="F17" i="3" s="1"/>
  <c r="E18" i="3"/>
  <c r="F18" i="3" s="1"/>
  <c r="H28" i="2" l="1"/>
  <c r="I28" i="2" s="1"/>
  <c r="V7" i="5" l="1"/>
  <c r="Z7" i="5" s="1"/>
  <c r="D5" i="5" l="1"/>
  <c r="C5" i="5"/>
  <c r="L10" i="3" l="1"/>
  <c r="M10" i="3" s="1"/>
  <c r="L9" i="3"/>
  <c r="M9" i="3" s="1"/>
  <c r="L8" i="3"/>
  <c r="M8" i="3" s="1"/>
  <c r="I12" i="1" l="1"/>
  <c r="I11" i="1"/>
  <c r="I13" i="1" s="1"/>
  <c r="I14" i="1" s="1"/>
  <c r="M11" i="1" s="1"/>
  <c r="I10" i="1"/>
  <c r="M12" i="1" l="1"/>
  <c r="M10" i="1"/>
  <c r="D2" i="5" l="1"/>
  <c r="C2" i="5"/>
  <c r="E9" i="1" l="1"/>
  <c r="V6" i="5" l="1"/>
  <c r="Z6" i="5" s="1"/>
  <c r="AA6" i="5" s="1"/>
  <c r="B5" i="5" l="1"/>
  <c r="E2" i="3" l="1"/>
  <c r="F2" i="3" s="1"/>
  <c r="E3" i="3"/>
  <c r="F3" i="3" s="1"/>
  <c r="E5" i="3" l="1"/>
  <c r="F5" i="3" s="1"/>
  <c r="E6" i="3"/>
  <c r="F6" i="3" s="1"/>
  <c r="E7" i="3"/>
  <c r="F7" i="3" s="1"/>
  <c r="E4" i="3" l="1"/>
  <c r="F4" i="3" s="1"/>
  <c r="V5" i="5" l="1"/>
  <c r="V3" i="5" l="1"/>
  <c r="M5" i="1" l="1"/>
  <c r="M6" i="1"/>
  <c r="M14" i="1" s="1"/>
  <c r="M7" i="1" l="1"/>
  <c r="M8" i="1" s="1"/>
  <c r="E4" i="1" l="1"/>
  <c r="D5" i="4" l="1"/>
  <c r="E2" i="1" l="1"/>
  <c r="E5" i="1"/>
  <c r="V2" i="5" l="1"/>
  <c r="Z5" i="5" l="1"/>
  <c r="AA5" i="5" s="1"/>
  <c r="Z3" i="5"/>
  <c r="AA3" i="5" s="1"/>
  <c r="Z2" i="5"/>
  <c r="AA2" i="5" s="1"/>
  <c r="H9" i="4" l="1"/>
  <c r="G9" i="4"/>
  <c r="F9" i="4"/>
  <c r="E9" i="4"/>
  <c r="D9" i="4"/>
  <c r="C9" i="4"/>
  <c r="H8" i="4"/>
  <c r="G8" i="4"/>
  <c r="F8" i="4"/>
  <c r="E8" i="4"/>
  <c r="D8" i="4"/>
  <c r="C8" i="4"/>
  <c r="H7" i="4"/>
  <c r="G7" i="4"/>
  <c r="F7" i="4"/>
  <c r="E7" i="4"/>
  <c r="D7" i="4"/>
  <c r="C7" i="4"/>
  <c r="H6" i="4"/>
  <c r="G6" i="4"/>
  <c r="F6" i="4"/>
  <c r="E6" i="4"/>
  <c r="D6" i="4"/>
  <c r="C6" i="4"/>
  <c r="H5" i="4"/>
  <c r="G5" i="4"/>
  <c r="F5" i="4"/>
  <c r="E5" i="4"/>
  <c r="C5" i="4"/>
  <c r="H4" i="4"/>
  <c r="G4" i="4"/>
  <c r="F4" i="4"/>
  <c r="E4" i="4"/>
  <c r="D4" i="4"/>
  <c r="C4" i="4"/>
  <c r="H3" i="4"/>
  <c r="G3" i="4"/>
  <c r="F3" i="4"/>
  <c r="E3" i="4"/>
  <c r="D3" i="4"/>
  <c r="C3" i="4"/>
  <c r="H2" i="4"/>
  <c r="G2" i="4"/>
  <c r="F2" i="4"/>
  <c r="E2" i="4"/>
  <c r="D2" i="4"/>
  <c r="C2" i="4"/>
</calcChain>
</file>

<file path=xl/comments1.xml><?xml version="1.0" encoding="utf-8"?>
<comments xmlns="http://schemas.openxmlformats.org/spreadsheetml/2006/main">
  <authors>
    <author>Alexis Álvarez</author>
  </authors>
  <commentList>
    <comment ref="G7" authorId="0">
      <text>
        <r>
          <rPr>
            <i/>
            <sz val="12"/>
            <color indexed="81"/>
            <rFont val="Times New Roman"/>
            <family val="1"/>
          </rPr>
          <t>bull’s strength +4 [+2]</t>
        </r>
      </text>
    </comment>
    <comment ref="G12" authorId="0">
      <text>
        <r>
          <rPr>
            <i/>
            <sz val="12"/>
            <color indexed="81"/>
            <rFont val="Times New Roman"/>
            <family val="1"/>
          </rPr>
          <t>bless +1
raptoran coo +1
haste +1</t>
        </r>
      </text>
    </comment>
    <comment ref="G13" authorId="0">
      <text>
        <r>
          <rPr>
            <i/>
            <sz val="12"/>
            <color indexed="81"/>
            <rFont val="Times New Roman"/>
            <family val="1"/>
          </rPr>
          <t>bless +1
raptoran coo +1
haste +1</t>
        </r>
      </text>
    </comment>
    <comment ref="G14" authorId="0">
      <text>
        <r>
          <rPr>
            <i/>
            <sz val="12"/>
            <color indexed="81"/>
            <rFont val="Times New Roman"/>
            <family val="1"/>
          </rPr>
          <t>bless +1
raptoran coo +1
haste +1</t>
        </r>
      </text>
    </comment>
    <comment ref="G15" authorId="0">
      <text>
        <r>
          <rPr>
            <i/>
            <sz val="12"/>
            <color indexed="81"/>
            <rFont val="Times New Roman"/>
            <family val="1"/>
          </rPr>
          <t>bless +1
raptoran coo +1
haste +1</t>
        </r>
      </text>
    </comment>
    <comment ref="G16" authorId="0">
      <text>
        <r>
          <rPr>
            <i/>
            <sz val="12"/>
            <color indexed="81"/>
            <rFont val="Times New Roman"/>
            <family val="1"/>
          </rPr>
          <t>bless +1
raptoran coo +1
haste +1</t>
        </r>
      </text>
    </comment>
    <comment ref="G17" authorId="0">
      <text>
        <r>
          <rPr>
            <i/>
            <sz val="12"/>
            <color indexed="81"/>
            <rFont val="Times New Roman"/>
            <family val="1"/>
          </rPr>
          <t>bless +1
raptoran coo +1
haste +1</t>
        </r>
      </text>
    </comment>
    <comment ref="G18" authorId="0">
      <text>
        <r>
          <rPr>
            <i/>
            <sz val="12"/>
            <color indexed="81"/>
            <rFont val="Times New Roman"/>
            <family val="1"/>
          </rPr>
          <t>bless +1
raptoran coo +1
haste +1</t>
        </r>
      </text>
    </comment>
    <comment ref="G19" authorId="0">
      <text>
        <r>
          <rPr>
            <i/>
            <sz val="12"/>
            <color indexed="81"/>
            <rFont val="Times New Roman"/>
            <family val="1"/>
          </rPr>
          <t>bless +1
raptoran coo +1
haste +1</t>
        </r>
      </text>
    </comment>
    <comment ref="G20" authorId="0">
      <text>
        <r>
          <rPr>
            <i/>
            <sz val="12"/>
            <color indexed="81"/>
            <rFont val="Times New Roman"/>
            <family val="1"/>
          </rPr>
          <t>bless +1
raptoran coo +1
haste +1</t>
        </r>
      </text>
    </comment>
    <comment ref="G21" authorId="0">
      <text>
        <r>
          <rPr>
            <i/>
            <sz val="12"/>
            <color indexed="81"/>
            <rFont val="Times New Roman"/>
            <family val="1"/>
          </rPr>
          <t>bless +1
raptoran coo +1
haste +1</t>
        </r>
      </text>
    </comment>
    <comment ref="G22" authorId="0">
      <text>
        <r>
          <rPr>
            <i/>
            <sz val="12"/>
            <color indexed="81"/>
            <rFont val="Times New Roman"/>
            <family val="1"/>
          </rPr>
          <t>bless +1
raptoran coo +1
haste +1</t>
        </r>
      </text>
    </comment>
    <comment ref="G23" authorId="0">
      <text>
        <r>
          <rPr>
            <i/>
            <sz val="12"/>
            <color indexed="81"/>
            <rFont val="Times New Roman"/>
            <family val="1"/>
          </rPr>
          <t>bless +1
raptoran coo +1
haste +1</t>
        </r>
      </text>
    </comment>
    <comment ref="G24" authorId="0">
      <text>
        <r>
          <rPr>
            <i/>
            <sz val="12"/>
            <color indexed="81"/>
            <rFont val="Times New Roman"/>
            <family val="1"/>
          </rPr>
          <t>bless +1
raptoran coo +1
haste +1</t>
        </r>
      </text>
    </comment>
    <comment ref="G25" authorId="0">
      <text>
        <r>
          <rPr>
            <i/>
            <sz val="12"/>
            <color indexed="81"/>
            <rFont val="Times New Roman"/>
            <family val="1"/>
          </rPr>
          <t>bless +1
raptoran coo +1
haste +1</t>
        </r>
      </text>
    </comment>
    <comment ref="G26" authorId="0">
      <text>
        <r>
          <rPr>
            <i/>
            <sz val="12"/>
            <color indexed="81"/>
            <rFont val="Times New Roman"/>
            <family val="1"/>
          </rPr>
          <t>bless +1
raptoran coo +1
haste +1</t>
        </r>
      </text>
    </comment>
    <comment ref="G28" authorId="0">
      <text>
        <r>
          <rPr>
            <i/>
            <sz val="12"/>
            <color indexed="81"/>
            <rFont val="Times New Roman"/>
            <family val="1"/>
          </rPr>
          <t>bless +1
raptoran coo +1</t>
        </r>
      </text>
    </comment>
    <comment ref="G29" authorId="0">
      <text>
        <r>
          <rPr>
            <i/>
            <sz val="12"/>
            <color indexed="81"/>
            <rFont val="Times New Roman"/>
            <family val="1"/>
          </rPr>
          <t>bless +1
raptoran coo +1</t>
        </r>
      </text>
    </comment>
    <comment ref="G30" authorId="0">
      <text>
        <r>
          <rPr>
            <i/>
            <sz val="12"/>
            <color indexed="81"/>
            <rFont val="Times New Roman"/>
            <family val="1"/>
          </rPr>
          <t>bless +1
raptoran coo +1</t>
        </r>
      </text>
    </comment>
  </commentList>
</comments>
</file>

<file path=xl/comments2.xml><?xml version="1.0" encoding="utf-8"?>
<comments xmlns="http://schemas.openxmlformats.org/spreadsheetml/2006/main">
  <authors>
    <author>Alexis Álvarez</author>
  </authors>
  <commentList>
    <comment ref="K6" authorId="0">
      <text>
        <r>
          <rPr>
            <i/>
            <sz val="12"/>
            <color indexed="81"/>
            <rFont val="Times New Roman"/>
            <family val="1"/>
          </rPr>
          <t>shaken -2
haste +1</t>
        </r>
      </text>
    </comment>
    <comment ref="K12" authorId="0">
      <text>
        <r>
          <rPr>
            <i/>
            <sz val="12"/>
            <color indexed="81"/>
            <rFont val="Times New Roman"/>
            <family val="1"/>
          </rPr>
          <t>shaken -2
haste +1</t>
        </r>
      </text>
    </comment>
    <comment ref="K15" authorId="0">
      <text>
        <r>
          <rPr>
            <i/>
            <sz val="12"/>
            <color indexed="81"/>
            <rFont val="Times New Roman"/>
            <family val="1"/>
          </rPr>
          <t>shaken -2
haste +1</t>
        </r>
      </text>
    </comment>
  </commentList>
</comments>
</file>

<file path=xl/comments3.xml><?xml version="1.0" encoding="utf-8"?>
<comments xmlns="http://schemas.openxmlformats.org/spreadsheetml/2006/main">
  <authors>
    <author>Alexis Álvarez</author>
  </authors>
  <commentList>
    <comment ref="B2" authorId="0">
      <text>
        <r>
          <rPr>
            <i/>
            <sz val="12"/>
            <color theme="1"/>
            <rFont val="Times New Roman"/>
            <family val="1"/>
          </rPr>
          <t>Prot. f. Evil +2</t>
        </r>
      </text>
    </comment>
    <comment ref="C2" authorId="0">
      <text>
        <r>
          <rPr>
            <i/>
            <sz val="12"/>
            <color theme="1"/>
            <rFont val="Times New Roman"/>
            <family val="1"/>
          </rPr>
          <t>Prot. f. Evil +2</t>
        </r>
      </text>
    </comment>
    <comment ref="D2" authorId="0">
      <text>
        <r>
          <rPr>
            <i/>
            <sz val="12"/>
            <color theme="1"/>
            <rFont val="Times New Roman"/>
            <family val="1"/>
          </rPr>
          <t>Prot. f. Evil +2</t>
        </r>
      </text>
    </comment>
    <comment ref="B3" authorId="0">
      <text>
        <r>
          <rPr>
            <i/>
            <sz val="12"/>
            <color theme="1"/>
            <rFont val="Times New Roman"/>
            <family val="1"/>
          </rPr>
          <t>greater mage armor +6
shield +4</t>
        </r>
      </text>
    </comment>
    <comment ref="C3" authorId="0">
      <text>
        <r>
          <rPr>
            <i/>
            <sz val="12"/>
            <color theme="1"/>
            <rFont val="Times New Roman"/>
            <family val="1"/>
          </rPr>
          <t>greater mage armor +6
shield +4</t>
        </r>
      </text>
    </comment>
    <comment ref="D3" authorId="0">
      <text>
        <r>
          <rPr>
            <i/>
            <sz val="12"/>
            <color theme="1"/>
            <rFont val="Times New Roman"/>
            <family val="1"/>
          </rPr>
          <t>greater mage armor +6
shield +4</t>
        </r>
      </text>
    </comment>
    <comment ref="Y3" authorId="0">
      <text>
        <r>
          <rPr>
            <i/>
            <sz val="12"/>
            <color theme="1"/>
            <rFont val="Times New Roman"/>
            <family val="1"/>
          </rPr>
          <t>Heart of Earth +2/cl</t>
        </r>
      </text>
    </comment>
    <comment ref="B4" authorId="0">
      <text>
        <r>
          <rPr>
            <i/>
            <sz val="12"/>
            <color theme="1"/>
            <rFont val="Times New Roman"/>
            <family val="1"/>
          </rPr>
          <t>prot. Fr. evil +2</t>
        </r>
      </text>
    </comment>
    <comment ref="C4" authorId="0">
      <text>
        <r>
          <rPr>
            <i/>
            <sz val="12"/>
            <color theme="1"/>
            <rFont val="Times New Roman"/>
            <family val="1"/>
          </rPr>
          <t>prot. Fr. evil +2
cat’s grace +2</t>
        </r>
      </text>
    </comment>
    <comment ref="D4" authorId="0">
      <text>
        <r>
          <rPr>
            <i/>
            <sz val="12"/>
            <color theme="1"/>
            <rFont val="Times New Roman"/>
            <family val="1"/>
          </rPr>
          <t>prot. Fr. evil +2
cat’s grace +2</t>
        </r>
      </text>
    </comment>
    <comment ref="B6" authorId="0">
      <text>
        <r>
          <rPr>
            <i/>
            <sz val="12"/>
            <color theme="1"/>
            <rFont val="Times New Roman"/>
            <family val="1"/>
          </rPr>
          <t>prot. Fr. evil +2</t>
        </r>
      </text>
    </comment>
    <comment ref="C6" authorId="0">
      <text>
        <r>
          <rPr>
            <i/>
            <sz val="12"/>
            <color theme="1"/>
            <rFont val="Times New Roman"/>
            <family val="1"/>
          </rPr>
          <t>prot. Fr. evil +2</t>
        </r>
      </text>
    </comment>
    <comment ref="D6" authorId="0">
      <text>
        <r>
          <rPr>
            <i/>
            <sz val="12"/>
            <color theme="1"/>
            <rFont val="Times New Roman"/>
            <family val="1"/>
          </rPr>
          <t>prot. Fr. evil +2</t>
        </r>
      </text>
    </comment>
  </commentList>
</comments>
</file>

<file path=xl/sharedStrings.xml><?xml version="1.0" encoding="utf-8"?>
<sst xmlns="http://schemas.openxmlformats.org/spreadsheetml/2006/main" count="321" uniqueCount="182">
  <si>
    <t>Character</t>
  </si>
  <si>
    <t>Group</t>
  </si>
  <si>
    <t>Initiative</t>
  </si>
  <si>
    <t>Roll</t>
  </si>
  <si>
    <t>Modified Roll</t>
  </si>
  <si>
    <t>Move</t>
  </si>
  <si>
    <t>30’</t>
  </si>
  <si>
    <t>Jason</t>
  </si>
  <si>
    <t>Aegis</t>
  </si>
  <si>
    <t>40’</t>
  </si>
  <si>
    <t>1d</t>
  </si>
  <si>
    <t>2d</t>
  </si>
  <si>
    <t>3d</t>
  </si>
  <si>
    <t>4d</t>
  </si>
  <si>
    <t>5d</t>
  </si>
  <si>
    <t>6d</t>
  </si>
  <si>
    <t>Party Composition</t>
  </si>
  <si>
    <t>Adversarial Party Composition</t>
  </si>
  <si>
    <t>ECL</t>
  </si>
  <si>
    <t>Classes</t>
  </si>
  <si>
    <t>centaur / ranger</t>
  </si>
  <si>
    <t>rogue / diviner / seer</t>
  </si>
  <si>
    <t>Jadin</t>
  </si>
  <si>
    <t>cleric / seeker</t>
  </si>
  <si>
    <t>scout</t>
  </si>
  <si>
    <t>Avg. ECL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</si>
  <si>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</si>
  <si>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</si>
  <si>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</si>
  <si>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</si>
  <si>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</si>
  <si>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</si>
  <si>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</si>
  <si>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</si>
  <si>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</si>
  <si>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</si>
  <si>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</si>
  <si>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</si>
  <si>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</si>
  <si>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</si>
  <si>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Mod+</t>
  </si>
  <si>
    <t>W+</t>
  </si>
  <si>
    <t>Other+</t>
  </si>
  <si>
    <t>d20</t>
  </si>
  <si>
    <t>Ranks</t>
  </si>
  <si>
    <t>Save</t>
  </si>
  <si>
    <t>Fortitude</t>
  </si>
  <si>
    <t>Reflex</t>
  </si>
  <si>
    <t>Will</t>
  </si>
  <si>
    <t>FFAC</t>
  </si>
  <si>
    <t>TAC</t>
  </si>
  <si>
    <t>AC</t>
  </si>
  <si>
    <t>Damage Reduction</t>
  </si>
  <si>
    <t>Melee</t>
  </si>
  <si>
    <t>Ranged</t>
  </si>
  <si>
    <t>Fire</t>
  </si>
  <si>
    <t>Cold</t>
  </si>
  <si>
    <t>Acid</t>
  </si>
  <si>
    <t>Electric</t>
  </si>
  <si>
    <t>Sonic</t>
  </si>
  <si>
    <t>Evil</t>
  </si>
  <si>
    <t>Good</t>
  </si>
  <si>
    <t>Chaos</t>
  </si>
  <si>
    <t>Law</t>
  </si>
  <si>
    <t>Silver</t>
  </si>
  <si>
    <t>Magic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</si>
  <si>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</si>
  <si>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</si>
  <si>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</si>
  <si>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</si>
  <si>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</si>
  <si>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</si>
  <si>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</si>
  <si>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Frayed</t>
  </si>
  <si>
    <t>Save vs.</t>
  </si>
  <si>
    <t>see PC file</t>
  </si>
  <si>
    <t>*</t>
  </si>
  <si>
    <t>Info</t>
  </si>
  <si>
    <t>Spell Resist</t>
  </si>
  <si>
    <t>Dispel</t>
  </si>
  <si>
    <t>none</t>
  </si>
  <si>
    <t>Faith</t>
  </si>
  <si>
    <t>20’</t>
  </si>
  <si>
    <t>paladin / pious templar</t>
  </si>
  <si>
    <t>Climb</t>
  </si>
  <si>
    <t>Spot</t>
  </si>
  <si>
    <t>Listen</t>
  </si>
  <si>
    <t>Jump</t>
  </si>
  <si>
    <t>Swim</t>
  </si>
  <si>
    <t>Balance</t>
  </si>
  <si>
    <t>Hide</t>
  </si>
  <si>
    <t>Move S.</t>
  </si>
  <si>
    <t>Survival</t>
  </si>
  <si>
    <t>Tumble</t>
  </si>
  <si>
    <t>Skill</t>
  </si>
  <si>
    <t>Brant (mount)</t>
  </si>
  <si>
    <t>Targeting</t>
  </si>
  <si>
    <t>Brant</t>
  </si>
  <si>
    <t>Mods</t>
  </si>
  <si>
    <t>Raptorans</t>
  </si>
  <si>
    <t>Races of the Wild</t>
  </si>
  <si>
    <t>Perches Unseen</t>
  </si>
  <si>
    <t>30’/f40’</t>
  </si>
  <si>
    <t>1d10+1 x3</t>
  </si>
  <si>
    <r>
      <t>Jadin</t>
    </r>
    <r>
      <rPr>
        <vertAlign val="superscript"/>
        <sz val="12"/>
        <color theme="1"/>
        <rFont val="Times New Roman"/>
        <family val="1"/>
      </rPr>
      <t>cg</t>
    </r>
  </si>
  <si>
    <t>d4</t>
  </si>
  <si>
    <t>d6</t>
  </si>
  <si>
    <t>d8</t>
  </si>
  <si>
    <t>d10</t>
  </si>
  <si>
    <t>d12</t>
  </si>
  <si>
    <t>d100</t>
  </si>
  <si>
    <t>Trik</t>
  </si>
  <si>
    <t>Prik</t>
  </si>
  <si>
    <t>Formian</t>
  </si>
  <si>
    <t>40’/f35’</t>
  </si>
  <si>
    <t>Fighter/Duskblade</t>
  </si>
  <si>
    <t>Bard/Ninja</t>
  </si>
  <si>
    <t>Formians</t>
  </si>
  <si>
    <t>MM I</t>
  </si>
  <si>
    <t>al-Iborak</t>
  </si>
  <si>
    <t>6 al-Iborak</t>
  </si>
  <si>
    <t>Exemplars of Evil</t>
  </si>
  <si>
    <t>Imp</t>
  </si>
  <si>
    <t>Raptoran Bard 9</t>
  </si>
  <si>
    <t>Raptoran Duskblade 9</t>
  </si>
  <si>
    <t>Raptoran Ninja 9</t>
  </si>
  <si>
    <t>Trik rogue 9</t>
  </si>
  <si>
    <t>Prik fighter 9</t>
  </si>
  <si>
    <t>Perches Unseen rogue 7 / stormtalon 2</t>
  </si>
  <si>
    <t>Slash (Duskblade)</t>
  </si>
  <si>
    <t>Ash (Ninja)</t>
  </si>
  <si>
    <t>Sash (Bard) f</t>
  </si>
  <si>
    <t>Father Feather</t>
  </si>
  <si>
    <t>Bastard Sword +1, 1st attack</t>
  </si>
  <si>
    <t>Bastard Sword +1, 2nd attack</t>
  </si>
  <si>
    <t>1d6+1+2 18-20 x2</t>
  </si>
  <si>
    <t>1d10+1+3 19-20 x2</t>
  </si>
  <si>
    <t>1d4+1+4 18-20 x2 / 1d6 x2</t>
  </si>
  <si>
    <t>1d2+1+4 10’ x2</t>
  </si>
  <si>
    <t>Rapier +1, 1st attack</t>
  </si>
  <si>
    <t>Rapier +1, 2nd attack</t>
  </si>
  <si>
    <t>Light Crossbow +1, Multi-Shot</t>
  </si>
  <si>
    <t>Kukri  +1/ Siangham +1, 1st attack</t>
  </si>
  <si>
    <t>Kukri  +1/ Siangham +1, 2nd attack</t>
  </si>
  <si>
    <t>Returning Shuriken +1</t>
  </si>
  <si>
    <t>Light Crossbow +1, Sneak Attack</t>
  </si>
  <si>
    <t>1d8+3d6 Sneak x3</t>
  </si>
  <si>
    <t>Sash</t>
  </si>
  <si>
    <t>Slash</t>
  </si>
  <si>
    <t>Ash</t>
  </si>
  <si>
    <t>Bite</t>
  </si>
  <si>
    <t>1d6+6</t>
  </si>
  <si>
    <t>/all</t>
  </si>
  <si>
    <t>Shock Scimitar +1</t>
  </si>
  <si>
    <t>1d6+7+1d6 electric, 18-20</t>
  </si>
  <si>
    <t>Whip</t>
  </si>
  <si>
    <t>2 Claws</t>
  </si>
  <si>
    <t>1d3+6 or trip</t>
  </si>
  <si>
    <t>1d4+6</t>
  </si>
  <si>
    <t>Javelin of Lightning</t>
  </si>
  <si>
    <t>5d6 electric, Ref DC 14</t>
  </si>
  <si>
    <t>Sap / Caltrops</t>
  </si>
  <si>
    <t>1d3</t>
  </si>
  <si>
    <t>20’/f50’</t>
  </si>
  <si>
    <t>Longsword +1, 1st attack</t>
  </si>
  <si>
    <t>Longsword +1, 2nd attack</t>
  </si>
  <si>
    <t>QR Heavy Xbow +1</t>
  </si>
  <si>
    <t>Ranged Touch Attack</t>
  </si>
  <si>
    <t>varies</t>
  </si>
  <si>
    <t>Notes</t>
  </si>
  <si>
    <t>¼</t>
  </si>
  <si>
    <t>1d8+1 x3</t>
  </si>
  <si>
    <t>Overcome SR</t>
  </si>
  <si>
    <t>Paladin of Tyranny</t>
  </si>
  <si>
    <t>Unholy Two-handed Sword</t>
  </si>
  <si>
    <t>2d6+8+2d6 to good-aligned</t>
  </si>
  <si>
    <t>Dracotaur Ranger</t>
  </si>
  <si>
    <t>d3</t>
  </si>
  <si>
    <t>Melf’s Acid 2d4+2d4 on R2</t>
  </si>
  <si>
    <t>Spellcaster</t>
  </si>
  <si>
    <t>Stoneskin</t>
  </si>
  <si>
    <t xml:space="preserve">al-Iborak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</si>
</sst>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b/>
      <sz val="12"/>
      <color rgb="FFFF33CC"/>
      <name val="Times New Roman"/>
      <family val="1"/>
    </font>
    <font>
      <vertAlign val="superscript"/>
      <sz val="12"/>
      <color theme="1"/>
      <name val="Times New Roman"/>
      <family val="1"/>
    </font>
    <font>
      <i/>
      <sz val="12"/>
      <color indexed="81"/>
      <name val="Times New Roman"/>
      <family val="1"/>
    </font>
    <font>
      <sz val="12"/>
      <name val="Times New Roman"/>
      <family val="2"/>
    </font>
  </fonts>
  <fills count="2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14999847407452621"/>
        <bgColor indexed="64"/>
      </patternFill>
    </fill>
  </fills>
  <borders count="63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hair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</cellStyleXfs>
  <cellXfs count="188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1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7" borderId="17" xfId="0" applyFont="1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2" fillId="8" borderId="17" xfId="0" applyFont="1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7" fillId="9" borderId="5" xfId="0" applyFont="1" applyFill="1" applyBorder="1" applyAlignment="1">
      <alignment horizontal="center"/>
    </xf>
    <xf numFmtId="0" fontId="7" fillId="9" borderId="8" xfId="0" applyFont="1" applyFill="1" applyBorder="1" applyAlignment="1">
      <alignment horizontal="center"/>
    </xf>
    <xf numFmtId="0" fontId="2" fillId="10" borderId="17" xfId="0" applyFont="1" applyFill="1" applyBorder="1" applyAlignment="1">
      <alignment horizontal="center" vertical="center" wrapText="1"/>
    </xf>
    <xf numFmtId="0" fontId="0" fillId="10" borderId="5" xfId="0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2" fillId="11" borderId="17" xfId="0" applyFont="1" applyFill="1" applyBorder="1" applyAlignment="1">
      <alignment horizontal="center" vertical="center" wrapText="1"/>
    </xf>
    <xf numFmtId="0" fontId="0" fillId="11" borderId="5" xfId="0" applyFill="1" applyBorder="1" applyAlignment="1">
      <alignment horizontal="center"/>
    </xf>
    <xf numFmtId="0" fontId="0" fillId="11" borderId="8" xfId="0" applyFill="1" applyBorder="1" applyAlignment="1">
      <alignment horizontal="center"/>
    </xf>
    <xf numFmtId="0" fontId="2" fillId="5" borderId="17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2" fillId="12" borderId="17" xfId="0" applyFont="1" applyFill="1" applyBorder="1" applyAlignment="1">
      <alignment horizontal="center" vertical="center" wrapText="1"/>
    </xf>
    <xf numFmtId="0" fontId="0" fillId="12" borderId="5" xfId="0" applyFill="1" applyBorder="1" applyAlignment="1">
      <alignment horizontal="center"/>
    </xf>
    <xf numFmtId="0" fontId="0" fillId="12" borderId="8" xfId="0" applyFill="1" applyBorder="1" applyAlignment="1">
      <alignment horizontal="center"/>
    </xf>
    <xf numFmtId="0" fontId="2" fillId="13" borderId="17" xfId="0" applyFont="1" applyFill="1" applyBorder="1" applyAlignment="1">
      <alignment horizontal="center" vertical="center" wrapText="1"/>
    </xf>
    <xf numFmtId="0" fontId="0" fillId="13" borderId="5" xfId="0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2" fillId="14" borderId="17" xfId="0" applyFont="1" applyFill="1" applyBorder="1" applyAlignment="1">
      <alignment horizontal="center" vertical="center" wrapText="1"/>
    </xf>
    <xf numFmtId="0" fontId="0" fillId="14" borderId="5" xfId="0" applyFill="1" applyBorder="1" applyAlignment="1">
      <alignment horizontal="center"/>
    </xf>
    <xf numFmtId="0" fontId="0" fillId="14" borderId="8" xfId="0" applyFill="1" applyBorder="1" applyAlignment="1">
      <alignment horizontal="center"/>
    </xf>
    <xf numFmtId="0" fontId="2" fillId="15" borderId="17" xfId="0" applyFont="1" applyFill="1" applyBorder="1" applyAlignment="1">
      <alignment horizontal="center" vertical="center" wrapText="1"/>
    </xf>
    <xf numFmtId="0" fontId="0" fillId="15" borderId="5" xfId="0" applyFill="1" applyBorder="1" applyAlignment="1">
      <alignment horizontal="center"/>
    </xf>
    <xf numFmtId="0" fontId="0" fillId="15" borderId="8" xfId="0" applyFill="1" applyBorder="1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25" xfId="0" applyFont="1" applyBorder="1" applyAlignment="1">
      <alignment horizontal="center" vertical="center" wrapText="1"/>
    </xf>
    <xf numFmtId="0" fontId="2" fillId="16" borderId="18" xfId="0" applyFont="1" applyFill="1" applyBorder="1" applyAlignment="1">
      <alignment horizontal="center" vertical="center" wrapText="1"/>
    </xf>
    <xf numFmtId="0" fontId="0" fillId="16" borderId="14" xfId="0" applyFill="1" applyBorder="1" applyAlignment="1">
      <alignment horizontal="center"/>
    </xf>
    <xf numFmtId="0" fontId="0" fillId="16" borderId="16" xfId="0" applyFill="1" applyBorder="1" applyAlignment="1">
      <alignment horizontal="center"/>
    </xf>
    <xf numFmtId="0" fontId="2" fillId="0" borderId="26" xfId="0" applyFont="1" applyBorder="1" applyAlignment="1">
      <alignment horizontal="center" vertical="center"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2" fillId="19" borderId="29" xfId="0" applyFont="1" applyFill="1" applyBorder="1" applyAlignment="1">
      <alignment horizontal="center" vertical="center" wrapText="1"/>
    </xf>
    <xf numFmtId="0" fontId="2" fillId="18" borderId="26" xfId="0" applyFont="1" applyFill="1" applyBorder="1" applyAlignment="1">
      <alignment horizontal="center" vertical="center" wrapText="1"/>
    </xf>
    <xf numFmtId="0" fontId="0" fillId="18" borderId="27" xfId="0" applyFill="1" applyBorder="1" applyAlignment="1">
      <alignment horizontal="center"/>
    </xf>
    <xf numFmtId="0" fontId="0" fillId="18" borderId="28" xfId="0" applyFill="1" applyBorder="1" applyAlignment="1">
      <alignment horizontal="center"/>
    </xf>
    <xf numFmtId="0" fontId="8" fillId="17" borderId="30" xfId="0" applyFont="1" applyFill="1" applyBorder="1" applyAlignment="1">
      <alignment horizontal="center" vertical="center" wrapText="1"/>
    </xf>
    <xf numFmtId="0" fontId="9" fillId="17" borderId="31" xfId="0" applyFont="1" applyFill="1" applyBorder="1" applyAlignment="1">
      <alignment horizontal="center"/>
    </xf>
    <xf numFmtId="0" fontId="9" fillId="17" borderId="32" xfId="0" applyFont="1" applyFill="1" applyBorder="1" applyAlignment="1">
      <alignment horizontal="center"/>
    </xf>
    <xf numFmtId="0" fontId="2" fillId="4" borderId="26" xfId="0" applyFont="1" applyFill="1" applyBorder="1" applyAlignment="1">
      <alignment horizontal="center" vertical="center" wrapText="1"/>
    </xf>
    <xf numFmtId="0" fontId="0" fillId="4" borderId="27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0" fillId="7" borderId="35" xfId="0" applyFill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7" borderId="34" xfId="0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5" borderId="34" xfId="0" applyFill="1" applyBorder="1" applyAlignment="1">
      <alignment horizontal="center"/>
    </xf>
    <xf numFmtId="0" fontId="0" fillId="7" borderId="36" xfId="0" applyFill="1" applyBorder="1" applyAlignment="1">
      <alignment horizontal="center"/>
    </xf>
    <xf numFmtId="0" fontId="0" fillId="0" borderId="36" xfId="0" applyBorder="1" applyAlignment="1">
      <alignment horizontal="center"/>
    </xf>
    <xf numFmtId="0" fontId="10" fillId="9" borderId="36" xfId="0" applyFont="1" applyFill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16" borderId="38" xfId="0" applyFont="1" applyFill="1" applyBorder="1" applyAlignment="1">
      <alignment horizontal="center"/>
    </xf>
    <xf numFmtId="0" fontId="0" fillId="16" borderId="34" xfId="0" applyFill="1" applyBorder="1" applyAlignment="1">
      <alignment horizontal="center"/>
    </xf>
    <xf numFmtId="0" fontId="10" fillId="9" borderId="38" xfId="0" applyFont="1" applyFill="1" applyBorder="1" applyAlignment="1">
      <alignment horizontal="center"/>
    </xf>
    <xf numFmtId="0" fontId="11" fillId="0" borderId="0" xfId="0" applyFont="1" applyAlignment="1">
      <alignment horizontal="right"/>
    </xf>
    <xf numFmtId="0" fontId="2" fillId="3" borderId="46" xfId="0" applyFont="1" applyFill="1" applyBorder="1" applyAlignment="1">
      <alignment horizontal="center"/>
    </xf>
    <xf numFmtId="0" fontId="2" fillId="3" borderId="52" xfId="0" applyFont="1" applyFill="1" applyBorder="1" applyAlignment="1">
      <alignment horizontal="center"/>
    </xf>
    <xf numFmtId="0" fontId="2" fillId="3" borderId="47" xfId="0" applyFont="1" applyFill="1" applyBorder="1" applyAlignment="1">
      <alignment horizontal="center"/>
    </xf>
    <xf numFmtId="0" fontId="0" fillId="3" borderId="41" xfId="0" applyFill="1" applyBorder="1" applyAlignment="1">
      <alignment horizontal="center"/>
    </xf>
    <xf numFmtId="0" fontId="0" fillId="3" borderId="51" xfId="0" applyFill="1" applyBorder="1" applyAlignment="1">
      <alignment horizontal="center"/>
    </xf>
    <xf numFmtId="0" fontId="0" fillId="3" borderId="42" xfId="0" applyFill="1" applyBorder="1" applyAlignment="1">
      <alignment horizontal="center"/>
    </xf>
    <xf numFmtId="0" fontId="0" fillId="3" borderId="34" xfId="0" applyFill="1" applyBorder="1" applyAlignment="1">
      <alignment horizontal="center"/>
    </xf>
    <xf numFmtId="164" fontId="0" fillId="3" borderId="49" xfId="0" applyNumberFormat="1" applyFill="1" applyBorder="1" applyAlignment="1">
      <alignment horizontal="center"/>
    </xf>
    <xf numFmtId="0" fontId="0" fillId="3" borderId="5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45" xfId="0" applyFill="1" applyBorder="1" applyAlignment="1">
      <alignment horizontal="center"/>
    </xf>
    <xf numFmtId="0" fontId="2" fillId="5" borderId="46" xfId="0" applyFont="1" applyFill="1" applyBorder="1" applyAlignment="1">
      <alignment horizontal="center"/>
    </xf>
    <xf numFmtId="0" fontId="2" fillId="5" borderId="52" xfId="0" applyFont="1" applyFill="1" applyBorder="1" applyAlignment="1">
      <alignment horizontal="center"/>
    </xf>
    <xf numFmtId="0" fontId="2" fillId="5" borderId="47" xfId="0" applyFont="1" applyFill="1" applyBorder="1" applyAlignment="1">
      <alignment horizontal="center"/>
    </xf>
    <xf numFmtId="0" fontId="0" fillId="5" borderId="41" xfId="0" applyFill="1" applyBorder="1" applyAlignment="1">
      <alignment horizontal="center"/>
    </xf>
    <xf numFmtId="0" fontId="0" fillId="5" borderId="42" xfId="0" applyFill="1" applyBorder="1" applyAlignment="1">
      <alignment horizontal="center"/>
    </xf>
    <xf numFmtId="0" fontId="0" fillId="5" borderId="5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45" xfId="0" applyFill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40" xfId="0" applyFont="1" applyBorder="1" applyAlignment="1">
      <alignment horizontal="center" vertical="center" wrapText="1"/>
    </xf>
    <xf numFmtId="0" fontId="10" fillId="9" borderId="4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4" borderId="19" xfId="0" applyFont="1" applyFill="1" applyBorder="1" applyAlignment="1">
      <alignment horizontal="centerContinuous" vertical="center" wrapText="1"/>
    </xf>
    <xf numFmtId="0" fontId="2" fillId="14" borderId="23" xfId="0" applyFont="1" applyFill="1" applyBorder="1" applyAlignment="1">
      <alignment horizontal="centerContinuous" vertical="center" wrapText="1"/>
    </xf>
    <xf numFmtId="0" fontId="0" fillId="14" borderId="21" xfId="0" applyFill="1" applyBorder="1" applyAlignment="1">
      <alignment horizontal="center"/>
    </xf>
    <xf numFmtId="0" fontId="0" fillId="14" borderId="24" xfId="0" applyFill="1" applyBorder="1" applyAlignment="1">
      <alignment horizontal="center"/>
    </xf>
    <xf numFmtId="0" fontId="2" fillId="20" borderId="19" xfId="0" applyFont="1" applyFill="1" applyBorder="1" applyAlignment="1">
      <alignment horizontal="center" vertical="center" wrapText="1"/>
    </xf>
    <xf numFmtId="0" fontId="2" fillId="20" borderId="20" xfId="0" applyFont="1" applyFill="1" applyBorder="1" applyAlignment="1">
      <alignment horizontal="center"/>
    </xf>
    <xf numFmtId="0" fontId="2" fillId="20" borderId="21" xfId="0" applyFont="1" applyFill="1" applyBorder="1" applyAlignment="1">
      <alignment horizontal="center"/>
    </xf>
    <xf numFmtId="0" fontId="2" fillId="21" borderId="17" xfId="0" applyFont="1" applyFill="1" applyBorder="1" applyAlignment="1">
      <alignment horizontal="center" vertical="center" wrapText="1"/>
    </xf>
    <xf numFmtId="0" fontId="2" fillId="21" borderId="5" xfId="0" applyFont="1" applyFill="1" applyBorder="1" applyAlignment="1">
      <alignment horizontal="center"/>
    </xf>
    <xf numFmtId="0" fontId="2" fillId="21" borderId="8" xfId="0" applyFont="1" applyFill="1" applyBorder="1" applyAlignment="1">
      <alignment horizontal="center"/>
    </xf>
    <xf numFmtId="0" fontId="6" fillId="22" borderId="18" xfId="0" applyFont="1" applyFill="1" applyBorder="1" applyAlignment="1">
      <alignment horizontal="center" vertical="center" wrapText="1"/>
    </xf>
    <xf numFmtId="0" fontId="6" fillId="22" borderId="14" xfId="0" applyFont="1" applyFill="1" applyBorder="1" applyAlignment="1">
      <alignment horizontal="center"/>
    </xf>
    <xf numFmtId="0" fontId="6" fillId="22" borderId="16" xfId="0" applyFont="1" applyFill="1" applyBorder="1" applyAlignment="1">
      <alignment horizontal="center"/>
    </xf>
    <xf numFmtId="164" fontId="0" fillId="5" borderId="0" xfId="0" applyNumberFormat="1" applyFill="1" applyBorder="1" applyAlignment="1">
      <alignment horizontal="center"/>
    </xf>
    <xf numFmtId="164" fontId="0" fillId="5" borderId="44" xfId="0" applyNumberForma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164" fontId="0" fillId="3" borderId="44" xfId="0" applyNumberFormat="1" applyFill="1" applyBorder="1" applyAlignment="1">
      <alignment horizontal="center"/>
    </xf>
    <xf numFmtId="1" fontId="2" fillId="0" borderId="0" xfId="3" applyNumberFormat="1" applyFont="1" applyAlignment="1">
      <alignment horizontal="center" vertical="center"/>
    </xf>
    <xf numFmtId="1" fontId="0" fillId="0" borderId="0" xfId="0" applyNumberFormat="1" applyAlignment="1">
      <alignment horizontal="center"/>
    </xf>
    <xf numFmtId="0" fontId="5" fillId="19" borderId="53" xfId="0" applyFont="1" applyFill="1" applyBorder="1" applyAlignment="1">
      <alignment horizontal="center"/>
    </xf>
    <xf numFmtId="0" fontId="2" fillId="3" borderId="48" xfId="0" applyFont="1" applyFill="1" applyBorder="1" applyAlignment="1">
      <alignment horizontal="right"/>
    </xf>
    <xf numFmtId="0" fontId="2" fillId="3" borderId="41" xfId="0" applyFont="1" applyFill="1" applyBorder="1" applyAlignment="1">
      <alignment horizontal="right"/>
    </xf>
    <xf numFmtId="0" fontId="2" fillId="3" borderId="43" xfId="0" applyFont="1" applyFill="1" applyBorder="1" applyAlignment="1">
      <alignment horizontal="right"/>
    </xf>
    <xf numFmtId="0" fontId="2" fillId="5" borderId="48" xfId="0" applyFont="1" applyFill="1" applyBorder="1" applyAlignment="1">
      <alignment horizontal="right"/>
    </xf>
    <xf numFmtId="0" fontId="2" fillId="5" borderId="41" xfId="0" applyFont="1" applyFill="1" applyBorder="1" applyAlignment="1">
      <alignment horizontal="right"/>
    </xf>
    <xf numFmtId="0" fontId="2" fillId="5" borderId="43" xfId="0" applyFont="1" applyFill="1" applyBorder="1" applyAlignment="1">
      <alignment horizontal="right"/>
    </xf>
    <xf numFmtId="0" fontId="5" fillId="0" borderId="0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/>
    </xf>
    <xf numFmtId="0" fontId="12" fillId="9" borderId="34" xfId="0" applyFont="1" applyFill="1" applyBorder="1" applyAlignment="1">
      <alignment horizontal="center"/>
    </xf>
    <xf numFmtId="0" fontId="12" fillId="9" borderId="35" xfId="0" applyFont="1" applyFill="1" applyBorder="1" applyAlignment="1">
      <alignment horizontal="center"/>
    </xf>
    <xf numFmtId="0" fontId="12" fillId="9" borderId="36" xfId="0" applyFont="1" applyFill="1" applyBorder="1" applyAlignment="1">
      <alignment horizontal="center"/>
    </xf>
    <xf numFmtId="0" fontId="6" fillId="9" borderId="56" xfId="0" applyFont="1" applyFill="1" applyBorder="1" applyAlignment="1">
      <alignment horizontal="center" vertical="center" wrapText="1"/>
    </xf>
    <xf numFmtId="0" fontId="2" fillId="3" borderId="57" xfId="0" applyFont="1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13" fillId="9" borderId="26" xfId="0" applyFont="1" applyFill="1" applyBorder="1" applyAlignment="1">
      <alignment horizontal="center" vertical="center" wrapText="1"/>
    </xf>
    <xf numFmtId="0" fontId="13" fillId="9" borderId="27" xfId="0" applyFont="1" applyFill="1" applyBorder="1" applyAlignment="1">
      <alignment horizontal="center"/>
    </xf>
    <xf numFmtId="0" fontId="13" fillId="9" borderId="28" xfId="0" applyFont="1" applyFill="1" applyBorder="1" applyAlignment="1">
      <alignment horizontal="center"/>
    </xf>
    <xf numFmtId="0" fontId="2" fillId="23" borderId="58" xfId="0" applyFont="1" applyFill="1" applyBorder="1" applyAlignment="1">
      <alignment horizontal="center" vertical="center" wrapText="1"/>
    </xf>
    <xf numFmtId="0" fontId="0" fillId="24" borderId="59" xfId="0" applyFill="1" applyBorder="1" applyAlignment="1">
      <alignment horizontal="center"/>
    </xf>
    <xf numFmtId="0" fontId="0" fillId="24" borderId="60" xfId="0" applyFill="1" applyBorder="1" applyAlignment="1">
      <alignment horizontal="center"/>
    </xf>
    <xf numFmtId="164" fontId="0" fillId="5" borderId="49" xfId="0" applyNumberFormat="1" applyFill="1" applyBorder="1" applyAlignment="1">
      <alignment horizontal="center"/>
    </xf>
    <xf numFmtId="0" fontId="2" fillId="25" borderId="21" xfId="0" applyFont="1" applyFill="1" applyBorder="1" applyAlignment="1">
      <alignment horizontal="center"/>
    </xf>
    <xf numFmtId="0" fontId="4" fillId="20" borderId="21" xfId="0" applyFont="1" applyFill="1" applyBorder="1" applyAlignment="1">
      <alignment horizontal="center"/>
    </xf>
    <xf numFmtId="0" fontId="4" fillId="21" borderId="8" xfId="0" applyFont="1" applyFill="1" applyBorder="1" applyAlignment="1">
      <alignment horizontal="center"/>
    </xf>
    <xf numFmtId="0" fontId="5" fillId="5" borderId="61" xfId="0" applyFont="1" applyFill="1" applyBorder="1" applyAlignment="1">
      <alignment horizontal="center" vertical="center"/>
    </xf>
    <xf numFmtId="0" fontId="10" fillId="9" borderId="34" xfId="0" applyFont="1" applyFill="1" applyBorder="1" applyAlignment="1">
      <alignment horizontal="center"/>
    </xf>
    <xf numFmtId="0" fontId="5" fillId="5" borderId="62" xfId="0" applyFont="1" applyFill="1" applyBorder="1" applyAlignment="1">
      <alignment horizontal="center" vertical="center"/>
    </xf>
    <xf numFmtId="0" fontId="10" fillId="9" borderId="35" xfId="0" applyFont="1" applyFill="1" applyBorder="1" applyAlignment="1">
      <alignment horizontal="center"/>
    </xf>
    <xf numFmtId="0" fontId="5" fillId="0" borderId="54" xfId="0" applyFont="1" applyBorder="1" applyAlignment="1">
      <alignment horizontal="center"/>
    </xf>
    <xf numFmtId="0" fontId="2" fillId="7" borderId="32" xfId="0" applyFont="1" applyFill="1" applyBorder="1" applyAlignment="1">
      <alignment horizontal="center"/>
    </xf>
    <xf numFmtId="0" fontId="4" fillId="5" borderId="28" xfId="0" applyFont="1" applyFill="1" applyBorder="1" applyAlignment="1">
      <alignment horizontal="center"/>
    </xf>
    <xf numFmtId="0" fontId="0" fillId="0" borderId="0" xfId="0" quotePrefix="1" applyAlignment="1">
      <alignment horizontal="center"/>
    </xf>
    <xf numFmtId="0" fontId="2" fillId="14" borderId="32" xfId="0" applyFont="1" applyFill="1" applyBorder="1" applyAlignment="1">
      <alignment horizontal="center"/>
    </xf>
    <xf numFmtId="0" fontId="0" fillId="6" borderId="34" xfId="0" applyFill="1" applyBorder="1" applyAlignment="1">
      <alignment horizontal="center"/>
    </xf>
    <xf numFmtId="1" fontId="5" fillId="19" borderId="53" xfId="0" applyNumberFormat="1" applyFont="1" applyFill="1" applyBorder="1" applyAlignment="1">
      <alignment horizontal="center"/>
    </xf>
    <xf numFmtId="0" fontId="5" fillId="0" borderId="0" xfId="0" quotePrefix="1" applyFont="1" applyAlignment="1">
      <alignment horizontal="center" vertical="center"/>
    </xf>
    <xf numFmtId="0" fontId="0" fillId="7" borderId="41" xfId="0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14" borderId="21" xfId="0" quotePrefix="1" applyFill="1" applyBorder="1" applyAlignment="1">
      <alignment horizontal="center"/>
    </xf>
    <xf numFmtId="0" fontId="0" fillId="5" borderId="36" xfId="0" applyFill="1" applyBorder="1" applyAlignment="1">
      <alignment horizontal="center"/>
    </xf>
    <xf numFmtId="0" fontId="0" fillId="16" borderId="36" xfId="0" applyFill="1" applyBorder="1" applyAlignment="1">
      <alignment horizontal="center"/>
    </xf>
    <xf numFmtId="0" fontId="5" fillId="0" borderId="55" xfId="0" applyFont="1" applyBorder="1" applyAlignment="1">
      <alignment horizontal="center"/>
    </xf>
    <xf numFmtId="0" fontId="0" fillId="0" borderId="55" xfId="0" quotePrefix="1" applyBorder="1" applyAlignment="1">
      <alignment horizontal="center"/>
    </xf>
    <xf numFmtId="0" fontId="0" fillId="6" borderId="36" xfId="0" applyFill="1" applyBorder="1" applyAlignment="1">
      <alignment horizontal="center"/>
    </xf>
    <xf numFmtId="0" fontId="0" fillId="14" borderId="60" xfId="0" applyFill="1" applyBorder="1" applyAlignment="1">
      <alignment horizontal="center"/>
    </xf>
    <xf numFmtId="0" fontId="16" fillId="0" borderId="35" xfId="0" applyFont="1" applyBorder="1" applyAlignment="1">
      <alignment horizontal="center"/>
    </xf>
    <xf numFmtId="0" fontId="16" fillId="6" borderId="34" xfId="0" applyFont="1" applyFill="1" applyBorder="1" applyAlignment="1">
      <alignment horizontal="center"/>
    </xf>
    <xf numFmtId="0" fontId="16" fillId="0" borderId="36" xfId="0" applyFont="1" applyBorder="1" applyAlignment="1">
      <alignment horizontal="center"/>
    </xf>
    <xf numFmtId="0" fontId="16" fillId="0" borderId="34" xfId="0" applyFont="1" applyBorder="1" applyAlignment="1">
      <alignment horizontal="center"/>
    </xf>
    <xf numFmtId="0" fontId="16" fillId="0" borderId="0" xfId="0" quotePrefix="1" applyFont="1" applyAlignment="1">
      <alignment horizontal="center"/>
    </xf>
    <xf numFmtId="0" fontId="16" fillId="0" borderId="33" xfId="0" quotePrefix="1" applyFont="1" applyBorder="1" applyAlignment="1">
      <alignment horizontal="center"/>
    </xf>
    <xf numFmtId="0" fontId="16" fillId="0" borderId="0" xfId="0" applyFont="1" applyAlignment="1">
      <alignment horizontal="center"/>
    </xf>
    <xf numFmtId="1" fontId="0" fillId="18" borderId="28" xfId="0" applyNumberFormat="1" applyFill="1" applyBorder="1" applyAlignment="1">
      <alignment horizontal="center"/>
    </xf>
  </cellXfs>
  <cellStyles count="5">
    <cellStyle name="Normal" xfId="0" builtinId="0"/>
    <cellStyle name="Normal 2" xfId="1"/>
    <cellStyle name="Normal 2 2" xfId="2"/>
    <cellStyle name="Normal 3" xfId="3"/>
    <cellStyle name="Normal 4" xfId="4"/>
  </cellStyles>
  <dxfs count="384"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FF00FF"/>
        </patternFill>
      </fill>
    </dxf>
    <dxf>
      <fill>
        <patternFill>
          <bgColor rgb="FF00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FF"/>
      <color rgb="FF00FFFF"/>
      <color rgb="FF008000"/>
      <color rgb="FFFFFF66"/>
      <color rgb="FFFF99FF"/>
      <color rgb="FF99FF99"/>
      <color rgb="FFCCFF99"/>
      <color rgb="FFCC99FF"/>
      <color rgb="FFFF33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2</c:v>
                </c:pt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13</c:v>
                </c:pt>
                <c:pt idx="5">
                  <c:v>12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3</c:v>
                </c:pt>
                <c:pt idx="1">
                  <c:v>8</c:v>
                </c:pt>
                <c:pt idx="2">
                  <c:v>10</c:v>
                </c:pt>
                <c:pt idx="3">
                  <c:v>8</c:v>
                </c:pt>
                <c:pt idx="4">
                  <c:v>14</c:v>
                </c:pt>
                <c:pt idx="5">
                  <c:v>13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6</c:v>
                </c:pt>
                <c:pt idx="1">
                  <c:v>9</c:v>
                </c:pt>
                <c:pt idx="2">
                  <c:v>8</c:v>
                </c:pt>
                <c:pt idx="3">
                  <c:v>12</c:v>
                </c:pt>
                <c:pt idx="4">
                  <c:v>13</c:v>
                </c:pt>
                <c:pt idx="5">
                  <c:v>24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2</c:v>
                </c:pt>
                <c:pt idx="1">
                  <c:v>10</c:v>
                </c:pt>
                <c:pt idx="2">
                  <c:v>22</c:v>
                </c:pt>
                <c:pt idx="3">
                  <c:v>22</c:v>
                </c:pt>
                <c:pt idx="4">
                  <c:v>10</c:v>
                </c:pt>
                <c:pt idx="5">
                  <c:v>15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6</c:v>
                </c:pt>
                <c:pt idx="1">
                  <c:v>7</c:v>
                </c:pt>
                <c:pt idx="2">
                  <c:v>19</c:v>
                </c:pt>
                <c:pt idx="3">
                  <c:v>33</c:v>
                </c:pt>
                <c:pt idx="4">
                  <c:v>20</c:v>
                </c:pt>
                <c:pt idx="5">
                  <c:v>41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10</c:v>
                </c:pt>
                <c:pt idx="1">
                  <c:v>6</c:v>
                </c:pt>
                <c:pt idx="2">
                  <c:v>18</c:v>
                </c:pt>
                <c:pt idx="3">
                  <c:v>31</c:v>
                </c:pt>
                <c:pt idx="4">
                  <c:v>22</c:v>
                </c:pt>
                <c:pt idx="5">
                  <c:v>39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4</c:v>
                </c:pt>
                <c:pt idx="1">
                  <c:v>35</c:v>
                </c:pt>
                <c:pt idx="2">
                  <c:v>29</c:v>
                </c:pt>
                <c:pt idx="3">
                  <c:v>33</c:v>
                </c:pt>
                <c:pt idx="4">
                  <c:v>53</c:v>
                </c:pt>
                <c:pt idx="5">
                  <c:v>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186240"/>
        <c:axId val="82187776"/>
        <c:axId val="113152000"/>
      </c:area3DChart>
      <c:catAx>
        <c:axId val="8218624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82187776"/>
        <c:crosses val="autoZero"/>
        <c:auto val="1"/>
        <c:lblAlgn val="ctr"/>
        <c:lblOffset val="100"/>
        <c:noMultiLvlLbl val="0"/>
      </c:catAx>
      <c:valAx>
        <c:axId val="821877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82186240"/>
        <c:crosses val="autoZero"/>
        <c:crossBetween val="midCat"/>
      </c:valAx>
      <c:serAx>
        <c:axId val="11315200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82187776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</c:v>
                </c:pt>
                <c:pt idx="1">
                  <c:v>d4</c:v>
                </c:pt>
                <c:pt idx="2">
                  <c:v>d6</c:v>
                </c:pt>
                <c:pt idx="3">
                  <c:v>d8</c:v>
                </c:pt>
                <c:pt idx="4">
                  <c:v>d10</c:v>
                </c:pt>
                <c:pt idx="5">
                  <c:v>d12</c:v>
                </c:pt>
                <c:pt idx="6">
                  <c:v>d20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2</c:v>
                </c:pt>
                <c:pt idx="1">
                  <c:v>3</c:v>
                </c:pt>
                <c:pt idx="2">
                  <c:v>6</c:v>
                </c:pt>
                <c:pt idx="3">
                  <c:v>2</c:v>
                </c:pt>
                <c:pt idx="4">
                  <c:v>6</c:v>
                </c:pt>
                <c:pt idx="5">
                  <c:v>10</c:v>
                </c:pt>
                <c:pt idx="6">
                  <c:v>4</c:v>
                </c:pt>
              </c:numCache>
            </c:numRef>
          </c:val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</c:v>
                </c:pt>
                <c:pt idx="1">
                  <c:v>d4</c:v>
                </c:pt>
                <c:pt idx="2">
                  <c:v>d6</c:v>
                </c:pt>
                <c:pt idx="3">
                  <c:v>d8</c:v>
                </c:pt>
                <c:pt idx="4">
                  <c:v>d10</c:v>
                </c:pt>
                <c:pt idx="5">
                  <c:v>d12</c:v>
                </c:pt>
                <c:pt idx="6">
                  <c:v>d20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3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7</c:v>
                </c:pt>
                <c:pt idx="5">
                  <c:v>6</c:v>
                </c:pt>
                <c:pt idx="6">
                  <c:v>35</c:v>
                </c:pt>
              </c:numCache>
            </c:numRef>
          </c:val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</c:v>
                </c:pt>
                <c:pt idx="1">
                  <c:v>d4</c:v>
                </c:pt>
                <c:pt idx="2">
                  <c:v>d6</c:v>
                </c:pt>
                <c:pt idx="3">
                  <c:v>d8</c:v>
                </c:pt>
                <c:pt idx="4">
                  <c:v>d10</c:v>
                </c:pt>
                <c:pt idx="5">
                  <c:v>d12</c:v>
                </c:pt>
                <c:pt idx="6">
                  <c:v>d20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6</c:v>
                </c:pt>
                <c:pt idx="1">
                  <c:v>10</c:v>
                </c:pt>
                <c:pt idx="2">
                  <c:v>8</c:v>
                </c:pt>
                <c:pt idx="3">
                  <c:v>22</c:v>
                </c:pt>
                <c:pt idx="4">
                  <c:v>19</c:v>
                </c:pt>
                <c:pt idx="5">
                  <c:v>18</c:v>
                </c:pt>
                <c:pt idx="6">
                  <c:v>29</c:v>
                </c:pt>
              </c:numCache>
            </c:numRef>
          </c:val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</c:v>
                </c:pt>
                <c:pt idx="1">
                  <c:v>d4</c:v>
                </c:pt>
                <c:pt idx="2">
                  <c:v>d6</c:v>
                </c:pt>
                <c:pt idx="3">
                  <c:v>d8</c:v>
                </c:pt>
                <c:pt idx="4">
                  <c:v>d10</c:v>
                </c:pt>
                <c:pt idx="5">
                  <c:v>d12</c:v>
                </c:pt>
                <c:pt idx="6">
                  <c:v>d20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9</c:v>
                </c:pt>
                <c:pt idx="1">
                  <c:v>8</c:v>
                </c:pt>
                <c:pt idx="2">
                  <c:v>12</c:v>
                </c:pt>
                <c:pt idx="3">
                  <c:v>22</c:v>
                </c:pt>
                <c:pt idx="4">
                  <c:v>33</c:v>
                </c:pt>
                <c:pt idx="5">
                  <c:v>31</c:v>
                </c:pt>
                <c:pt idx="6">
                  <c:v>33</c:v>
                </c:pt>
              </c:numCache>
            </c:numRef>
          </c:val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</c:v>
                </c:pt>
                <c:pt idx="1">
                  <c:v>d4</c:v>
                </c:pt>
                <c:pt idx="2">
                  <c:v>d6</c:v>
                </c:pt>
                <c:pt idx="3">
                  <c:v>d8</c:v>
                </c:pt>
                <c:pt idx="4">
                  <c:v>d10</c:v>
                </c:pt>
                <c:pt idx="5">
                  <c:v>d12</c:v>
                </c:pt>
                <c:pt idx="6">
                  <c:v>d20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13</c:v>
                </c:pt>
                <c:pt idx="1">
                  <c:v>14</c:v>
                </c:pt>
                <c:pt idx="2">
                  <c:v>13</c:v>
                </c:pt>
                <c:pt idx="3">
                  <c:v>10</c:v>
                </c:pt>
                <c:pt idx="4">
                  <c:v>20</c:v>
                </c:pt>
                <c:pt idx="5">
                  <c:v>22</c:v>
                </c:pt>
                <c:pt idx="6">
                  <c:v>53</c:v>
                </c:pt>
              </c:numCache>
            </c:numRef>
          </c:val>
        </c:ser>
        <c:ser>
          <c:idx val="5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</c:v>
                </c:pt>
                <c:pt idx="1">
                  <c:v>d4</c:v>
                </c:pt>
                <c:pt idx="2">
                  <c:v>d6</c:v>
                </c:pt>
                <c:pt idx="3">
                  <c:v>d8</c:v>
                </c:pt>
                <c:pt idx="4">
                  <c:v>d10</c:v>
                </c:pt>
                <c:pt idx="5">
                  <c:v>d12</c:v>
                </c:pt>
                <c:pt idx="6">
                  <c:v>d20</c:v>
                </c:pt>
              </c:strCache>
            </c:strRef>
          </c:cat>
          <c:val>
            <c:numRef>
              <c:f>Rolls!$H$2:$H$8</c:f>
              <c:numCache>
                <c:formatCode>General</c:formatCode>
                <c:ptCount val="7"/>
                <c:pt idx="0">
                  <c:v>12</c:v>
                </c:pt>
                <c:pt idx="1">
                  <c:v>13</c:v>
                </c:pt>
                <c:pt idx="2">
                  <c:v>24</c:v>
                </c:pt>
                <c:pt idx="3">
                  <c:v>15</c:v>
                </c:pt>
                <c:pt idx="4">
                  <c:v>41</c:v>
                </c:pt>
                <c:pt idx="5">
                  <c:v>39</c:v>
                </c:pt>
                <c:pt idx="6">
                  <c:v>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245888"/>
        <c:axId val="82268160"/>
        <c:axId val="113591616"/>
      </c:area3DChart>
      <c:catAx>
        <c:axId val="8224588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82268160"/>
        <c:crosses val="autoZero"/>
        <c:auto val="1"/>
        <c:lblAlgn val="ctr"/>
        <c:lblOffset val="100"/>
        <c:noMultiLvlLbl val="0"/>
      </c:catAx>
      <c:valAx>
        <c:axId val="822681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82245888"/>
        <c:crosses val="autoZero"/>
        <c:crossBetween val="midCat"/>
      </c:valAx>
      <c:serAx>
        <c:axId val="1135916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82268160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2</c:v>
                </c:pt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13</c:v>
                </c:pt>
                <c:pt idx="5">
                  <c:v>12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3</c:v>
                </c:pt>
                <c:pt idx="1">
                  <c:v>8</c:v>
                </c:pt>
                <c:pt idx="2">
                  <c:v>10</c:v>
                </c:pt>
                <c:pt idx="3">
                  <c:v>8</c:v>
                </c:pt>
                <c:pt idx="4">
                  <c:v>14</c:v>
                </c:pt>
                <c:pt idx="5">
                  <c:v>13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6</c:v>
                </c:pt>
                <c:pt idx="1">
                  <c:v>9</c:v>
                </c:pt>
                <c:pt idx="2">
                  <c:v>8</c:v>
                </c:pt>
                <c:pt idx="3">
                  <c:v>12</c:v>
                </c:pt>
                <c:pt idx="4">
                  <c:v>13</c:v>
                </c:pt>
                <c:pt idx="5">
                  <c:v>24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2</c:v>
                </c:pt>
                <c:pt idx="1">
                  <c:v>10</c:v>
                </c:pt>
                <c:pt idx="2">
                  <c:v>22</c:v>
                </c:pt>
                <c:pt idx="3">
                  <c:v>22</c:v>
                </c:pt>
                <c:pt idx="4">
                  <c:v>10</c:v>
                </c:pt>
                <c:pt idx="5">
                  <c:v>15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6</c:v>
                </c:pt>
                <c:pt idx="1">
                  <c:v>7</c:v>
                </c:pt>
                <c:pt idx="2">
                  <c:v>19</c:v>
                </c:pt>
                <c:pt idx="3">
                  <c:v>33</c:v>
                </c:pt>
                <c:pt idx="4">
                  <c:v>20</c:v>
                </c:pt>
                <c:pt idx="5">
                  <c:v>41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10</c:v>
                </c:pt>
                <c:pt idx="1">
                  <c:v>6</c:v>
                </c:pt>
                <c:pt idx="2">
                  <c:v>18</c:v>
                </c:pt>
                <c:pt idx="3">
                  <c:v>31</c:v>
                </c:pt>
                <c:pt idx="4">
                  <c:v>22</c:v>
                </c:pt>
                <c:pt idx="5">
                  <c:v>39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4</c:v>
                </c:pt>
                <c:pt idx="1">
                  <c:v>35</c:v>
                </c:pt>
                <c:pt idx="2">
                  <c:v>29</c:v>
                </c:pt>
                <c:pt idx="3">
                  <c:v>33</c:v>
                </c:pt>
                <c:pt idx="4">
                  <c:v>53</c:v>
                </c:pt>
                <c:pt idx="5">
                  <c:v>61</c:v>
                </c:pt>
              </c:numCache>
            </c:numRef>
          </c:val>
        </c:ser>
        <c:bandFmts/>
        <c:axId val="82707968"/>
        <c:axId val="82709504"/>
        <c:axId val="82282240"/>
      </c:surface3DChart>
      <c:catAx>
        <c:axId val="8270796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82709504"/>
        <c:crosses val="autoZero"/>
        <c:auto val="1"/>
        <c:lblAlgn val="ctr"/>
        <c:lblOffset val="100"/>
        <c:noMultiLvlLbl val="0"/>
      </c:catAx>
      <c:valAx>
        <c:axId val="827095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82707968"/>
        <c:crosses val="autoZero"/>
        <c:crossBetween val="midCat"/>
      </c:valAx>
      <c:serAx>
        <c:axId val="8228224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82709504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1684019</xdr:colOff>
      <xdr:row>1</xdr:row>
      <xdr:rowOff>0</xdr:rowOff>
    </xdr:from>
    <xdr:to>
      <xdr:col>0</xdr:col>
      <xdr:colOff>2320289</xdr:colOff>
      <xdr:row>10</xdr:row>
      <xdr:rowOff>0</xdr:rowOff>
    </xdr:to>
    <xdr:sp macro="" textlink="">
      <xdr:nvSpPr>
        <xdr:cNvPr id="2" name="Hexagon 1"/>
        <xdr:cNvSpPr/>
      </xdr:nvSpPr>
      <xdr:spPr>
        <a:xfrm rot="16200000">
          <a:off x="1106804" y="1186815"/>
          <a:ext cx="1790700" cy="636270"/>
        </a:xfrm>
        <a:prstGeom prst="hexagon">
          <a:avLst/>
        </a:prstGeom>
        <a:solidFill>
          <a:srgbClr val="00FFFF">
            <a:alpha val="67000"/>
          </a:srgbClr>
        </a:solidFill>
        <a:ln w="3175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i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hastened</a:t>
          </a:r>
        </a:p>
      </xdr:txBody>
    </xdr:sp>
    <xdr:clientData/>
  </xdr:twoCellAnchor>
  <xdr:twoCellAnchor>
    <xdr:from>
      <xdr:col>27</xdr:col>
      <xdr:colOff>83820</xdr:colOff>
      <xdr:row>11</xdr:row>
      <xdr:rowOff>198119</xdr:rowOff>
    </xdr:from>
    <xdr:to>
      <xdr:col>29</xdr:col>
      <xdr:colOff>632460</xdr:colOff>
      <xdr:row>12</xdr:row>
      <xdr:rowOff>190500</xdr:rowOff>
    </xdr:to>
    <xdr:sp macro="" textlink="">
      <xdr:nvSpPr>
        <xdr:cNvPr id="3" name="Hexagon 2"/>
        <xdr:cNvSpPr/>
      </xdr:nvSpPr>
      <xdr:spPr>
        <a:xfrm>
          <a:off x="4503420" y="3589019"/>
          <a:ext cx="1356360" cy="190501"/>
        </a:xfrm>
        <a:prstGeom prst="hexagon">
          <a:avLst/>
        </a:prstGeom>
        <a:solidFill>
          <a:srgbClr val="0000FF">
            <a:alpha val="46000"/>
          </a:srgbClr>
        </a:solidFill>
        <a:ln w="3175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0" i="1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stoneskinned, 50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228599</xdr:colOff>
      <xdr:row>0</xdr:row>
      <xdr:rowOff>66674</xdr:rowOff>
    </xdr:from>
    <xdr:to>
      <xdr:col>22</xdr:col>
      <xdr:colOff>447675</xdr:colOff>
      <xdr:row>16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85724</xdr:colOff>
      <xdr:row>0</xdr:row>
      <xdr:rowOff>66675</xdr:rowOff>
    </xdr:from>
    <xdr:to>
      <xdr:col>15</xdr:col>
      <xdr:colOff>219075</xdr:colOff>
      <xdr:row>16</xdr:row>
      <xdr:rowOff>39017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15</xdr:col>
      <xdr:colOff>238126</xdr:colOff>
      <xdr:row>32</xdr:row>
      <xdr:rowOff>19050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showGridLines="0" zoomScaleNormal="100" workbookViewId="0"/>
  </sheetViews>
  <sheetFormatPr defaultRowHeight="15.6" x14ac:dyDescent="0.3"/>
  <cols>
    <col min="1" max="1" width="17.19921875" customWidth="1"/>
    <col min="2" max="2" width="6.19921875" style="21" bestFit="1" customWidth="1"/>
    <col min="3" max="3" width="8.5" style="21" bestFit="1" customWidth="1"/>
    <col min="4" max="4" width="4.19921875" style="21" bestFit="1" customWidth="1"/>
    <col min="5" max="5" width="8.3984375" style="21" bestFit="1" customWidth="1"/>
    <col min="6" max="6" width="12.796875" style="21" bestFit="1" customWidth="1"/>
    <col min="7" max="7" width="2.69921875" customWidth="1"/>
    <col min="8" max="8" width="14.09765625" bestFit="1" customWidth="1"/>
    <col min="9" max="9" width="4.8984375" bestFit="1" customWidth="1"/>
    <col min="10" max="10" width="19.3984375" bestFit="1" customWidth="1"/>
    <col min="11" max="11" width="2.69921875" customWidth="1"/>
    <col min="12" max="12" width="19.59765625" bestFit="1" customWidth="1"/>
    <col min="13" max="13" width="4.8984375" bestFit="1" customWidth="1"/>
    <col min="14" max="14" width="16.69921875" bestFit="1" customWidth="1"/>
  </cols>
  <sheetData>
    <row r="1" spans="1:14" s="110" customFormat="1" ht="31.8" thickBot="1" x14ac:dyDescent="0.35">
      <c r="A1" s="108" t="s">
        <v>0</v>
      </c>
      <c r="B1" s="108" t="s">
        <v>1</v>
      </c>
      <c r="C1" s="108" t="s">
        <v>2</v>
      </c>
      <c r="D1" s="109" t="s">
        <v>3</v>
      </c>
      <c r="E1" s="108" t="s">
        <v>4</v>
      </c>
      <c r="F1" s="108" t="s">
        <v>5</v>
      </c>
      <c r="H1" s="111" t="s">
        <v>16</v>
      </c>
      <c r="I1" s="111"/>
      <c r="J1" s="111"/>
      <c r="K1" s="111"/>
      <c r="L1" s="111" t="s">
        <v>17</v>
      </c>
      <c r="M1" s="111"/>
      <c r="N1" s="111"/>
    </row>
    <row r="2" spans="1:14" ht="16.8" thickTop="1" thickBot="1" x14ac:dyDescent="0.35">
      <c r="A2" s="94" t="s">
        <v>7</v>
      </c>
      <c r="B2" s="94">
        <v>1</v>
      </c>
      <c r="C2" s="77">
        <v>4</v>
      </c>
      <c r="D2" s="143">
        <f t="shared" ref="D2:D10" ca="1" si="0">RANDBETWEEN(1,20)</f>
        <v>8</v>
      </c>
      <c r="E2" s="77">
        <f t="shared" ref="E2:E10" ca="1" si="1">SUM(C2:D2)</f>
        <v>12</v>
      </c>
      <c r="F2" s="77" t="s">
        <v>6</v>
      </c>
      <c r="H2" s="88" t="s">
        <v>0</v>
      </c>
      <c r="I2" s="89" t="s">
        <v>18</v>
      </c>
      <c r="J2" s="90" t="s">
        <v>19</v>
      </c>
      <c r="L2" s="99" t="s">
        <v>0</v>
      </c>
      <c r="M2" s="100" t="s">
        <v>18</v>
      </c>
      <c r="N2" s="101" t="s">
        <v>77</v>
      </c>
    </row>
    <row r="3" spans="1:14" x14ac:dyDescent="0.3">
      <c r="A3" s="78" t="s">
        <v>119</v>
      </c>
      <c r="B3" s="78">
        <v>2</v>
      </c>
      <c r="C3" s="77">
        <v>5</v>
      </c>
      <c r="D3" s="143">
        <f t="shared" ca="1" si="0"/>
        <v>18</v>
      </c>
      <c r="E3" s="77">
        <f t="shared" ca="1" si="1"/>
        <v>23</v>
      </c>
      <c r="F3" s="77" t="s">
        <v>6</v>
      </c>
      <c r="H3" s="91" t="s">
        <v>8</v>
      </c>
      <c r="I3" s="92">
        <v>10</v>
      </c>
      <c r="J3" s="93" t="s">
        <v>20</v>
      </c>
      <c r="L3" s="102" t="s">
        <v>120</v>
      </c>
      <c r="M3" s="78">
        <v>18</v>
      </c>
      <c r="N3" s="103" t="s">
        <v>121</v>
      </c>
    </row>
    <row r="4" spans="1:14" ht="16.2" thickBot="1" x14ac:dyDescent="0.35">
      <c r="A4" s="94" t="s">
        <v>8</v>
      </c>
      <c r="B4" s="94">
        <v>1</v>
      </c>
      <c r="C4" s="77">
        <f>3</f>
        <v>3</v>
      </c>
      <c r="D4" s="143">
        <f t="shared" ca="1" si="0"/>
        <v>9</v>
      </c>
      <c r="E4" s="77">
        <f t="shared" ca="1" si="1"/>
        <v>12</v>
      </c>
      <c r="F4" s="77" t="s">
        <v>9</v>
      </c>
      <c r="H4" s="91" t="s">
        <v>81</v>
      </c>
      <c r="I4" s="94">
        <v>10</v>
      </c>
      <c r="J4" s="93" t="s">
        <v>83</v>
      </c>
      <c r="L4" s="102" t="s">
        <v>122</v>
      </c>
      <c r="M4" s="78" t="s">
        <v>170</v>
      </c>
      <c r="N4" s="103" t="s">
        <v>118</v>
      </c>
    </row>
    <row r="5" spans="1:14" ht="18.600000000000001" x14ac:dyDescent="0.3">
      <c r="A5" s="94" t="s">
        <v>104</v>
      </c>
      <c r="B5" s="94">
        <v>1</v>
      </c>
      <c r="C5" s="77">
        <f>3+2</f>
        <v>5</v>
      </c>
      <c r="D5" s="143">
        <f t="shared" ca="1" si="0"/>
        <v>15</v>
      </c>
      <c r="E5" s="77">
        <f t="shared" ca="1" si="1"/>
        <v>20</v>
      </c>
      <c r="F5" s="77" t="s">
        <v>9</v>
      </c>
      <c r="H5" s="91" t="s">
        <v>73</v>
      </c>
      <c r="I5" s="94">
        <v>10</v>
      </c>
      <c r="J5" s="93" t="s">
        <v>21</v>
      </c>
      <c r="L5" s="135" t="s">
        <v>25</v>
      </c>
      <c r="M5" s="155">
        <f>AVERAGE(M3:M4)</f>
        <v>18</v>
      </c>
      <c r="N5" s="104"/>
    </row>
    <row r="6" spans="1:14" x14ac:dyDescent="0.3">
      <c r="A6" s="78" t="s">
        <v>122</v>
      </c>
      <c r="B6" s="78">
        <v>2</v>
      </c>
      <c r="C6" s="77">
        <v>3</v>
      </c>
      <c r="D6" s="143">
        <f t="shared" ca="1" si="0"/>
        <v>3</v>
      </c>
      <c r="E6" s="77">
        <f t="shared" ca="1" si="1"/>
        <v>6</v>
      </c>
      <c r="F6" s="77" t="s">
        <v>163</v>
      </c>
      <c r="H6" s="91" t="s">
        <v>22</v>
      </c>
      <c r="I6" s="94">
        <v>10</v>
      </c>
      <c r="J6" s="93" t="s">
        <v>23</v>
      </c>
      <c r="L6" s="136" t="s">
        <v>26</v>
      </c>
      <c r="M6" s="105">
        <f>SUM(M3:M4)</f>
        <v>18</v>
      </c>
      <c r="N6" s="103"/>
    </row>
    <row r="7" spans="1:14" x14ac:dyDescent="0.3">
      <c r="A7" s="76" t="s">
        <v>117</v>
      </c>
      <c r="B7" s="76">
        <v>2</v>
      </c>
      <c r="C7" s="77">
        <v>2</v>
      </c>
      <c r="D7" s="143">
        <f t="shared" ca="1" si="0"/>
        <v>13</v>
      </c>
      <c r="E7" s="77">
        <f t="shared" ca="1" si="1"/>
        <v>15</v>
      </c>
      <c r="F7" s="77" t="s">
        <v>114</v>
      </c>
      <c r="H7" s="91" t="s">
        <v>7</v>
      </c>
      <c r="I7" s="94">
        <v>10</v>
      </c>
      <c r="J7" s="93" t="s">
        <v>24</v>
      </c>
      <c r="L7" s="136" t="s">
        <v>29</v>
      </c>
      <c r="M7" s="125">
        <f>M6/4</f>
        <v>4.5</v>
      </c>
      <c r="N7" s="103" t="s">
        <v>30</v>
      </c>
    </row>
    <row r="8" spans="1:14" ht="16.2" thickBot="1" x14ac:dyDescent="0.35">
      <c r="A8" s="94" t="s">
        <v>73</v>
      </c>
      <c r="B8" s="94">
        <v>1</v>
      </c>
      <c r="C8" s="77">
        <f>3</f>
        <v>3</v>
      </c>
      <c r="D8" s="143">
        <f t="shared" ca="1" si="0"/>
        <v>5</v>
      </c>
      <c r="E8" s="77">
        <f t="shared" ca="1" si="1"/>
        <v>8</v>
      </c>
      <c r="F8" s="77" t="s">
        <v>9</v>
      </c>
      <c r="H8" s="171" t="s">
        <v>117</v>
      </c>
      <c r="I8" s="76">
        <v>18</v>
      </c>
      <c r="J8" s="172" t="s">
        <v>118</v>
      </c>
      <c r="L8" s="137" t="s">
        <v>31</v>
      </c>
      <c r="M8" s="126">
        <f>M7*2</f>
        <v>9</v>
      </c>
      <c r="N8" s="106" t="s">
        <v>32</v>
      </c>
    </row>
    <row r="9" spans="1:14" ht="16.8" thickTop="1" thickBot="1" x14ac:dyDescent="0.35">
      <c r="A9" s="94" t="s">
        <v>81</v>
      </c>
      <c r="B9" s="94">
        <v>1</v>
      </c>
      <c r="C9" s="77">
        <v>1</v>
      </c>
      <c r="D9" s="143">
        <f t="shared" ca="1" si="0"/>
        <v>4</v>
      </c>
      <c r="E9" s="77">
        <f t="shared" ca="1" si="1"/>
        <v>5</v>
      </c>
      <c r="F9" s="77" t="s">
        <v>82</v>
      </c>
      <c r="H9" s="171" t="s">
        <v>99</v>
      </c>
      <c r="I9" s="76">
        <v>36</v>
      </c>
      <c r="J9" s="172" t="s">
        <v>100</v>
      </c>
    </row>
    <row r="10" spans="1:14" x14ac:dyDescent="0.3">
      <c r="A10" s="76" t="s">
        <v>99</v>
      </c>
      <c r="B10" s="76">
        <v>2</v>
      </c>
      <c r="C10" s="77">
        <v>2</v>
      </c>
      <c r="D10" s="143">
        <f t="shared" ca="1" si="0"/>
        <v>18</v>
      </c>
      <c r="E10" s="77">
        <f t="shared" ca="1" si="1"/>
        <v>20</v>
      </c>
      <c r="F10" s="77" t="s">
        <v>102</v>
      </c>
      <c r="H10" s="132" t="s">
        <v>25</v>
      </c>
      <c r="I10" s="95">
        <f>AVERAGE(I3:I9)</f>
        <v>14.857142857142858</v>
      </c>
      <c r="J10" s="96"/>
      <c r="L10" s="87" t="s">
        <v>33</v>
      </c>
      <c r="M10" s="130">
        <f>I13</f>
        <v>26</v>
      </c>
    </row>
    <row r="11" spans="1:14" x14ac:dyDescent="0.3">
      <c r="B11"/>
      <c r="C11"/>
      <c r="H11" s="133" t="s">
        <v>26</v>
      </c>
      <c r="I11" s="97">
        <f>SUM(I3:I9)</f>
        <v>104</v>
      </c>
      <c r="J11" s="93"/>
      <c r="L11" s="87" t="s">
        <v>34</v>
      </c>
      <c r="M11" s="130">
        <f>I14</f>
        <v>52</v>
      </c>
    </row>
    <row r="12" spans="1:14" x14ac:dyDescent="0.3">
      <c r="D12" s="143">
        <f t="shared" ref="D12" ca="1" si="2">RANDBETWEEN(1,20)</f>
        <v>15</v>
      </c>
      <c r="H12" s="133" t="s">
        <v>27</v>
      </c>
      <c r="I12" s="97">
        <f>COUNT(I3:I9)</f>
        <v>7</v>
      </c>
      <c r="J12" s="93"/>
      <c r="L12" s="87" t="s">
        <v>35</v>
      </c>
      <c r="M12" s="130">
        <f>I11</f>
        <v>104</v>
      </c>
    </row>
    <row r="13" spans="1:14" x14ac:dyDescent="0.3">
      <c r="H13" s="133" t="s">
        <v>29</v>
      </c>
      <c r="I13" s="127">
        <f>I11/4</f>
        <v>26</v>
      </c>
      <c r="J13" s="93" t="s">
        <v>30</v>
      </c>
    </row>
    <row r="14" spans="1:14" ht="16.2" thickBot="1" x14ac:dyDescent="0.35">
      <c r="H14" s="134" t="s">
        <v>31</v>
      </c>
      <c r="I14" s="128">
        <f>I13*2</f>
        <v>52</v>
      </c>
      <c r="J14" s="98" t="s">
        <v>32</v>
      </c>
      <c r="L14" s="15" t="s">
        <v>36</v>
      </c>
      <c r="M14" s="129">
        <f>M6</f>
        <v>18</v>
      </c>
    </row>
    <row r="15" spans="1:14" ht="16.2" thickTop="1" x14ac:dyDescent="0.3"/>
    <row r="16" spans="1:14" x14ac:dyDescent="0.3">
      <c r="A16" t="s">
        <v>128</v>
      </c>
    </row>
    <row r="17" spans="1:1" x14ac:dyDescent="0.3">
      <c r="A17" t="s">
        <v>123</v>
      </c>
    </row>
    <row r="18" spans="1:1" x14ac:dyDescent="0.3">
      <c r="A18" t="s">
        <v>124</v>
      </c>
    </row>
    <row r="19" spans="1:1" x14ac:dyDescent="0.3">
      <c r="A19" t="s">
        <v>125</v>
      </c>
    </row>
    <row r="20" spans="1:1" x14ac:dyDescent="0.3">
      <c r="A20" t="s">
        <v>126</v>
      </c>
    </row>
    <row r="21" spans="1:1" x14ac:dyDescent="0.3">
      <c r="A21" t="s">
        <v>127</v>
      </c>
    </row>
  </sheetData>
  <sortState ref="A2:F12">
    <sortCondition descending="1" ref="E2:E12"/>
    <sortCondition descending="1" ref="C2:C12"/>
  </sortState>
  <conditionalFormatting sqref="M14">
    <cfRule type="cellIs" dxfId="383" priority="13" operator="greaterThan">
      <formula>$M$12</formula>
    </cfRule>
    <cfRule type="cellIs" dxfId="382" priority="14" operator="between">
      <formula>$M$11</formula>
      <formula>$M$12</formula>
    </cfRule>
    <cfRule type="cellIs" dxfId="381" priority="15" operator="between">
      <formula>$M$10</formula>
      <formula>$M$11</formula>
    </cfRule>
    <cfRule type="cellIs" dxfId="380" priority="16" operator="lessThan">
      <formula>$M$10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0"/>
  <sheetViews>
    <sheetView showGridLines="0" zoomScaleNormal="100" workbookViewId="0">
      <selection activeCell="A6" sqref="A6"/>
    </sheetView>
  </sheetViews>
  <sheetFormatPr defaultRowHeight="15.6" x14ac:dyDescent="0.3"/>
  <cols>
    <col min="1" max="1" width="18.8984375" style="21" bestFit="1" customWidth="1"/>
    <col min="2" max="2" width="29.19921875" style="21" bestFit="1" customWidth="1"/>
    <col min="3" max="3" width="23.5" style="21" bestFit="1" customWidth="1"/>
    <col min="4" max="4" width="4.8984375" style="21" bestFit="1" customWidth="1"/>
    <col min="5" max="5" width="5.69921875" style="21" bestFit="1" customWidth="1"/>
    <col min="6" max="6" width="3.8984375" style="21" bestFit="1" customWidth="1"/>
    <col min="7" max="7" width="7.09765625" style="21" bestFit="1" customWidth="1"/>
    <col min="8" max="8" width="3.8984375" style="21" bestFit="1" customWidth="1"/>
    <col min="9" max="9" width="5.3984375" style="21" bestFit="1" customWidth="1"/>
    <col min="10" max="10" width="9.19921875" style="21" bestFit="1" customWidth="1"/>
  </cols>
  <sheetData>
    <row r="1" spans="1:10" ht="16.2" thickBot="1" x14ac:dyDescent="0.35">
      <c r="A1" s="107" t="s">
        <v>0</v>
      </c>
      <c r="B1" s="82" t="s">
        <v>37</v>
      </c>
      <c r="C1" s="82" t="s">
        <v>38</v>
      </c>
      <c r="D1" s="84" t="s">
        <v>39</v>
      </c>
      <c r="E1" s="82" t="s">
        <v>40</v>
      </c>
      <c r="F1" s="82" t="s">
        <v>41</v>
      </c>
      <c r="G1" s="82" t="s">
        <v>42</v>
      </c>
      <c r="H1" s="86" t="s">
        <v>43</v>
      </c>
      <c r="I1" s="83" t="s">
        <v>28</v>
      </c>
      <c r="J1" s="83" t="s">
        <v>96</v>
      </c>
    </row>
    <row r="2" spans="1:10" x14ac:dyDescent="0.3">
      <c r="A2" s="78" t="s">
        <v>119</v>
      </c>
      <c r="B2" s="77" t="s">
        <v>153</v>
      </c>
      <c r="C2" s="77" t="s">
        <v>154</v>
      </c>
      <c r="D2" s="85">
        <v>7</v>
      </c>
      <c r="E2" s="163">
        <v>6</v>
      </c>
      <c r="F2" s="163">
        <v>1</v>
      </c>
      <c r="G2" s="163">
        <v>0</v>
      </c>
      <c r="H2" s="160">
        <f t="shared" ref="H2:H9" ca="1" si="0">RANDBETWEEN(1,20)</f>
        <v>13</v>
      </c>
      <c r="I2" s="77">
        <f t="shared" ref="I2:I9" ca="1" si="1">SUM(D2:H2)</f>
        <v>27</v>
      </c>
      <c r="J2" s="166"/>
    </row>
    <row r="3" spans="1:10" x14ac:dyDescent="0.3">
      <c r="A3" s="78" t="s">
        <v>119</v>
      </c>
      <c r="B3" s="77" t="s">
        <v>150</v>
      </c>
      <c r="C3" s="77" t="s">
        <v>151</v>
      </c>
      <c r="D3" s="85">
        <v>7</v>
      </c>
      <c r="E3" s="163">
        <v>1</v>
      </c>
      <c r="F3" s="163">
        <v>0</v>
      </c>
      <c r="G3" s="163">
        <v>0</v>
      </c>
      <c r="H3" s="160">
        <f t="shared" ca="1" si="0"/>
        <v>6</v>
      </c>
      <c r="I3" s="77">
        <f t="shared" ca="1" si="1"/>
        <v>14</v>
      </c>
      <c r="J3" s="166"/>
    </row>
    <row r="4" spans="1:10" x14ac:dyDescent="0.3">
      <c r="A4" s="78" t="s">
        <v>119</v>
      </c>
      <c r="B4" s="77" t="s">
        <v>155</v>
      </c>
      <c r="C4" s="77" t="s">
        <v>157</v>
      </c>
      <c r="D4" s="85">
        <v>7</v>
      </c>
      <c r="E4" s="163">
        <v>6</v>
      </c>
      <c r="F4" s="163">
        <v>0</v>
      </c>
      <c r="G4" s="163">
        <v>0</v>
      </c>
      <c r="H4" s="160">
        <f t="shared" ca="1" si="0"/>
        <v>18</v>
      </c>
      <c r="I4" s="77">
        <f t="shared" ca="1" si="1"/>
        <v>31</v>
      </c>
      <c r="J4" s="166"/>
    </row>
    <row r="5" spans="1:10" x14ac:dyDescent="0.3">
      <c r="A5" s="78" t="s">
        <v>119</v>
      </c>
      <c r="B5" s="77" t="s">
        <v>156</v>
      </c>
      <c r="C5" s="77" t="s">
        <v>158</v>
      </c>
      <c r="D5" s="85">
        <v>7</v>
      </c>
      <c r="E5" s="163">
        <v>6</v>
      </c>
      <c r="F5" s="163">
        <v>0</v>
      </c>
      <c r="G5" s="163">
        <v>0</v>
      </c>
      <c r="H5" s="160">
        <f t="shared" ca="1" si="0"/>
        <v>2</v>
      </c>
      <c r="I5" s="77">
        <f t="shared" ref="I5:I8" ca="1" si="2">SUM(D5:H5)</f>
        <v>15</v>
      </c>
      <c r="J5" s="166"/>
    </row>
    <row r="6" spans="1:10" x14ac:dyDescent="0.3">
      <c r="A6" s="78" t="s">
        <v>179</v>
      </c>
      <c r="B6" s="77" t="s">
        <v>167</v>
      </c>
      <c r="C6" s="77" t="s">
        <v>178</v>
      </c>
      <c r="D6" s="85">
        <v>7</v>
      </c>
      <c r="E6" s="163">
        <v>1</v>
      </c>
      <c r="F6" s="163">
        <v>0</v>
      </c>
      <c r="G6" s="163">
        <v>0</v>
      </c>
      <c r="H6" s="160">
        <f t="shared" ca="1" si="0"/>
        <v>13</v>
      </c>
      <c r="I6" s="77">
        <f t="shared" ref="I6" ca="1" si="3">SUM(D6:H6)</f>
        <v>21</v>
      </c>
      <c r="J6" s="166"/>
    </row>
    <row r="7" spans="1:10" x14ac:dyDescent="0.3">
      <c r="A7" s="78" t="s">
        <v>173</v>
      </c>
      <c r="B7" s="77" t="s">
        <v>174</v>
      </c>
      <c r="C7" s="77" t="s">
        <v>175</v>
      </c>
      <c r="D7" s="85">
        <v>8</v>
      </c>
      <c r="E7" s="163">
        <v>6</v>
      </c>
      <c r="F7" s="163">
        <v>0</v>
      </c>
      <c r="G7" s="168">
        <v>2</v>
      </c>
      <c r="H7" s="160">
        <f t="shared" ca="1" si="0"/>
        <v>20</v>
      </c>
      <c r="I7" s="77">
        <f t="shared" ref="I7" ca="1" si="4">SUM(D7:H7)</f>
        <v>36</v>
      </c>
      <c r="J7" s="166"/>
    </row>
    <row r="8" spans="1:10" x14ac:dyDescent="0.3">
      <c r="A8" s="174" t="s">
        <v>176</v>
      </c>
      <c r="B8" s="80" t="s">
        <v>159</v>
      </c>
      <c r="C8" s="80" t="s">
        <v>160</v>
      </c>
      <c r="D8" s="175">
        <v>7</v>
      </c>
      <c r="E8" s="176">
        <v>1</v>
      </c>
      <c r="F8" s="176">
        <v>0</v>
      </c>
      <c r="G8" s="176">
        <v>0</v>
      </c>
      <c r="H8" s="81">
        <f t="shared" ca="1" si="0"/>
        <v>15</v>
      </c>
      <c r="I8" s="80">
        <f t="shared" ca="1" si="2"/>
        <v>23</v>
      </c>
      <c r="J8" s="177"/>
    </row>
    <row r="9" spans="1:10" x14ac:dyDescent="0.3">
      <c r="A9" s="78" t="s">
        <v>122</v>
      </c>
      <c r="B9" s="77" t="s">
        <v>161</v>
      </c>
      <c r="C9" s="77" t="s">
        <v>162</v>
      </c>
      <c r="D9" s="85">
        <v>5</v>
      </c>
      <c r="E9" s="163">
        <v>2</v>
      </c>
      <c r="F9" s="163">
        <v>0</v>
      </c>
      <c r="G9" s="163">
        <v>0</v>
      </c>
      <c r="H9" s="160">
        <f t="shared" ca="1" si="0"/>
        <v>16</v>
      </c>
      <c r="I9" s="77">
        <f t="shared" ca="1" si="1"/>
        <v>23</v>
      </c>
      <c r="J9" s="166"/>
    </row>
    <row r="10" spans="1:10" ht="16.2" thickBot="1" x14ac:dyDescent="0.35"/>
    <row r="11" spans="1:10" ht="16.2" thickBot="1" x14ac:dyDescent="0.35">
      <c r="A11" s="107" t="s">
        <v>0</v>
      </c>
      <c r="B11" s="82" t="s">
        <v>37</v>
      </c>
      <c r="C11" s="82" t="s">
        <v>38</v>
      </c>
      <c r="D11" s="84" t="s">
        <v>39</v>
      </c>
      <c r="E11" s="82" t="s">
        <v>40</v>
      </c>
      <c r="F11" s="82" t="s">
        <v>41</v>
      </c>
      <c r="G11" s="82" t="s">
        <v>42</v>
      </c>
      <c r="H11" s="86" t="s">
        <v>43</v>
      </c>
      <c r="I11" s="83" t="s">
        <v>28</v>
      </c>
      <c r="J11" s="83" t="s">
        <v>169</v>
      </c>
    </row>
    <row r="12" spans="1:10" x14ac:dyDescent="0.3">
      <c r="A12" s="76" t="s">
        <v>147</v>
      </c>
      <c r="B12" s="77" t="s">
        <v>139</v>
      </c>
      <c r="C12" s="77" t="s">
        <v>135</v>
      </c>
      <c r="D12" s="85">
        <v>6</v>
      </c>
      <c r="E12" s="163">
        <v>2</v>
      </c>
      <c r="F12" s="163">
        <v>1</v>
      </c>
      <c r="G12" s="168">
        <f t="shared" ref="G12:G26" si="5">2+1</f>
        <v>3</v>
      </c>
      <c r="H12" s="143">
        <f t="shared" ref="H12:H26" ca="1" si="6">RANDBETWEEN(1,20)</f>
        <v>4</v>
      </c>
      <c r="I12" s="77">
        <f t="shared" ref="I12:I21" ca="1" si="7">SUM(D12:H12)</f>
        <v>16</v>
      </c>
      <c r="J12" s="184"/>
    </row>
    <row r="13" spans="1:10" x14ac:dyDescent="0.3">
      <c r="A13" s="76" t="s">
        <v>147</v>
      </c>
      <c r="B13" s="77" t="s">
        <v>140</v>
      </c>
      <c r="C13" s="77" t="s">
        <v>135</v>
      </c>
      <c r="D13" s="85">
        <v>1</v>
      </c>
      <c r="E13" s="163">
        <v>2</v>
      </c>
      <c r="F13" s="163">
        <v>1</v>
      </c>
      <c r="G13" s="168">
        <f t="shared" si="5"/>
        <v>3</v>
      </c>
      <c r="H13" s="143">
        <f t="shared" ca="1" si="6"/>
        <v>12</v>
      </c>
      <c r="I13" s="77">
        <f t="shared" ref="I13" ca="1" si="8">SUM(D13:H13)</f>
        <v>19</v>
      </c>
      <c r="J13" s="184"/>
    </row>
    <row r="14" spans="1:10" x14ac:dyDescent="0.3">
      <c r="A14" s="79" t="s">
        <v>147</v>
      </c>
      <c r="B14" s="80" t="s">
        <v>141</v>
      </c>
      <c r="C14" s="80" t="s">
        <v>171</v>
      </c>
      <c r="D14" s="175">
        <v>6</v>
      </c>
      <c r="E14" s="176">
        <v>2</v>
      </c>
      <c r="F14" s="176">
        <v>1</v>
      </c>
      <c r="G14" s="178">
        <f t="shared" si="5"/>
        <v>3</v>
      </c>
      <c r="H14" s="145">
        <f t="shared" ca="1" si="6"/>
        <v>13</v>
      </c>
      <c r="I14" s="80">
        <f t="shared" ref="I14" ca="1" si="9">SUM(D14:H14)</f>
        <v>25</v>
      </c>
      <c r="J14" s="185"/>
    </row>
    <row r="15" spans="1:10" x14ac:dyDescent="0.3">
      <c r="A15" s="76" t="s">
        <v>148</v>
      </c>
      <c r="B15" s="77" t="s">
        <v>133</v>
      </c>
      <c r="C15" s="77" t="s">
        <v>136</v>
      </c>
      <c r="D15" s="85">
        <v>9</v>
      </c>
      <c r="E15" s="163">
        <v>3</v>
      </c>
      <c r="F15" s="163">
        <v>1</v>
      </c>
      <c r="G15" s="168">
        <f t="shared" si="5"/>
        <v>3</v>
      </c>
      <c r="H15" s="143">
        <f t="shared" ca="1" si="6"/>
        <v>14</v>
      </c>
      <c r="I15" s="77">
        <f t="shared" ca="1" si="7"/>
        <v>30</v>
      </c>
      <c r="J15" s="184"/>
    </row>
    <row r="16" spans="1:10" x14ac:dyDescent="0.3">
      <c r="A16" s="76" t="s">
        <v>148</v>
      </c>
      <c r="B16" s="77" t="s">
        <v>134</v>
      </c>
      <c r="C16" s="77" t="s">
        <v>136</v>
      </c>
      <c r="D16" s="85">
        <v>4</v>
      </c>
      <c r="E16" s="163">
        <v>3</v>
      </c>
      <c r="F16" s="163">
        <v>1</v>
      </c>
      <c r="G16" s="168">
        <f t="shared" si="5"/>
        <v>3</v>
      </c>
      <c r="H16" s="143">
        <f t="shared" ca="1" si="6"/>
        <v>1</v>
      </c>
      <c r="I16" s="77">
        <f t="shared" ca="1" si="7"/>
        <v>12</v>
      </c>
      <c r="J16" s="184"/>
    </row>
    <row r="17" spans="1:10" x14ac:dyDescent="0.3">
      <c r="A17" s="79" t="s">
        <v>148</v>
      </c>
      <c r="B17" s="80" t="s">
        <v>167</v>
      </c>
      <c r="C17" s="80" t="s">
        <v>168</v>
      </c>
      <c r="D17" s="175">
        <v>4</v>
      </c>
      <c r="E17" s="176">
        <v>3</v>
      </c>
      <c r="F17" s="176">
        <v>1</v>
      </c>
      <c r="G17" s="178">
        <f t="shared" si="5"/>
        <v>3</v>
      </c>
      <c r="H17" s="145">
        <f t="shared" ca="1" si="6"/>
        <v>6</v>
      </c>
      <c r="I17" s="80">
        <f t="shared" ref="I17" ca="1" si="10">SUM(D17:H17)</f>
        <v>17</v>
      </c>
      <c r="J17" s="185"/>
    </row>
    <row r="18" spans="1:10" x14ac:dyDescent="0.3">
      <c r="A18" s="76" t="s">
        <v>149</v>
      </c>
      <c r="B18" s="77" t="s">
        <v>142</v>
      </c>
      <c r="C18" s="77" t="s">
        <v>137</v>
      </c>
      <c r="D18" s="85">
        <v>6</v>
      </c>
      <c r="E18" s="163">
        <v>4</v>
      </c>
      <c r="F18" s="163">
        <v>1</v>
      </c>
      <c r="G18" s="168">
        <f t="shared" si="5"/>
        <v>3</v>
      </c>
      <c r="H18" s="143">
        <f t="shared" ca="1" si="6"/>
        <v>7</v>
      </c>
      <c r="I18" s="77">
        <f t="shared" ca="1" si="7"/>
        <v>21</v>
      </c>
      <c r="J18" s="184"/>
    </row>
    <row r="19" spans="1:10" x14ac:dyDescent="0.3">
      <c r="A19" s="76" t="s">
        <v>149</v>
      </c>
      <c r="B19" s="77" t="s">
        <v>143</v>
      </c>
      <c r="C19" s="77" t="s">
        <v>137</v>
      </c>
      <c r="D19" s="85">
        <v>1</v>
      </c>
      <c r="E19" s="163">
        <v>4</v>
      </c>
      <c r="F19" s="163">
        <v>1</v>
      </c>
      <c r="G19" s="168">
        <f t="shared" si="5"/>
        <v>3</v>
      </c>
      <c r="H19" s="143">
        <f t="shared" ca="1" si="6"/>
        <v>2</v>
      </c>
      <c r="I19" s="77">
        <f t="shared" ref="I19:I20" ca="1" si="11">SUM(D19:H19)</f>
        <v>11</v>
      </c>
      <c r="J19" s="184"/>
    </row>
    <row r="20" spans="1:10" x14ac:dyDescent="0.3">
      <c r="A20" s="79" t="s">
        <v>149</v>
      </c>
      <c r="B20" s="80" t="s">
        <v>144</v>
      </c>
      <c r="C20" s="80" t="s">
        <v>138</v>
      </c>
      <c r="D20" s="175">
        <v>6</v>
      </c>
      <c r="E20" s="176">
        <v>4</v>
      </c>
      <c r="F20" s="176">
        <v>1</v>
      </c>
      <c r="G20" s="178">
        <f t="shared" si="5"/>
        <v>3</v>
      </c>
      <c r="H20" s="145">
        <f t="shared" ca="1" si="6"/>
        <v>3</v>
      </c>
      <c r="I20" s="80">
        <f t="shared" ca="1" si="11"/>
        <v>17</v>
      </c>
      <c r="J20" s="185"/>
    </row>
    <row r="21" spans="1:10" x14ac:dyDescent="0.3">
      <c r="A21" s="76" t="s">
        <v>111</v>
      </c>
      <c r="B21" s="77" t="s">
        <v>139</v>
      </c>
      <c r="C21" s="77" t="s">
        <v>135</v>
      </c>
      <c r="D21" s="85">
        <v>6</v>
      </c>
      <c r="E21" s="163">
        <v>4</v>
      </c>
      <c r="F21" s="163">
        <v>1</v>
      </c>
      <c r="G21" s="168">
        <f t="shared" si="5"/>
        <v>3</v>
      </c>
      <c r="H21" s="143">
        <f t="shared" ca="1" si="6"/>
        <v>4</v>
      </c>
      <c r="I21" s="77">
        <f t="shared" ca="1" si="7"/>
        <v>18</v>
      </c>
      <c r="J21" s="184"/>
    </row>
    <row r="22" spans="1:10" x14ac:dyDescent="0.3">
      <c r="A22" s="76" t="s">
        <v>111</v>
      </c>
      <c r="B22" s="77" t="s">
        <v>140</v>
      </c>
      <c r="C22" s="77" t="s">
        <v>135</v>
      </c>
      <c r="D22" s="85">
        <v>1</v>
      </c>
      <c r="E22" s="163">
        <v>4</v>
      </c>
      <c r="F22" s="163">
        <v>1</v>
      </c>
      <c r="G22" s="168">
        <f t="shared" si="5"/>
        <v>3</v>
      </c>
      <c r="H22" s="143">
        <f t="shared" ca="1" si="6"/>
        <v>19</v>
      </c>
      <c r="I22" s="77">
        <f t="shared" ref="I22:I23" ca="1" si="12">SUM(D22:H22)</f>
        <v>28</v>
      </c>
      <c r="J22" s="184"/>
    </row>
    <row r="23" spans="1:10" x14ac:dyDescent="0.3">
      <c r="A23" s="79" t="s">
        <v>111</v>
      </c>
      <c r="B23" s="80" t="s">
        <v>145</v>
      </c>
      <c r="C23" s="80" t="s">
        <v>146</v>
      </c>
      <c r="D23" s="175">
        <v>6</v>
      </c>
      <c r="E23" s="176">
        <v>4</v>
      </c>
      <c r="F23" s="176">
        <v>1</v>
      </c>
      <c r="G23" s="178">
        <f t="shared" si="5"/>
        <v>3</v>
      </c>
      <c r="H23" s="145">
        <f t="shared" ca="1" si="6"/>
        <v>5</v>
      </c>
      <c r="I23" s="80">
        <f t="shared" ca="1" si="12"/>
        <v>19</v>
      </c>
      <c r="J23" s="185"/>
    </row>
    <row r="24" spans="1:10" x14ac:dyDescent="0.3">
      <c r="A24" s="76" t="s">
        <v>112</v>
      </c>
      <c r="B24" s="77" t="s">
        <v>139</v>
      </c>
      <c r="C24" s="77" t="s">
        <v>135</v>
      </c>
      <c r="D24" s="85">
        <v>7</v>
      </c>
      <c r="E24" s="163">
        <v>3</v>
      </c>
      <c r="F24" s="163">
        <v>1</v>
      </c>
      <c r="G24" s="168">
        <f t="shared" si="5"/>
        <v>3</v>
      </c>
      <c r="H24" s="143">
        <f t="shared" ca="1" si="6"/>
        <v>15</v>
      </c>
      <c r="I24" s="77">
        <f t="shared" ref="I24" ca="1" si="13">SUM(D24:H24)</f>
        <v>29</v>
      </c>
      <c r="J24" s="184"/>
    </row>
    <row r="25" spans="1:10" x14ac:dyDescent="0.3">
      <c r="A25" s="76" t="s">
        <v>112</v>
      </c>
      <c r="B25" s="77" t="s">
        <v>140</v>
      </c>
      <c r="C25" s="77" t="s">
        <v>135</v>
      </c>
      <c r="D25" s="85">
        <v>2</v>
      </c>
      <c r="E25" s="163">
        <v>3</v>
      </c>
      <c r="F25" s="163">
        <v>1</v>
      </c>
      <c r="G25" s="168">
        <f t="shared" si="5"/>
        <v>3</v>
      </c>
      <c r="H25" s="143">
        <f t="shared" ca="1" si="6"/>
        <v>18</v>
      </c>
      <c r="I25" s="77">
        <f t="shared" ref="I25:I26" ca="1" si="14">SUM(D25:H25)</f>
        <v>27</v>
      </c>
      <c r="J25" s="184"/>
    </row>
    <row r="26" spans="1:10" x14ac:dyDescent="0.3">
      <c r="A26" s="79" t="s">
        <v>112</v>
      </c>
      <c r="B26" s="80" t="s">
        <v>145</v>
      </c>
      <c r="C26" s="80" t="s">
        <v>146</v>
      </c>
      <c r="D26" s="175">
        <v>7</v>
      </c>
      <c r="E26" s="176">
        <v>3</v>
      </c>
      <c r="F26" s="176">
        <v>1</v>
      </c>
      <c r="G26" s="178">
        <f t="shared" si="5"/>
        <v>3</v>
      </c>
      <c r="H26" s="145">
        <f t="shared" ca="1" si="6"/>
        <v>4</v>
      </c>
      <c r="I26" s="80">
        <f t="shared" ca="1" si="14"/>
        <v>18</v>
      </c>
      <c r="J26" s="185"/>
    </row>
    <row r="27" spans="1:10" x14ac:dyDescent="0.3">
      <c r="J27" s="186"/>
    </row>
    <row r="28" spans="1:10" x14ac:dyDescent="0.3">
      <c r="A28" s="76" t="s">
        <v>101</v>
      </c>
      <c r="B28" s="77" t="s">
        <v>164</v>
      </c>
      <c r="C28" s="77" t="str">
        <f>CONCATENATE("1d8+1+",E28)</f>
        <v>1d8+1+4</v>
      </c>
      <c r="D28" s="85">
        <v>8</v>
      </c>
      <c r="E28" s="163">
        <v>4</v>
      </c>
      <c r="F28" s="163">
        <v>1</v>
      </c>
      <c r="G28" s="168">
        <v>2</v>
      </c>
      <c r="H28" s="143">
        <f ca="1">RANDBETWEEN(1,20)</f>
        <v>9</v>
      </c>
      <c r="I28" s="77">
        <f t="shared" ref="I28" ca="1" si="15">SUM(D28:H28)</f>
        <v>24</v>
      </c>
      <c r="J28" s="184"/>
    </row>
    <row r="29" spans="1:10" x14ac:dyDescent="0.3">
      <c r="A29" s="76" t="s">
        <v>101</v>
      </c>
      <c r="B29" s="77" t="s">
        <v>165</v>
      </c>
      <c r="C29" s="77" t="str">
        <f>CONCATENATE("1d8+1+",E29)</f>
        <v>1d8+1+4</v>
      </c>
      <c r="D29" s="85">
        <v>3</v>
      </c>
      <c r="E29" s="163">
        <v>4</v>
      </c>
      <c r="F29" s="163">
        <v>1</v>
      </c>
      <c r="G29" s="168">
        <v>2</v>
      </c>
      <c r="H29" s="143">
        <f ca="1">RANDBETWEEN(1,20)</f>
        <v>11</v>
      </c>
      <c r="I29" s="77">
        <f t="shared" ref="I29" ca="1" si="16">SUM(D29:H29)</f>
        <v>21</v>
      </c>
      <c r="J29" s="184"/>
    </row>
    <row r="30" spans="1:10" x14ac:dyDescent="0.3">
      <c r="A30" s="79" t="s">
        <v>101</v>
      </c>
      <c r="B30" s="80" t="s">
        <v>166</v>
      </c>
      <c r="C30" s="80" t="s">
        <v>103</v>
      </c>
      <c r="D30" s="175">
        <v>8</v>
      </c>
      <c r="E30" s="176">
        <v>4</v>
      </c>
      <c r="F30" s="176">
        <v>1</v>
      </c>
      <c r="G30" s="178">
        <v>2</v>
      </c>
      <c r="H30" s="145">
        <f ca="1">RANDBETWEEN(1,20)</f>
        <v>16</v>
      </c>
      <c r="I30" s="80">
        <f t="shared" ref="I30" ca="1" si="17">SUM(D30:H30)</f>
        <v>31</v>
      </c>
      <c r="J30" s="185"/>
    </row>
  </sheetData>
  <conditionalFormatting sqref="H2:H4 H18 H21">
    <cfRule type="cellIs" dxfId="379" priority="903" operator="equal">
      <formula>20</formula>
    </cfRule>
    <cfRule type="cellIs" dxfId="378" priority="904" operator="equal">
      <formula>1</formula>
    </cfRule>
  </conditionalFormatting>
  <conditionalFormatting sqref="F18:G18 E2:G6">
    <cfRule type="cellIs" dxfId="377" priority="901" operator="equal">
      <formula>"No"</formula>
    </cfRule>
    <cfRule type="cellIs" dxfId="376" priority="902" operator="equal">
      <formula>"Yes"</formula>
    </cfRule>
  </conditionalFormatting>
  <conditionalFormatting sqref="G28">
    <cfRule type="cellIs" dxfId="375" priority="899" operator="equal">
      <formula>"No"</formula>
    </cfRule>
    <cfRule type="cellIs" dxfId="374" priority="900" operator="equal">
      <formula>"Yes"</formula>
    </cfRule>
  </conditionalFormatting>
  <conditionalFormatting sqref="G28">
    <cfRule type="cellIs" dxfId="373" priority="821" operator="equal">
      <formula>"No"</formula>
    </cfRule>
    <cfRule type="cellIs" dxfId="372" priority="822" operator="equal">
      <formula>"Yes"</formula>
    </cfRule>
  </conditionalFormatting>
  <conditionalFormatting sqref="H28">
    <cfRule type="cellIs" dxfId="371" priority="819" operator="equal">
      <formula>20</formula>
    </cfRule>
    <cfRule type="cellIs" dxfId="370" priority="820" operator="equal">
      <formula>1</formula>
    </cfRule>
  </conditionalFormatting>
  <conditionalFormatting sqref="G28">
    <cfRule type="cellIs" dxfId="369" priority="817" operator="equal">
      <formula>"No"</formula>
    </cfRule>
    <cfRule type="cellIs" dxfId="368" priority="818" operator="equal">
      <formula>"Yes"</formula>
    </cfRule>
  </conditionalFormatting>
  <conditionalFormatting sqref="F28">
    <cfRule type="cellIs" dxfId="367" priority="815" operator="equal">
      <formula>"No"</formula>
    </cfRule>
    <cfRule type="cellIs" dxfId="366" priority="816" operator="equal">
      <formula>"Yes"</formula>
    </cfRule>
  </conditionalFormatting>
  <conditionalFormatting sqref="E28">
    <cfRule type="cellIs" dxfId="365" priority="813" operator="equal">
      <formula>"No"</formula>
    </cfRule>
    <cfRule type="cellIs" dxfId="364" priority="814" operator="equal">
      <formula>"Yes"</formula>
    </cfRule>
  </conditionalFormatting>
  <conditionalFormatting sqref="G28">
    <cfRule type="cellIs" dxfId="363" priority="811" operator="equal">
      <formula>"No"</formula>
    </cfRule>
    <cfRule type="cellIs" dxfId="362" priority="812" operator="equal">
      <formula>"Yes"</formula>
    </cfRule>
  </conditionalFormatting>
  <conditionalFormatting sqref="H28">
    <cfRule type="cellIs" dxfId="361" priority="809" operator="equal">
      <formula>20</formula>
    </cfRule>
    <cfRule type="cellIs" dxfId="360" priority="810" operator="equal">
      <formula>1</formula>
    </cfRule>
  </conditionalFormatting>
  <conditionalFormatting sqref="G28">
    <cfRule type="cellIs" dxfId="359" priority="807" operator="equal">
      <formula>"No"</formula>
    </cfRule>
    <cfRule type="cellIs" dxfId="358" priority="808" operator="equal">
      <formula>"Yes"</formula>
    </cfRule>
  </conditionalFormatting>
  <conditionalFormatting sqref="F28">
    <cfRule type="cellIs" dxfId="357" priority="805" operator="equal">
      <formula>"No"</formula>
    </cfRule>
    <cfRule type="cellIs" dxfId="356" priority="806" operator="equal">
      <formula>"Yes"</formula>
    </cfRule>
  </conditionalFormatting>
  <conditionalFormatting sqref="E28">
    <cfRule type="cellIs" dxfId="355" priority="803" operator="equal">
      <formula>"No"</formula>
    </cfRule>
    <cfRule type="cellIs" dxfId="354" priority="804" operator="equal">
      <formula>"Yes"</formula>
    </cfRule>
  </conditionalFormatting>
  <conditionalFormatting sqref="H12 H15">
    <cfRule type="cellIs" dxfId="353" priority="649" operator="equal">
      <formula>20</formula>
    </cfRule>
    <cfRule type="cellIs" dxfId="352" priority="650" operator="equal">
      <formula>1</formula>
    </cfRule>
  </conditionalFormatting>
  <conditionalFormatting sqref="H12 H15">
    <cfRule type="cellIs" dxfId="351" priority="639" operator="equal">
      <formula>20</formula>
    </cfRule>
    <cfRule type="cellIs" dxfId="350" priority="640" operator="equal">
      <formula>1</formula>
    </cfRule>
  </conditionalFormatting>
  <conditionalFormatting sqref="H12">
    <cfRule type="cellIs" dxfId="349" priority="605" operator="equal">
      <formula>20</formula>
    </cfRule>
    <cfRule type="cellIs" dxfId="348" priority="606" operator="equal">
      <formula>1</formula>
    </cfRule>
  </conditionalFormatting>
  <conditionalFormatting sqref="E12">
    <cfRule type="cellIs" dxfId="347" priority="599" operator="equal">
      <formula>"No"</formula>
    </cfRule>
    <cfRule type="cellIs" dxfId="346" priority="600" operator="equal">
      <formula>"Yes"</formula>
    </cfRule>
  </conditionalFormatting>
  <conditionalFormatting sqref="E21">
    <cfRule type="cellIs" dxfId="345" priority="501" operator="equal">
      <formula>"No"</formula>
    </cfRule>
    <cfRule type="cellIs" dxfId="344" priority="502" operator="equal">
      <formula>"Yes"</formula>
    </cfRule>
  </conditionalFormatting>
  <conditionalFormatting sqref="H12">
    <cfRule type="cellIs" dxfId="343" priority="595" operator="equal">
      <formula>20</formula>
    </cfRule>
    <cfRule type="cellIs" dxfId="342" priority="596" operator="equal">
      <formula>1</formula>
    </cfRule>
  </conditionalFormatting>
  <conditionalFormatting sqref="E12">
    <cfRule type="cellIs" dxfId="341" priority="589" operator="equal">
      <formula>"No"</formula>
    </cfRule>
    <cfRule type="cellIs" dxfId="340" priority="590" operator="equal">
      <formula>"Yes"</formula>
    </cfRule>
  </conditionalFormatting>
  <conditionalFormatting sqref="E15:E16">
    <cfRule type="cellIs" dxfId="339" priority="561" operator="equal">
      <formula>"No"</formula>
    </cfRule>
    <cfRule type="cellIs" dxfId="338" priority="562" operator="equal">
      <formula>"Yes"</formula>
    </cfRule>
  </conditionalFormatting>
  <conditionalFormatting sqref="H15">
    <cfRule type="cellIs" dxfId="337" priority="567" operator="equal">
      <formula>20</formula>
    </cfRule>
    <cfRule type="cellIs" dxfId="336" priority="568" operator="equal">
      <formula>1</formula>
    </cfRule>
  </conditionalFormatting>
  <conditionalFormatting sqref="H15">
    <cfRule type="cellIs" dxfId="335" priority="557" operator="equal">
      <formula>20</formula>
    </cfRule>
    <cfRule type="cellIs" dxfId="334" priority="558" operator="equal">
      <formula>1</formula>
    </cfRule>
  </conditionalFormatting>
  <conditionalFormatting sqref="E15:E16">
    <cfRule type="cellIs" dxfId="333" priority="551" operator="equal">
      <formula>"No"</formula>
    </cfRule>
    <cfRule type="cellIs" dxfId="332" priority="552" operator="equal">
      <formula>"Yes"</formula>
    </cfRule>
  </conditionalFormatting>
  <conditionalFormatting sqref="F21">
    <cfRule type="cellIs" dxfId="331" priority="493" operator="equal">
      <formula>"No"</formula>
    </cfRule>
    <cfRule type="cellIs" dxfId="330" priority="494" operator="equal">
      <formula>"Yes"</formula>
    </cfRule>
  </conditionalFormatting>
  <conditionalFormatting sqref="H18">
    <cfRule type="cellIs" dxfId="329" priority="541" operator="equal">
      <formula>20</formula>
    </cfRule>
    <cfRule type="cellIs" dxfId="328" priority="542" operator="equal">
      <formula>1</formula>
    </cfRule>
  </conditionalFormatting>
  <conditionalFormatting sqref="E18">
    <cfRule type="cellIs" dxfId="327" priority="537" operator="equal">
      <formula>"No"</formula>
    </cfRule>
    <cfRule type="cellIs" dxfId="326" priority="538" operator="equal">
      <formula>"Yes"</formula>
    </cfRule>
  </conditionalFormatting>
  <conditionalFormatting sqref="H18">
    <cfRule type="cellIs" dxfId="325" priority="533" operator="equal">
      <formula>20</formula>
    </cfRule>
    <cfRule type="cellIs" dxfId="324" priority="534" operator="equal">
      <formula>1</formula>
    </cfRule>
  </conditionalFormatting>
  <conditionalFormatting sqref="E18">
    <cfRule type="cellIs" dxfId="323" priority="529" operator="equal">
      <formula>"No"</formula>
    </cfRule>
    <cfRule type="cellIs" dxfId="322" priority="530" operator="equal">
      <formula>"Yes"</formula>
    </cfRule>
  </conditionalFormatting>
  <conditionalFormatting sqref="E21">
    <cfRule type="cellIs" dxfId="321" priority="497" operator="equal">
      <formula>"No"</formula>
    </cfRule>
    <cfRule type="cellIs" dxfId="320" priority="498" operator="equal">
      <formula>"Yes"</formula>
    </cfRule>
  </conditionalFormatting>
  <conditionalFormatting sqref="G17">
    <cfRule type="cellIs" dxfId="319" priority="389" operator="equal">
      <formula>"No"</formula>
    </cfRule>
    <cfRule type="cellIs" dxfId="318" priority="390" operator="equal">
      <formula>"Yes"</formula>
    </cfRule>
  </conditionalFormatting>
  <conditionalFormatting sqref="G12 G15">
    <cfRule type="cellIs" dxfId="317" priority="441" operator="equal">
      <formula>"No"</formula>
    </cfRule>
    <cfRule type="cellIs" dxfId="316" priority="442" operator="equal">
      <formula>"Yes"</formula>
    </cfRule>
  </conditionalFormatting>
  <conditionalFormatting sqref="H21">
    <cfRule type="cellIs" dxfId="315" priority="503" operator="equal">
      <formula>20</formula>
    </cfRule>
    <cfRule type="cellIs" dxfId="314" priority="504" operator="equal">
      <formula>1</formula>
    </cfRule>
  </conditionalFormatting>
  <conditionalFormatting sqref="H21">
    <cfRule type="cellIs" dxfId="313" priority="499" operator="equal">
      <formula>20</formula>
    </cfRule>
    <cfRule type="cellIs" dxfId="312" priority="500" operator="equal">
      <formula>1</formula>
    </cfRule>
  </conditionalFormatting>
  <conditionalFormatting sqref="F21">
    <cfRule type="cellIs" dxfId="311" priority="495" operator="equal">
      <formula>"No"</formula>
    </cfRule>
    <cfRule type="cellIs" dxfId="310" priority="496" operator="equal">
      <formula>"Yes"</formula>
    </cfRule>
  </conditionalFormatting>
  <conditionalFormatting sqref="G12 G15">
    <cfRule type="cellIs" dxfId="309" priority="435" operator="equal">
      <formula>"No"</formula>
    </cfRule>
    <cfRule type="cellIs" dxfId="308" priority="436" operator="equal">
      <formula>"Yes"</formula>
    </cfRule>
  </conditionalFormatting>
  <conditionalFormatting sqref="G12 G15">
    <cfRule type="cellIs" dxfId="307" priority="433" operator="equal">
      <formula>"No"</formula>
    </cfRule>
    <cfRule type="cellIs" dxfId="306" priority="434" operator="equal">
      <formula>"Yes"</formula>
    </cfRule>
  </conditionalFormatting>
  <conditionalFormatting sqref="G12 G15">
    <cfRule type="cellIs" dxfId="305" priority="439" operator="equal">
      <formula>"No"</formula>
    </cfRule>
    <cfRule type="cellIs" dxfId="304" priority="440" operator="equal">
      <formula>"Yes"</formula>
    </cfRule>
  </conditionalFormatting>
  <conditionalFormatting sqref="G13">
    <cfRule type="cellIs" dxfId="303" priority="361" operator="equal">
      <formula>"No"</formula>
    </cfRule>
    <cfRule type="cellIs" dxfId="302" priority="362" operator="equal">
      <formula>"Yes"</formula>
    </cfRule>
  </conditionalFormatting>
  <conditionalFormatting sqref="G12 G15">
    <cfRule type="cellIs" dxfId="301" priority="437" operator="equal">
      <formula>"No"</formula>
    </cfRule>
    <cfRule type="cellIs" dxfId="300" priority="438" operator="equal">
      <formula>"Yes"</formula>
    </cfRule>
  </conditionalFormatting>
  <conditionalFormatting sqref="G17">
    <cfRule type="cellIs" dxfId="299" priority="381" operator="equal">
      <formula>"No"</formula>
    </cfRule>
    <cfRule type="cellIs" dxfId="298" priority="382" operator="equal">
      <formula>"Yes"</formula>
    </cfRule>
  </conditionalFormatting>
  <conditionalFormatting sqref="F12 F15:F16">
    <cfRule type="cellIs" dxfId="297" priority="431" operator="equal">
      <formula>"No"</formula>
    </cfRule>
    <cfRule type="cellIs" dxfId="296" priority="432" operator="equal">
      <formula>"Yes"</formula>
    </cfRule>
  </conditionalFormatting>
  <conditionalFormatting sqref="F12 F15:F16">
    <cfRule type="cellIs" dxfId="295" priority="429" operator="equal">
      <formula>"No"</formula>
    </cfRule>
    <cfRule type="cellIs" dxfId="294" priority="430" operator="equal">
      <formula>"Yes"</formula>
    </cfRule>
  </conditionalFormatting>
  <conditionalFormatting sqref="G17">
    <cfRule type="cellIs" dxfId="293" priority="383" operator="equal">
      <formula>"No"</formula>
    </cfRule>
    <cfRule type="cellIs" dxfId="292" priority="384" operator="equal">
      <formula>"Yes"</formula>
    </cfRule>
  </conditionalFormatting>
  <conditionalFormatting sqref="G17">
    <cfRule type="cellIs" dxfId="291" priority="387" operator="equal">
      <formula>"No"</formula>
    </cfRule>
    <cfRule type="cellIs" dxfId="290" priority="388" operator="equal">
      <formula>"Yes"</formula>
    </cfRule>
  </conditionalFormatting>
  <conditionalFormatting sqref="F17">
    <cfRule type="cellIs" dxfId="289" priority="379" operator="equal">
      <formula>"No"</formula>
    </cfRule>
    <cfRule type="cellIs" dxfId="288" priority="380" operator="equal">
      <formula>"Yes"</formula>
    </cfRule>
  </conditionalFormatting>
  <conditionalFormatting sqref="F17">
    <cfRule type="cellIs" dxfId="287" priority="377" operator="equal">
      <formula>"No"</formula>
    </cfRule>
    <cfRule type="cellIs" dxfId="286" priority="378" operator="equal">
      <formula>"Yes"</formula>
    </cfRule>
  </conditionalFormatting>
  <conditionalFormatting sqref="H17">
    <cfRule type="cellIs" dxfId="285" priority="401" operator="equal">
      <formula>20</formula>
    </cfRule>
    <cfRule type="cellIs" dxfId="284" priority="402" operator="equal">
      <formula>1</formula>
    </cfRule>
  </conditionalFormatting>
  <conditionalFormatting sqref="H17">
    <cfRule type="cellIs" dxfId="283" priority="399" operator="equal">
      <formula>20</formula>
    </cfRule>
    <cfRule type="cellIs" dxfId="282" priority="400" operator="equal">
      <formula>1</formula>
    </cfRule>
  </conditionalFormatting>
  <conditionalFormatting sqref="E17">
    <cfRule type="cellIs" dxfId="281" priority="395" operator="equal">
      <formula>"No"</formula>
    </cfRule>
    <cfRule type="cellIs" dxfId="280" priority="396" operator="equal">
      <formula>"Yes"</formula>
    </cfRule>
  </conditionalFormatting>
  <conditionalFormatting sqref="H17">
    <cfRule type="cellIs" dxfId="279" priority="397" operator="equal">
      <formula>20</formula>
    </cfRule>
    <cfRule type="cellIs" dxfId="278" priority="398" operator="equal">
      <formula>1</formula>
    </cfRule>
  </conditionalFormatting>
  <conditionalFormatting sqref="H17">
    <cfRule type="cellIs" dxfId="277" priority="393" operator="equal">
      <formula>20</formula>
    </cfRule>
    <cfRule type="cellIs" dxfId="276" priority="394" operator="equal">
      <formula>1</formula>
    </cfRule>
  </conditionalFormatting>
  <conditionalFormatting sqref="E17">
    <cfRule type="cellIs" dxfId="275" priority="391" operator="equal">
      <formula>"No"</formula>
    </cfRule>
    <cfRule type="cellIs" dxfId="274" priority="392" operator="equal">
      <formula>"Yes"</formula>
    </cfRule>
  </conditionalFormatting>
  <conditionalFormatting sqref="F13:F14">
    <cfRule type="cellIs" dxfId="273" priority="353" operator="equal">
      <formula>"No"</formula>
    </cfRule>
    <cfRule type="cellIs" dxfId="272" priority="354" operator="equal">
      <formula>"Yes"</formula>
    </cfRule>
  </conditionalFormatting>
  <conditionalFormatting sqref="F13:F14">
    <cfRule type="cellIs" dxfId="271" priority="351" operator="equal">
      <formula>"No"</formula>
    </cfRule>
    <cfRule type="cellIs" dxfId="270" priority="352" operator="equal">
      <formula>"Yes"</formula>
    </cfRule>
  </conditionalFormatting>
  <conditionalFormatting sqref="G17">
    <cfRule type="cellIs" dxfId="269" priority="385" operator="equal">
      <formula>"No"</formula>
    </cfRule>
    <cfRule type="cellIs" dxfId="268" priority="386" operator="equal">
      <formula>"Yes"</formula>
    </cfRule>
  </conditionalFormatting>
  <conditionalFormatting sqref="H13">
    <cfRule type="cellIs" dxfId="267" priority="375" operator="equal">
      <formula>20</formula>
    </cfRule>
    <cfRule type="cellIs" dxfId="266" priority="376" operator="equal">
      <formula>1</formula>
    </cfRule>
  </conditionalFormatting>
  <conditionalFormatting sqref="H13">
    <cfRule type="cellIs" dxfId="265" priority="373" operator="equal">
      <formula>20</formula>
    </cfRule>
    <cfRule type="cellIs" dxfId="264" priority="374" operator="equal">
      <formula>1</formula>
    </cfRule>
  </conditionalFormatting>
  <conditionalFormatting sqref="H13">
    <cfRule type="cellIs" dxfId="263" priority="371" operator="equal">
      <formula>20</formula>
    </cfRule>
    <cfRule type="cellIs" dxfId="262" priority="372" operator="equal">
      <formula>1</formula>
    </cfRule>
  </conditionalFormatting>
  <conditionalFormatting sqref="E13:E14">
    <cfRule type="cellIs" dxfId="261" priority="369" operator="equal">
      <formula>"No"</formula>
    </cfRule>
    <cfRule type="cellIs" dxfId="260" priority="370" operator="equal">
      <formula>"Yes"</formula>
    </cfRule>
  </conditionalFormatting>
  <conditionalFormatting sqref="H13">
    <cfRule type="cellIs" dxfId="259" priority="367" operator="equal">
      <formula>20</formula>
    </cfRule>
    <cfRule type="cellIs" dxfId="258" priority="368" operator="equal">
      <formula>1</formula>
    </cfRule>
  </conditionalFormatting>
  <conditionalFormatting sqref="E13:E14">
    <cfRule type="cellIs" dxfId="257" priority="365" operator="equal">
      <formula>"No"</formula>
    </cfRule>
    <cfRule type="cellIs" dxfId="256" priority="366" operator="equal">
      <formula>"Yes"</formula>
    </cfRule>
  </conditionalFormatting>
  <conditionalFormatting sqref="G14">
    <cfRule type="cellIs" dxfId="255" priority="335" operator="equal">
      <formula>"No"</formula>
    </cfRule>
    <cfRule type="cellIs" dxfId="254" priority="336" operator="equal">
      <formula>"Yes"</formula>
    </cfRule>
  </conditionalFormatting>
  <conditionalFormatting sqref="G14">
    <cfRule type="cellIs" dxfId="253" priority="333" operator="equal">
      <formula>"No"</formula>
    </cfRule>
    <cfRule type="cellIs" dxfId="252" priority="334" operator="equal">
      <formula>"Yes"</formula>
    </cfRule>
  </conditionalFormatting>
  <conditionalFormatting sqref="G13">
    <cfRule type="cellIs" dxfId="251" priority="363" operator="equal">
      <formula>"No"</formula>
    </cfRule>
    <cfRule type="cellIs" dxfId="250" priority="364" operator="equal">
      <formula>"Yes"</formula>
    </cfRule>
  </conditionalFormatting>
  <conditionalFormatting sqref="G13">
    <cfRule type="cellIs" dxfId="249" priority="359" operator="equal">
      <formula>"No"</formula>
    </cfRule>
    <cfRule type="cellIs" dxfId="248" priority="360" operator="equal">
      <formula>"Yes"</formula>
    </cfRule>
  </conditionalFormatting>
  <conditionalFormatting sqref="G13">
    <cfRule type="cellIs" dxfId="247" priority="357" operator="equal">
      <formula>"No"</formula>
    </cfRule>
    <cfRule type="cellIs" dxfId="246" priority="358" operator="equal">
      <formula>"Yes"</formula>
    </cfRule>
  </conditionalFormatting>
  <conditionalFormatting sqref="G13">
    <cfRule type="cellIs" dxfId="245" priority="355" operator="equal">
      <formula>"No"</formula>
    </cfRule>
    <cfRule type="cellIs" dxfId="244" priority="356" operator="equal">
      <formula>"Yes"</formula>
    </cfRule>
  </conditionalFormatting>
  <conditionalFormatting sqref="H14">
    <cfRule type="cellIs" dxfId="243" priority="349" operator="equal">
      <formula>20</formula>
    </cfRule>
    <cfRule type="cellIs" dxfId="242" priority="350" operator="equal">
      <formula>1</formula>
    </cfRule>
  </conditionalFormatting>
  <conditionalFormatting sqref="H14">
    <cfRule type="cellIs" dxfId="241" priority="347" operator="equal">
      <formula>20</formula>
    </cfRule>
    <cfRule type="cellIs" dxfId="240" priority="348" operator="equal">
      <formula>1</formula>
    </cfRule>
  </conditionalFormatting>
  <conditionalFormatting sqref="H14">
    <cfRule type="cellIs" dxfId="239" priority="345" operator="equal">
      <formula>20</formula>
    </cfRule>
    <cfRule type="cellIs" dxfId="238" priority="346" operator="equal">
      <formula>1</formula>
    </cfRule>
  </conditionalFormatting>
  <conditionalFormatting sqref="H14">
    <cfRule type="cellIs" dxfId="237" priority="343" operator="equal">
      <formula>20</formula>
    </cfRule>
    <cfRule type="cellIs" dxfId="236" priority="344" operator="equal">
      <formula>1</formula>
    </cfRule>
  </conditionalFormatting>
  <conditionalFormatting sqref="G14">
    <cfRule type="cellIs" dxfId="235" priority="341" operator="equal">
      <formula>"No"</formula>
    </cfRule>
    <cfRule type="cellIs" dxfId="234" priority="342" operator="equal">
      <formula>"Yes"</formula>
    </cfRule>
  </conditionalFormatting>
  <conditionalFormatting sqref="G14">
    <cfRule type="cellIs" dxfId="233" priority="339" operator="equal">
      <formula>"No"</formula>
    </cfRule>
    <cfRule type="cellIs" dxfId="232" priority="340" operator="equal">
      <formula>"Yes"</formula>
    </cfRule>
  </conditionalFormatting>
  <conditionalFormatting sqref="G14">
    <cfRule type="cellIs" dxfId="231" priority="337" operator="equal">
      <formula>"No"</formula>
    </cfRule>
    <cfRule type="cellIs" dxfId="230" priority="338" operator="equal">
      <formula>"Yes"</formula>
    </cfRule>
  </conditionalFormatting>
  <conditionalFormatting sqref="H19:H20">
    <cfRule type="cellIs" dxfId="229" priority="331" operator="equal">
      <formula>20</formula>
    </cfRule>
    <cfRule type="cellIs" dxfId="228" priority="332" operator="equal">
      <formula>1</formula>
    </cfRule>
  </conditionalFormatting>
  <conditionalFormatting sqref="H19:H20">
    <cfRule type="cellIs" dxfId="227" priority="329" operator="equal">
      <formula>20</formula>
    </cfRule>
    <cfRule type="cellIs" dxfId="226" priority="330" operator="equal">
      <formula>1</formula>
    </cfRule>
  </conditionalFormatting>
  <conditionalFormatting sqref="H19:H20">
    <cfRule type="cellIs" dxfId="225" priority="327" operator="equal">
      <formula>20</formula>
    </cfRule>
    <cfRule type="cellIs" dxfId="224" priority="328" operator="equal">
      <formula>1</formula>
    </cfRule>
  </conditionalFormatting>
  <conditionalFormatting sqref="E19:E20">
    <cfRule type="cellIs" dxfId="223" priority="325" operator="equal">
      <formula>"No"</formula>
    </cfRule>
    <cfRule type="cellIs" dxfId="222" priority="326" operator="equal">
      <formula>"Yes"</formula>
    </cfRule>
  </conditionalFormatting>
  <conditionalFormatting sqref="H19:H20">
    <cfRule type="cellIs" dxfId="221" priority="323" operator="equal">
      <formula>20</formula>
    </cfRule>
    <cfRule type="cellIs" dxfId="220" priority="324" operator="equal">
      <formula>1</formula>
    </cfRule>
  </conditionalFormatting>
  <conditionalFormatting sqref="E19:E20">
    <cfRule type="cellIs" dxfId="219" priority="321" operator="equal">
      <formula>"No"</formula>
    </cfRule>
    <cfRule type="cellIs" dxfId="218" priority="322" operator="equal">
      <formula>"Yes"</formula>
    </cfRule>
  </conditionalFormatting>
  <conditionalFormatting sqref="F19:F20">
    <cfRule type="cellIs" dxfId="217" priority="309" operator="equal">
      <formula>"No"</formula>
    </cfRule>
    <cfRule type="cellIs" dxfId="216" priority="310" operator="equal">
      <formula>"Yes"</formula>
    </cfRule>
  </conditionalFormatting>
  <conditionalFormatting sqref="F19:F20">
    <cfRule type="cellIs" dxfId="215" priority="307" operator="equal">
      <formula>"No"</formula>
    </cfRule>
    <cfRule type="cellIs" dxfId="214" priority="308" operator="equal">
      <formula>"Yes"</formula>
    </cfRule>
  </conditionalFormatting>
  <conditionalFormatting sqref="G19:G20">
    <cfRule type="cellIs" dxfId="213" priority="319" operator="equal">
      <formula>"No"</formula>
    </cfRule>
    <cfRule type="cellIs" dxfId="212" priority="320" operator="equal">
      <formula>"Yes"</formula>
    </cfRule>
  </conditionalFormatting>
  <conditionalFormatting sqref="G19:G20">
    <cfRule type="cellIs" dxfId="211" priority="317" operator="equal">
      <formula>"No"</formula>
    </cfRule>
    <cfRule type="cellIs" dxfId="210" priority="318" operator="equal">
      <formula>"Yes"</formula>
    </cfRule>
  </conditionalFormatting>
  <conditionalFormatting sqref="G19:G20">
    <cfRule type="cellIs" dxfId="209" priority="315" operator="equal">
      <formula>"No"</formula>
    </cfRule>
    <cfRule type="cellIs" dxfId="208" priority="316" operator="equal">
      <formula>"Yes"</formula>
    </cfRule>
  </conditionalFormatting>
  <conditionalFormatting sqref="G19:G20">
    <cfRule type="cellIs" dxfId="207" priority="313" operator="equal">
      <formula>"No"</formula>
    </cfRule>
    <cfRule type="cellIs" dxfId="206" priority="314" operator="equal">
      <formula>"Yes"</formula>
    </cfRule>
  </conditionalFormatting>
  <conditionalFormatting sqref="G19:G20">
    <cfRule type="cellIs" dxfId="205" priority="311" operator="equal">
      <formula>"No"</formula>
    </cfRule>
    <cfRule type="cellIs" dxfId="204" priority="312" operator="equal">
      <formula>"Yes"</formula>
    </cfRule>
  </conditionalFormatting>
  <conditionalFormatting sqref="H24">
    <cfRule type="cellIs" dxfId="203" priority="305" operator="equal">
      <formula>20</formula>
    </cfRule>
    <cfRule type="cellIs" dxfId="202" priority="306" operator="equal">
      <formula>1</formula>
    </cfRule>
  </conditionalFormatting>
  <conditionalFormatting sqref="H24">
    <cfRule type="cellIs" dxfId="201" priority="303" operator="equal">
      <formula>20</formula>
    </cfRule>
    <cfRule type="cellIs" dxfId="200" priority="304" operator="equal">
      <formula>1</formula>
    </cfRule>
  </conditionalFormatting>
  <conditionalFormatting sqref="E24">
    <cfRule type="cellIs" dxfId="199" priority="299" operator="equal">
      <formula>"No"</formula>
    </cfRule>
    <cfRule type="cellIs" dxfId="198" priority="300" operator="equal">
      <formula>"Yes"</formula>
    </cfRule>
  </conditionalFormatting>
  <conditionalFormatting sqref="F24">
    <cfRule type="cellIs" dxfId="197" priority="291" operator="equal">
      <formula>"No"</formula>
    </cfRule>
    <cfRule type="cellIs" dxfId="196" priority="292" operator="equal">
      <formula>"Yes"</formula>
    </cfRule>
  </conditionalFormatting>
  <conditionalFormatting sqref="E24">
    <cfRule type="cellIs" dxfId="195" priority="295" operator="equal">
      <formula>"No"</formula>
    </cfRule>
    <cfRule type="cellIs" dxfId="194" priority="296" operator="equal">
      <formula>"Yes"</formula>
    </cfRule>
  </conditionalFormatting>
  <conditionalFormatting sqref="H24">
    <cfRule type="cellIs" dxfId="193" priority="301" operator="equal">
      <formula>20</formula>
    </cfRule>
    <cfRule type="cellIs" dxfId="192" priority="302" operator="equal">
      <formula>1</formula>
    </cfRule>
  </conditionalFormatting>
  <conditionalFormatting sqref="H24">
    <cfRule type="cellIs" dxfId="191" priority="297" operator="equal">
      <formula>20</formula>
    </cfRule>
    <cfRule type="cellIs" dxfId="190" priority="298" operator="equal">
      <formula>1</formula>
    </cfRule>
  </conditionalFormatting>
  <conditionalFormatting sqref="F24">
    <cfRule type="cellIs" dxfId="189" priority="293" operator="equal">
      <formula>"No"</formula>
    </cfRule>
    <cfRule type="cellIs" dxfId="188" priority="294" operator="equal">
      <formula>"Yes"</formula>
    </cfRule>
  </conditionalFormatting>
  <conditionalFormatting sqref="H25:H26">
    <cfRule type="cellIs" dxfId="187" priority="285" operator="equal">
      <formula>20</formula>
    </cfRule>
    <cfRule type="cellIs" dxfId="186" priority="286" operator="equal">
      <formula>1</formula>
    </cfRule>
  </conditionalFormatting>
  <conditionalFormatting sqref="H25:H26">
    <cfRule type="cellIs" dxfId="185" priority="283" operator="equal">
      <formula>20</formula>
    </cfRule>
    <cfRule type="cellIs" dxfId="184" priority="284" operator="equal">
      <formula>1</formula>
    </cfRule>
  </conditionalFormatting>
  <conditionalFormatting sqref="E25:E26">
    <cfRule type="cellIs" dxfId="183" priority="279" operator="equal">
      <formula>"No"</formula>
    </cfRule>
    <cfRule type="cellIs" dxfId="182" priority="280" operator="equal">
      <formula>"Yes"</formula>
    </cfRule>
  </conditionalFormatting>
  <conditionalFormatting sqref="F25:F26">
    <cfRule type="cellIs" dxfId="181" priority="271" operator="equal">
      <formula>"No"</formula>
    </cfRule>
    <cfRule type="cellIs" dxfId="180" priority="272" operator="equal">
      <formula>"Yes"</formula>
    </cfRule>
  </conditionalFormatting>
  <conditionalFormatting sqref="E25:E26">
    <cfRule type="cellIs" dxfId="179" priority="275" operator="equal">
      <formula>"No"</formula>
    </cfRule>
    <cfRule type="cellIs" dxfId="178" priority="276" operator="equal">
      <formula>"Yes"</formula>
    </cfRule>
  </conditionalFormatting>
  <conditionalFormatting sqref="H25:H26">
    <cfRule type="cellIs" dxfId="177" priority="281" operator="equal">
      <formula>20</formula>
    </cfRule>
    <cfRule type="cellIs" dxfId="176" priority="282" operator="equal">
      <formula>1</formula>
    </cfRule>
  </conditionalFormatting>
  <conditionalFormatting sqref="H25:H26">
    <cfRule type="cellIs" dxfId="175" priority="277" operator="equal">
      <formula>20</formula>
    </cfRule>
    <cfRule type="cellIs" dxfId="174" priority="278" operator="equal">
      <formula>1</formula>
    </cfRule>
  </conditionalFormatting>
  <conditionalFormatting sqref="F25:F26">
    <cfRule type="cellIs" dxfId="173" priority="273" operator="equal">
      <formula>"No"</formula>
    </cfRule>
    <cfRule type="cellIs" dxfId="172" priority="274" operator="equal">
      <formula>"Yes"</formula>
    </cfRule>
  </conditionalFormatting>
  <conditionalFormatting sqref="H22:H23">
    <cfRule type="cellIs" dxfId="171" priority="265" operator="equal">
      <formula>20</formula>
    </cfRule>
    <cfRule type="cellIs" dxfId="170" priority="266" operator="equal">
      <formula>1</formula>
    </cfRule>
  </conditionalFormatting>
  <conditionalFormatting sqref="H22:H23">
    <cfRule type="cellIs" dxfId="169" priority="263" operator="equal">
      <formula>20</formula>
    </cfRule>
    <cfRule type="cellIs" dxfId="168" priority="264" operator="equal">
      <formula>1</formula>
    </cfRule>
  </conditionalFormatting>
  <conditionalFormatting sqref="E22:E23">
    <cfRule type="cellIs" dxfId="167" priority="259" operator="equal">
      <formula>"No"</formula>
    </cfRule>
    <cfRule type="cellIs" dxfId="166" priority="260" operator="equal">
      <formula>"Yes"</formula>
    </cfRule>
  </conditionalFormatting>
  <conditionalFormatting sqref="F22:F23">
    <cfRule type="cellIs" dxfId="165" priority="251" operator="equal">
      <formula>"No"</formula>
    </cfRule>
    <cfRule type="cellIs" dxfId="164" priority="252" operator="equal">
      <formula>"Yes"</formula>
    </cfRule>
  </conditionalFormatting>
  <conditionalFormatting sqref="E22:E23">
    <cfRule type="cellIs" dxfId="163" priority="255" operator="equal">
      <formula>"No"</formula>
    </cfRule>
    <cfRule type="cellIs" dxfId="162" priority="256" operator="equal">
      <formula>"Yes"</formula>
    </cfRule>
  </conditionalFormatting>
  <conditionalFormatting sqref="H22:H23">
    <cfRule type="cellIs" dxfId="161" priority="261" operator="equal">
      <formula>20</formula>
    </cfRule>
    <cfRule type="cellIs" dxfId="160" priority="262" operator="equal">
      <formula>1</formula>
    </cfRule>
  </conditionalFormatting>
  <conditionalFormatting sqref="H22:H23">
    <cfRule type="cellIs" dxfId="159" priority="257" operator="equal">
      <formula>20</formula>
    </cfRule>
    <cfRule type="cellIs" dxfId="158" priority="258" operator="equal">
      <formula>1</formula>
    </cfRule>
  </conditionalFormatting>
  <conditionalFormatting sqref="F22:F23">
    <cfRule type="cellIs" dxfId="157" priority="253" operator="equal">
      <formula>"No"</formula>
    </cfRule>
    <cfRule type="cellIs" dxfId="156" priority="254" operator="equal">
      <formula>"Yes"</formula>
    </cfRule>
  </conditionalFormatting>
  <conditionalFormatting sqref="H9">
    <cfRule type="cellIs" dxfId="155" priority="221" operator="equal">
      <formula>20</formula>
    </cfRule>
    <cfRule type="cellIs" dxfId="154" priority="222" operator="equal">
      <formula>1</formula>
    </cfRule>
  </conditionalFormatting>
  <conditionalFormatting sqref="E9:G9">
    <cfRule type="cellIs" dxfId="153" priority="219" operator="equal">
      <formula>"No"</formula>
    </cfRule>
    <cfRule type="cellIs" dxfId="152" priority="220" operator="equal">
      <formula>"Yes"</formula>
    </cfRule>
  </conditionalFormatting>
  <conditionalFormatting sqref="H5 H8">
    <cfRule type="cellIs" dxfId="151" priority="217" operator="equal">
      <formula>20</formula>
    </cfRule>
    <cfRule type="cellIs" dxfId="150" priority="218" operator="equal">
      <formula>1</formula>
    </cfRule>
  </conditionalFormatting>
  <conditionalFormatting sqref="E8:G8">
    <cfRule type="cellIs" dxfId="149" priority="215" operator="equal">
      <formula>"No"</formula>
    </cfRule>
    <cfRule type="cellIs" dxfId="148" priority="216" operator="equal">
      <formula>"Yes"</formula>
    </cfRule>
  </conditionalFormatting>
  <conditionalFormatting sqref="G30">
    <cfRule type="cellIs" dxfId="147" priority="191" operator="equal">
      <formula>"No"</formula>
    </cfRule>
    <cfRule type="cellIs" dxfId="146" priority="192" operator="equal">
      <formula>"Yes"</formula>
    </cfRule>
  </conditionalFormatting>
  <conditionalFormatting sqref="G30">
    <cfRule type="cellIs" dxfId="145" priority="189" operator="equal">
      <formula>"No"</formula>
    </cfRule>
    <cfRule type="cellIs" dxfId="144" priority="190" operator="equal">
      <formula>"Yes"</formula>
    </cfRule>
  </conditionalFormatting>
  <conditionalFormatting sqref="H30">
    <cfRule type="cellIs" dxfId="143" priority="187" operator="equal">
      <formula>20</formula>
    </cfRule>
    <cfRule type="cellIs" dxfId="142" priority="188" operator="equal">
      <formula>1</formula>
    </cfRule>
  </conditionalFormatting>
  <conditionalFormatting sqref="G30">
    <cfRule type="cellIs" dxfId="141" priority="185" operator="equal">
      <formula>"No"</formula>
    </cfRule>
    <cfRule type="cellIs" dxfId="140" priority="186" operator="equal">
      <formula>"Yes"</formula>
    </cfRule>
  </conditionalFormatting>
  <conditionalFormatting sqref="F30">
    <cfRule type="cellIs" dxfId="139" priority="183" operator="equal">
      <formula>"No"</formula>
    </cfRule>
    <cfRule type="cellIs" dxfId="138" priority="184" operator="equal">
      <formula>"Yes"</formula>
    </cfRule>
  </conditionalFormatting>
  <conditionalFormatting sqref="E30">
    <cfRule type="cellIs" dxfId="137" priority="181" operator="equal">
      <formula>"No"</formula>
    </cfRule>
    <cfRule type="cellIs" dxfId="136" priority="182" operator="equal">
      <formula>"Yes"</formula>
    </cfRule>
  </conditionalFormatting>
  <conditionalFormatting sqref="G30">
    <cfRule type="cellIs" dxfId="135" priority="179" operator="equal">
      <formula>"No"</formula>
    </cfRule>
    <cfRule type="cellIs" dxfId="134" priority="180" operator="equal">
      <formula>"Yes"</formula>
    </cfRule>
  </conditionalFormatting>
  <conditionalFormatting sqref="H30">
    <cfRule type="cellIs" dxfId="133" priority="177" operator="equal">
      <formula>20</formula>
    </cfRule>
    <cfRule type="cellIs" dxfId="132" priority="178" operator="equal">
      <formula>1</formula>
    </cfRule>
  </conditionalFormatting>
  <conditionalFormatting sqref="G30">
    <cfRule type="cellIs" dxfId="131" priority="175" operator="equal">
      <formula>"No"</formula>
    </cfRule>
    <cfRule type="cellIs" dxfId="130" priority="176" operator="equal">
      <formula>"Yes"</formula>
    </cfRule>
  </conditionalFormatting>
  <conditionalFormatting sqref="F30">
    <cfRule type="cellIs" dxfId="129" priority="173" operator="equal">
      <formula>"No"</formula>
    </cfRule>
    <cfRule type="cellIs" dxfId="128" priority="174" operator="equal">
      <formula>"Yes"</formula>
    </cfRule>
  </conditionalFormatting>
  <conditionalFormatting sqref="E30">
    <cfRule type="cellIs" dxfId="127" priority="171" operator="equal">
      <formula>"No"</formula>
    </cfRule>
    <cfRule type="cellIs" dxfId="126" priority="172" operator="equal">
      <formula>"Yes"</formula>
    </cfRule>
  </conditionalFormatting>
  <conditionalFormatting sqref="G29">
    <cfRule type="cellIs" dxfId="125" priority="157" operator="equal">
      <formula>"No"</formula>
    </cfRule>
    <cfRule type="cellIs" dxfId="124" priority="158" operator="equal">
      <formula>"Yes"</formula>
    </cfRule>
  </conditionalFormatting>
  <conditionalFormatting sqref="G29">
    <cfRule type="cellIs" dxfId="123" priority="155" operator="equal">
      <formula>"No"</formula>
    </cfRule>
    <cfRule type="cellIs" dxfId="122" priority="156" operator="equal">
      <formula>"Yes"</formula>
    </cfRule>
  </conditionalFormatting>
  <conditionalFormatting sqref="H29">
    <cfRule type="cellIs" dxfId="121" priority="153" operator="equal">
      <formula>20</formula>
    </cfRule>
    <cfRule type="cellIs" dxfId="120" priority="154" operator="equal">
      <formula>1</formula>
    </cfRule>
  </conditionalFormatting>
  <conditionalFormatting sqref="G29">
    <cfRule type="cellIs" dxfId="119" priority="151" operator="equal">
      <formula>"No"</formula>
    </cfRule>
    <cfRule type="cellIs" dxfId="118" priority="152" operator="equal">
      <formula>"Yes"</formula>
    </cfRule>
  </conditionalFormatting>
  <conditionalFormatting sqref="F29">
    <cfRule type="cellIs" dxfId="117" priority="149" operator="equal">
      <formula>"No"</formula>
    </cfRule>
    <cfRule type="cellIs" dxfId="116" priority="150" operator="equal">
      <formula>"Yes"</formula>
    </cfRule>
  </conditionalFormatting>
  <conditionalFormatting sqref="E29">
    <cfRule type="cellIs" dxfId="115" priority="147" operator="equal">
      <formula>"No"</formula>
    </cfRule>
    <cfRule type="cellIs" dxfId="114" priority="148" operator="equal">
      <formula>"Yes"</formula>
    </cfRule>
  </conditionalFormatting>
  <conditionalFormatting sqref="G29">
    <cfRule type="cellIs" dxfId="113" priority="145" operator="equal">
      <formula>"No"</formula>
    </cfRule>
    <cfRule type="cellIs" dxfId="112" priority="146" operator="equal">
      <formula>"Yes"</formula>
    </cfRule>
  </conditionalFormatting>
  <conditionalFormatting sqref="H29">
    <cfRule type="cellIs" dxfId="111" priority="143" operator="equal">
      <formula>20</formula>
    </cfRule>
    <cfRule type="cellIs" dxfId="110" priority="144" operator="equal">
      <formula>1</formula>
    </cfRule>
  </conditionalFormatting>
  <conditionalFormatting sqref="G29">
    <cfRule type="cellIs" dxfId="109" priority="141" operator="equal">
      <formula>"No"</formula>
    </cfRule>
    <cfRule type="cellIs" dxfId="108" priority="142" operator="equal">
      <formula>"Yes"</formula>
    </cfRule>
  </conditionalFormatting>
  <conditionalFormatting sqref="F29">
    <cfRule type="cellIs" dxfId="107" priority="139" operator="equal">
      <formula>"No"</formula>
    </cfRule>
    <cfRule type="cellIs" dxfId="106" priority="140" operator="equal">
      <formula>"Yes"</formula>
    </cfRule>
  </conditionalFormatting>
  <conditionalFormatting sqref="E29">
    <cfRule type="cellIs" dxfId="105" priority="137" operator="equal">
      <formula>"No"</formula>
    </cfRule>
    <cfRule type="cellIs" dxfId="104" priority="138" operator="equal">
      <formula>"Yes"</formula>
    </cfRule>
  </conditionalFormatting>
  <conditionalFormatting sqref="G16">
    <cfRule type="cellIs" dxfId="103" priority="77" operator="equal">
      <formula>"No"</formula>
    </cfRule>
    <cfRule type="cellIs" dxfId="102" priority="78" operator="equal">
      <formula>"Yes"</formula>
    </cfRule>
  </conditionalFormatting>
  <conditionalFormatting sqref="G16">
    <cfRule type="cellIs" dxfId="101" priority="79" operator="equal">
      <formula>"No"</formula>
    </cfRule>
    <cfRule type="cellIs" dxfId="100" priority="80" operator="equal">
      <formula>"Yes"</formula>
    </cfRule>
  </conditionalFormatting>
  <conditionalFormatting sqref="G16">
    <cfRule type="cellIs" dxfId="99" priority="75" operator="equal">
      <formula>"No"</formula>
    </cfRule>
    <cfRule type="cellIs" dxfId="98" priority="76" operator="equal">
      <formula>"Yes"</formula>
    </cfRule>
  </conditionalFormatting>
  <conditionalFormatting sqref="G16">
    <cfRule type="cellIs" dxfId="97" priority="73" operator="equal">
      <formula>"No"</formula>
    </cfRule>
    <cfRule type="cellIs" dxfId="96" priority="74" operator="equal">
      <formula>"Yes"</formula>
    </cfRule>
  </conditionalFormatting>
  <conditionalFormatting sqref="G16">
    <cfRule type="cellIs" dxfId="95" priority="71" operator="equal">
      <formula>"No"</formula>
    </cfRule>
    <cfRule type="cellIs" dxfId="94" priority="72" operator="equal">
      <formula>"Yes"</formula>
    </cfRule>
  </conditionalFormatting>
  <conditionalFormatting sqref="H16">
    <cfRule type="cellIs" dxfId="93" priority="69" operator="equal">
      <formula>20</formula>
    </cfRule>
    <cfRule type="cellIs" dxfId="92" priority="70" operator="equal">
      <formula>1</formula>
    </cfRule>
  </conditionalFormatting>
  <conditionalFormatting sqref="H16">
    <cfRule type="cellIs" dxfId="91" priority="67" operator="equal">
      <formula>20</formula>
    </cfRule>
    <cfRule type="cellIs" dxfId="90" priority="68" operator="equal">
      <formula>1</formula>
    </cfRule>
  </conditionalFormatting>
  <conditionalFormatting sqref="H16">
    <cfRule type="cellIs" dxfId="89" priority="65" operator="equal">
      <formula>20</formula>
    </cfRule>
    <cfRule type="cellIs" dxfId="88" priority="66" operator="equal">
      <formula>1</formula>
    </cfRule>
  </conditionalFormatting>
  <conditionalFormatting sqref="H16">
    <cfRule type="cellIs" dxfId="87" priority="63" operator="equal">
      <formula>20</formula>
    </cfRule>
    <cfRule type="cellIs" dxfId="86" priority="64" operator="equal">
      <formula>1</formula>
    </cfRule>
  </conditionalFormatting>
  <conditionalFormatting sqref="F7">
    <cfRule type="cellIs" dxfId="85" priority="39" operator="equal">
      <formula>"No"</formula>
    </cfRule>
    <cfRule type="cellIs" dxfId="84" priority="40" operator="equal">
      <formula>"Yes"</formula>
    </cfRule>
  </conditionalFormatting>
  <conditionalFormatting sqref="H7">
    <cfRule type="cellIs" dxfId="83" priority="37" operator="equal">
      <formula>20</formula>
    </cfRule>
    <cfRule type="cellIs" dxfId="82" priority="38" operator="equal">
      <formula>1</formula>
    </cfRule>
  </conditionalFormatting>
  <conditionalFormatting sqref="G7">
    <cfRule type="cellIs" dxfId="81" priority="25" operator="equal">
      <formula>"No"</formula>
    </cfRule>
    <cfRule type="cellIs" dxfId="80" priority="26" operator="equal">
      <formula>"Yes"</formula>
    </cfRule>
  </conditionalFormatting>
  <conditionalFormatting sqref="G7">
    <cfRule type="cellIs" dxfId="79" priority="23" operator="equal">
      <formula>"No"</formula>
    </cfRule>
    <cfRule type="cellIs" dxfId="78" priority="24" operator="equal">
      <formula>"Yes"</formula>
    </cfRule>
  </conditionalFormatting>
  <conditionalFormatting sqref="G7">
    <cfRule type="cellIs" dxfId="77" priority="21" operator="equal">
      <formula>"No"</formula>
    </cfRule>
    <cfRule type="cellIs" dxfId="76" priority="22" operator="equal">
      <formula>"Yes"</formula>
    </cfRule>
  </conditionalFormatting>
  <conditionalFormatting sqref="G7">
    <cfRule type="cellIs" dxfId="75" priority="19" operator="equal">
      <formula>"No"</formula>
    </cfRule>
    <cfRule type="cellIs" dxfId="74" priority="20" operator="equal">
      <formula>"Yes"</formula>
    </cfRule>
  </conditionalFormatting>
  <conditionalFormatting sqref="G7">
    <cfRule type="cellIs" dxfId="73" priority="17" operator="equal">
      <formula>"No"</formula>
    </cfRule>
    <cfRule type="cellIs" dxfId="72" priority="18" operator="equal">
      <formula>"Yes"</formula>
    </cfRule>
  </conditionalFormatting>
  <conditionalFormatting sqref="E7">
    <cfRule type="cellIs" dxfId="71" priority="15" operator="equal">
      <formula>"No"</formula>
    </cfRule>
    <cfRule type="cellIs" dxfId="70" priority="16" operator="equal">
      <formula>"Yes"</formula>
    </cfRule>
  </conditionalFormatting>
  <conditionalFormatting sqref="H6">
    <cfRule type="cellIs" dxfId="69" priority="13" operator="equal">
      <formula>20</formula>
    </cfRule>
    <cfRule type="cellIs" dxfId="68" priority="14" operator="equal">
      <formula>1</formula>
    </cfRule>
  </conditionalFormatting>
  <conditionalFormatting sqref="G21 G24">
    <cfRule type="cellIs" dxfId="67" priority="11" operator="equal">
      <formula>"No"</formula>
    </cfRule>
    <cfRule type="cellIs" dxfId="66" priority="12" operator="equal">
      <formula>"Yes"</formula>
    </cfRule>
  </conditionalFormatting>
  <conditionalFormatting sqref="G22:G23 G25:G26">
    <cfRule type="cellIs" dxfId="65" priority="9" operator="equal">
      <formula>"No"</formula>
    </cfRule>
    <cfRule type="cellIs" dxfId="64" priority="10" operator="equal">
      <formula>"Yes"</formula>
    </cfRule>
  </conditionalFormatting>
  <conditionalFormatting sqref="G22:G23 G25:G26">
    <cfRule type="cellIs" dxfId="63" priority="7" operator="equal">
      <formula>"No"</formula>
    </cfRule>
    <cfRule type="cellIs" dxfId="62" priority="8" operator="equal">
      <formula>"Yes"</formula>
    </cfRule>
  </conditionalFormatting>
  <conditionalFormatting sqref="G22:G23 G25:G26">
    <cfRule type="cellIs" dxfId="61" priority="5" operator="equal">
      <formula>"No"</formula>
    </cfRule>
    <cfRule type="cellIs" dxfId="60" priority="6" operator="equal">
      <formula>"Yes"</formula>
    </cfRule>
  </conditionalFormatting>
  <conditionalFormatting sqref="G22:G23 G25:G26">
    <cfRule type="cellIs" dxfId="59" priority="3" operator="equal">
      <formula>"No"</formula>
    </cfRule>
    <cfRule type="cellIs" dxfId="58" priority="4" operator="equal">
      <formula>"Yes"</formula>
    </cfRule>
  </conditionalFormatting>
  <conditionalFormatting sqref="G22:G23 G25:G26">
    <cfRule type="cellIs" dxfId="57" priority="1" operator="equal">
      <formula>"No"</formula>
    </cfRule>
    <cfRule type="cellIs" dxfId="56" priority="2" operator="equal">
      <formula>"Yes"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1"/>
  <sheetViews>
    <sheetView showGridLines="0" workbookViewId="0"/>
  </sheetViews>
  <sheetFormatPr defaultColWidth="3.8984375" defaultRowHeight="15.6" x14ac:dyDescent="0.3"/>
  <cols>
    <col min="1" max="1" width="19.5" style="21" bestFit="1" customWidth="1"/>
    <col min="2" max="2" width="8.09765625" style="21" bestFit="1" customWidth="1"/>
    <col min="3" max="3" width="6.19921875" style="21" bestFit="1" customWidth="1"/>
    <col min="4" max="4" width="6.19921875" style="21" customWidth="1"/>
    <col min="5" max="5" width="4.19921875" style="21" bestFit="1" customWidth="1"/>
    <col min="6" max="6" width="5" style="21" bestFit="1" customWidth="1"/>
    <col min="7" max="7" width="3.8984375" style="21"/>
    <col min="8" max="8" width="15.59765625" style="21" bestFit="1" customWidth="1"/>
    <col min="9" max="9" width="12" style="21" bestFit="1" customWidth="1"/>
    <col min="10" max="10" width="6.19921875" style="21" bestFit="1" customWidth="1"/>
    <col min="11" max="11" width="6.19921875" style="21" customWidth="1"/>
    <col min="12" max="12" width="4.19921875" style="21" bestFit="1" customWidth="1"/>
    <col min="13" max="13" width="5" style="21" bestFit="1" customWidth="1"/>
    <col min="14" max="16384" width="3.8984375" style="21"/>
  </cols>
  <sheetData>
    <row r="1" spans="1:13" s="24" customFormat="1" x14ac:dyDescent="0.3">
      <c r="A1" s="142" t="s">
        <v>0</v>
      </c>
      <c r="B1" s="142" t="s">
        <v>74</v>
      </c>
      <c r="C1" s="142" t="s">
        <v>44</v>
      </c>
      <c r="D1" s="142" t="s">
        <v>98</v>
      </c>
      <c r="E1" s="81" t="s">
        <v>3</v>
      </c>
      <c r="F1" s="142" t="s">
        <v>45</v>
      </c>
      <c r="H1" s="142" t="s">
        <v>0</v>
      </c>
      <c r="I1" s="142" t="s">
        <v>74</v>
      </c>
      <c r="J1" s="142" t="s">
        <v>44</v>
      </c>
      <c r="K1" s="142" t="s">
        <v>98</v>
      </c>
      <c r="L1" s="81" t="s">
        <v>3</v>
      </c>
      <c r="M1" s="142" t="s">
        <v>45</v>
      </c>
    </row>
    <row r="2" spans="1:13" x14ac:dyDescent="0.3">
      <c r="A2" s="159" t="s">
        <v>119</v>
      </c>
      <c r="B2" s="138" t="s">
        <v>46</v>
      </c>
      <c r="C2" s="139">
        <v>9</v>
      </c>
      <c r="D2" s="139">
        <v>0</v>
      </c>
      <c r="E2" s="162">
        <f t="shared" ref="E2:E4" ca="1" si="0">RANDBETWEEN(1,20)</f>
        <v>3</v>
      </c>
      <c r="F2" s="75">
        <f t="shared" ref="F2:F7" ca="1" si="1">SUM(C2:E2)</f>
        <v>12</v>
      </c>
      <c r="H2" s="74" t="s">
        <v>97</v>
      </c>
      <c r="I2" s="138" t="s">
        <v>46</v>
      </c>
      <c r="J2" s="75">
        <v>10</v>
      </c>
      <c r="K2" s="75">
        <v>0</v>
      </c>
      <c r="L2" s="144">
        <f t="shared" ref="L2:L13" ca="1" si="2">RANDBETWEEN(1,20)</f>
        <v>9</v>
      </c>
      <c r="M2" s="75">
        <f t="shared" ref="M2:M13" ca="1" si="3">SUM(J2:L2)</f>
        <v>19</v>
      </c>
    </row>
    <row r="3" spans="1:13" x14ac:dyDescent="0.3">
      <c r="A3" s="159" t="s">
        <v>119</v>
      </c>
      <c r="B3" s="138" t="s">
        <v>47</v>
      </c>
      <c r="C3" s="139">
        <v>3</v>
      </c>
      <c r="D3" s="139">
        <v>0</v>
      </c>
      <c r="E3" s="160">
        <f t="shared" ca="1" si="0"/>
        <v>17</v>
      </c>
      <c r="F3" s="77">
        <f t="shared" ca="1" si="1"/>
        <v>20</v>
      </c>
      <c r="H3" s="76" t="s">
        <v>97</v>
      </c>
      <c r="I3" s="138" t="s">
        <v>47</v>
      </c>
      <c r="J3" s="77">
        <v>5</v>
      </c>
      <c r="K3" s="77">
        <v>0</v>
      </c>
      <c r="L3" s="143">
        <f t="shared" ca="1" si="2"/>
        <v>6</v>
      </c>
      <c r="M3" s="77">
        <f t="shared" ca="1" si="3"/>
        <v>11</v>
      </c>
    </row>
    <row r="4" spans="1:13" x14ac:dyDescent="0.3">
      <c r="A4" s="161" t="s">
        <v>119</v>
      </c>
      <c r="B4" s="140" t="s">
        <v>48</v>
      </c>
      <c r="C4" s="141">
        <v>6</v>
      </c>
      <c r="D4" s="141">
        <v>0</v>
      </c>
      <c r="E4" s="81">
        <f t="shared" ca="1" si="0"/>
        <v>13</v>
      </c>
      <c r="F4" s="80">
        <f t="shared" ca="1" si="1"/>
        <v>19</v>
      </c>
      <c r="H4" s="79" t="s">
        <v>97</v>
      </c>
      <c r="I4" s="140" t="s">
        <v>48</v>
      </c>
      <c r="J4" s="80">
        <v>4</v>
      </c>
      <c r="K4" s="80">
        <v>0</v>
      </c>
      <c r="L4" s="145">
        <f t="shared" ca="1" si="2"/>
        <v>14</v>
      </c>
      <c r="M4" s="80">
        <f t="shared" ca="1" si="3"/>
        <v>18</v>
      </c>
    </row>
    <row r="5" spans="1:13" x14ac:dyDescent="0.3">
      <c r="A5" s="159" t="s">
        <v>122</v>
      </c>
      <c r="B5" s="5" t="s">
        <v>46</v>
      </c>
      <c r="C5" s="139"/>
      <c r="D5" s="139">
        <v>0</v>
      </c>
      <c r="E5" s="162">
        <f t="shared" ref="E5:E7" ca="1" si="4">RANDBETWEEN(1,20)</f>
        <v>13</v>
      </c>
      <c r="F5" s="75">
        <f t="shared" ca="1" si="1"/>
        <v>13</v>
      </c>
      <c r="H5" s="74" t="s">
        <v>115</v>
      </c>
      <c r="I5" s="138" t="s">
        <v>46</v>
      </c>
      <c r="J5" s="75">
        <v>10</v>
      </c>
      <c r="K5" s="180">
        <v>0</v>
      </c>
      <c r="L5" s="144">
        <f ca="1">RANDBETWEEN(1,20)</f>
        <v>7</v>
      </c>
      <c r="M5" s="75">
        <f ca="1">SUM(J5:L5)</f>
        <v>17</v>
      </c>
    </row>
    <row r="6" spans="1:13" x14ac:dyDescent="0.3">
      <c r="A6" s="159" t="s">
        <v>122</v>
      </c>
      <c r="B6" s="138" t="s">
        <v>47</v>
      </c>
      <c r="C6" s="139"/>
      <c r="D6" s="139">
        <v>0</v>
      </c>
      <c r="E6" s="160">
        <f t="shared" ca="1" si="4"/>
        <v>17</v>
      </c>
      <c r="F6" s="77">
        <f t="shared" ca="1" si="1"/>
        <v>17</v>
      </c>
      <c r="H6" s="76" t="s">
        <v>115</v>
      </c>
      <c r="I6" s="138" t="s">
        <v>47</v>
      </c>
      <c r="J6" s="77">
        <v>5</v>
      </c>
      <c r="K6" s="181">
        <v>1</v>
      </c>
      <c r="L6" s="143">
        <f ca="1">RANDBETWEEN(1,20)</f>
        <v>1</v>
      </c>
      <c r="M6" s="77">
        <f ca="1">SUM(J6:L6)</f>
        <v>7</v>
      </c>
    </row>
    <row r="7" spans="1:13" x14ac:dyDescent="0.3">
      <c r="A7" s="161" t="s">
        <v>122</v>
      </c>
      <c r="B7" s="140" t="s">
        <v>48</v>
      </c>
      <c r="C7" s="141"/>
      <c r="D7" s="141">
        <v>0</v>
      </c>
      <c r="E7" s="81">
        <f t="shared" ca="1" si="4"/>
        <v>18</v>
      </c>
      <c r="F7" s="80">
        <f t="shared" ca="1" si="1"/>
        <v>18</v>
      </c>
      <c r="H7" s="79" t="s">
        <v>115</v>
      </c>
      <c r="I7" s="140" t="s">
        <v>48</v>
      </c>
      <c r="J7" s="80">
        <v>4</v>
      </c>
      <c r="K7" s="182">
        <v>0</v>
      </c>
      <c r="L7" s="145">
        <f ca="1">RANDBETWEEN(1,20)</f>
        <v>16</v>
      </c>
      <c r="M7" s="80">
        <f ca="1">SUM(J7:L7)</f>
        <v>20</v>
      </c>
    </row>
    <row r="8" spans="1:13" x14ac:dyDescent="0.3">
      <c r="A8" s="161"/>
      <c r="B8" s="140" t="s">
        <v>89</v>
      </c>
      <c r="C8" s="141"/>
      <c r="D8" s="141">
        <v>0</v>
      </c>
      <c r="E8" s="81">
        <f ca="1">RANDBETWEEN(1,20)</f>
        <v>12</v>
      </c>
      <c r="F8" s="80">
        <f t="shared" ref="F8:F18" ca="1" si="5">SUM(C8:E8)</f>
        <v>12</v>
      </c>
      <c r="H8" s="74" t="s">
        <v>101</v>
      </c>
      <c r="I8" s="138" t="s">
        <v>46</v>
      </c>
      <c r="J8" s="75">
        <v>1</v>
      </c>
      <c r="K8" s="180">
        <v>0</v>
      </c>
      <c r="L8" s="144">
        <f t="shared" ca="1" si="2"/>
        <v>11</v>
      </c>
      <c r="M8" s="75">
        <f t="shared" ca="1" si="3"/>
        <v>12</v>
      </c>
    </row>
    <row r="9" spans="1:13" x14ac:dyDescent="0.3">
      <c r="A9" s="161"/>
      <c r="B9" s="140" t="s">
        <v>84</v>
      </c>
      <c r="C9" s="141"/>
      <c r="D9" s="141">
        <v>0</v>
      </c>
      <c r="E9" s="81">
        <f ca="1">RANDBETWEEN(1,20)</f>
        <v>5</v>
      </c>
      <c r="F9" s="80">
        <f t="shared" ca="1" si="5"/>
        <v>5</v>
      </c>
      <c r="H9" s="76" t="s">
        <v>101</v>
      </c>
      <c r="I9" s="138" t="s">
        <v>47</v>
      </c>
      <c r="J9" s="77">
        <v>6</v>
      </c>
      <c r="K9" s="183">
        <v>0</v>
      </c>
      <c r="L9" s="143">
        <f t="shared" ca="1" si="2"/>
        <v>18</v>
      </c>
      <c r="M9" s="77">
        <f t="shared" ca="1" si="3"/>
        <v>24</v>
      </c>
    </row>
    <row r="10" spans="1:13" x14ac:dyDescent="0.3">
      <c r="A10" s="161"/>
      <c r="B10" s="140" t="s">
        <v>79</v>
      </c>
      <c r="C10" s="141"/>
      <c r="D10" s="141">
        <v>0</v>
      </c>
      <c r="E10" s="81">
        <f ca="1">RANDBETWEEN(1,20)</f>
        <v>6</v>
      </c>
      <c r="F10" s="80">
        <f t="shared" ca="1" si="5"/>
        <v>6</v>
      </c>
      <c r="H10" s="79" t="s">
        <v>101</v>
      </c>
      <c r="I10" s="140" t="s">
        <v>48</v>
      </c>
      <c r="J10" s="80">
        <v>1</v>
      </c>
      <c r="K10" s="182">
        <v>0</v>
      </c>
      <c r="L10" s="145">
        <f t="shared" ca="1" si="2"/>
        <v>20</v>
      </c>
      <c r="M10" s="80">
        <f t="shared" ca="1" si="3"/>
        <v>21</v>
      </c>
    </row>
    <row r="11" spans="1:13" x14ac:dyDescent="0.3">
      <c r="A11" s="161"/>
      <c r="B11" s="140" t="s">
        <v>90</v>
      </c>
      <c r="C11" s="141"/>
      <c r="D11" s="141">
        <v>0</v>
      </c>
      <c r="E11" s="81">
        <f t="shared" ref="E11:E18" ca="1" si="6">RANDBETWEEN(1,20)</f>
        <v>5</v>
      </c>
      <c r="F11" s="80">
        <f t="shared" ca="1" si="5"/>
        <v>5</v>
      </c>
      <c r="H11" s="74" t="s">
        <v>116</v>
      </c>
      <c r="I11" s="138" t="s">
        <v>46</v>
      </c>
      <c r="J11" s="75">
        <v>3</v>
      </c>
      <c r="K11" s="180">
        <v>0</v>
      </c>
      <c r="L11" s="144">
        <f t="shared" ca="1" si="2"/>
        <v>13</v>
      </c>
      <c r="M11" s="75">
        <f t="shared" ca="1" si="3"/>
        <v>16</v>
      </c>
    </row>
    <row r="12" spans="1:13" x14ac:dyDescent="0.3">
      <c r="A12" s="161"/>
      <c r="B12" s="140" t="s">
        <v>87</v>
      </c>
      <c r="C12" s="141"/>
      <c r="D12" s="141">
        <v>0</v>
      </c>
      <c r="E12" s="81">
        <f t="shared" ca="1" si="6"/>
        <v>16</v>
      </c>
      <c r="F12" s="80">
        <f t="shared" ca="1" si="5"/>
        <v>16</v>
      </c>
      <c r="H12" s="76" t="s">
        <v>116</v>
      </c>
      <c r="I12" s="138" t="s">
        <v>47</v>
      </c>
      <c r="J12" s="77">
        <v>10</v>
      </c>
      <c r="K12" s="181">
        <v>1</v>
      </c>
      <c r="L12" s="143">
        <f t="shared" ca="1" si="2"/>
        <v>11</v>
      </c>
      <c r="M12" s="77">
        <f t="shared" ca="1" si="3"/>
        <v>22</v>
      </c>
    </row>
    <row r="13" spans="1:13" x14ac:dyDescent="0.3">
      <c r="A13" s="161"/>
      <c r="B13" s="140" t="s">
        <v>86</v>
      </c>
      <c r="C13" s="141"/>
      <c r="D13" s="141">
        <v>0</v>
      </c>
      <c r="E13" s="81">
        <f t="shared" ca="1" si="6"/>
        <v>12</v>
      </c>
      <c r="F13" s="80">
        <f t="shared" ca="1" si="5"/>
        <v>12</v>
      </c>
      <c r="H13" s="79" t="s">
        <v>116</v>
      </c>
      <c r="I13" s="140" t="s">
        <v>48</v>
      </c>
      <c r="J13" s="80">
        <v>8</v>
      </c>
      <c r="K13" s="182">
        <v>0</v>
      </c>
      <c r="L13" s="145">
        <f t="shared" ca="1" si="2"/>
        <v>14</v>
      </c>
      <c r="M13" s="80">
        <f t="shared" ca="1" si="3"/>
        <v>22</v>
      </c>
    </row>
    <row r="14" spans="1:13" x14ac:dyDescent="0.3">
      <c r="A14" s="161"/>
      <c r="B14" s="140" t="s">
        <v>91</v>
      </c>
      <c r="C14" s="141"/>
      <c r="D14" s="141">
        <v>0</v>
      </c>
      <c r="E14" s="81">
        <f t="shared" ca="1" si="6"/>
        <v>4</v>
      </c>
      <c r="F14" s="80">
        <f t="shared" ca="1" si="5"/>
        <v>4</v>
      </c>
      <c r="H14" s="74" t="s">
        <v>113</v>
      </c>
      <c r="I14" s="138" t="s">
        <v>46</v>
      </c>
      <c r="J14" s="75">
        <v>8</v>
      </c>
      <c r="K14" s="180">
        <v>0</v>
      </c>
      <c r="L14" s="144">
        <f t="shared" ref="L14:L16" ca="1" si="7">RANDBETWEEN(1,20)</f>
        <v>14</v>
      </c>
      <c r="M14" s="75">
        <f ca="1">SUM(J14:L14)</f>
        <v>22</v>
      </c>
    </row>
    <row r="15" spans="1:13" x14ac:dyDescent="0.3">
      <c r="A15" s="161"/>
      <c r="B15" s="140" t="s">
        <v>85</v>
      </c>
      <c r="C15" s="141"/>
      <c r="D15" s="141">
        <v>0</v>
      </c>
      <c r="E15" s="81">
        <f t="shared" ca="1" si="6"/>
        <v>3</v>
      </c>
      <c r="F15" s="80">
        <f t="shared" ca="1" si="5"/>
        <v>3</v>
      </c>
      <c r="H15" s="76" t="s">
        <v>113</v>
      </c>
      <c r="I15" s="138" t="s">
        <v>47</v>
      </c>
      <c r="J15" s="77">
        <v>7</v>
      </c>
      <c r="K15" s="181">
        <v>1</v>
      </c>
      <c r="L15" s="143">
        <f t="shared" ca="1" si="7"/>
        <v>1</v>
      </c>
      <c r="M15" s="77">
        <f ca="1">SUM(J15:L15)</f>
        <v>9</v>
      </c>
    </row>
    <row r="16" spans="1:13" x14ac:dyDescent="0.3">
      <c r="A16" s="161"/>
      <c r="B16" s="140" t="s">
        <v>92</v>
      </c>
      <c r="C16" s="141"/>
      <c r="D16" s="141">
        <v>0</v>
      </c>
      <c r="E16" s="81">
        <f t="shared" ca="1" si="6"/>
        <v>19</v>
      </c>
      <c r="F16" s="80">
        <f t="shared" ca="1" si="5"/>
        <v>19</v>
      </c>
      <c r="H16" s="79" t="s">
        <v>113</v>
      </c>
      <c r="I16" s="140" t="s">
        <v>48</v>
      </c>
      <c r="J16" s="80">
        <v>7</v>
      </c>
      <c r="K16" s="80">
        <v>0</v>
      </c>
      <c r="L16" s="145">
        <f t="shared" ca="1" si="7"/>
        <v>8</v>
      </c>
      <c r="M16" s="80">
        <f ca="1">SUM(J16:L16)</f>
        <v>15</v>
      </c>
    </row>
    <row r="17" spans="1:13" x14ac:dyDescent="0.3">
      <c r="A17" s="161"/>
      <c r="B17" s="140" t="s">
        <v>88</v>
      </c>
      <c r="C17" s="141"/>
      <c r="D17" s="141">
        <v>0</v>
      </c>
      <c r="E17" s="81">
        <f t="shared" ca="1" si="6"/>
        <v>12</v>
      </c>
      <c r="F17" s="80">
        <f t="shared" ca="1" si="5"/>
        <v>12</v>
      </c>
    </row>
    <row r="18" spans="1:13" x14ac:dyDescent="0.3">
      <c r="A18" s="161"/>
      <c r="B18" s="140" t="s">
        <v>93</v>
      </c>
      <c r="C18" s="141"/>
      <c r="D18" s="141">
        <v>0</v>
      </c>
      <c r="E18" s="81">
        <f t="shared" ca="1" si="6"/>
        <v>7</v>
      </c>
      <c r="F18" s="80">
        <f t="shared" ca="1" si="5"/>
        <v>7</v>
      </c>
      <c r="H18" s="142" t="s">
        <v>0</v>
      </c>
      <c r="I18" s="142" t="s">
        <v>94</v>
      </c>
      <c r="J18" s="142" t="s">
        <v>44</v>
      </c>
      <c r="K18" s="142" t="s">
        <v>98</v>
      </c>
      <c r="L18" s="81" t="s">
        <v>3</v>
      </c>
      <c r="M18" s="142" t="s">
        <v>45</v>
      </c>
    </row>
    <row r="19" spans="1:13" x14ac:dyDescent="0.3">
      <c r="H19" s="79" t="s">
        <v>132</v>
      </c>
      <c r="I19" s="140" t="s">
        <v>172</v>
      </c>
      <c r="J19" s="141">
        <v>10</v>
      </c>
      <c r="K19" s="141">
        <v>0</v>
      </c>
      <c r="L19" s="81">
        <f t="shared" ref="L19:L21" ca="1" si="8">RANDBETWEEN(1,20)</f>
        <v>15</v>
      </c>
      <c r="M19" s="80">
        <f t="shared" ref="M19" ca="1" si="9">L19+J19</f>
        <v>25</v>
      </c>
    </row>
    <row r="20" spans="1:13" x14ac:dyDescent="0.3">
      <c r="H20" s="79" t="s">
        <v>22</v>
      </c>
      <c r="I20" s="140" t="s">
        <v>172</v>
      </c>
      <c r="J20" s="141">
        <v>10</v>
      </c>
      <c r="K20" s="141">
        <v>0</v>
      </c>
      <c r="L20" s="81">
        <f t="shared" ca="1" si="8"/>
        <v>20</v>
      </c>
      <c r="M20" s="80">
        <f t="shared" ref="M20:M21" ca="1" si="10">L20+J20</f>
        <v>30</v>
      </c>
    </row>
    <row r="21" spans="1:13" x14ac:dyDescent="0.3">
      <c r="H21" s="79"/>
      <c r="I21" s="140" t="s">
        <v>90</v>
      </c>
      <c r="J21" s="141"/>
      <c r="K21" s="141">
        <v>0</v>
      </c>
      <c r="L21" s="81">
        <f t="shared" ca="1" si="8"/>
        <v>18</v>
      </c>
      <c r="M21" s="80">
        <f t="shared" ca="1" si="10"/>
        <v>18</v>
      </c>
    </row>
  </sheetData>
  <sortState ref="B8:B18">
    <sortCondition ref="B8:B18"/>
  </sortState>
  <conditionalFormatting sqref="A8:A18">
    <cfRule type="cellIs" dxfId="55" priority="211" operator="equal">
      <formula>"No"</formula>
    </cfRule>
    <cfRule type="cellIs" dxfId="54" priority="212" operator="equal">
      <formula>"Yes"</formula>
    </cfRule>
  </conditionalFormatting>
  <conditionalFormatting sqref="A2">
    <cfRule type="cellIs" dxfId="53" priority="177" operator="equal">
      <formula>"No"</formula>
    </cfRule>
    <cfRule type="cellIs" dxfId="52" priority="178" operator="equal">
      <formula>"Yes"</formula>
    </cfRule>
  </conditionalFormatting>
  <conditionalFormatting sqref="A3:A4">
    <cfRule type="cellIs" dxfId="51" priority="175" operator="equal">
      <formula>"No"</formula>
    </cfRule>
    <cfRule type="cellIs" dxfId="50" priority="176" operator="equal">
      <formula>"Yes"</formula>
    </cfRule>
  </conditionalFormatting>
  <conditionalFormatting sqref="A2">
    <cfRule type="cellIs" dxfId="49" priority="173" operator="equal">
      <formula>"No"</formula>
    </cfRule>
    <cfRule type="cellIs" dxfId="48" priority="174" operator="equal">
      <formula>"Yes"</formula>
    </cfRule>
  </conditionalFormatting>
  <conditionalFormatting sqref="A3:A4">
    <cfRule type="cellIs" dxfId="47" priority="171" operator="equal">
      <formula>"No"</formula>
    </cfRule>
    <cfRule type="cellIs" dxfId="46" priority="172" operator="equal">
      <formula>"Yes"</formula>
    </cfRule>
  </conditionalFormatting>
  <conditionalFormatting sqref="A5">
    <cfRule type="cellIs" dxfId="45" priority="157" operator="equal">
      <formula>"No"</formula>
    </cfRule>
    <cfRule type="cellIs" dxfId="44" priority="158" operator="equal">
      <formula>"Yes"</formula>
    </cfRule>
  </conditionalFormatting>
  <conditionalFormatting sqref="A6:A7">
    <cfRule type="cellIs" dxfId="43" priority="155" operator="equal">
      <formula>"No"</formula>
    </cfRule>
    <cfRule type="cellIs" dxfId="42" priority="156" operator="equal">
      <formula>"Yes"</formula>
    </cfRule>
  </conditionalFormatting>
  <conditionalFormatting sqref="A5">
    <cfRule type="cellIs" dxfId="41" priority="153" operator="equal">
      <formula>"No"</formula>
    </cfRule>
    <cfRule type="cellIs" dxfId="40" priority="154" operator="equal">
      <formula>"Yes"</formula>
    </cfRule>
  </conditionalFormatting>
  <conditionalFormatting sqref="A6:A7">
    <cfRule type="cellIs" dxfId="39" priority="151" operator="equal">
      <formula>"No"</formula>
    </cfRule>
    <cfRule type="cellIs" dxfId="38" priority="152" operator="equal">
      <formula>"Yes"</formula>
    </cfRule>
  </conditionalFormatting>
  <conditionalFormatting sqref="A5">
    <cfRule type="cellIs" dxfId="37" priority="113" operator="equal">
      <formula>"No"</formula>
    </cfRule>
    <cfRule type="cellIs" dxfId="36" priority="114" operator="equal">
      <formula>"Yes"</formula>
    </cfRule>
  </conditionalFormatting>
  <conditionalFormatting sqref="A6:A7">
    <cfRule type="cellIs" dxfId="35" priority="111" operator="equal">
      <formula>"No"</formula>
    </cfRule>
    <cfRule type="cellIs" dxfId="34" priority="112" operator="equal">
      <formula>"Yes"</formula>
    </cfRule>
  </conditionalFormatting>
  <conditionalFormatting sqref="A5">
    <cfRule type="cellIs" dxfId="33" priority="109" operator="equal">
      <formula>"No"</formula>
    </cfRule>
    <cfRule type="cellIs" dxfId="32" priority="110" operator="equal">
      <formula>"Yes"</formula>
    </cfRule>
  </conditionalFormatting>
  <conditionalFormatting sqref="A6:A7">
    <cfRule type="cellIs" dxfId="31" priority="107" operator="equal">
      <formula>"No"</formula>
    </cfRule>
    <cfRule type="cellIs" dxfId="30" priority="108" operator="equal">
      <formula>"Yes"</formula>
    </cfRule>
  </conditionalFormatting>
  <conditionalFormatting sqref="A8">
    <cfRule type="cellIs" dxfId="29" priority="77" operator="equal">
      <formula>"No"</formula>
    </cfRule>
    <cfRule type="cellIs" dxfId="28" priority="78" operator="equal">
      <formula>"Yes"</formula>
    </cfRule>
  </conditionalFormatting>
  <conditionalFormatting sqref="A9:A11">
    <cfRule type="cellIs" dxfId="27" priority="75" operator="equal">
      <formula>"No"</formula>
    </cfRule>
    <cfRule type="cellIs" dxfId="26" priority="76" operator="equal">
      <formula>"Yes"</formula>
    </cfRule>
  </conditionalFormatting>
  <conditionalFormatting sqref="A8">
    <cfRule type="cellIs" dxfId="25" priority="51" operator="equal">
      <formula>"No"</formula>
    </cfRule>
    <cfRule type="cellIs" dxfId="24" priority="52" operator="equal">
      <formula>"Yes"</formula>
    </cfRule>
  </conditionalFormatting>
  <conditionalFormatting sqref="A9:A11">
    <cfRule type="cellIs" dxfId="23" priority="49" operator="equal">
      <formula>"No"</formula>
    </cfRule>
    <cfRule type="cellIs" dxfId="22" priority="50" operator="equal">
      <formula>"Yes"</formula>
    </cfRule>
  </conditionalFormatting>
  <conditionalFormatting sqref="A8">
    <cfRule type="cellIs" dxfId="21" priority="41" operator="equal">
      <formula>"No"</formula>
    </cfRule>
    <cfRule type="cellIs" dxfId="20" priority="42" operator="equal">
      <formula>"Yes"</formula>
    </cfRule>
  </conditionalFormatting>
  <conditionalFormatting sqref="A9:A11">
    <cfRule type="cellIs" dxfId="19" priority="39" operator="equal">
      <formula>"No"</formula>
    </cfRule>
    <cfRule type="cellIs" dxfId="18" priority="40" operator="equal">
      <formula>"Yes"</formula>
    </cfRule>
  </conditionalFormatting>
  <conditionalFormatting sqref="A9">
    <cfRule type="cellIs" dxfId="17" priority="37" operator="equal">
      <formula>"No"</formula>
    </cfRule>
    <cfRule type="cellIs" dxfId="16" priority="38" operator="equal">
      <formula>"Yes"</formula>
    </cfRule>
  </conditionalFormatting>
  <conditionalFormatting sqref="A10">
    <cfRule type="cellIs" dxfId="15" priority="35" operator="equal">
      <formula>"No"</formula>
    </cfRule>
    <cfRule type="cellIs" dxfId="14" priority="36" operator="equal">
      <formula>"Yes"</formula>
    </cfRule>
  </conditionalFormatting>
  <conditionalFormatting sqref="A8">
    <cfRule type="cellIs" dxfId="13" priority="25" operator="equal">
      <formula>"No"</formula>
    </cfRule>
    <cfRule type="cellIs" dxfId="12" priority="26" operator="equal">
      <formula>"Yes"</formula>
    </cfRule>
  </conditionalFormatting>
  <conditionalFormatting sqref="A11">
    <cfRule type="cellIs" dxfId="11" priority="23" operator="equal">
      <formula>"No"</formula>
    </cfRule>
    <cfRule type="cellIs" dxfId="10" priority="24" operator="equal">
      <formula>"Yes"</formula>
    </cfRule>
  </conditionalFormatting>
  <conditionalFormatting sqref="A12:A14">
    <cfRule type="cellIs" dxfId="9" priority="21" operator="equal">
      <formula>"No"</formula>
    </cfRule>
    <cfRule type="cellIs" dxfId="8" priority="22" operator="equal">
      <formula>"Yes"</formula>
    </cfRule>
  </conditionalFormatting>
  <conditionalFormatting sqref="H16">
    <cfRule type="cellIs" dxfId="7" priority="5" operator="equal">
      <formula>"No"</formula>
    </cfRule>
    <cfRule type="cellIs" dxfId="6" priority="6" operator="equal">
      <formula>"Yes"</formula>
    </cfRule>
  </conditionalFormatting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16"/>
  <sheetViews>
    <sheetView showGridLines="0"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6" sqref="D6"/>
    </sheetView>
  </sheetViews>
  <sheetFormatPr defaultColWidth="9" defaultRowHeight="15.6" x14ac:dyDescent="0.3"/>
  <cols>
    <col min="1" max="1" width="30.8984375" style="24" bestFit="1" customWidth="1"/>
    <col min="2" max="2" width="5.8984375" style="24" bestFit="1" customWidth="1"/>
    <col min="3" max="3" width="5" style="24" bestFit="1" customWidth="1"/>
    <col min="4" max="4" width="3.69921875" style="24" bestFit="1" customWidth="1"/>
    <col min="5" max="5" width="6.09765625" style="24" bestFit="1" customWidth="1"/>
    <col min="6" max="6" width="9.59765625" style="21" bestFit="1" customWidth="1"/>
    <col min="7" max="7" width="1.8984375" style="21" bestFit="1" customWidth="1"/>
    <col min="8" max="8" width="6.19921875" style="21" bestFit="1" customWidth="1"/>
    <col min="9" max="9" width="6.296875" style="21" bestFit="1" customWidth="1"/>
    <col min="10" max="10" width="3.296875" style="21" bestFit="1" customWidth="1"/>
    <col min="11" max="11" width="3.796875" style="21" bestFit="1" customWidth="1"/>
    <col min="12" max="12" width="4.69921875" style="21" bestFit="1" customWidth="1"/>
    <col min="13" max="13" width="7.8984375" style="21" bestFit="1" customWidth="1"/>
    <col min="14" max="14" width="5.3984375" style="21" bestFit="1" customWidth="1"/>
    <col min="15" max="15" width="4.19921875" style="21" bestFit="1" customWidth="1"/>
    <col min="16" max="16" width="5.5" style="21" bestFit="1" customWidth="1"/>
    <col min="17" max="17" width="6.09765625" style="21" bestFit="1" customWidth="1"/>
    <col min="18" max="18" width="4.59765625" style="21" bestFit="1" customWidth="1"/>
    <col min="19" max="19" width="5" style="21" bestFit="1" customWidth="1"/>
    <col min="20" max="20" width="6.09765625" style="21" bestFit="1" customWidth="1"/>
    <col min="21" max="21" width="9" style="21" bestFit="1" customWidth="1"/>
    <col min="22" max="22" width="6.796875" style="21" bestFit="1" customWidth="1"/>
    <col min="23" max="23" width="8" style="21" bestFit="1" customWidth="1"/>
    <col min="24" max="24" width="7.3984375" style="21" bestFit="1" customWidth="1"/>
    <col min="25" max="25" width="4.3984375" style="21" bestFit="1" customWidth="1"/>
    <col min="26" max="26" width="6.69921875" style="21" hidden="1" customWidth="1"/>
    <col min="27" max="27" width="7.59765625" style="21" bestFit="1" customWidth="1"/>
    <col min="28" max="28" width="1.5" style="21" customWidth="1"/>
    <col min="29" max="29" width="9.09765625" style="21" bestFit="1" customWidth="1"/>
    <col min="30" max="16384" width="9" style="21"/>
  </cols>
  <sheetData>
    <row r="1" spans="1:29" s="17" customFormat="1" ht="48" thickTop="1" thickBot="1" x14ac:dyDescent="0.35">
      <c r="A1" s="57" t="s">
        <v>0</v>
      </c>
      <c r="B1" s="116" t="s">
        <v>49</v>
      </c>
      <c r="C1" s="119" t="s">
        <v>50</v>
      </c>
      <c r="D1" s="122" t="s">
        <v>51</v>
      </c>
      <c r="E1" s="149" t="s">
        <v>78</v>
      </c>
      <c r="F1" s="112" t="s">
        <v>52</v>
      </c>
      <c r="G1" s="113"/>
      <c r="H1" s="54" t="s">
        <v>53</v>
      </c>
      <c r="I1" s="16" t="s">
        <v>54</v>
      </c>
      <c r="J1" s="18" t="s">
        <v>55</v>
      </c>
      <c r="K1" s="25" t="s">
        <v>56</v>
      </c>
      <c r="L1" s="28" t="s">
        <v>57</v>
      </c>
      <c r="M1" s="146" t="s">
        <v>58</v>
      </c>
      <c r="N1" s="36" t="s">
        <v>59</v>
      </c>
      <c r="O1" s="39" t="s">
        <v>60</v>
      </c>
      <c r="P1" s="42" t="s">
        <v>61</v>
      </c>
      <c r="Q1" s="45" t="s">
        <v>62</v>
      </c>
      <c r="R1" s="48" t="s">
        <v>63</v>
      </c>
      <c r="S1" s="51" t="s">
        <v>64</v>
      </c>
      <c r="T1" s="33" t="s">
        <v>65</v>
      </c>
      <c r="U1" s="58" t="s">
        <v>66</v>
      </c>
      <c r="V1" s="61" t="s">
        <v>67</v>
      </c>
      <c r="W1" s="68" t="s">
        <v>68</v>
      </c>
      <c r="X1" s="71" t="s">
        <v>69</v>
      </c>
      <c r="Y1" s="65" t="s">
        <v>70</v>
      </c>
      <c r="Z1" s="61" t="s">
        <v>71</v>
      </c>
      <c r="AA1" s="64" t="s">
        <v>72</v>
      </c>
      <c r="AC1" s="152" t="s">
        <v>180</v>
      </c>
    </row>
    <row r="2" spans="1:29" ht="16.2" thickTop="1" x14ac:dyDescent="0.3">
      <c r="A2" s="147" t="s">
        <v>8</v>
      </c>
      <c r="B2" s="117">
        <f>16</f>
        <v>16</v>
      </c>
      <c r="C2" s="120">
        <f>14+1</f>
        <v>15</v>
      </c>
      <c r="D2" s="123">
        <f>20+1</f>
        <v>21</v>
      </c>
      <c r="E2" s="150">
        <v>0</v>
      </c>
      <c r="F2" s="114" t="s">
        <v>75</v>
      </c>
      <c r="G2" s="115" t="s">
        <v>76</v>
      </c>
      <c r="H2" s="55"/>
      <c r="I2" s="19"/>
      <c r="J2" s="20"/>
      <c r="K2" s="26"/>
      <c r="L2" s="29"/>
      <c r="M2" s="31"/>
      <c r="N2" s="37"/>
      <c r="O2" s="40"/>
      <c r="P2" s="43"/>
      <c r="Q2" s="46"/>
      <c r="R2" s="49"/>
      <c r="S2" s="52"/>
      <c r="T2" s="34"/>
      <c r="U2" s="59"/>
      <c r="V2" s="62">
        <f t="shared" ref="V2:V5" si="0">SUM(H2:U2)</f>
        <v>0</v>
      </c>
      <c r="W2" s="69"/>
      <c r="X2" s="72"/>
      <c r="Y2" s="66">
        <v>64</v>
      </c>
      <c r="Z2" s="62">
        <f t="shared" ref="Z2:Z5" si="1">Y2+X2-(V2+W2)</f>
        <v>64</v>
      </c>
      <c r="AA2" s="131">
        <f t="shared" ref="AA2:AA5" si="2">SMALL(Y2:Z2,1)</f>
        <v>64</v>
      </c>
      <c r="AC2" s="153"/>
    </row>
    <row r="3" spans="1:29" x14ac:dyDescent="0.3">
      <c r="A3" s="148" t="s">
        <v>73</v>
      </c>
      <c r="B3" s="118">
        <v>25</v>
      </c>
      <c r="C3" s="121">
        <v>31</v>
      </c>
      <c r="D3" s="124">
        <v>35</v>
      </c>
      <c r="E3" s="151">
        <v>0</v>
      </c>
      <c r="F3" s="114" t="s">
        <v>75</v>
      </c>
      <c r="G3" s="115" t="s">
        <v>76</v>
      </c>
      <c r="H3" s="56"/>
      <c r="I3" s="22"/>
      <c r="J3" s="23"/>
      <c r="K3" s="27"/>
      <c r="L3" s="30"/>
      <c r="M3" s="32"/>
      <c r="N3" s="38"/>
      <c r="O3" s="41"/>
      <c r="P3" s="44"/>
      <c r="Q3" s="47"/>
      <c r="R3" s="50"/>
      <c r="S3" s="53"/>
      <c r="T3" s="35"/>
      <c r="U3" s="60"/>
      <c r="V3" s="62">
        <f t="shared" si="0"/>
        <v>0</v>
      </c>
      <c r="W3" s="70"/>
      <c r="X3" s="73"/>
      <c r="Y3" s="67">
        <f>52</f>
        <v>52</v>
      </c>
      <c r="Z3" s="63">
        <f t="shared" si="1"/>
        <v>52</v>
      </c>
      <c r="AA3" s="131">
        <f t="shared" si="2"/>
        <v>52</v>
      </c>
      <c r="AC3" s="154"/>
    </row>
    <row r="4" spans="1:29" x14ac:dyDescent="0.3">
      <c r="A4" s="148" t="s">
        <v>22</v>
      </c>
      <c r="B4" s="118">
        <f>20+2</f>
        <v>22</v>
      </c>
      <c r="C4" s="121">
        <f>13+2+2</f>
        <v>17</v>
      </c>
      <c r="D4" s="124">
        <f>21+2+2</f>
        <v>25</v>
      </c>
      <c r="E4" s="151">
        <v>0</v>
      </c>
      <c r="F4" s="114" t="s">
        <v>75</v>
      </c>
      <c r="G4" s="115" t="s">
        <v>76</v>
      </c>
      <c r="H4" s="56"/>
      <c r="I4" s="22"/>
      <c r="J4" s="23"/>
      <c r="K4" s="27"/>
      <c r="L4" s="30"/>
      <c r="M4" s="32"/>
      <c r="N4" s="38"/>
      <c r="O4" s="41"/>
      <c r="P4" s="44"/>
      <c r="Q4" s="47"/>
      <c r="R4" s="50"/>
      <c r="S4" s="53"/>
      <c r="T4" s="35"/>
      <c r="U4" s="60"/>
      <c r="V4" s="62">
        <f t="shared" si="0"/>
        <v>0</v>
      </c>
      <c r="W4" s="70"/>
      <c r="X4" s="73"/>
      <c r="Y4" s="67">
        <v>70</v>
      </c>
      <c r="Z4" s="63">
        <f t="shared" si="1"/>
        <v>70</v>
      </c>
      <c r="AA4" s="131">
        <f t="shared" si="2"/>
        <v>70</v>
      </c>
      <c r="AC4" s="154"/>
    </row>
    <row r="5" spans="1:29" x14ac:dyDescent="0.3">
      <c r="A5" s="148" t="s">
        <v>7</v>
      </c>
      <c r="B5" s="156">
        <f>19</f>
        <v>19</v>
      </c>
      <c r="C5" s="121">
        <f>14+1-1</f>
        <v>14</v>
      </c>
      <c r="D5" s="124">
        <f>23+1-1</f>
        <v>23</v>
      </c>
      <c r="E5" s="151">
        <v>0</v>
      </c>
      <c r="F5" s="114" t="s">
        <v>75</v>
      </c>
      <c r="G5" s="115" t="s">
        <v>76</v>
      </c>
      <c r="H5" s="56"/>
      <c r="I5" s="22"/>
      <c r="J5" s="23"/>
      <c r="K5" s="27"/>
      <c r="L5" s="30"/>
      <c r="M5" s="32"/>
      <c r="N5" s="38"/>
      <c r="O5" s="41"/>
      <c r="P5" s="44"/>
      <c r="Q5" s="47"/>
      <c r="R5" s="50"/>
      <c r="S5" s="53"/>
      <c r="T5" s="35"/>
      <c r="U5" s="60"/>
      <c r="V5" s="62">
        <f t="shared" si="0"/>
        <v>0</v>
      </c>
      <c r="W5" s="70"/>
      <c r="X5" s="73"/>
      <c r="Y5" s="67">
        <f>60</f>
        <v>60</v>
      </c>
      <c r="Z5" s="63">
        <f t="shared" si="1"/>
        <v>60</v>
      </c>
      <c r="AA5" s="131">
        <f t="shared" si="2"/>
        <v>60</v>
      </c>
      <c r="AC5" s="154"/>
    </row>
    <row r="6" spans="1:29" ht="15.75" x14ac:dyDescent="0.25">
      <c r="A6" s="148" t="s">
        <v>81</v>
      </c>
      <c r="B6" s="118">
        <v>22</v>
      </c>
      <c r="C6" s="121">
        <v>11</v>
      </c>
      <c r="D6" s="124">
        <v>23</v>
      </c>
      <c r="E6" s="151">
        <v>0</v>
      </c>
      <c r="F6" s="173" t="s">
        <v>152</v>
      </c>
      <c r="G6" s="115">
        <v>1</v>
      </c>
      <c r="H6" s="56"/>
      <c r="I6" s="22"/>
      <c r="J6" s="23">
        <v>17</v>
      </c>
      <c r="K6" s="27"/>
      <c r="L6" s="30"/>
      <c r="M6" s="32"/>
      <c r="N6" s="38"/>
      <c r="O6" s="41"/>
      <c r="P6" s="44"/>
      <c r="Q6" s="47"/>
      <c r="R6" s="50"/>
      <c r="S6" s="53"/>
      <c r="T6" s="35"/>
      <c r="U6" s="60"/>
      <c r="V6" s="62">
        <f t="shared" ref="V6" si="3">SUM(H6:U6)</f>
        <v>17</v>
      </c>
      <c r="W6" s="70"/>
      <c r="X6" s="73"/>
      <c r="Y6" s="67">
        <v>105</v>
      </c>
      <c r="Z6" s="63">
        <f t="shared" ref="Z6:Z7" si="4">Y6+X6-(V6+W6)</f>
        <v>88</v>
      </c>
      <c r="AA6" s="131">
        <f t="shared" ref="AA6" si="5">SMALL(Y6:Z6,1)</f>
        <v>88</v>
      </c>
      <c r="AC6" s="154"/>
    </row>
    <row r="7" spans="1:29" x14ac:dyDescent="0.3">
      <c r="A7" s="167" t="s">
        <v>95</v>
      </c>
      <c r="B7" s="157">
        <v>22</v>
      </c>
      <c r="C7" s="158">
        <v>10</v>
      </c>
      <c r="D7" s="124">
        <v>22</v>
      </c>
      <c r="E7" s="151">
        <v>0</v>
      </c>
      <c r="F7" s="114" t="s">
        <v>80</v>
      </c>
      <c r="G7" s="115">
        <v>0</v>
      </c>
      <c r="H7" s="56"/>
      <c r="I7" s="22"/>
      <c r="J7" s="23"/>
      <c r="K7" s="27"/>
      <c r="L7" s="30"/>
      <c r="M7" s="32"/>
      <c r="N7" s="38"/>
      <c r="O7" s="41"/>
      <c r="P7" s="44"/>
      <c r="Q7" s="47"/>
      <c r="R7" s="50"/>
      <c r="S7" s="53"/>
      <c r="T7" s="35"/>
      <c r="U7" s="60"/>
      <c r="V7" s="62">
        <f t="shared" ref="V7" si="6">SUM(H7:U7)</f>
        <v>0</v>
      </c>
      <c r="W7" s="70"/>
      <c r="X7" s="73"/>
      <c r="Y7" s="67">
        <v>45</v>
      </c>
      <c r="Z7" s="63">
        <f t="shared" si="4"/>
        <v>45</v>
      </c>
      <c r="AA7" s="131"/>
      <c r="AC7" s="154"/>
    </row>
    <row r="8" spans="1:29" x14ac:dyDescent="0.3">
      <c r="A8" s="164" t="s">
        <v>131</v>
      </c>
      <c r="B8" s="157">
        <v>13</v>
      </c>
      <c r="C8" s="158">
        <v>14</v>
      </c>
      <c r="D8" s="124">
        <v>17</v>
      </c>
      <c r="E8" s="151">
        <v>0</v>
      </c>
      <c r="F8" s="114" t="s">
        <v>80</v>
      </c>
      <c r="G8" s="115">
        <v>0</v>
      </c>
      <c r="H8" s="56"/>
      <c r="I8" s="22"/>
      <c r="J8" s="23"/>
      <c r="K8" s="27"/>
      <c r="L8" s="30"/>
      <c r="M8" s="32"/>
      <c r="N8" s="38"/>
      <c r="O8" s="41"/>
      <c r="P8" s="44"/>
      <c r="Q8" s="47"/>
      <c r="R8" s="50"/>
      <c r="S8" s="53"/>
      <c r="T8" s="35"/>
      <c r="U8" s="60"/>
      <c r="V8" s="62">
        <f t="shared" ref="V8:V15" si="7">SUM(H8:U8)</f>
        <v>0</v>
      </c>
      <c r="W8" s="70"/>
      <c r="X8" s="73"/>
      <c r="Y8" s="187">
        <f t="shared" ref="Y8" si="8">(5*0.75*10)+10</f>
        <v>47.5</v>
      </c>
      <c r="Z8" s="63">
        <f t="shared" ref="Z8:Z14" si="9">Y8+X8-(V8+W8)</f>
        <v>47.5</v>
      </c>
      <c r="AA8" s="169">
        <f t="shared" ref="AA8:AA14" si="10">SMALL(Y8:Z8,1)</f>
        <v>47.5</v>
      </c>
      <c r="AC8" s="154"/>
    </row>
    <row r="9" spans="1:29" x14ac:dyDescent="0.3">
      <c r="A9" s="164" t="s">
        <v>129</v>
      </c>
      <c r="B9" s="157">
        <v>19</v>
      </c>
      <c r="C9" s="158">
        <v>10</v>
      </c>
      <c r="D9" s="124">
        <v>20</v>
      </c>
      <c r="E9" s="151">
        <v>0</v>
      </c>
      <c r="F9" s="114" t="s">
        <v>80</v>
      </c>
      <c r="G9" s="115">
        <v>0</v>
      </c>
      <c r="H9" s="56"/>
      <c r="I9" s="22"/>
      <c r="J9" s="23"/>
      <c r="K9" s="27"/>
      <c r="L9" s="30"/>
      <c r="M9" s="32"/>
      <c r="N9" s="38"/>
      <c r="O9" s="41"/>
      <c r="P9" s="44"/>
      <c r="Q9" s="47"/>
      <c r="R9" s="50"/>
      <c r="S9" s="53"/>
      <c r="T9" s="35"/>
      <c r="U9" s="60"/>
      <c r="V9" s="62">
        <f t="shared" si="7"/>
        <v>0</v>
      </c>
      <c r="W9" s="70"/>
      <c r="X9" s="73"/>
      <c r="Y9" s="67">
        <v>60</v>
      </c>
      <c r="Z9" s="63">
        <f t="shared" si="9"/>
        <v>60</v>
      </c>
      <c r="AA9" s="169">
        <f t="shared" si="10"/>
        <v>60</v>
      </c>
      <c r="AC9" s="154"/>
    </row>
    <row r="10" spans="1:29" x14ac:dyDescent="0.3">
      <c r="A10" s="164" t="s">
        <v>130</v>
      </c>
      <c r="B10" s="156">
        <f>19</f>
        <v>19</v>
      </c>
      <c r="C10" s="121">
        <f>14+1</f>
        <v>15</v>
      </c>
      <c r="D10" s="124">
        <f>23+1</f>
        <v>24</v>
      </c>
      <c r="E10" s="151">
        <v>0</v>
      </c>
      <c r="F10" s="114" t="s">
        <v>80</v>
      </c>
      <c r="G10" s="115">
        <v>0</v>
      </c>
      <c r="H10" s="56"/>
      <c r="I10" s="22"/>
      <c r="J10" s="23"/>
      <c r="K10" s="27"/>
      <c r="L10" s="30"/>
      <c r="M10" s="32"/>
      <c r="N10" s="38"/>
      <c r="O10" s="41"/>
      <c r="P10" s="44"/>
      <c r="Q10" s="47"/>
      <c r="R10" s="50"/>
      <c r="S10" s="53"/>
      <c r="T10" s="35"/>
      <c r="U10" s="60"/>
      <c r="V10" s="62">
        <f t="shared" si="7"/>
        <v>0</v>
      </c>
      <c r="W10" s="70"/>
      <c r="X10" s="73"/>
      <c r="Y10" s="67">
        <v>50</v>
      </c>
      <c r="Z10" s="63">
        <f t="shared" si="9"/>
        <v>50</v>
      </c>
      <c r="AA10" s="131">
        <f t="shared" si="10"/>
        <v>50</v>
      </c>
      <c r="AC10" s="154"/>
    </row>
    <row r="11" spans="1:29" x14ac:dyDescent="0.3">
      <c r="A11" s="165" t="s">
        <v>181</v>
      </c>
      <c r="B11" s="118"/>
      <c r="C11" s="121"/>
      <c r="D11" s="124"/>
      <c r="E11" s="151">
        <v>0</v>
      </c>
      <c r="F11" s="114" t="s">
        <v>80</v>
      </c>
      <c r="G11" s="115">
        <v>0</v>
      </c>
      <c r="H11" s="56"/>
      <c r="I11" s="22"/>
      <c r="J11" s="23"/>
      <c r="K11" s="27"/>
      <c r="L11" s="30"/>
      <c r="M11" s="32"/>
      <c r="N11" s="38"/>
      <c r="O11" s="41"/>
      <c r="P11" s="44"/>
      <c r="Q11" s="47"/>
      <c r="R11" s="50"/>
      <c r="S11" s="53"/>
      <c r="T11" s="35"/>
      <c r="U11" s="60"/>
      <c r="V11" s="62">
        <f t="shared" si="7"/>
        <v>0</v>
      </c>
      <c r="W11" s="70"/>
      <c r="X11" s="73"/>
      <c r="Y11" s="67"/>
      <c r="Z11" s="63">
        <f t="shared" si="9"/>
        <v>0</v>
      </c>
      <c r="AA11" s="131">
        <f t="shared" si="10"/>
        <v>0</v>
      </c>
      <c r="AC11" s="154"/>
    </row>
    <row r="12" spans="1:29" x14ac:dyDescent="0.3">
      <c r="A12" s="165" t="s">
        <v>181</v>
      </c>
      <c r="B12" s="118"/>
      <c r="C12" s="121"/>
      <c r="D12" s="124"/>
      <c r="E12" s="151">
        <v>0</v>
      </c>
      <c r="F12" s="114" t="s">
        <v>80</v>
      </c>
      <c r="G12" s="115">
        <v>0</v>
      </c>
      <c r="H12" s="56"/>
      <c r="I12" s="22"/>
      <c r="J12" s="23"/>
      <c r="K12" s="27"/>
      <c r="L12" s="30"/>
      <c r="M12" s="32"/>
      <c r="N12" s="38"/>
      <c r="O12" s="41"/>
      <c r="P12" s="44"/>
      <c r="Q12" s="47"/>
      <c r="R12" s="50"/>
      <c r="S12" s="53"/>
      <c r="T12" s="35"/>
      <c r="U12" s="60"/>
      <c r="V12" s="62">
        <f t="shared" si="7"/>
        <v>0</v>
      </c>
      <c r="W12" s="70"/>
      <c r="X12" s="73"/>
      <c r="Y12" s="67"/>
      <c r="Z12" s="63">
        <f t="shared" si="9"/>
        <v>0</v>
      </c>
      <c r="AA12" s="131">
        <f t="shared" si="10"/>
        <v>0</v>
      </c>
      <c r="AC12" s="154"/>
    </row>
    <row r="13" spans="1:29" x14ac:dyDescent="0.3">
      <c r="A13" s="165" t="s">
        <v>181</v>
      </c>
      <c r="B13" s="118"/>
      <c r="C13" s="121"/>
      <c r="D13" s="124"/>
      <c r="E13" s="151">
        <v>0</v>
      </c>
      <c r="F13" s="114" t="s">
        <v>80</v>
      </c>
      <c r="G13" s="115">
        <v>0</v>
      </c>
      <c r="H13" s="56"/>
      <c r="I13" s="22"/>
      <c r="J13" s="23"/>
      <c r="K13" s="27"/>
      <c r="L13" s="30"/>
      <c r="M13" s="32"/>
      <c r="N13" s="38"/>
      <c r="O13" s="41"/>
      <c r="P13" s="44"/>
      <c r="Q13" s="47"/>
      <c r="R13" s="50"/>
      <c r="S13" s="53"/>
      <c r="T13" s="35"/>
      <c r="U13" s="60"/>
      <c r="V13" s="62">
        <f t="shared" si="7"/>
        <v>0</v>
      </c>
      <c r="W13" s="70"/>
      <c r="X13" s="73"/>
      <c r="Y13" s="67"/>
      <c r="Z13" s="63">
        <f t="shared" si="9"/>
        <v>0</v>
      </c>
      <c r="AA13" s="131">
        <f t="shared" si="10"/>
        <v>0</v>
      </c>
      <c r="AC13" s="179">
        <v>50</v>
      </c>
    </row>
    <row r="14" spans="1:29" x14ac:dyDescent="0.3">
      <c r="A14" s="165" t="s">
        <v>181</v>
      </c>
      <c r="B14" s="118"/>
      <c r="C14" s="121"/>
      <c r="D14" s="124"/>
      <c r="E14" s="151">
        <v>0</v>
      </c>
      <c r="F14" s="114" t="s">
        <v>80</v>
      </c>
      <c r="G14" s="115">
        <v>0</v>
      </c>
      <c r="H14" s="56"/>
      <c r="I14" s="22"/>
      <c r="J14" s="23"/>
      <c r="K14" s="27"/>
      <c r="L14" s="30"/>
      <c r="M14" s="32"/>
      <c r="N14" s="38"/>
      <c r="O14" s="41"/>
      <c r="P14" s="44"/>
      <c r="Q14" s="47"/>
      <c r="R14" s="50"/>
      <c r="S14" s="53"/>
      <c r="T14" s="35"/>
      <c r="U14" s="60"/>
      <c r="V14" s="62">
        <f t="shared" si="7"/>
        <v>0</v>
      </c>
      <c r="W14" s="70"/>
      <c r="X14" s="73"/>
      <c r="Y14" s="67"/>
      <c r="Z14" s="63">
        <f t="shared" si="9"/>
        <v>0</v>
      </c>
      <c r="AA14" s="131">
        <f t="shared" si="10"/>
        <v>0</v>
      </c>
      <c r="AC14" s="154"/>
    </row>
    <row r="15" spans="1:29" x14ac:dyDescent="0.3">
      <c r="A15" s="165" t="s">
        <v>181</v>
      </c>
      <c r="B15" s="118"/>
      <c r="C15" s="121"/>
      <c r="D15" s="124"/>
      <c r="E15" s="151">
        <v>0</v>
      </c>
      <c r="F15" s="114" t="s">
        <v>80</v>
      </c>
      <c r="G15" s="115">
        <v>0</v>
      </c>
      <c r="H15" s="56"/>
      <c r="I15" s="22"/>
      <c r="J15" s="23"/>
      <c r="K15" s="27"/>
      <c r="L15" s="30"/>
      <c r="M15" s="32"/>
      <c r="N15" s="38"/>
      <c r="O15" s="41"/>
      <c r="P15" s="44"/>
      <c r="Q15" s="47"/>
      <c r="R15" s="50"/>
      <c r="S15" s="53"/>
      <c r="T15" s="35"/>
      <c r="U15" s="60"/>
      <c r="V15" s="62">
        <f t="shared" si="7"/>
        <v>0</v>
      </c>
      <c r="W15" s="70"/>
      <c r="X15" s="73"/>
      <c r="Y15" s="67"/>
      <c r="Z15" s="63">
        <f t="shared" ref="Z15" si="11">Y15+X15-(V15+W15)</f>
        <v>0</v>
      </c>
      <c r="AA15" s="131">
        <f t="shared" ref="AA15" si="12">SMALL(Y15:Z15,1)</f>
        <v>0</v>
      </c>
      <c r="AC15" s="154"/>
    </row>
    <row r="16" spans="1:29" x14ac:dyDescent="0.3">
      <c r="A16" s="165" t="s">
        <v>181</v>
      </c>
      <c r="B16" s="118"/>
      <c r="C16" s="121"/>
      <c r="D16" s="124"/>
      <c r="E16" s="151">
        <v>0</v>
      </c>
      <c r="F16" s="114" t="s">
        <v>80</v>
      </c>
      <c r="G16" s="115">
        <v>0</v>
      </c>
      <c r="H16" s="56"/>
      <c r="I16" s="22"/>
      <c r="J16" s="23"/>
      <c r="K16" s="27"/>
      <c r="L16" s="30"/>
      <c r="M16" s="32"/>
      <c r="N16" s="38"/>
      <c r="O16" s="41"/>
      <c r="P16" s="44"/>
      <c r="Q16" s="47"/>
      <c r="R16" s="50"/>
      <c r="S16" s="53"/>
      <c r="T16" s="35"/>
      <c r="U16" s="60"/>
      <c r="V16" s="62">
        <f t="shared" ref="V16" si="13">SUM(H16:U16)</f>
        <v>0</v>
      </c>
      <c r="W16" s="70"/>
      <c r="X16" s="73"/>
      <c r="Y16" s="67"/>
      <c r="Z16" s="63">
        <f t="shared" ref="Z16" si="14">Y16+X16-(V16+W16)</f>
        <v>0</v>
      </c>
      <c r="AA16" s="131">
        <f t="shared" ref="AA16" si="15">SMALL(Y16:Z16,1)</f>
        <v>0</v>
      </c>
      <c r="AC16" s="154"/>
    </row>
  </sheetData>
  <conditionalFormatting sqref="AA2:AA5 AA8:AA16">
    <cfRule type="cellIs" dxfId="5" priority="222" stopIfTrue="1" operator="lessThan">
      <formula>0.5</formula>
    </cfRule>
  </conditionalFormatting>
  <conditionalFormatting sqref="AA2:AA5 AA8:AA16">
    <cfRule type="cellIs" dxfId="4" priority="251" operator="lessThan">
      <formula>Y2/2</formula>
    </cfRule>
  </conditionalFormatting>
  <conditionalFormatting sqref="AA6">
    <cfRule type="cellIs" dxfId="3" priority="103" stopIfTrue="1" operator="lessThan">
      <formula>0.5</formula>
    </cfRule>
  </conditionalFormatting>
  <conditionalFormatting sqref="AA6">
    <cfRule type="cellIs" dxfId="2" priority="104" operator="lessThan">
      <formula>Y6/2</formula>
    </cfRule>
  </conditionalFormatting>
  <conditionalFormatting sqref="AA7">
    <cfRule type="cellIs" dxfId="1" priority="91" stopIfTrue="1" operator="lessThan">
      <formula>0.5</formula>
    </cfRule>
  </conditionalFormatting>
  <conditionalFormatting sqref="AA7">
    <cfRule type="cellIs" dxfId="0" priority="92" operator="lessThan">
      <formula>Y7/2</formula>
    </cfRule>
  </conditionalFormatting>
  <pageMargins left="0.7" right="0.7" top="0.75" bottom="0.75" header="0.3" footer="0.3"/>
  <pageSetup orientation="portrait" horizontalDpi="300" verticalDpi="30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showGridLines="0" zoomScaleNormal="100" workbookViewId="0"/>
  </sheetViews>
  <sheetFormatPr defaultColWidth="9" defaultRowHeight="15.6" x14ac:dyDescent="0.3"/>
  <cols>
    <col min="1" max="1" width="1.8984375" style="5" customWidth="1"/>
    <col min="2" max="2" width="4.8984375" style="1" bestFit="1" customWidth="1"/>
    <col min="3" max="3" width="3.8984375" style="5" customWidth="1"/>
    <col min="4" max="8" width="3.8984375" style="5" bestFit="1" customWidth="1"/>
    <col min="9" max="14" width="8.69921875" style="5" customWidth="1"/>
    <col min="15" max="16384" width="9" style="5"/>
  </cols>
  <sheetData>
    <row r="1" spans="1:16" s="1" customFormat="1" ht="16.95" thickTop="1" thickBot="1" x14ac:dyDescent="0.35">
      <c r="B1" s="2"/>
      <c r="C1" s="3" t="s">
        <v>10</v>
      </c>
      <c r="D1" s="3" t="s">
        <v>11</v>
      </c>
      <c r="E1" s="3" t="s">
        <v>12</v>
      </c>
      <c r="F1" s="3" t="s">
        <v>13</v>
      </c>
      <c r="G1" s="3" t="s">
        <v>14</v>
      </c>
      <c r="H1" s="4" t="s">
        <v>15</v>
      </c>
    </row>
    <row r="2" spans="1:16" ht="15.75" x14ac:dyDescent="0.25">
      <c r="B2" s="6" t="s">
        <v>177</v>
      </c>
      <c r="C2" s="7">
        <f ca="1">RANDBETWEEN(1,3)</f>
        <v>2</v>
      </c>
      <c r="D2" s="7">
        <f ca="1">RANDBETWEEN(1,3)+RANDBETWEEN(1,3)</f>
        <v>3</v>
      </c>
      <c r="E2" s="7">
        <f ca="1">RANDBETWEEN(1,3)+RANDBETWEEN(1,3)+RANDBETWEEN(1,3)</f>
        <v>6</v>
      </c>
      <c r="F2" s="7">
        <f ca="1">RANDBETWEEN(1,3)+RANDBETWEEN(1,3)+RANDBETWEEN(1,3)+RANDBETWEEN(1,3)</f>
        <v>9</v>
      </c>
      <c r="G2" s="7">
        <f ca="1">RANDBETWEEN(1,3)+RANDBETWEEN(1,3)+RANDBETWEEN(1,3)+RANDBETWEEN(1,3)+RANDBETWEEN(1,3)</f>
        <v>13</v>
      </c>
      <c r="H2" s="8">
        <f ca="1">RANDBETWEEN(1,3)+RANDBETWEEN(1,3)+RANDBETWEEN(1,3)+RANDBETWEEN(1,3)+RANDBETWEEN(1,3)+RANDBETWEEN(1,3)</f>
        <v>12</v>
      </c>
      <c r="L2" s="1"/>
      <c r="M2" s="1"/>
      <c r="N2" s="1"/>
      <c r="O2" s="1"/>
      <c r="P2" s="1"/>
    </row>
    <row r="3" spans="1:16" ht="15.75" x14ac:dyDescent="0.25">
      <c r="B3" s="9" t="s">
        <v>105</v>
      </c>
      <c r="C3" s="10">
        <f ca="1">RANDBETWEEN(1,4)</f>
        <v>3</v>
      </c>
      <c r="D3" s="10">
        <f ca="1">RANDBETWEEN(1,4)+RANDBETWEEN(1,4)</f>
        <v>8</v>
      </c>
      <c r="E3" s="10">
        <f ca="1">RANDBETWEEN(1,4)+RANDBETWEEN(1,4)+RANDBETWEEN(1,4)</f>
        <v>10</v>
      </c>
      <c r="F3" s="10">
        <f ca="1">RANDBETWEEN(1,4)+RANDBETWEEN(1,4)+RANDBETWEEN(1,4)+RANDBETWEEN(1,4)</f>
        <v>8</v>
      </c>
      <c r="G3" s="10">
        <f ca="1">RANDBETWEEN(1,4)+RANDBETWEEN(1,4)+RANDBETWEEN(1,4)+RANDBETWEEN(1,4)+RANDBETWEEN(1,4)</f>
        <v>14</v>
      </c>
      <c r="H3" s="11">
        <f ca="1">RANDBETWEEN(1,4)+RANDBETWEEN(1,4)+RANDBETWEEN(1,4)+RANDBETWEEN(1,4)+RANDBETWEEN(1,4)+RANDBETWEEN(1,4)</f>
        <v>13</v>
      </c>
      <c r="L3" s="1"/>
      <c r="M3" s="1"/>
      <c r="N3" s="1"/>
      <c r="O3" s="1"/>
      <c r="P3" s="1"/>
    </row>
    <row r="4" spans="1:16" ht="15.75" x14ac:dyDescent="0.25">
      <c r="B4" s="9" t="s">
        <v>106</v>
      </c>
      <c r="C4" s="10">
        <f ca="1">RANDBETWEEN(1,6)</f>
        <v>6</v>
      </c>
      <c r="D4" s="10">
        <f ca="1">RANDBETWEEN(1,6)+RANDBETWEEN(1,6)</f>
        <v>9</v>
      </c>
      <c r="E4" s="10">
        <f ca="1">RANDBETWEEN(1,6)+RANDBETWEEN(1,6)+RANDBETWEEN(1,6)</f>
        <v>8</v>
      </c>
      <c r="F4" s="10">
        <f ca="1">RANDBETWEEN(1,6)+RANDBETWEEN(1,6)+RANDBETWEEN(1,6)+RANDBETWEEN(1,6)</f>
        <v>12</v>
      </c>
      <c r="G4" s="10">
        <f ca="1">RANDBETWEEN(1,6)+RANDBETWEEN(1,6)+RANDBETWEEN(1,6)+RANDBETWEEN(1,6)+RANDBETWEEN(1,6)</f>
        <v>13</v>
      </c>
      <c r="H4" s="11">
        <f ca="1">RANDBETWEEN(1,6)+RANDBETWEEN(1,6)+RANDBETWEEN(1,6)+RANDBETWEEN(1,6)+RANDBETWEEN(1,6)+RANDBETWEEN(1,6)</f>
        <v>24</v>
      </c>
      <c r="L4" s="1"/>
      <c r="M4" s="1"/>
      <c r="N4" s="1"/>
      <c r="O4" s="1"/>
      <c r="P4" s="1"/>
    </row>
    <row r="5" spans="1:16" ht="15.75" x14ac:dyDescent="0.25">
      <c r="B5" s="9" t="s">
        <v>107</v>
      </c>
      <c r="C5" s="10">
        <f ca="1">RANDBETWEEN(1,8)</f>
        <v>2</v>
      </c>
      <c r="D5" s="10">
        <f ca="1">RANDBETWEEN(1,8)+RANDBETWEEN(1,8)</f>
        <v>10</v>
      </c>
      <c r="E5" s="10">
        <f ca="1">RANDBETWEEN(1,8)+RANDBETWEEN(1,8)+RANDBETWEEN(1,8)</f>
        <v>22</v>
      </c>
      <c r="F5" s="10">
        <f ca="1">RANDBETWEEN(1,8)+RANDBETWEEN(1,8)+RANDBETWEEN(1,8)+RANDBETWEEN(1,8)</f>
        <v>22</v>
      </c>
      <c r="G5" s="10">
        <f ca="1">RANDBETWEEN(1,8)+RANDBETWEEN(1,8)+RANDBETWEEN(1,8)+RANDBETWEEN(1,8)+RANDBETWEEN(1,8)</f>
        <v>10</v>
      </c>
      <c r="H5" s="11">
        <f ca="1">RANDBETWEEN(1,8)+RANDBETWEEN(1,8)+RANDBETWEEN(1,8)+RANDBETWEEN(1,8)+RANDBETWEEN(1,8)+RANDBETWEEN(1,8)</f>
        <v>15</v>
      </c>
      <c r="L5" s="1"/>
      <c r="M5" s="1"/>
      <c r="N5" s="1"/>
      <c r="O5" s="1"/>
      <c r="P5" s="1"/>
    </row>
    <row r="6" spans="1:16" ht="15.75" x14ac:dyDescent="0.25">
      <c r="B6" s="9" t="s">
        <v>108</v>
      </c>
      <c r="C6" s="10">
        <f ca="1">RANDBETWEEN(1,10)</f>
        <v>6</v>
      </c>
      <c r="D6" s="10">
        <f ca="1">RANDBETWEEN(1,10)+RANDBETWEEN(1,10)</f>
        <v>7</v>
      </c>
      <c r="E6" s="10">
        <f ca="1">RANDBETWEEN(1,10)+RANDBETWEEN(1,10)+RANDBETWEEN(1,10)</f>
        <v>19</v>
      </c>
      <c r="F6" s="10">
        <f ca="1">RANDBETWEEN(1,10)+RANDBETWEEN(1,10)+RANDBETWEEN(1,10)+RANDBETWEEN(1,10)</f>
        <v>33</v>
      </c>
      <c r="G6" s="10">
        <f ca="1">RANDBETWEEN(1,10)+RANDBETWEEN(1,10)+RANDBETWEEN(1,10)+RANDBETWEEN(1,10)+RANDBETWEEN(1,10)</f>
        <v>20</v>
      </c>
      <c r="H6" s="11">
        <f ca="1">RANDBETWEEN(1,10)+RANDBETWEEN(1,10)+RANDBETWEEN(1,10)+RANDBETWEEN(1,10)+RANDBETWEEN(1,10)+RANDBETWEEN(1,10)</f>
        <v>41</v>
      </c>
      <c r="L6" s="1"/>
      <c r="M6" s="1"/>
      <c r="N6" s="1"/>
      <c r="O6" s="1"/>
      <c r="P6" s="1"/>
    </row>
    <row r="7" spans="1:16" ht="15.75" x14ac:dyDescent="0.25">
      <c r="B7" s="9" t="s">
        <v>109</v>
      </c>
      <c r="C7" s="10">
        <f ca="1">RANDBETWEEN(1,12)</f>
        <v>10</v>
      </c>
      <c r="D7" s="10">
        <f ca="1">RANDBETWEEN(1,12)+RANDBETWEEN(1,12)</f>
        <v>6</v>
      </c>
      <c r="E7" s="10">
        <f ca="1">RANDBETWEEN(1,12)+RANDBETWEEN(1,12)+RANDBETWEEN(1,12)</f>
        <v>18</v>
      </c>
      <c r="F7" s="10">
        <f ca="1">RANDBETWEEN(1,12)+RANDBETWEEN(1,12)+RANDBETWEEN(1,12)+RANDBETWEEN(1,12)</f>
        <v>31</v>
      </c>
      <c r="G7" s="10">
        <f ca="1">RANDBETWEEN(1,12)+RANDBETWEEN(1,12)+RANDBETWEEN(1,12)+RANDBETWEEN(1,12)+RANDBETWEEN(1,12)</f>
        <v>22</v>
      </c>
      <c r="H7" s="11">
        <f ca="1">RANDBETWEEN(1,12)+RANDBETWEEN(1,12)+RANDBETWEEN(1,12)+RANDBETWEEN(1,12)+RANDBETWEEN(1,12)+RANDBETWEEN(1,12)</f>
        <v>39</v>
      </c>
      <c r="L7" s="1"/>
      <c r="M7" s="1"/>
      <c r="N7" s="1"/>
      <c r="O7" s="1"/>
      <c r="P7" s="1"/>
    </row>
    <row r="8" spans="1:16" ht="15.75" x14ac:dyDescent="0.25">
      <c r="B8" s="9" t="s">
        <v>43</v>
      </c>
      <c r="C8" s="10">
        <f ca="1">RANDBETWEEN(1,20)</f>
        <v>4</v>
      </c>
      <c r="D8" s="10">
        <f ca="1">RANDBETWEEN(1,20)+RANDBETWEEN(1,20)</f>
        <v>35</v>
      </c>
      <c r="E8" s="10">
        <f ca="1">RANDBETWEEN(1,20)+RANDBETWEEN(1,20)+RANDBETWEEN(1,20)</f>
        <v>29</v>
      </c>
      <c r="F8" s="10">
        <f ca="1">RANDBETWEEN(1,20)+RANDBETWEEN(1,20)+RANDBETWEEN(1,20)+RANDBETWEEN(1,20)</f>
        <v>33</v>
      </c>
      <c r="G8" s="10">
        <f ca="1">RANDBETWEEN(1,20)+RANDBETWEEN(1,20)+RANDBETWEEN(1,20)+RANDBETWEEN(1,20)+RANDBETWEEN(1,20)</f>
        <v>53</v>
      </c>
      <c r="H8" s="11">
        <f ca="1">RANDBETWEEN(1,20)+RANDBETWEEN(1,20)+RANDBETWEEN(1,20)+RANDBETWEEN(1,20)+RANDBETWEEN(1,20)+RANDBETWEEN(1,20)</f>
        <v>61</v>
      </c>
      <c r="L8" s="1"/>
      <c r="M8" s="1"/>
      <c r="N8" s="1"/>
      <c r="O8" s="1"/>
      <c r="P8" s="1"/>
    </row>
    <row r="9" spans="1:16" ht="16.5" thickBot="1" x14ac:dyDescent="0.3">
      <c r="B9" s="12" t="s">
        <v>110</v>
      </c>
      <c r="C9" s="13">
        <f ca="1">RANDBETWEEN(1,100)</f>
        <v>26</v>
      </c>
      <c r="D9" s="13">
        <f ca="1">RANDBETWEEN(1,100)+RANDBETWEEN(1,100)</f>
        <v>79</v>
      </c>
      <c r="E9" s="13">
        <f ca="1">RANDBETWEEN(1,100)+RANDBETWEEN(1,100)+RANDBETWEEN(1,100)</f>
        <v>237</v>
      </c>
      <c r="F9" s="13">
        <f ca="1">RANDBETWEEN(1,100)+RANDBETWEEN(1,100)+RANDBETWEEN(1,100)+RANDBETWEEN(1,100)</f>
        <v>231</v>
      </c>
      <c r="G9" s="13">
        <f ca="1">RANDBETWEEN(1,100)+RANDBETWEEN(1,100)+RANDBETWEEN(1,100)+RANDBETWEEN(1,100)+RANDBETWEEN(1,100)</f>
        <v>246</v>
      </c>
      <c r="H9" s="14">
        <f ca="1">RANDBETWEEN(1,100)+RANDBETWEEN(1,100)+RANDBETWEEN(1,100)+RANDBETWEEN(1,100)+RANDBETWEEN(1,100)+RANDBETWEEN(1,100)</f>
        <v>319</v>
      </c>
      <c r="L9" s="1"/>
      <c r="M9" s="1"/>
      <c r="N9" s="1"/>
      <c r="O9" s="1"/>
      <c r="P9" s="1"/>
    </row>
    <row r="10" spans="1:16" ht="16.5" thickTop="1" x14ac:dyDescent="0.25">
      <c r="A10" s="1"/>
      <c r="C10" s="1"/>
      <c r="D10" s="1"/>
      <c r="E10" s="1"/>
      <c r="F10" s="1"/>
    </row>
    <row r="11" spans="1:16" ht="15.75" x14ac:dyDescent="0.25">
      <c r="A11" s="1"/>
      <c r="C11" s="1"/>
      <c r="D11" s="1"/>
      <c r="E11" s="1"/>
      <c r="F11" s="1"/>
    </row>
    <row r="12" spans="1:16" ht="15.75" x14ac:dyDescent="0.25">
      <c r="A12" s="1"/>
      <c r="C12" s="1"/>
      <c r="D12" s="1"/>
      <c r="E12" s="1"/>
      <c r="F12" s="1"/>
    </row>
    <row r="13" spans="1:16" ht="15.75" x14ac:dyDescent="0.25">
      <c r="A13" s="1"/>
      <c r="C13" s="1"/>
      <c r="D13" s="1"/>
      <c r="E13" s="1"/>
      <c r="F13" s="1"/>
    </row>
    <row r="14" spans="1:16" ht="15.75" x14ac:dyDescent="0.25">
      <c r="A14" s="1"/>
      <c r="C14" s="1"/>
      <c r="D14" s="1"/>
      <c r="E14" s="1"/>
      <c r="F14" s="1"/>
    </row>
    <row r="15" spans="1:16" ht="15.75" x14ac:dyDescent="0.25">
      <c r="A15" s="1"/>
      <c r="C15" s="1"/>
      <c r="D15" s="1"/>
      <c r="E15" s="1"/>
      <c r="F15" s="1"/>
    </row>
    <row r="16" spans="1:16" ht="15.75" x14ac:dyDescent="0.25">
      <c r="A16" s="1"/>
      <c r="C16" s="1"/>
      <c r="D16" s="1"/>
      <c r="E16" s="1"/>
      <c r="F16" s="1"/>
    </row>
    <row r="17" spans="1:18" ht="15.75" x14ac:dyDescent="0.25">
      <c r="A17" s="1"/>
      <c r="C17" s="1"/>
      <c r="D17" s="1"/>
      <c r="E17" s="1"/>
      <c r="F17" s="1"/>
    </row>
    <row r="18" spans="1:18" ht="15.75" x14ac:dyDescent="0.25">
      <c r="A18" s="1"/>
      <c r="C18" s="1"/>
      <c r="D18" s="1"/>
      <c r="E18" s="1"/>
      <c r="F18" s="1"/>
    </row>
    <row r="19" spans="1:18" ht="15.75" x14ac:dyDescent="0.25">
      <c r="A19" s="1"/>
      <c r="C19" s="1"/>
      <c r="D19" s="1"/>
      <c r="E19" s="1"/>
      <c r="F19" s="1"/>
    </row>
    <row r="20" spans="1:18" ht="15.75" x14ac:dyDescent="0.25">
      <c r="A20" s="1"/>
      <c r="C20" s="1"/>
      <c r="D20" s="1"/>
      <c r="E20" s="1"/>
      <c r="F20" s="1"/>
      <c r="R20" s="170"/>
    </row>
    <row r="21" spans="1:18" ht="15.75" x14ac:dyDescent="0.25">
      <c r="A21" s="1"/>
      <c r="C21" s="1"/>
      <c r="D21" s="1"/>
      <c r="E21" s="1"/>
      <c r="F21" s="1"/>
    </row>
    <row r="22" spans="1:18" ht="15.75" x14ac:dyDescent="0.25">
      <c r="A22" s="1"/>
      <c r="C22" s="1"/>
      <c r="D22" s="1"/>
      <c r="E22" s="1"/>
      <c r="F22" s="1"/>
    </row>
    <row r="23" spans="1:18" x14ac:dyDescent="0.3">
      <c r="A23" s="1"/>
      <c r="C23" s="1"/>
      <c r="D23" s="1"/>
      <c r="E23" s="1"/>
      <c r="F23" s="1"/>
    </row>
    <row r="24" spans="1:18" x14ac:dyDescent="0.3">
      <c r="A24" s="1"/>
      <c r="C24" s="1"/>
      <c r="D24" s="1"/>
      <c r="E24" s="1"/>
      <c r="F24" s="1"/>
    </row>
    <row r="25" spans="1:18" x14ac:dyDescent="0.3">
      <c r="A25" s="1"/>
      <c r="C25" s="1"/>
      <c r="D25" s="1"/>
      <c r="E25" s="1"/>
      <c r="F25" s="1"/>
    </row>
    <row r="26" spans="1:18" x14ac:dyDescent="0.3">
      <c r="A26" s="1"/>
      <c r="C26" s="1"/>
      <c r="D26" s="1"/>
      <c r="E26" s="1"/>
      <c r="F26" s="1"/>
    </row>
    <row r="27" spans="1:18" x14ac:dyDescent="0.3">
      <c r="A27" s="1"/>
      <c r="C27" s="1"/>
      <c r="D27" s="1"/>
      <c r="E27" s="1"/>
      <c r="F27" s="1"/>
    </row>
    <row r="28" spans="1:18" x14ac:dyDescent="0.3">
      <c r="A28" s="1"/>
      <c r="C28" s="1"/>
      <c r="D28" s="1"/>
      <c r="E28" s="1"/>
      <c r="F28" s="1"/>
    </row>
    <row r="29" spans="1:18" x14ac:dyDescent="0.3">
      <c r="A29" s="1"/>
      <c r="C29" s="1"/>
      <c r="D29" s="1"/>
      <c r="E29" s="1"/>
      <c r="F29" s="1"/>
    </row>
    <row r="30" spans="1:18" x14ac:dyDescent="0.3">
      <c r="A30" s="1"/>
      <c r="C30" s="1"/>
      <c r="D30" s="1"/>
      <c r="E30" s="1"/>
      <c r="F30" s="1"/>
    </row>
    <row r="31" spans="1:18" x14ac:dyDescent="0.3">
      <c r="C31" s="1"/>
      <c r="D31" s="1"/>
      <c r="E31" s="1"/>
      <c r="F31" s="1"/>
      <c r="G31" s="1"/>
    </row>
    <row r="32" spans="1:18" x14ac:dyDescent="0.3">
      <c r="C32" s="1"/>
      <c r="D32" s="1"/>
      <c r="E32" s="1"/>
      <c r="F32" s="1"/>
      <c r="G32" s="1"/>
    </row>
    <row r="33" spans="3:7" x14ac:dyDescent="0.3">
      <c r="C33" s="1"/>
      <c r="D33" s="1"/>
      <c r="E33" s="1"/>
      <c r="F33" s="1"/>
      <c r="G33" s="1"/>
    </row>
    <row r="34" spans="3:7" x14ac:dyDescent="0.3">
      <c r="C34" s="1"/>
      <c r="D34" s="1"/>
      <c r="E34" s="1"/>
      <c r="F34" s="1"/>
      <c r="G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Initiative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Alexis Álvarez</dc:creator>
  <cp:lastModifiedBy>Alexis Álvarez</cp:lastModifiedBy>
  <cp:lastPrinted>2015-05-22T00:23:54Z</cp:lastPrinted>
  <dcterms:created xsi:type="dcterms:W3CDTF">2014-01-30T16:13:23Z</dcterms:created>
  <dcterms:modified xsi:type="dcterms:W3CDTF">2016-03-12T00:02:27Z</dcterms:modified>
</cp:coreProperties>
</file>