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8" yWindow="-12" windowWidth="10200" windowHeight="8736"/>
  </bookViews>
  <sheets>
    <sheet name="Initiative" sheetId="1" r:id="rId1"/>
    <sheet name="Attacks" sheetId="2" r:id="rId2"/>
    <sheet name="Mass Attacks" sheetId="6" r:id="rId3"/>
    <sheet name="Saves" sheetId="3" r:id="rId4"/>
    <sheet name="hps" sheetId="5" r:id="rId5"/>
    <sheet name="Rolls" sheetId="4" r:id="rId6"/>
  </sheets>
  <calcPr calcId="145621"/>
</workbook>
</file>

<file path=xl/calcChain.xml><?xml version="1.0" encoding="utf-8"?>
<calcChain xmlns="http://schemas.openxmlformats.org/spreadsheetml/2006/main">
  <c r="Z17" i="5" l="1"/>
  <c r="AA17" i="5" s="1"/>
  <c r="V17" i="5"/>
  <c r="E22" i="3"/>
  <c r="F22" i="3" s="1"/>
  <c r="E21" i="3"/>
  <c r="F21" i="3" s="1"/>
  <c r="E20" i="3"/>
  <c r="F20" i="3" s="1"/>
  <c r="H78" i="6" l="1"/>
  <c r="I78" i="6" s="1"/>
  <c r="J78" i="6" s="1"/>
  <c r="K78" i="6" s="1"/>
  <c r="H77" i="6"/>
  <c r="I77" i="6" s="1"/>
  <c r="J77" i="6" s="1"/>
  <c r="K77" i="6" s="1"/>
  <c r="H76" i="6"/>
  <c r="I76" i="6" s="1"/>
  <c r="J76" i="6" s="1"/>
  <c r="K76" i="6" s="1"/>
  <c r="H75" i="6"/>
  <c r="I75" i="6" s="1"/>
  <c r="J75" i="6" s="1"/>
  <c r="K75" i="6" s="1"/>
  <c r="H74" i="6"/>
  <c r="I74" i="6" s="1"/>
  <c r="J74" i="6" s="1"/>
  <c r="K74" i="6" s="1"/>
  <c r="H73" i="6"/>
  <c r="I73" i="6" s="1"/>
  <c r="J73" i="6" s="1"/>
  <c r="K73" i="6" s="1"/>
  <c r="H72" i="6"/>
  <c r="I72" i="6" s="1"/>
  <c r="J72" i="6" s="1"/>
  <c r="K72" i="6" s="1"/>
  <c r="H71" i="6"/>
  <c r="I71" i="6" s="1"/>
  <c r="J71" i="6" s="1"/>
  <c r="K71" i="6" s="1"/>
  <c r="H70" i="6"/>
  <c r="I70" i="6" s="1"/>
  <c r="J70" i="6" s="1"/>
  <c r="K70" i="6" s="1"/>
  <c r="H69" i="6"/>
  <c r="I69" i="6" s="1"/>
  <c r="J69" i="6" s="1"/>
  <c r="K69" i="6" s="1"/>
  <c r="H68" i="6"/>
  <c r="I68" i="6" s="1"/>
  <c r="J68" i="6" s="1"/>
  <c r="K68" i="6" s="1"/>
  <c r="H83" i="6"/>
  <c r="H67" i="6" l="1"/>
  <c r="I67" i="6" s="1"/>
  <c r="J67" i="6" s="1"/>
  <c r="K67" i="6" s="1"/>
  <c r="H66" i="6"/>
  <c r="I66" i="6" s="1"/>
  <c r="J66" i="6" s="1"/>
  <c r="K66" i="6" s="1"/>
  <c r="H65" i="6"/>
  <c r="I65" i="6" s="1"/>
  <c r="J65" i="6" s="1"/>
  <c r="K65" i="6" s="1"/>
  <c r="H64" i="6"/>
  <c r="I64" i="6" s="1"/>
  <c r="J64" i="6" s="1"/>
  <c r="K64" i="6" s="1"/>
  <c r="H63" i="6"/>
  <c r="I63" i="6" s="1"/>
  <c r="J63" i="6" s="1"/>
  <c r="K63" i="6" s="1"/>
  <c r="H62" i="6"/>
  <c r="I62" i="6" s="1"/>
  <c r="J62" i="6" s="1"/>
  <c r="K62" i="6" s="1"/>
  <c r="H61" i="6"/>
  <c r="I61" i="6" s="1"/>
  <c r="J61" i="6" s="1"/>
  <c r="K61" i="6" s="1"/>
  <c r="H60" i="6"/>
  <c r="I60" i="6" s="1"/>
  <c r="J60" i="6" s="1"/>
  <c r="K60" i="6" s="1"/>
  <c r="H59" i="6"/>
  <c r="I59" i="6" s="1"/>
  <c r="J59" i="6" s="1"/>
  <c r="K59" i="6" s="1"/>
  <c r="H58" i="6"/>
  <c r="I58" i="6" s="1"/>
  <c r="J58" i="6" s="1"/>
  <c r="K58" i="6" s="1"/>
  <c r="H57" i="6"/>
  <c r="I57" i="6" s="1"/>
  <c r="J57" i="6" s="1"/>
  <c r="K57" i="6" s="1"/>
  <c r="H56" i="6"/>
  <c r="I56" i="6" s="1"/>
  <c r="J56" i="6" s="1"/>
  <c r="K56" i="6" s="1"/>
  <c r="H55" i="6"/>
  <c r="I55" i="6" s="1"/>
  <c r="J55" i="6" s="1"/>
  <c r="K55" i="6" s="1"/>
  <c r="H54" i="6"/>
  <c r="I54" i="6" s="1"/>
  <c r="J54" i="6" s="1"/>
  <c r="K54" i="6" s="1"/>
  <c r="L30" i="3" l="1"/>
  <c r="M30" i="3" s="1"/>
  <c r="L29" i="3"/>
  <c r="M29" i="3" s="1"/>
  <c r="L28" i="3"/>
  <c r="M28" i="3" s="1"/>
  <c r="L27" i="3"/>
  <c r="M27" i="3" s="1"/>
  <c r="L26" i="3"/>
  <c r="M26" i="3" s="1"/>
  <c r="L25" i="3"/>
  <c r="M25" i="3" s="1"/>
  <c r="L24" i="3"/>
  <c r="M24" i="3" s="1"/>
  <c r="L23" i="3"/>
  <c r="M23" i="3" s="1"/>
  <c r="L22" i="3"/>
  <c r="M22" i="3" s="1"/>
  <c r="L21" i="3"/>
  <c r="M21" i="3" s="1"/>
  <c r="L20" i="3"/>
  <c r="M20" i="3" s="1"/>
  <c r="L19" i="3"/>
  <c r="M19" i="3" s="1"/>
  <c r="L18" i="3"/>
  <c r="M18" i="3" s="1"/>
  <c r="L17" i="3"/>
  <c r="M17" i="3" s="1"/>
  <c r="L16" i="3"/>
  <c r="M16" i="3" s="1"/>
  <c r="L15" i="3"/>
  <c r="M15" i="3" s="1"/>
  <c r="L14" i="3"/>
  <c r="M14" i="3" s="1"/>
  <c r="L13" i="3"/>
  <c r="M13" i="3" s="1"/>
  <c r="L12" i="3"/>
  <c r="M12" i="3" s="1"/>
  <c r="L11" i="3"/>
  <c r="M11" i="3" s="1"/>
  <c r="H49" i="6" l="1"/>
  <c r="H41" i="6"/>
  <c r="H37" i="6"/>
  <c r="H4" i="6"/>
  <c r="H50" i="6"/>
  <c r="H53" i="6" l="1"/>
  <c r="I53" i="6" s="1"/>
  <c r="H52" i="6"/>
  <c r="H51" i="6"/>
  <c r="H48" i="6"/>
  <c r="I48" i="6" s="1"/>
  <c r="H47" i="6"/>
  <c r="H46" i="6"/>
  <c r="H45" i="6"/>
  <c r="H44" i="6"/>
  <c r="H43" i="6"/>
  <c r="H42" i="6"/>
  <c r="H40" i="6"/>
  <c r="H39" i="6"/>
  <c r="H38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I24" i="6" s="1"/>
  <c r="J24" i="6" s="1"/>
  <c r="K24" i="6" s="1"/>
  <c r="H23" i="6"/>
  <c r="H22" i="6"/>
  <c r="H21" i="6"/>
  <c r="H20" i="6"/>
  <c r="H19" i="6"/>
  <c r="H18" i="6"/>
  <c r="H17" i="6"/>
  <c r="H16" i="6"/>
  <c r="I16" i="6" s="1"/>
  <c r="J16" i="6" s="1"/>
  <c r="K16" i="6" s="1"/>
  <c r="H15" i="6"/>
  <c r="H14" i="6"/>
  <c r="H13" i="6"/>
  <c r="H12" i="6"/>
  <c r="H11" i="6"/>
  <c r="H10" i="6"/>
  <c r="H9" i="6"/>
  <c r="H8" i="6"/>
  <c r="H7" i="6"/>
  <c r="H6" i="6"/>
  <c r="H5" i="6"/>
  <c r="I4" i="6"/>
  <c r="J4" i="6" s="1"/>
  <c r="K4" i="6" s="1"/>
  <c r="H3" i="6"/>
  <c r="H2" i="6"/>
  <c r="I2" i="6" s="1"/>
  <c r="L10" i="3"/>
  <c r="M10" i="3" s="1"/>
  <c r="L9" i="3"/>
  <c r="M9" i="3" s="1"/>
  <c r="L8" i="3"/>
  <c r="M8" i="3" s="1"/>
  <c r="H22" i="2"/>
  <c r="I22" i="2" s="1"/>
  <c r="H20" i="2"/>
  <c r="I20" i="2" s="1"/>
  <c r="H17" i="2"/>
  <c r="I17" i="2" s="1"/>
  <c r="H16" i="2"/>
  <c r="I16" i="2" s="1"/>
  <c r="H13" i="2"/>
  <c r="I13" i="2" s="1"/>
  <c r="H12" i="2"/>
  <c r="I12" i="2" s="1"/>
  <c r="J53" i="6" l="1"/>
  <c r="K53" i="6" s="1"/>
  <c r="J48" i="6"/>
  <c r="K48" i="6" s="1"/>
  <c r="J2" i="6"/>
  <c r="K2" i="6" s="1"/>
  <c r="I6" i="6"/>
  <c r="J6" i="6" s="1"/>
  <c r="K6" i="6" s="1"/>
  <c r="I10" i="6"/>
  <c r="J10" i="6" s="1"/>
  <c r="K10" i="6" s="1"/>
  <c r="I14" i="6"/>
  <c r="J14" i="6" s="1"/>
  <c r="K14" i="6" s="1"/>
  <c r="I18" i="6"/>
  <c r="J18" i="6" s="1"/>
  <c r="K18" i="6" s="1"/>
  <c r="I22" i="6"/>
  <c r="J22" i="6" s="1"/>
  <c r="K22" i="6" s="1"/>
  <c r="I26" i="6"/>
  <c r="J26" i="6" s="1"/>
  <c r="K26" i="6" s="1"/>
  <c r="I30" i="6"/>
  <c r="I34" i="6"/>
  <c r="I38" i="6"/>
  <c r="I42" i="6"/>
  <c r="I46" i="6"/>
  <c r="I50" i="6"/>
  <c r="I3" i="6"/>
  <c r="J3" i="6" s="1"/>
  <c r="K3" i="6" s="1"/>
  <c r="I7" i="6"/>
  <c r="J7" i="6" s="1"/>
  <c r="K7" i="6" s="1"/>
  <c r="I11" i="6"/>
  <c r="J11" i="6" s="1"/>
  <c r="K11" i="6" s="1"/>
  <c r="I15" i="6"/>
  <c r="J15" i="6" s="1"/>
  <c r="K15" i="6" s="1"/>
  <c r="I19" i="6"/>
  <c r="J19" i="6" s="1"/>
  <c r="K19" i="6" s="1"/>
  <c r="I23" i="6"/>
  <c r="J23" i="6" s="1"/>
  <c r="K23" i="6" s="1"/>
  <c r="I27" i="6"/>
  <c r="J27" i="6" s="1"/>
  <c r="K27" i="6" s="1"/>
  <c r="I31" i="6"/>
  <c r="I35" i="6"/>
  <c r="I39" i="6"/>
  <c r="I43" i="6"/>
  <c r="I47" i="6"/>
  <c r="I51" i="6"/>
  <c r="I8" i="6"/>
  <c r="J8" i="6" s="1"/>
  <c r="K8" i="6" s="1"/>
  <c r="I12" i="6"/>
  <c r="J12" i="6" s="1"/>
  <c r="K12" i="6" s="1"/>
  <c r="I20" i="6"/>
  <c r="J20" i="6" s="1"/>
  <c r="K20" i="6" s="1"/>
  <c r="I28" i="6"/>
  <c r="I32" i="6"/>
  <c r="I36" i="6"/>
  <c r="I40" i="6"/>
  <c r="I44" i="6"/>
  <c r="I52" i="6"/>
  <c r="I5" i="6"/>
  <c r="J5" i="6" s="1"/>
  <c r="K5" i="6" s="1"/>
  <c r="I9" i="6"/>
  <c r="J9" i="6" s="1"/>
  <c r="K9" i="6" s="1"/>
  <c r="I13" i="6"/>
  <c r="J13" i="6" s="1"/>
  <c r="K13" i="6" s="1"/>
  <c r="I17" i="6"/>
  <c r="J17" i="6" s="1"/>
  <c r="K17" i="6" s="1"/>
  <c r="I21" i="6"/>
  <c r="J21" i="6" s="1"/>
  <c r="K21" i="6" s="1"/>
  <c r="I25" i="6"/>
  <c r="J25" i="6" s="1"/>
  <c r="K25" i="6" s="1"/>
  <c r="I29" i="6"/>
  <c r="I33" i="6"/>
  <c r="I37" i="6"/>
  <c r="I41" i="6"/>
  <c r="I45" i="6"/>
  <c r="I49" i="6"/>
  <c r="E16" i="3"/>
  <c r="F16" i="3" s="1"/>
  <c r="E15" i="3"/>
  <c r="F15" i="3" s="1"/>
  <c r="E14" i="3"/>
  <c r="F14" i="3" s="1"/>
  <c r="E13" i="3"/>
  <c r="F13" i="3" s="1"/>
  <c r="E12" i="3"/>
  <c r="F12" i="3" s="1"/>
  <c r="E11" i="3"/>
  <c r="F11" i="3" s="1"/>
  <c r="E19" i="3"/>
  <c r="F19" i="3" s="1"/>
  <c r="J28" i="6" l="1"/>
  <c r="K28" i="6" s="1"/>
  <c r="J37" i="6"/>
  <c r="K37" i="6" s="1"/>
  <c r="J36" i="6"/>
  <c r="K36" i="6" s="1"/>
  <c r="J43" i="6"/>
  <c r="K43" i="6" s="1"/>
  <c r="J46" i="6"/>
  <c r="K46" i="6" s="1"/>
  <c r="J30" i="6"/>
  <c r="K30" i="6" s="1"/>
  <c r="J29" i="6"/>
  <c r="K29" i="6" s="1"/>
  <c r="J51" i="6"/>
  <c r="K51" i="6" s="1"/>
  <c r="J41" i="6"/>
  <c r="K41" i="6" s="1"/>
  <c r="J31" i="6"/>
  <c r="K31" i="6" s="1"/>
  <c r="J34" i="6"/>
  <c r="K34" i="6" s="1"/>
  <c r="J49" i="6"/>
  <c r="K49" i="6" s="1"/>
  <c r="J33" i="6"/>
  <c r="K33" i="6" s="1"/>
  <c r="J52" i="6"/>
  <c r="K52" i="6" s="1"/>
  <c r="J32" i="6"/>
  <c r="K32" i="6" s="1"/>
  <c r="J39" i="6"/>
  <c r="K39" i="6" s="1"/>
  <c r="J42" i="6"/>
  <c r="K42" i="6" s="1"/>
  <c r="J45" i="6"/>
  <c r="K45" i="6" s="1"/>
  <c r="J44" i="6"/>
  <c r="K44" i="6" s="1"/>
  <c r="J35" i="6"/>
  <c r="K35" i="6" s="1"/>
  <c r="J38" i="6"/>
  <c r="K38" i="6" s="1"/>
  <c r="J40" i="6"/>
  <c r="K40" i="6" s="1"/>
  <c r="J47" i="6"/>
  <c r="K47" i="6" s="1"/>
  <c r="J50" i="6"/>
  <c r="K50" i="6" s="1"/>
  <c r="L7" i="3"/>
  <c r="M7" i="3" s="1"/>
  <c r="D14" i="1" l="1"/>
  <c r="E17" i="3" l="1"/>
  <c r="F17" i="3" s="1"/>
  <c r="E18" i="3"/>
  <c r="F18" i="3" s="1"/>
  <c r="H5" i="2" l="1"/>
  <c r="I5" i="2" s="1"/>
  <c r="H4" i="2"/>
  <c r="I4" i="2" s="1"/>
  <c r="H10" i="2" l="1"/>
  <c r="I10" i="2" s="1"/>
  <c r="H11" i="2"/>
  <c r="I11" i="2" s="1"/>
  <c r="H14" i="2"/>
  <c r="I14" i="2" s="1"/>
  <c r="H15" i="2"/>
  <c r="I15" i="2" s="1"/>
  <c r="H18" i="2"/>
  <c r="I18" i="2" s="1"/>
  <c r="H19" i="2"/>
  <c r="I19" i="2" s="1"/>
  <c r="H21" i="2"/>
  <c r="I21" i="2" s="1"/>
  <c r="H23" i="2"/>
  <c r="I23" i="2" s="1"/>
  <c r="H26" i="2"/>
  <c r="I26" i="2" s="1"/>
  <c r="H27" i="2"/>
  <c r="I27" i="2" s="1"/>
  <c r="H28" i="2"/>
  <c r="I28" i="2" s="1"/>
  <c r="H29" i="2"/>
  <c r="I29" i="2" s="1"/>
  <c r="H30" i="2"/>
  <c r="I30" i="2" s="1"/>
  <c r="H31" i="2"/>
  <c r="I31" i="2" s="1"/>
  <c r="H32" i="2"/>
  <c r="I32" i="2" s="1"/>
  <c r="H33" i="2"/>
  <c r="I33" i="2" s="1"/>
  <c r="H9" i="2"/>
  <c r="I9" i="2" s="1"/>
  <c r="H8" i="2"/>
  <c r="I8" i="2" s="1"/>
  <c r="H7" i="2"/>
  <c r="I7" i="2" s="1"/>
  <c r="V13" i="5"/>
  <c r="Z13" i="5" s="1"/>
  <c r="AA13" i="5" s="1"/>
  <c r="V12" i="5"/>
  <c r="Z12" i="5" s="1"/>
  <c r="AA12" i="5" s="1"/>
  <c r="V11" i="5"/>
  <c r="Z11" i="5" s="1"/>
  <c r="AA11" i="5" s="1"/>
  <c r="V10" i="5"/>
  <c r="Z10" i="5" s="1"/>
  <c r="AA10" i="5" s="1"/>
  <c r="I13" i="1" l="1"/>
  <c r="V16" i="5" l="1"/>
  <c r="V15" i="5"/>
  <c r="V14" i="5"/>
  <c r="E5" i="1" l="1"/>
  <c r="V9" i="5"/>
  <c r="Z9" i="5" s="1"/>
  <c r="AA9" i="5" s="1"/>
  <c r="L5" i="3" l="1"/>
  <c r="M5" i="3" s="1"/>
  <c r="L6" i="3"/>
  <c r="M6" i="3" s="1"/>
  <c r="H6" i="2" l="1"/>
  <c r="H3" i="2"/>
  <c r="I3" i="2" s="1"/>
  <c r="H2" i="2"/>
  <c r="I6" i="2" l="1"/>
  <c r="I2" i="2"/>
  <c r="E10" i="3"/>
  <c r="F10" i="3" s="1"/>
  <c r="E9" i="3"/>
  <c r="F9" i="3" s="1"/>
  <c r="E8" i="3"/>
  <c r="F8" i="3" s="1"/>
  <c r="E7" i="3"/>
  <c r="F7" i="3" s="1"/>
  <c r="E6" i="3"/>
  <c r="F6" i="3" s="1"/>
  <c r="E5" i="3"/>
  <c r="F5" i="3" s="1"/>
  <c r="Z16" i="5" l="1"/>
  <c r="AA16" i="5" s="1"/>
  <c r="Z15" i="5"/>
  <c r="AA15" i="5" s="1"/>
  <c r="D5" i="5" l="1"/>
  <c r="B5" i="5" l="1"/>
  <c r="C5" i="5"/>
  <c r="E4" i="1" l="1"/>
  <c r="E3" i="1"/>
  <c r="V8" i="5" l="1"/>
  <c r="Z8" i="5" s="1"/>
  <c r="AA8" i="5" s="1"/>
  <c r="Y3" i="5" l="1"/>
  <c r="Y5" i="5" l="1"/>
  <c r="C11" i="1" l="1"/>
  <c r="E11" i="1" s="1"/>
  <c r="Z14" i="5"/>
  <c r="AA14" i="5" s="1"/>
  <c r="E7" i="1" l="1"/>
  <c r="B2" i="5" l="1"/>
  <c r="E8" i="1" l="1"/>
  <c r="D6" i="5" l="1"/>
  <c r="B6" i="5"/>
  <c r="C6" i="5"/>
  <c r="C6" i="1" l="1"/>
  <c r="E10" i="1" l="1"/>
  <c r="Y7" i="5" l="1"/>
  <c r="C2" i="1" l="1"/>
  <c r="L4" i="3" l="1"/>
  <c r="M4" i="3" s="1"/>
  <c r="L3" i="3"/>
  <c r="M3" i="3" s="1"/>
  <c r="L2" i="3"/>
  <c r="M2" i="3" s="1"/>
  <c r="V6" i="5" l="1"/>
  <c r="Z6" i="5" s="1"/>
  <c r="AA6" i="5" s="1"/>
  <c r="V4" i="5" l="1"/>
  <c r="Z4" i="5" s="1"/>
  <c r="D7" i="5" l="1"/>
  <c r="C7" i="5"/>
  <c r="I14" i="1" l="1"/>
  <c r="I15" i="1"/>
  <c r="I16" i="1" s="1"/>
  <c r="M16" i="1" s="1"/>
  <c r="I12" i="1"/>
  <c r="M17" i="1" l="1"/>
  <c r="M15" i="1"/>
  <c r="D2" i="5" l="1"/>
  <c r="C2" i="5"/>
  <c r="E12" i="1" l="1"/>
  <c r="V3" i="5" l="1"/>
  <c r="Z3" i="5" s="1"/>
  <c r="AA3" i="5" s="1"/>
  <c r="B7" i="5" l="1"/>
  <c r="E2" i="3" l="1"/>
  <c r="F2" i="3" s="1"/>
  <c r="E3" i="3"/>
  <c r="F3" i="3" s="1"/>
  <c r="E4" i="3" l="1"/>
  <c r="F4" i="3" s="1"/>
  <c r="V7" i="5" l="1"/>
  <c r="V5" i="5" l="1"/>
  <c r="M10" i="1" l="1"/>
  <c r="M11" i="1"/>
  <c r="M19" i="1" s="1"/>
  <c r="M12" i="1" l="1"/>
  <c r="M13" i="1" s="1"/>
  <c r="E2" i="1" l="1"/>
  <c r="D5" i="4" l="1"/>
  <c r="E9" i="1" l="1"/>
  <c r="E6" i="1"/>
  <c r="V2" i="5" l="1"/>
  <c r="Z7" i="5" l="1"/>
  <c r="AA7" i="5" s="1"/>
  <c r="Z5" i="5"/>
  <c r="AA5" i="5" s="1"/>
  <c r="Z2" i="5"/>
  <c r="AA2" i="5" s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</calcChain>
</file>

<file path=xl/comments1.xml><?xml version="1.0" encoding="utf-8"?>
<comments xmlns="http://schemas.openxmlformats.org/spreadsheetml/2006/main">
  <authors>
    <author>Alexis Álvarez</author>
  </authors>
  <commentList>
    <comment ref="J2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K2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L2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M2" authorId="0">
      <text>
        <r>
          <rPr>
            <i/>
            <sz val="10"/>
            <color indexed="81"/>
            <rFont val="Times New Roman"/>
            <family val="1"/>
          </rPr>
          <t>Resistance 20 + 10</t>
        </r>
      </text>
    </comment>
    <comment ref="O2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J3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K3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L3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M3" authorId="0">
      <text>
        <r>
          <rPr>
            <i/>
            <sz val="10"/>
            <color indexed="81"/>
            <rFont val="Times New Roman"/>
            <family val="1"/>
          </rPr>
          <t>Resistance 20 + 10</t>
        </r>
      </text>
    </comment>
    <comment ref="O3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J5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K5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L5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M5" authorId="0">
      <text>
        <r>
          <rPr>
            <i/>
            <sz val="10"/>
            <color indexed="81"/>
            <rFont val="Times New Roman"/>
            <family val="1"/>
          </rPr>
          <t>Resistance 20 + 10</t>
        </r>
      </text>
    </comment>
    <comment ref="O5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Y5" authorId="0">
      <text>
        <r>
          <rPr>
            <i/>
            <sz val="10"/>
            <color indexed="81"/>
            <rFont val="Times New Roman"/>
            <family val="1"/>
          </rPr>
          <t>Heart of Earth +2/CL</t>
        </r>
      </text>
    </comment>
    <comment ref="B6" authorId="0">
      <text>
        <r>
          <rPr>
            <i/>
            <sz val="12"/>
            <color theme="1"/>
            <rFont val="Times New Roman"/>
            <family val="1"/>
          </rPr>
          <t>prot. Fr. evil +2</t>
        </r>
      </text>
    </comment>
    <comment ref="C6" authorId="0">
      <text>
        <r>
          <rPr>
            <i/>
            <sz val="12"/>
            <color theme="1"/>
            <rFont val="Times New Roman"/>
            <family val="1"/>
          </rPr>
          <t>prot. Fr. evil +2
cat’s grace +2</t>
        </r>
      </text>
    </comment>
    <comment ref="D6" authorId="0">
      <text>
        <r>
          <rPr>
            <i/>
            <sz val="12"/>
            <color theme="1"/>
            <rFont val="Times New Roman"/>
            <family val="1"/>
          </rPr>
          <t>prot. Fr. evil +2
cat’s grace +2</t>
        </r>
      </text>
    </comment>
    <comment ref="J6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K6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L6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M6" authorId="0">
      <text>
        <r>
          <rPr>
            <i/>
            <sz val="10"/>
            <color indexed="81"/>
            <rFont val="Times New Roman"/>
            <family val="1"/>
          </rPr>
          <t>Resistance 20 + 10</t>
        </r>
      </text>
    </comment>
    <comment ref="O6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J7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K7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L7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M7" authorId="0">
      <text>
        <r>
          <rPr>
            <i/>
            <sz val="10"/>
            <color indexed="81"/>
            <rFont val="Times New Roman"/>
            <family val="1"/>
          </rPr>
          <t>Resistance 20 + 10</t>
        </r>
      </text>
    </comment>
    <comment ref="O7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K8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L8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M8" authorId="0">
      <text>
        <r>
          <rPr>
            <i/>
            <sz val="10"/>
            <color indexed="81"/>
            <rFont val="Times New Roman"/>
            <family val="1"/>
          </rPr>
          <t>Resistance 20 + 10</t>
        </r>
      </text>
    </comment>
    <comment ref="O8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K9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L9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  <comment ref="M9" authorId="0">
      <text>
        <r>
          <rPr>
            <i/>
            <sz val="10"/>
            <color indexed="81"/>
            <rFont val="Times New Roman"/>
            <family val="1"/>
          </rPr>
          <t>Resistance 20 + 10</t>
        </r>
      </text>
    </comment>
    <comment ref="O9" authorId="0">
      <text>
        <r>
          <rPr>
            <i/>
            <sz val="10"/>
            <color indexed="81"/>
            <rFont val="Times New Roman"/>
            <family val="1"/>
          </rPr>
          <t>Resistance 20</t>
        </r>
      </text>
    </comment>
  </commentList>
</comments>
</file>

<file path=xl/sharedStrings.xml><?xml version="1.0" encoding="utf-8"?>
<sst xmlns="http://schemas.openxmlformats.org/spreadsheetml/2006/main" count="687" uniqueCount="206">
  <si>
    <t>Character</t>
  </si>
  <si>
    <t>Group</t>
  </si>
  <si>
    <t>Initiative</t>
  </si>
  <si>
    <t>Roll</t>
  </si>
  <si>
    <t>Modified Roll</t>
  </si>
  <si>
    <t>Move</t>
  </si>
  <si>
    <t>30’</t>
  </si>
  <si>
    <t>Jason</t>
  </si>
  <si>
    <t>Aegis</t>
  </si>
  <si>
    <t>40’</t>
  </si>
  <si>
    <t>1d</t>
  </si>
  <si>
    <t>2d</t>
  </si>
  <si>
    <t>3d</t>
  </si>
  <si>
    <t>4d</t>
  </si>
  <si>
    <t>5d</t>
  </si>
  <si>
    <t>6d</t>
  </si>
  <si>
    <t>Party Composition</t>
  </si>
  <si>
    <t>Adversarial Party Composition</t>
  </si>
  <si>
    <t>ECL</t>
  </si>
  <si>
    <t>Classes</t>
  </si>
  <si>
    <t>centaur / ranger</t>
  </si>
  <si>
    <t>rogue / diviner / seer</t>
  </si>
  <si>
    <t>Jadin</t>
  </si>
  <si>
    <t>cleric / seeker</t>
  </si>
  <si>
    <t>scout</t>
  </si>
  <si>
    <t>Avg. 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</si>
  <si>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</si>
  <si>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</si>
  <si>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</si>
  <si>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</si>
  <si>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</si>
  <si>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</si>
  <si>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</si>
  <si>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</si>
  <si>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</si>
  <si>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</si>
  <si>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</si>
  <si>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</si>
  <si>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</si>
  <si>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</si>
  <si>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Mod+</t>
  </si>
  <si>
    <t>W+</t>
  </si>
  <si>
    <t>Other+</t>
  </si>
  <si>
    <t>d20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</si>
  <si>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</si>
  <si>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</si>
  <si>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</si>
  <si>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</si>
  <si>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</si>
  <si>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</si>
  <si>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</si>
  <si>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</si>
  <si>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</si>
  <si>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</si>
  <si>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</si>
  <si>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</si>
  <si>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</si>
  <si>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</si>
  <si>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</si>
  <si>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</si>
  <si>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Evil</t>
  </si>
  <si>
    <t>Good</t>
  </si>
  <si>
    <t>Chaos</t>
  </si>
  <si>
    <t>Law</t>
  </si>
  <si>
    <t>Silver</t>
  </si>
  <si>
    <t>Magic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</si>
  <si>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</si>
  <si>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</si>
  <si>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</si>
  <si>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</si>
  <si>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</si>
  <si>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</si>
  <si>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</si>
  <si>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Frayed</t>
  </si>
  <si>
    <t>Save vs.</t>
  </si>
  <si>
    <t>see PC file</t>
  </si>
  <si>
    <t>*</t>
  </si>
  <si>
    <t>Info</t>
  </si>
  <si>
    <t>Spell Resist</t>
  </si>
  <si>
    <t>none</t>
  </si>
  <si>
    <t>Faith</t>
  </si>
  <si>
    <t>20’</t>
  </si>
  <si>
    <t>paladin / pious templar</t>
  </si>
  <si>
    <t>Brant (mount)</t>
  </si>
  <si>
    <t>Targeting</t>
  </si>
  <si>
    <t>Brant</t>
  </si>
  <si>
    <t>Mods</t>
  </si>
  <si>
    <t>Raptorans</t>
  </si>
  <si>
    <t>Races of the Wild</t>
  </si>
  <si>
    <r>
      <t>Jadin</t>
    </r>
    <r>
      <rPr>
        <vertAlign val="superscript"/>
        <sz val="12"/>
        <color theme="1"/>
        <rFont val="Times New Roman"/>
        <family val="1"/>
      </rPr>
      <t>cg</t>
    </r>
  </si>
  <si>
    <t>d4</t>
  </si>
  <si>
    <t>d6</t>
  </si>
  <si>
    <t>d8</t>
  </si>
  <si>
    <t>d10</t>
  </si>
  <si>
    <t>d12</t>
  </si>
  <si>
    <t>d100</t>
  </si>
  <si>
    <t>/all</t>
  </si>
  <si>
    <t>Notes</t>
  </si>
  <si>
    <t>Overcome SR</t>
  </si>
  <si>
    <t>d3</t>
  </si>
  <si>
    <t>Persephone</t>
  </si>
  <si>
    <t>dragon shaman</t>
  </si>
  <si>
    <t>Saryn</t>
  </si>
  <si>
    <t>brass dragon / favored soul</t>
  </si>
  <si>
    <t>/magic</t>
  </si>
  <si>
    <t>60’/30’/200’</t>
  </si>
  <si>
    <t>30’/40’</t>
  </si>
  <si>
    <t>30’/60’</t>
  </si>
  <si>
    <t>30’/15’</t>
  </si>
  <si>
    <t>Formians</t>
  </si>
  <si>
    <t>MM I</t>
  </si>
  <si>
    <t>R</t>
  </si>
  <si>
    <t>Borak</t>
  </si>
  <si>
    <t>Eriven</t>
  </si>
  <si>
    <t>Bornschier</t>
  </si>
  <si>
    <t>elf fighter</t>
  </si>
  <si>
    <t>??</t>
  </si>
  <si>
    <t>Raptoran Archer</t>
  </si>
  <si>
    <t>Raptoran Grenadier</t>
  </si>
  <si>
    <t>Raptoran Aristocrat</t>
  </si>
  <si>
    <t>Ranged Touch Attack</t>
  </si>
  <si>
    <t>Thrown Weapon</t>
  </si>
  <si>
    <t>Ranged Attack</t>
  </si>
  <si>
    <t>Composite Longbow +3 Str +2</t>
  </si>
  <si>
    <t>1d8 +3 +2</t>
  </si>
  <si>
    <t>Composite Longbow, Skirmish</t>
  </si>
  <si>
    <t>1d8 +3 +2 + 3d6</t>
  </si>
  <si>
    <t>Composite Longbow, 2nd Shot</t>
  </si>
  <si>
    <t>varies</t>
  </si>
  <si>
    <t>Stoneskin</t>
  </si>
  <si>
    <t>0/100</t>
  </si>
  <si>
    <t>Dazzle</t>
  </si>
  <si>
    <t>Draconomicon 209</t>
  </si>
  <si>
    <t>Ysauraithus</t>
  </si>
  <si>
    <t>Busuf</t>
  </si>
  <si>
    <t>Deuteronymus</t>
  </si>
  <si>
    <t>Blue Dragons</t>
  </si>
  <si>
    <t>40’/20’/100’</t>
  </si>
  <si>
    <t>2 Claws</t>
  </si>
  <si>
    <t>Grapple</t>
  </si>
  <si>
    <t>1d4</t>
  </si>
  <si>
    <t>Breath Weapon, 40’ line</t>
  </si>
  <si>
    <t>2d8 electric, DC 14 Ref. ½</t>
  </si>
  <si>
    <t>Bite</t>
  </si>
  <si>
    <t>1d6</t>
  </si>
  <si>
    <t>Dazzle (Wyrmling)</t>
  </si>
  <si>
    <t>Busuf (Very Young)</t>
  </si>
  <si>
    <t>Ysauraithus (Young)</t>
  </si>
  <si>
    <t>Deuteronymus (Juvenile)</t>
  </si>
  <si>
    <t>Bornshier</t>
  </si>
  <si>
    <t>Immune</t>
  </si>
  <si>
    <t>Bornschier (YA)</t>
  </si>
  <si>
    <t>Exemplars of Evil 145</t>
  </si>
  <si>
    <t>Imm</t>
  </si>
  <si>
    <t>20/90</t>
  </si>
  <si>
    <t>Dispel Magic</t>
  </si>
  <si>
    <t>Alchemist’s Fire</t>
  </si>
  <si>
    <t>Flask of Acid</t>
  </si>
  <si>
    <t>Flask of Liquid Ice</t>
  </si>
  <si>
    <t>3d4 cold</t>
  </si>
  <si>
    <t>2d6 acid</t>
  </si>
  <si>
    <t>2d6 fire</t>
  </si>
  <si>
    <t>Result</t>
  </si>
  <si>
    <t>1d8+2</t>
  </si>
  <si>
    <t>2 Wings</t>
  </si>
  <si>
    <t>1d4+1</t>
  </si>
  <si>
    <t>Breath Weapon, 60’ line</t>
  </si>
  <si>
    <t>4d8 electric, DC 16 Ref. ½</t>
  </si>
  <si>
    <t>6d8 electric, DC 18 Ref. ½</t>
  </si>
  <si>
    <t>1d8+3</t>
  </si>
  <si>
    <t>1d6+1</t>
  </si>
  <si>
    <t>2d6+4</t>
  </si>
  <si>
    <t>1d6+2</t>
  </si>
  <si>
    <t>Tail</t>
  </si>
  <si>
    <t>Randomizer:</t>
  </si>
  <si>
    <t>Breath, 80’ line/40’ cone</t>
  </si>
  <si>
    <t>8d8 electric, DC 20 Ref. ½</t>
  </si>
  <si>
    <t>Raptoran</t>
  </si>
  <si>
    <t>Target’s AC:</t>
  </si>
  <si>
    <t>Chieftain</t>
  </si>
  <si>
    <t>Sorcerer 1</t>
  </si>
  <si>
    <t>Wizard 1</t>
  </si>
  <si>
    <t>Sorcerer 2</t>
  </si>
  <si>
    <t>Wizard 2</t>
  </si>
  <si>
    <t>Bard</t>
  </si>
  <si>
    <t>Favored Soul</t>
  </si>
  <si>
    <t>Druid</t>
  </si>
  <si>
    <t>Cleric 2</t>
  </si>
  <si>
    <t>Cleric 1</t>
  </si>
  <si>
    <t>Paladin</t>
  </si>
  <si>
    <t>Cleric 3</t>
  </si>
  <si>
    <t>Cleric 4</t>
  </si>
  <si>
    <t>Pikeman</t>
  </si>
  <si>
    <t>Elite Guard</t>
  </si>
  <si>
    <t>Raptoran Pikeman</t>
  </si>
  <si>
    <t>Holy Pike</t>
  </si>
  <si>
    <t>Target’s Touch AC:</t>
  </si>
  <si>
    <t>1d10 +4 + 2d6 good, x3</t>
  </si>
  <si>
    <t>Chaos Ranseur</t>
  </si>
  <si>
    <t>2d4 +4 + 2d6 chaos, x3</t>
  </si>
  <si>
    <t>Hydra</t>
  </si>
  <si>
    <t>5/100</t>
  </si>
  <si>
    <t>6/100</t>
  </si>
  <si>
    <t>20/100</t>
  </si>
  <si>
    <t>8/100</t>
  </si>
  <si>
    <t>7/100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</si>
</sst>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vertAlign val="superscript"/>
      <sz val="12"/>
      <color theme="1"/>
      <name val="Times New Roman"/>
      <family val="1"/>
    </font>
    <font>
      <sz val="12"/>
      <name val="Times New Roman"/>
      <family val="2"/>
    </font>
    <font>
      <i/>
      <sz val="10"/>
      <color indexed="81"/>
      <name val="Times New Roman"/>
      <family val="1"/>
    </font>
    <font>
      <sz val="12"/>
      <color rgb="FFFF0000"/>
      <name val="Times New Roman"/>
      <family val="2"/>
    </font>
    <font>
      <sz val="12"/>
      <color theme="0"/>
      <name val="Times New Roman"/>
      <family val="2"/>
    </font>
    <font>
      <sz val="12"/>
      <color theme="0" tint="-4.9989318521683403E-2"/>
      <name val="Times New Roman"/>
      <family val="2"/>
    </font>
  </fonts>
  <fills count="2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66"/>
        <bgColor indexed="64"/>
      </patternFill>
    </fill>
  </fills>
  <borders count="66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206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/>
    </xf>
    <xf numFmtId="0" fontId="2" fillId="12" borderId="17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2" fillId="15" borderId="17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16" borderId="18" xfId="0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19" borderId="29" xfId="0" applyFont="1" applyFill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0" fillId="18" borderId="27" xfId="0" applyFill="1" applyBorder="1" applyAlignment="1">
      <alignment horizontal="center"/>
    </xf>
    <xf numFmtId="0" fontId="0" fillId="18" borderId="28" xfId="0" applyFill="1" applyBorder="1" applyAlignment="1">
      <alignment horizontal="center"/>
    </xf>
    <xf numFmtId="0" fontId="8" fillId="17" borderId="30" xfId="0" applyFont="1" applyFill="1" applyBorder="1" applyAlignment="1">
      <alignment horizontal="center" vertical="center" wrapText="1"/>
    </xf>
    <xf numFmtId="0" fontId="9" fillId="17" borderId="31" xfId="0" applyFont="1" applyFill="1" applyBorder="1" applyAlignment="1">
      <alignment horizontal="center"/>
    </xf>
    <xf numFmtId="0" fontId="9" fillId="17" borderId="32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7" borderId="34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7" borderId="36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10" fillId="9" borderId="36" xfId="0" applyFont="1" applyFill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16" borderId="38" xfId="0" applyFont="1" applyFill="1" applyBorder="1" applyAlignment="1">
      <alignment horizontal="center"/>
    </xf>
    <xf numFmtId="0" fontId="0" fillId="16" borderId="34" xfId="0" applyFill="1" applyBorder="1" applyAlignment="1">
      <alignment horizontal="center"/>
    </xf>
    <xf numFmtId="0" fontId="10" fillId="9" borderId="38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2" fillId="3" borderId="46" xfId="0" applyFont="1" applyFill="1" applyBorder="1" applyAlignment="1">
      <alignment horizontal="center"/>
    </xf>
    <xf numFmtId="0" fontId="2" fillId="3" borderId="52" xfId="0" applyFont="1" applyFill="1" applyBorder="1" applyAlignment="1">
      <alignment horizontal="center"/>
    </xf>
    <xf numFmtId="0" fontId="2" fillId="3" borderId="47" xfId="0" applyFont="1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164" fontId="0" fillId="3" borderId="49" xfId="0" applyNumberFormat="1" applyFill="1" applyBorder="1" applyAlignment="1">
      <alignment horizontal="center"/>
    </xf>
    <xf numFmtId="0" fontId="0" fillId="3" borderId="5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2" fillId="5" borderId="46" xfId="0" applyFont="1" applyFill="1" applyBorder="1" applyAlignment="1">
      <alignment horizontal="center"/>
    </xf>
    <xf numFmtId="0" fontId="2" fillId="5" borderId="52" xfId="0" applyFont="1" applyFill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5" borderId="5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 wrapText="1"/>
    </xf>
    <xf numFmtId="0" fontId="10" fillId="9" borderId="4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4" borderId="19" xfId="0" applyFont="1" applyFill="1" applyBorder="1" applyAlignment="1">
      <alignment horizontal="centerContinuous" vertical="center" wrapText="1"/>
    </xf>
    <xf numFmtId="0" fontId="2" fillId="14" borderId="23" xfId="0" applyFont="1" applyFill="1" applyBorder="1" applyAlignment="1">
      <alignment horizontal="centerContinuous" vertical="center" wrapText="1"/>
    </xf>
    <xf numFmtId="0" fontId="0" fillId="14" borderId="21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2" fillId="20" borderId="19" xfId="0" applyFont="1" applyFill="1" applyBorder="1" applyAlignment="1">
      <alignment horizontal="center" vertical="center" wrapText="1"/>
    </xf>
    <xf numFmtId="0" fontId="2" fillId="20" borderId="20" xfId="0" applyFont="1" applyFill="1" applyBorder="1" applyAlignment="1">
      <alignment horizontal="center"/>
    </xf>
    <xf numFmtId="0" fontId="2" fillId="20" borderId="21" xfId="0" applyFont="1" applyFill="1" applyBorder="1" applyAlignment="1">
      <alignment horizontal="center"/>
    </xf>
    <xf numFmtId="0" fontId="2" fillId="21" borderId="17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/>
    </xf>
    <xf numFmtId="0" fontId="2" fillId="21" borderId="8" xfId="0" applyFont="1" applyFill="1" applyBorder="1" applyAlignment="1">
      <alignment horizontal="center"/>
    </xf>
    <xf numFmtId="0" fontId="6" fillId="22" borderId="18" xfId="0" applyFont="1" applyFill="1" applyBorder="1" applyAlignment="1">
      <alignment horizontal="center" vertical="center" wrapText="1"/>
    </xf>
    <xf numFmtId="0" fontId="6" fillId="22" borderId="14" xfId="0" applyFont="1" applyFill="1" applyBorder="1" applyAlignment="1">
      <alignment horizontal="center"/>
    </xf>
    <xf numFmtId="0" fontId="6" fillId="22" borderId="16" xfId="0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44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44" xfId="0" applyNumberFormat="1" applyFill="1" applyBorder="1" applyAlignment="1">
      <alignment horizontal="center"/>
    </xf>
    <xf numFmtId="1" fontId="2" fillId="0" borderId="0" xfId="3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5" fillId="19" borderId="53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right"/>
    </xf>
    <xf numFmtId="0" fontId="2" fillId="3" borderId="41" xfId="0" applyFont="1" applyFill="1" applyBorder="1" applyAlignment="1">
      <alignment horizontal="right"/>
    </xf>
    <xf numFmtId="0" fontId="2" fillId="3" borderId="43" xfId="0" applyFont="1" applyFill="1" applyBorder="1" applyAlignment="1">
      <alignment horizontal="right"/>
    </xf>
    <xf numFmtId="0" fontId="2" fillId="5" borderId="48" xfId="0" applyFont="1" applyFill="1" applyBorder="1" applyAlignment="1">
      <alignment horizontal="right"/>
    </xf>
    <xf numFmtId="0" fontId="2" fillId="5" borderId="41" xfId="0" applyFont="1" applyFill="1" applyBorder="1" applyAlignment="1">
      <alignment horizontal="right"/>
    </xf>
    <xf numFmtId="0" fontId="2" fillId="5" borderId="43" xfId="0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/>
    </xf>
    <xf numFmtId="0" fontId="12" fillId="9" borderId="34" xfId="0" applyFont="1" applyFill="1" applyBorder="1" applyAlignment="1">
      <alignment horizontal="center"/>
    </xf>
    <xf numFmtId="0" fontId="12" fillId="9" borderId="35" xfId="0" applyFont="1" applyFill="1" applyBorder="1" applyAlignment="1">
      <alignment horizontal="center"/>
    </xf>
    <xf numFmtId="0" fontId="12" fillId="9" borderId="36" xfId="0" applyFont="1" applyFill="1" applyBorder="1" applyAlignment="1">
      <alignment horizontal="center"/>
    </xf>
    <xf numFmtId="0" fontId="6" fillId="9" borderId="56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13" fillId="9" borderId="26" xfId="0" applyFont="1" applyFill="1" applyBorder="1" applyAlignment="1">
      <alignment horizontal="center" vertical="center" wrapText="1"/>
    </xf>
    <xf numFmtId="0" fontId="13" fillId="9" borderId="27" xfId="0" applyFont="1" applyFill="1" applyBorder="1" applyAlignment="1">
      <alignment horizontal="center"/>
    </xf>
    <xf numFmtId="0" fontId="13" fillId="9" borderId="28" xfId="0" applyFont="1" applyFill="1" applyBorder="1" applyAlignment="1">
      <alignment horizontal="center"/>
    </xf>
    <xf numFmtId="0" fontId="2" fillId="23" borderId="58" xfId="0" applyFont="1" applyFill="1" applyBorder="1" applyAlignment="1">
      <alignment horizontal="center" vertical="center" wrapText="1"/>
    </xf>
    <xf numFmtId="164" fontId="0" fillId="5" borderId="49" xfId="0" applyNumberFormat="1" applyFill="1" applyBorder="1" applyAlignment="1">
      <alignment horizontal="center"/>
    </xf>
    <xf numFmtId="0" fontId="2" fillId="25" borderId="21" xfId="0" applyFont="1" applyFill="1" applyBorder="1" applyAlignment="1">
      <alignment horizontal="center"/>
    </xf>
    <xf numFmtId="0" fontId="4" fillId="20" borderId="21" xfId="0" applyFont="1" applyFill="1" applyBorder="1" applyAlignment="1">
      <alignment horizontal="center"/>
    </xf>
    <xf numFmtId="0" fontId="4" fillId="21" borderId="8" xfId="0" applyFont="1" applyFill="1" applyBorder="1" applyAlignment="1">
      <alignment horizontal="center"/>
    </xf>
    <xf numFmtId="0" fontId="5" fillId="5" borderId="61" xfId="0" applyFont="1" applyFill="1" applyBorder="1" applyAlignment="1">
      <alignment horizontal="center" vertical="center"/>
    </xf>
    <xf numFmtId="0" fontId="5" fillId="5" borderId="62" xfId="0" applyFont="1" applyFill="1" applyBorder="1" applyAlignment="1">
      <alignment horizontal="center" vertical="center"/>
    </xf>
    <xf numFmtId="0" fontId="5" fillId="0" borderId="54" xfId="0" applyFont="1" applyBorder="1" applyAlignment="1">
      <alignment horizontal="center"/>
    </xf>
    <xf numFmtId="0" fontId="2" fillId="7" borderId="32" xfId="0" applyFont="1" applyFill="1" applyBorder="1" applyAlignment="1">
      <alignment horizontal="center"/>
    </xf>
    <xf numFmtId="0" fontId="4" fillId="5" borderId="28" xfId="0" applyFont="1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2" fillId="14" borderId="32" xfId="0" applyFont="1" applyFill="1" applyBorder="1" applyAlignment="1">
      <alignment horizontal="center"/>
    </xf>
    <xf numFmtId="1" fontId="5" fillId="19" borderId="53" xfId="0" applyNumberFormat="1" applyFont="1" applyFill="1" applyBorder="1" applyAlignment="1">
      <alignment horizontal="center"/>
    </xf>
    <xf numFmtId="0" fontId="5" fillId="0" borderId="0" xfId="0" quotePrefix="1" applyFont="1" applyAlignment="1">
      <alignment horizontal="center" vertical="center"/>
    </xf>
    <xf numFmtId="0" fontId="0" fillId="7" borderId="41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14" borderId="21" xfId="0" quotePrefix="1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0" fillId="16" borderId="36" xfId="0" applyFill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0" fillId="0" borderId="55" xfId="0" quotePrefix="1" applyBorder="1" applyAlignment="1">
      <alignment horizontal="center"/>
    </xf>
    <xf numFmtId="0" fontId="15" fillId="0" borderId="0" xfId="0" quotePrefix="1" applyFont="1" applyAlignment="1">
      <alignment horizontal="center"/>
    </xf>
    <xf numFmtId="0" fontId="15" fillId="0" borderId="33" xfId="0" quotePrefix="1" applyFont="1" applyBorder="1" applyAlignment="1">
      <alignment horizontal="center"/>
    </xf>
    <xf numFmtId="1" fontId="0" fillId="18" borderId="28" xfId="0" applyNumberFormat="1" applyFill="1" applyBorder="1" applyAlignment="1">
      <alignment horizontal="center"/>
    </xf>
    <xf numFmtId="0" fontId="7" fillId="21" borderId="8" xfId="0" applyFont="1" applyFill="1" applyBorder="1" applyAlignment="1">
      <alignment horizontal="center"/>
    </xf>
    <xf numFmtId="0" fontId="17" fillId="17" borderId="5" xfId="0" applyFont="1" applyFill="1" applyBorder="1" applyAlignment="1">
      <alignment horizontal="center"/>
    </xf>
    <xf numFmtId="0" fontId="17" fillId="17" borderId="8" xfId="0" applyFont="1" applyFill="1" applyBorder="1" applyAlignment="1">
      <alignment horizontal="center"/>
    </xf>
    <xf numFmtId="0" fontId="0" fillId="20" borderId="5" xfId="0" applyFill="1" applyBorder="1" applyAlignment="1">
      <alignment horizontal="center"/>
    </xf>
    <xf numFmtId="0" fontId="0" fillId="20" borderId="8" xfId="0" applyFill="1" applyBorder="1" applyAlignment="1">
      <alignment horizontal="center"/>
    </xf>
    <xf numFmtId="0" fontId="0" fillId="26" borderId="5" xfId="0" applyFill="1" applyBorder="1" applyAlignment="1">
      <alignment horizontal="center"/>
    </xf>
    <xf numFmtId="0" fontId="0" fillId="26" borderId="8" xfId="0" applyFill="1" applyBorder="1" applyAlignment="1">
      <alignment horizontal="center"/>
    </xf>
    <xf numFmtId="0" fontId="0" fillId="27" borderId="5" xfId="0" applyFill="1" applyBorder="1" applyAlignment="1">
      <alignment horizontal="center"/>
    </xf>
    <xf numFmtId="0" fontId="0" fillId="27" borderId="8" xfId="0" applyFill="1" applyBorder="1" applyAlignment="1">
      <alignment horizontal="center"/>
    </xf>
    <xf numFmtId="0" fontId="0" fillId="0" borderId="34" xfId="0" quotePrefix="1" applyBorder="1" applyAlignment="1">
      <alignment horizontal="center"/>
    </xf>
    <xf numFmtId="0" fontId="5" fillId="6" borderId="54" xfId="0" applyFont="1" applyFill="1" applyBorder="1" applyAlignment="1">
      <alignment horizontal="center"/>
    </xf>
    <xf numFmtId="0" fontId="5" fillId="6" borderId="55" xfId="0" applyFont="1" applyFill="1" applyBorder="1" applyAlignment="1">
      <alignment horizontal="center"/>
    </xf>
    <xf numFmtId="0" fontId="0" fillId="16" borderId="35" xfId="0" applyFill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5" fillId="6" borderId="63" xfId="0" applyFont="1" applyFill="1" applyBorder="1" applyAlignment="1">
      <alignment horizontal="center"/>
    </xf>
    <xf numFmtId="0" fontId="15" fillId="0" borderId="64" xfId="0" quotePrefix="1" applyFont="1" applyBorder="1" applyAlignment="1">
      <alignment horizontal="center"/>
    </xf>
    <xf numFmtId="0" fontId="18" fillId="24" borderId="59" xfId="0" quotePrefix="1" applyFont="1" applyFill="1" applyBorder="1" applyAlignment="1">
      <alignment horizontal="center"/>
    </xf>
    <xf numFmtId="0" fontId="18" fillId="24" borderId="60" xfId="0" quotePrefix="1" applyFont="1" applyFill="1" applyBorder="1" applyAlignment="1">
      <alignment horizontal="center"/>
    </xf>
    <xf numFmtId="0" fontId="18" fillId="24" borderId="60" xfId="0" applyFont="1" applyFill="1" applyBorder="1" applyAlignment="1">
      <alignment horizontal="center"/>
    </xf>
    <xf numFmtId="0" fontId="5" fillId="0" borderId="0" xfId="0" applyFont="1"/>
    <xf numFmtId="0" fontId="5" fillId="14" borderId="54" xfId="0" applyFont="1" applyFill="1" applyBorder="1" applyAlignment="1">
      <alignment horizontal="center"/>
    </xf>
    <xf numFmtId="0" fontId="0" fillId="14" borderId="36" xfId="0" applyFill="1" applyBorder="1" applyAlignment="1">
      <alignment horizontal="center"/>
    </xf>
    <xf numFmtId="0" fontId="5" fillId="14" borderId="55" xfId="0" applyFont="1" applyFill="1" applyBorder="1" applyAlignment="1">
      <alignment horizontal="center"/>
    </xf>
    <xf numFmtId="0" fontId="0" fillId="0" borderId="33" xfId="0" quotePrefix="1" applyBorder="1" applyAlignment="1">
      <alignment horizontal="center"/>
    </xf>
    <xf numFmtId="0" fontId="0" fillId="28" borderId="8" xfId="0" applyFill="1" applyBorder="1" applyAlignment="1">
      <alignment horizontal="center"/>
    </xf>
    <xf numFmtId="0" fontId="19" fillId="14" borderId="8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15" fillId="5" borderId="0" xfId="0" quotePrefix="1" applyFont="1" applyFill="1" applyAlignment="1">
      <alignment horizontal="center"/>
    </xf>
    <xf numFmtId="0" fontId="0" fillId="5" borderId="33" xfId="0" applyFill="1" applyBorder="1" applyAlignment="1">
      <alignment horizontal="center"/>
    </xf>
    <xf numFmtId="0" fontId="2" fillId="0" borderId="65" xfId="0" applyFont="1" applyBorder="1" applyAlignment="1">
      <alignment horizontal="center"/>
    </xf>
    <xf numFmtId="0" fontId="0" fillId="0" borderId="36" xfId="0" quotePrefix="1" applyBorder="1" applyAlignment="1">
      <alignment horizontal="center"/>
    </xf>
    <xf numFmtId="0" fontId="15" fillId="0" borderId="34" xfId="0" quotePrefix="1" applyFont="1" applyBorder="1" applyAlignment="1">
      <alignment horizontal="center"/>
    </xf>
    <xf numFmtId="0" fontId="15" fillId="0" borderId="36" xfId="0" quotePrefix="1" applyFont="1" applyBorder="1" applyAlignment="1">
      <alignment horizontal="center"/>
    </xf>
    <xf numFmtId="0" fontId="15" fillId="0" borderId="35" xfId="0" quotePrefix="1" applyFont="1" applyBorder="1" applyAlignment="1">
      <alignment horizontal="center"/>
    </xf>
    <xf numFmtId="0" fontId="0" fillId="6" borderId="34" xfId="0" applyFill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399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FF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66FF33"/>
      <color rgb="FFFFFF66"/>
      <color rgb="FFCCFF99"/>
      <color rgb="FFFF99FF"/>
      <color rgb="FF008000"/>
      <color rgb="FF0000FF"/>
      <color rgb="FF00FFFF"/>
      <color rgb="FF99FF99"/>
      <color rgb="FFCC99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8</c:v>
                </c:pt>
                <c:pt idx="4">
                  <c:v>9</c:v>
                </c:pt>
                <c:pt idx="5">
                  <c:v>13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8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9</c:v>
                </c:pt>
                <c:pt idx="2">
                  <c:v>11</c:v>
                </c:pt>
                <c:pt idx="3">
                  <c:v>15</c:v>
                </c:pt>
                <c:pt idx="4">
                  <c:v>14</c:v>
                </c:pt>
                <c:pt idx="5">
                  <c:v>21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2</c:v>
                </c:pt>
                <c:pt idx="1">
                  <c:v>11</c:v>
                </c:pt>
                <c:pt idx="2">
                  <c:v>14</c:v>
                </c:pt>
                <c:pt idx="3">
                  <c:v>27</c:v>
                </c:pt>
                <c:pt idx="4">
                  <c:v>18</c:v>
                </c:pt>
                <c:pt idx="5">
                  <c:v>30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4</c:v>
                </c:pt>
                <c:pt idx="1">
                  <c:v>16</c:v>
                </c:pt>
                <c:pt idx="2">
                  <c:v>15</c:v>
                </c:pt>
                <c:pt idx="3">
                  <c:v>23</c:v>
                </c:pt>
                <c:pt idx="4">
                  <c:v>18</c:v>
                </c:pt>
                <c:pt idx="5">
                  <c:v>32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6</c:v>
                </c:pt>
                <c:pt idx="1">
                  <c:v>18</c:v>
                </c:pt>
                <c:pt idx="2">
                  <c:v>9</c:v>
                </c:pt>
                <c:pt idx="3">
                  <c:v>24</c:v>
                </c:pt>
                <c:pt idx="4">
                  <c:v>43</c:v>
                </c:pt>
                <c:pt idx="5">
                  <c:v>42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20</c:v>
                </c:pt>
                <c:pt idx="1">
                  <c:v>31</c:v>
                </c:pt>
                <c:pt idx="2">
                  <c:v>28</c:v>
                </c:pt>
                <c:pt idx="3">
                  <c:v>41</c:v>
                </c:pt>
                <c:pt idx="4">
                  <c:v>33</c:v>
                </c:pt>
                <c:pt idx="5">
                  <c:v>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441600"/>
        <c:axId val="134455680"/>
        <c:axId val="11379136"/>
      </c:area3DChart>
      <c:catAx>
        <c:axId val="1344416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4455680"/>
        <c:crosses val="autoZero"/>
        <c:auto val="1"/>
        <c:lblAlgn val="ctr"/>
        <c:lblOffset val="100"/>
        <c:noMultiLvlLbl val="0"/>
      </c:catAx>
      <c:valAx>
        <c:axId val="134455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4441600"/>
        <c:crosses val="autoZero"/>
        <c:crossBetween val="midCat"/>
      </c:valAx>
      <c:serAx>
        <c:axId val="113791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445568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20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3</c:v>
                </c:pt>
                <c:pt idx="2">
                  <c:v>9</c:v>
                </c:pt>
                <c:pt idx="3">
                  <c:v>11</c:v>
                </c:pt>
                <c:pt idx="4">
                  <c:v>16</c:v>
                </c:pt>
                <c:pt idx="5">
                  <c:v>18</c:v>
                </c:pt>
                <c:pt idx="6">
                  <c:v>31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4</c:v>
                </c:pt>
                <c:pt idx="1">
                  <c:v>8</c:v>
                </c:pt>
                <c:pt idx="2">
                  <c:v>11</c:v>
                </c:pt>
                <c:pt idx="3">
                  <c:v>14</c:v>
                </c:pt>
                <c:pt idx="4">
                  <c:v>15</c:v>
                </c:pt>
                <c:pt idx="5">
                  <c:v>9</c:v>
                </c:pt>
                <c:pt idx="6">
                  <c:v>28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9</c:v>
                </c:pt>
                <c:pt idx="2">
                  <c:v>15</c:v>
                </c:pt>
                <c:pt idx="3">
                  <c:v>27</c:v>
                </c:pt>
                <c:pt idx="4">
                  <c:v>23</c:v>
                </c:pt>
                <c:pt idx="5">
                  <c:v>24</c:v>
                </c:pt>
                <c:pt idx="6">
                  <c:v>41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9</c:v>
                </c:pt>
                <c:pt idx="1">
                  <c:v>13</c:v>
                </c:pt>
                <c:pt idx="2">
                  <c:v>14</c:v>
                </c:pt>
                <c:pt idx="3">
                  <c:v>18</c:v>
                </c:pt>
                <c:pt idx="4">
                  <c:v>18</c:v>
                </c:pt>
                <c:pt idx="5">
                  <c:v>43</c:v>
                </c:pt>
                <c:pt idx="6">
                  <c:v>33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</c:v>
                </c:pt>
                <c:pt idx="1">
                  <c:v>d4</c:v>
                </c:pt>
                <c:pt idx="2">
                  <c:v>d6</c:v>
                </c:pt>
                <c:pt idx="3">
                  <c:v>d8</c:v>
                </c:pt>
                <c:pt idx="4">
                  <c:v>d10</c:v>
                </c:pt>
                <c:pt idx="5">
                  <c:v>d12</c:v>
                </c:pt>
                <c:pt idx="6">
                  <c:v>d20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13</c:v>
                </c:pt>
                <c:pt idx="1">
                  <c:v>21</c:v>
                </c:pt>
                <c:pt idx="2">
                  <c:v>21</c:v>
                </c:pt>
                <c:pt idx="3">
                  <c:v>30</c:v>
                </c:pt>
                <c:pt idx="4">
                  <c:v>32</c:v>
                </c:pt>
                <c:pt idx="5">
                  <c:v>42</c:v>
                </c:pt>
                <c:pt idx="6">
                  <c:v>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257920"/>
        <c:axId val="120259712"/>
        <c:axId val="113463744"/>
      </c:area3DChart>
      <c:catAx>
        <c:axId val="1202579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0259712"/>
        <c:crosses val="autoZero"/>
        <c:auto val="1"/>
        <c:lblAlgn val="ctr"/>
        <c:lblOffset val="100"/>
        <c:noMultiLvlLbl val="0"/>
      </c:catAx>
      <c:valAx>
        <c:axId val="120259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0257920"/>
        <c:crosses val="autoZero"/>
        <c:crossBetween val="midCat"/>
      </c:valAx>
      <c:serAx>
        <c:axId val="1134637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20259712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8</c:v>
                </c:pt>
                <c:pt idx="4">
                  <c:v>9</c:v>
                </c:pt>
                <c:pt idx="5">
                  <c:v>13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8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9</c:v>
                </c:pt>
                <c:pt idx="2">
                  <c:v>11</c:v>
                </c:pt>
                <c:pt idx="3">
                  <c:v>15</c:v>
                </c:pt>
                <c:pt idx="4">
                  <c:v>14</c:v>
                </c:pt>
                <c:pt idx="5">
                  <c:v>21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2</c:v>
                </c:pt>
                <c:pt idx="1">
                  <c:v>11</c:v>
                </c:pt>
                <c:pt idx="2">
                  <c:v>14</c:v>
                </c:pt>
                <c:pt idx="3">
                  <c:v>27</c:v>
                </c:pt>
                <c:pt idx="4">
                  <c:v>18</c:v>
                </c:pt>
                <c:pt idx="5">
                  <c:v>30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4</c:v>
                </c:pt>
                <c:pt idx="1">
                  <c:v>16</c:v>
                </c:pt>
                <c:pt idx="2">
                  <c:v>15</c:v>
                </c:pt>
                <c:pt idx="3">
                  <c:v>23</c:v>
                </c:pt>
                <c:pt idx="4">
                  <c:v>18</c:v>
                </c:pt>
                <c:pt idx="5">
                  <c:v>32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6</c:v>
                </c:pt>
                <c:pt idx="1">
                  <c:v>18</c:v>
                </c:pt>
                <c:pt idx="2">
                  <c:v>9</c:v>
                </c:pt>
                <c:pt idx="3">
                  <c:v>24</c:v>
                </c:pt>
                <c:pt idx="4">
                  <c:v>43</c:v>
                </c:pt>
                <c:pt idx="5">
                  <c:v>42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20</c:v>
                </c:pt>
                <c:pt idx="1">
                  <c:v>31</c:v>
                </c:pt>
                <c:pt idx="2">
                  <c:v>28</c:v>
                </c:pt>
                <c:pt idx="3">
                  <c:v>41</c:v>
                </c:pt>
                <c:pt idx="4">
                  <c:v>33</c:v>
                </c:pt>
                <c:pt idx="5">
                  <c:v>61</c:v>
                </c:pt>
              </c:numCache>
            </c:numRef>
          </c:val>
        </c:ser>
        <c:bandFmts/>
        <c:axId val="120318592"/>
        <c:axId val="133779840"/>
        <c:axId val="120067392"/>
      </c:surface3DChart>
      <c:catAx>
        <c:axId val="1203185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3779840"/>
        <c:crosses val="autoZero"/>
        <c:auto val="1"/>
        <c:lblAlgn val="ctr"/>
        <c:lblOffset val="100"/>
        <c:noMultiLvlLbl val="0"/>
      </c:catAx>
      <c:valAx>
        <c:axId val="133779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0318592"/>
        <c:crosses val="autoZero"/>
        <c:crossBetween val="midCat"/>
      </c:valAx>
      <c:serAx>
        <c:axId val="1200673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377984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342899</xdr:colOff>
      <xdr:row>18</xdr:row>
      <xdr:rowOff>0</xdr:rowOff>
    </xdr:from>
    <xdr:to>
      <xdr:col>4</xdr:col>
      <xdr:colOff>316229</xdr:colOff>
      <xdr:row>23</xdr:row>
      <xdr:rowOff>7620</xdr:rowOff>
    </xdr:to>
    <xdr:sp macro="" textlink="">
      <xdr:nvSpPr>
        <xdr:cNvPr id="2" name="Hexagon 1"/>
        <xdr:cNvSpPr/>
      </xdr:nvSpPr>
      <xdr:spPr>
        <a:xfrm rot="16200000">
          <a:off x="1804034" y="4330065"/>
          <a:ext cx="1066800" cy="636270"/>
        </a:xfrm>
        <a:prstGeom prst="hexagon">
          <a:avLst/>
        </a:prstGeom>
        <a:solidFill>
          <a:srgbClr val="00FFFF">
            <a:alpha val="67000"/>
          </a:srgbClr>
        </a:solidFill>
        <a:ln w="3175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hastened</a:t>
          </a:r>
        </a:p>
      </xdr:txBody>
    </xdr:sp>
    <xdr:clientData/>
  </xdr:twoCellAnchor>
  <xdr:twoCellAnchor>
    <xdr:from>
      <xdr:col>0</xdr:col>
      <xdr:colOff>731520</xdr:colOff>
      <xdr:row>12</xdr:row>
      <xdr:rowOff>188910</xdr:rowOff>
    </xdr:from>
    <xdr:to>
      <xdr:col>1</xdr:col>
      <xdr:colOff>335518</xdr:colOff>
      <xdr:row>14</xdr:row>
      <xdr:rowOff>17746</xdr:rowOff>
    </xdr:to>
    <xdr:sp macro="" textlink="">
      <xdr:nvSpPr>
        <xdr:cNvPr id="3" name="Hexagon 2"/>
        <xdr:cNvSpPr/>
      </xdr:nvSpPr>
      <xdr:spPr>
        <a:xfrm>
          <a:off x="731520" y="2787330"/>
          <a:ext cx="830818" cy="225076"/>
        </a:xfrm>
        <a:prstGeom prst="hexagon">
          <a:avLst/>
        </a:prstGeom>
        <a:solidFill>
          <a:srgbClr val="00FFFF">
            <a:alpha val="53000"/>
          </a:srgbClr>
        </a:solidFill>
        <a:ln w="3175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="1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pr. f. good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showGridLines="0" tabSelected="1" zoomScaleNormal="100" workbookViewId="0"/>
  </sheetViews>
  <sheetFormatPr defaultRowHeight="15.6" x14ac:dyDescent="0.3"/>
  <cols>
    <col min="1" max="1" width="11.69921875" bestFit="1" customWidth="1"/>
    <col min="2" max="2" width="6.296875" style="20" bestFit="1" customWidth="1"/>
    <col min="3" max="3" width="8.5" style="20" bestFit="1" customWidth="1"/>
    <col min="4" max="4" width="4.296875" style="20" bestFit="1" customWidth="1"/>
    <col min="5" max="5" width="8.3984375" style="20" bestFit="1" customWidth="1"/>
    <col min="6" max="6" width="11.19921875" style="20" bestFit="1" customWidth="1"/>
    <col min="7" max="7" width="2.69921875" customWidth="1"/>
    <col min="8" max="8" width="14.09765625" bestFit="1" customWidth="1"/>
    <col min="9" max="9" width="4.8984375" bestFit="1" customWidth="1"/>
    <col min="10" max="10" width="22.796875" bestFit="1" customWidth="1"/>
    <col min="11" max="11" width="2.69921875" customWidth="1"/>
    <col min="12" max="12" width="20.796875" bestFit="1" customWidth="1"/>
    <col min="13" max="13" width="4.8984375" bestFit="1" customWidth="1"/>
    <col min="14" max="14" width="19" bestFit="1" customWidth="1"/>
  </cols>
  <sheetData>
    <row r="1" spans="1:14" s="105" customFormat="1" ht="31.8" thickBot="1" x14ac:dyDescent="0.35">
      <c r="A1" s="103" t="s">
        <v>0</v>
      </c>
      <c r="B1" s="103" t="s">
        <v>1</v>
      </c>
      <c r="C1" s="103" t="s">
        <v>2</v>
      </c>
      <c r="D1" s="104" t="s">
        <v>3</v>
      </c>
      <c r="E1" s="103" t="s">
        <v>4</v>
      </c>
      <c r="F1" s="103" t="s">
        <v>5</v>
      </c>
      <c r="H1" s="106" t="s">
        <v>16</v>
      </c>
      <c r="I1" s="106"/>
      <c r="J1" s="106"/>
      <c r="K1" s="106"/>
      <c r="L1" s="106" t="s">
        <v>17</v>
      </c>
      <c r="M1" s="106"/>
      <c r="N1" s="106"/>
    </row>
    <row r="2" spans="1:14" ht="16.8" thickTop="1" thickBot="1" x14ac:dyDescent="0.35">
      <c r="A2" s="89" t="s">
        <v>8</v>
      </c>
      <c r="B2" s="89">
        <v>1</v>
      </c>
      <c r="C2" s="72">
        <f>3</f>
        <v>3</v>
      </c>
      <c r="D2" s="138">
        <v>18</v>
      </c>
      <c r="E2" s="72">
        <f t="shared" ref="E2:E12" si="0">SUM(C2:D2)</f>
        <v>21</v>
      </c>
      <c r="F2" s="72" t="s">
        <v>9</v>
      </c>
      <c r="H2" s="83" t="s">
        <v>0</v>
      </c>
      <c r="I2" s="84" t="s">
        <v>18</v>
      </c>
      <c r="J2" s="85" t="s">
        <v>19</v>
      </c>
      <c r="L2" s="94" t="s">
        <v>0</v>
      </c>
      <c r="M2" s="95" t="s">
        <v>18</v>
      </c>
      <c r="N2" s="96" t="s">
        <v>77</v>
      </c>
    </row>
    <row r="3" spans="1:14" x14ac:dyDescent="0.3">
      <c r="A3" s="71" t="s">
        <v>102</v>
      </c>
      <c r="B3" s="71">
        <v>1</v>
      </c>
      <c r="C3" s="72">
        <v>0</v>
      </c>
      <c r="D3" s="138">
        <v>20</v>
      </c>
      <c r="E3" s="72">
        <f t="shared" si="0"/>
        <v>20</v>
      </c>
      <c r="F3" s="72" t="s">
        <v>105</v>
      </c>
      <c r="H3" s="86" t="s">
        <v>8</v>
      </c>
      <c r="I3" s="87">
        <v>10</v>
      </c>
      <c r="J3" s="88" t="s">
        <v>20</v>
      </c>
      <c r="L3" s="97" t="s">
        <v>112</v>
      </c>
      <c r="M3" s="73">
        <v>33</v>
      </c>
      <c r="N3" s="98" t="s">
        <v>152</v>
      </c>
    </row>
    <row r="4" spans="1:14" x14ac:dyDescent="0.3">
      <c r="A4" s="71" t="s">
        <v>109</v>
      </c>
      <c r="B4" s="71">
        <v>1</v>
      </c>
      <c r="C4" s="72">
        <v>1</v>
      </c>
      <c r="D4" s="138">
        <v>18</v>
      </c>
      <c r="E4" s="72">
        <f t="shared" si="0"/>
        <v>19</v>
      </c>
      <c r="F4" s="72" t="s">
        <v>108</v>
      </c>
      <c r="H4" s="86" t="s">
        <v>80</v>
      </c>
      <c r="I4" s="89">
        <v>10</v>
      </c>
      <c r="J4" s="88" t="s">
        <v>82</v>
      </c>
      <c r="L4" s="97" t="s">
        <v>151</v>
      </c>
      <c r="M4" s="73">
        <v>12</v>
      </c>
      <c r="N4" s="98" t="s">
        <v>132</v>
      </c>
    </row>
    <row r="5" spans="1:14" x14ac:dyDescent="0.3">
      <c r="A5" s="73" t="s">
        <v>136</v>
      </c>
      <c r="B5" s="73">
        <v>2</v>
      </c>
      <c r="C5" s="72">
        <v>1</v>
      </c>
      <c r="D5" s="138">
        <v>16</v>
      </c>
      <c r="E5" s="72">
        <f t="shared" si="0"/>
        <v>17</v>
      </c>
      <c r="F5" s="72" t="s">
        <v>137</v>
      </c>
      <c r="H5" s="86" t="s">
        <v>73</v>
      </c>
      <c r="I5" s="89">
        <v>10</v>
      </c>
      <c r="J5" s="88" t="s">
        <v>21</v>
      </c>
      <c r="L5" s="97" t="s">
        <v>113</v>
      </c>
      <c r="M5" s="73">
        <v>7</v>
      </c>
      <c r="N5" s="98" t="s">
        <v>115</v>
      </c>
    </row>
    <row r="6" spans="1:14" ht="18.600000000000001" x14ac:dyDescent="0.3">
      <c r="A6" s="89" t="s">
        <v>89</v>
      </c>
      <c r="B6" s="89">
        <v>1</v>
      </c>
      <c r="C6" s="205">
        <f>3+2</f>
        <v>5</v>
      </c>
      <c r="D6" s="138">
        <v>10</v>
      </c>
      <c r="E6" s="72">
        <f t="shared" si="0"/>
        <v>15</v>
      </c>
      <c r="F6" s="72" t="s">
        <v>9</v>
      </c>
      <c r="H6" s="86" t="s">
        <v>22</v>
      </c>
      <c r="I6" s="89">
        <v>10</v>
      </c>
      <c r="J6" s="88" t="s">
        <v>23</v>
      </c>
      <c r="L6" s="97" t="s">
        <v>148</v>
      </c>
      <c r="M6" s="73">
        <v>8</v>
      </c>
      <c r="N6" s="98" t="s">
        <v>132</v>
      </c>
    </row>
    <row r="7" spans="1:14" x14ac:dyDescent="0.3">
      <c r="A7" s="73" t="s">
        <v>113</v>
      </c>
      <c r="B7" s="73">
        <v>2</v>
      </c>
      <c r="C7" s="72">
        <v>2</v>
      </c>
      <c r="D7" s="138">
        <v>9</v>
      </c>
      <c r="E7" s="72">
        <f t="shared" si="0"/>
        <v>11</v>
      </c>
      <c r="F7" s="72" t="s">
        <v>6</v>
      </c>
      <c r="H7" s="86" t="s">
        <v>7</v>
      </c>
      <c r="I7" s="89">
        <v>10</v>
      </c>
      <c r="J7" s="88" t="s">
        <v>24</v>
      </c>
      <c r="L7" s="97" t="s">
        <v>147</v>
      </c>
      <c r="M7" s="73">
        <v>6</v>
      </c>
      <c r="N7" s="98" t="s">
        <v>132</v>
      </c>
    </row>
    <row r="8" spans="1:14" x14ac:dyDescent="0.3">
      <c r="A8" s="71" t="s">
        <v>100</v>
      </c>
      <c r="B8" s="71">
        <v>1</v>
      </c>
      <c r="C8" s="72">
        <v>1</v>
      </c>
      <c r="D8" s="138">
        <v>10</v>
      </c>
      <c r="E8" s="72">
        <f t="shared" si="0"/>
        <v>11</v>
      </c>
      <c r="F8" s="72" t="s">
        <v>107</v>
      </c>
      <c r="H8" s="161" t="s">
        <v>100</v>
      </c>
      <c r="I8" s="71">
        <v>12</v>
      </c>
      <c r="J8" s="162" t="s">
        <v>101</v>
      </c>
      <c r="L8" s="97" t="s">
        <v>146</v>
      </c>
      <c r="M8" s="73">
        <v>4</v>
      </c>
      <c r="N8" s="98" t="s">
        <v>132</v>
      </c>
    </row>
    <row r="9" spans="1:14" ht="16.2" thickBot="1" x14ac:dyDescent="0.35">
      <c r="A9" s="89" t="s">
        <v>7</v>
      </c>
      <c r="B9" s="89">
        <v>1</v>
      </c>
      <c r="C9" s="72">
        <v>4</v>
      </c>
      <c r="D9" s="138">
        <v>6</v>
      </c>
      <c r="E9" s="72">
        <f t="shared" si="0"/>
        <v>10</v>
      </c>
      <c r="F9" s="72" t="s">
        <v>6</v>
      </c>
      <c r="H9" s="161" t="s">
        <v>102</v>
      </c>
      <c r="I9" s="71">
        <v>12</v>
      </c>
      <c r="J9" s="162" t="s">
        <v>103</v>
      </c>
      <c r="L9" s="97" t="s">
        <v>145</v>
      </c>
      <c r="M9" s="73">
        <v>3</v>
      </c>
      <c r="N9" s="98" t="s">
        <v>132</v>
      </c>
    </row>
    <row r="10" spans="1:14" x14ac:dyDescent="0.3">
      <c r="A10" s="71" t="s">
        <v>87</v>
      </c>
      <c r="B10" s="71">
        <v>1</v>
      </c>
      <c r="C10" s="72">
        <v>2</v>
      </c>
      <c r="D10" s="138">
        <v>5</v>
      </c>
      <c r="E10" s="72">
        <f t="shared" si="0"/>
        <v>7</v>
      </c>
      <c r="F10" s="72" t="s">
        <v>106</v>
      </c>
      <c r="H10" s="161" t="s">
        <v>109</v>
      </c>
      <c r="I10" s="71" t="s">
        <v>116</v>
      </c>
      <c r="J10" s="162" t="s">
        <v>110</v>
      </c>
      <c r="L10" s="130" t="s">
        <v>25</v>
      </c>
      <c r="M10" s="148">
        <f>AVERAGE(M3:M9)</f>
        <v>10.428571428571429</v>
      </c>
      <c r="N10" s="99"/>
    </row>
    <row r="11" spans="1:14" ht="16.2" thickBot="1" x14ac:dyDescent="0.35">
      <c r="A11" s="89" t="s">
        <v>73</v>
      </c>
      <c r="B11" s="89">
        <v>1</v>
      </c>
      <c r="C11" s="72">
        <f>3</f>
        <v>3</v>
      </c>
      <c r="D11" s="138">
        <v>2</v>
      </c>
      <c r="E11" s="72">
        <f t="shared" si="0"/>
        <v>5</v>
      </c>
      <c r="F11" s="72" t="s">
        <v>9</v>
      </c>
      <c r="H11" s="161" t="s">
        <v>87</v>
      </c>
      <c r="I11" s="71" t="s">
        <v>116</v>
      </c>
      <c r="J11" s="162" t="s">
        <v>88</v>
      </c>
      <c r="L11" s="131" t="s">
        <v>26</v>
      </c>
      <c r="M11" s="100">
        <f>SUM(M3:M9)</f>
        <v>73</v>
      </c>
      <c r="N11" s="98"/>
    </row>
    <row r="12" spans="1:14" x14ac:dyDescent="0.3">
      <c r="A12" s="89" t="s">
        <v>80</v>
      </c>
      <c r="B12" s="89">
        <v>1</v>
      </c>
      <c r="C12" s="72">
        <v>1</v>
      </c>
      <c r="D12" s="138">
        <v>4</v>
      </c>
      <c r="E12" s="72">
        <f t="shared" si="0"/>
        <v>5</v>
      </c>
      <c r="F12" s="72" t="s">
        <v>81</v>
      </c>
      <c r="H12" s="127" t="s">
        <v>25</v>
      </c>
      <c r="I12" s="90">
        <f>AVERAGE(I3:I11)</f>
        <v>10.571428571428571</v>
      </c>
      <c r="J12" s="91"/>
      <c r="L12" s="131" t="s">
        <v>29</v>
      </c>
      <c r="M12" s="120">
        <f>M11/4</f>
        <v>18.25</v>
      </c>
      <c r="N12" s="98" t="s">
        <v>30</v>
      </c>
    </row>
    <row r="13" spans="1:14" ht="16.2" thickBot="1" x14ac:dyDescent="0.35">
      <c r="H13" s="128" t="s">
        <v>26</v>
      </c>
      <c r="I13" s="92">
        <f>SUM(I3:I11)</f>
        <v>74</v>
      </c>
      <c r="J13" s="88"/>
      <c r="L13" s="132" t="s">
        <v>31</v>
      </c>
      <c r="M13" s="121">
        <f>M12*2</f>
        <v>36.5</v>
      </c>
      <c r="N13" s="101" t="s">
        <v>32</v>
      </c>
    </row>
    <row r="14" spans="1:14" ht="16.2" thickTop="1" x14ac:dyDescent="0.3">
      <c r="D14" s="138">
        <f t="shared" ref="D14" ca="1" si="1">RANDBETWEEN(1,20)</f>
        <v>12</v>
      </c>
      <c r="H14" s="128" t="s">
        <v>27</v>
      </c>
      <c r="I14" s="92">
        <f>COUNT(I3:I11)</f>
        <v>7</v>
      </c>
      <c r="J14" s="88"/>
    </row>
    <row r="15" spans="1:14" x14ac:dyDescent="0.3">
      <c r="H15" s="128" t="s">
        <v>29</v>
      </c>
      <c r="I15" s="122">
        <f>I13/4</f>
        <v>18.5</v>
      </c>
      <c r="J15" s="88" t="s">
        <v>30</v>
      </c>
      <c r="L15" s="82" t="s">
        <v>33</v>
      </c>
      <c r="M15" s="125">
        <f>I15</f>
        <v>18.5</v>
      </c>
    </row>
    <row r="16" spans="1:14" ht="16.2" thickBot="1" x14ac:dyDescent="0.35">
      <c r="H16" s="129" t="s">
        <v>31</v>
      </c>
      <c r="I16" s="123">
        <f>I15*2</f>
        <v>37</v>
      </c>
      <c r="J16" s="93" t="s">
        <v>32</v>
      </c>
      <c r="L16" s="82" t="s">
        <v>34</v>
      </c>
      <c r="M16" s="125">
        <f>I16</f>
        <v>37</v>
      </c>
    </row>
    <row r="17" spans="12:13" ht="16.2" thickTop="1" x14ac:dyDescent="0.3">
      <c r="L17" s="82" t="s">
        <v>35</v>
      </c>
      <c r="M17" s="125">
        <f>I13</f>
        <v>74</v>
      </c>
    </row>
    <row r="19" spans="12:13" x14ac:dyDescent="0.3">
      <c r="L19" s="15" t="s">
        <v>36</v>
      </c>
      <c r="M19" s="124">
        <f>M11</f>
        <v>73</v>
      </c>
    </row>
  </sheetData>
  <sortState ref="A2:F12">
    <sortCondition descending="1" ref="E2:E12"/>
    <sortCondition descending="1" ref="C2:C12"/>
  </sortState>
  <conditionalFormatting sqref="M19">
    <cfRule type="cellIs" dxfId="398" priority="13" operator="greaterThan">
      <formula>$M$17</formula>
    </cfRule>
    <cfRule type="cellIs" dxfId="397" priority="14" operator="between">
      <formula>$M$16</formula>
      <formula>$M$17</formula>
    </cfRule>
    <cfRule type="cellIs" dxfId="396" priority="15" operator="between">
      <formula>$M$15</formula>
      <formula>$M$16</formula>
    </cfRule>
    <cfRule type="cellIs" dxfId="395" priority="16" operator="lessThan">
      <formula>$M$15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zoomScaleNormal="100" workbookViewId="0"/>
  </sheetViews>
  <sheetFormatPr defaultRowHeight="15.6" x14ac:dyDescent="0.3"/>
  <cols>
    <col min="1" max="1" width="16.69921875" style="20" bestFit="1" customWidth="1"/>
    <col min="2" max="2" width="25.69921875" style="20" bestFit="1" customWidth="1"/>
    <col min="3" max="3" width="22.69921875" style="20" bestFit="1" customWidth="1"/>
    <col min="4" max="4" width="4.8984375" style="20" bestFit="1" customWidth="1"/>
    <col min="5" max="5" width="5.796875" style="20" bestFit="1" customWidth="1"/>
    <col min="6" max="6" width="3.8984375" style="20" bestFit="1" customWidth="1"/>
    <col min="7" max="7" width="7.09765625" style="20" bestFit="1" customWidth="1"/>
    <col min="8" max="8" width="3.8984375" style="20" bestFit="1" customWidth="1"/>
    <col min="9" max="9" width="5.3984375" style="20" bestFit="1" customWidth="1"/>
    <col min="10" max="10" width="9.19921875" style="20" bestFit="1" customWidth="1"/>
  </cols>
  <sheetData>
    <row r="1" spans="1:11" ht="16.2" thickBot="1" x14ac:dyDescent="0.35">
      <c r="A1" s="102" t="s">
        <v>0</v>
      </c>
      <c r="B1" s="77" t="s">
        <v>37</v>
      </c>
      <c r="C1" s="77" t="s">
        <v>38</v>
      </c>
      <c r="D1" s="79" t="s">
        <v>39</v>
      </c>
      <c r="E1" s="77" t="s">
        <v>40</v>
      </c>
      <c r="F1" s="77" t="s">
        <v>41</v>
      </c>
      <c r="G1" s="77" t="s">
        <v>42</v>
      </c>
      <c r="H1" s="81" t="s">
        <v>43</v>
      </c>
      <c r="I1" s="78" t="s">
        <v>28</v>
      </c>
      <c r="J1" s="200" t="s">
        <v>84</v>
      </c>
      <c r="K1" s="77" t="s">
        <v>97</v>
      </c>
    </row>
    <row r="2" spans="1:11" x14ac:dyDescent="0.3">
      <c r="A2" s="73" t="s">
        <v>114</v>
      </c>
      <c r="B2" s="72" t="s">
        <v>143</v>
      </c>
      <c r="C2" s="72" t="s">
        <v>169</v>
      </c>
      <c r="D2" s="80">
        <v>15</v>
      </c>
      <c r="E2" s="154">
        <v>0</v>
      </c>
      <c r="F2" s="154">
        <v>0</v>
      </c>
      <c r="G2" s="154">
        <v>0</v>
      </c>
      <c r="H2" s="138">
        <f t="shared" ref="H2:H23" ca="1" si="0">RANDBETWEEN(1,20)</f>
        <v>10</v>
      </c>
      <c r="I2" s="72">
        <f t="shared" ref="I2:I6" ca="1" si="1">SUM(D2:H2)</f>
        <v>25</v>
      </c>
      <c r="J2" s="157"/>
      <c r="K2" s="180"/>
    </row>
    <row r="3" spans="1:11" x14ac:dyDescent="0.3">
      <c r="A3" s="73" t="s">
        <v>114</v>
      </c>
      <c r="B3" s="72" t="s">
        <v>138</v>
      </c>
      <c r="C3" s="72" t="s">
        <v>170</v>
      </c>
      <c r="D3" s="80">
        <v>10</v>
      </c>
      <c r="E3" s="154">
        <v>0</v>
      </c>
      <c r="F3" s="154">
        <v>0</v>
      </c>
      <c r="G3" s="154">
        <v>0</v>
      </c>
      <c r="H3" s="138">
        <f t="shared" ca="1" si="0"/>
        <v>10</v>
      </c>
      <c r="I3" s="72">
        <f t="shared" ca="1" si="1"/>
        <v>20</v>
      </c>
      <c r="J3" s="157"/>
      <c r="K3" s="180"/>
    </row>
    <row r="4" spans="1:11" x14ac:dyDescent="0.3">
      <c r="A4" s="73" t="s">
        <v>114</v>
      </c>
      <c r="B4" s="72" t="s">
        <v>164</v>
      </c>
      <c r="C4" s="72" t="s">
        <v>165</v>
      </c>
      <c r="D4" s="80">
        <v>10</v>
      </c>
      <c r="E4" s="154">
        <v>0</v>
      </c>
      <c r="F4" s="154">
        <v>0</v>
      </c>
      <c r="G4" s="154">
        <v>0</v>
      </c>
      <c r="H4" s="138">
        <f t="shared" ca="1" si="0"/>
        <v>11</v>
      </c>
      <c r="I4" s="72">
        <f t="shared" ref="I4:I5" ca="1" si="2">SUM(D4:H4)</f>
        <v>21</v>
      </c>
      <c r="J4" s="157"/>
      <c r="K4" s="180"/>
    </row>
    <row r="5" spans="1:11" x14ac:dyDescent="0.3">
      <c r="A5" s="73" t="s">
        <v>114</v>
      </c>
      <c r="B5" s="72" t="s">
        <v>139</v>
      </c>
      <c r="C5" s="72" t="s">
        <v>139</v>
      </c>
      <c r="D5" s="80">
        <v>10</v>
      </c>
      <c r="E5" s="154">
        <v>0</v>
      </c>
      <c r="F5" s="191"/>
      <c r="G5" s="191"/>
      <c r="H5" s="138">
        <f t="shared" ca="1" si="0"/>
        <v>4</v>
      </c>
      <c r="I5" s="72">
        <f t="shared" ca="1" si="2"/>
        <v>14</v>
      </c>
      <c r="J5" s="157"/>
      <c r="K5" s="180"/>
    </row>
    <row r="6" spans="1:11" x14ac:dyDescent="0.3">
      <c r="A6" s="164" t="s">
        <v>114</v>
      </c>
      <c r="B6" s="75" t="s">
        <v>175</v>
      </c>
      <c r="C6" s="75" t="s">
        <v>176</v>
      </c>
      <c r="D6" s="192"/>
      <c r="E6" s="193"/>
      <c r="F6" s="193"/>
      <c r="G6" s="193"/>
      <c r="H6" s="140">
        <f t="shared" ca="1" si="0"/>
        <v>2</v>
      </c>
      <c r="I6" s="75">
        <f t="shared" ca="1" si="1"/>
        <v>2</v>
      </c>
      <c r="J6" s="167"/>
      <c r="K6" s="201"/>
    </row>
    <row r="7" spans="1:11" x14ac:dyDescent="0.3">
      <c r="A7" s="73" t="s">
        <v>131</v>
      </c>
      <c r="B7" s="72" t="s">
        <v>143</v>
      </c>
      <c r="C7" s="72" t="s">
        <v>144</v>
      </c>
      <c r="D7" s="80">
        <v>8</v>
      </c>
      <c r="E7" s="154">
        <v>0</v>
      </c>
      <c r="F7" s="154">
        <v>0</v>
      </c>
      <c r="G7" s="154">
        <v>0</v>
      </c>
      <c r="H7" s="138">
        <f t="shared" ca="1" si="0"/>
        <v>11</v>
      </c>
      <c r="I7" s="72">
        <f t="shared" ref="I7:I9" ca="1" si="3">SUM(D7:H7)</f>
        <v>19</v>
      </c>
      <c r="J7" s="157"/>
      <c r="K7" s="180"/>
    </row>
    <row r="8" spans="1:11" x14ac:dyDescent="0.3">
      <c r="A8" s="73" t="s">
        <v>131</v>
      </c>
      <c r="B8" s="72" t="s">
        <v>138</v>
      </c>
      <c r="C8" s="72" t="s">
        <v>140</v>
      </c>
      <c r="D8" s="80">
        <v>3</v>
      </c>
      <c r="E8" s="154">
        <v>0</v>
      </c>
      <c r="F8" s="154">
        <v>0</v>
      </c>
      <c r="G8" s="154">
        <v>0</v>
      </c>
      <c r="H8" s="138">
        <f t="shared" ca="1" si="0"/>
        <v>2</v>
      </c>
      <c r="I8" s="72">
        <f t="shared" ca="1" si="3"/>
        <v>5</v>
      </c>
      <c r="J8" s="157"/>
      <c r="K8" s="180"/>
    </row>
    <row r="9" spans="1:11" x14ac:dyDescent="0.3">
      <c r="A9" s="73" t="s">
        <v>131</v>
      </c>
      <c r="B9" s="72" t="s">
        <v>139</v>
      </c>
      <c r="C9" s="72" t="s">
        <v>139</v>
      </c>
      <c r="D9" s="80">
        <v>8</v>
      </c>
      <c r="E9" s="154">
        <v>0</v>
      </c>
      <c r="F9" s="154">
        <v>0</v>
      </c>
      <c r="G9" s="154">
        <v>0</v>
      </c>
      <c r="H9" s="138">
        <f t="shared" ca="1" si="0"/>
        <v>17</v>
      </c>
      <c r="I9" s="72">
        <f t="shared" ca="1" si="3"/>
        <v>25</v>
      </c>
      <c r="J9" s="157"/>
      <c r="K9" s="180"/>
    </row>
    <row r="10" spans="1:11" x14ac:dyDescent="0.3">
      <c r="A10" s="164" t="s">
        <v>131</v>
      </c>
      <c r="B10" s="75" t="s">
        <v>141</v>
      </c>
      <c r="C10" s="75" t="s">
        <v>142</v>
      </c>
      <c r="D10" s="192"/>
      <c r="E10" s="193"/>
      <c r="F10" s="193"/>
      <c r="G10" s="193"/>
      <c r="H10" s="140">
        <f t="shared" ca="1" si="0"/>
        <v>17</v>
      </c>
      <c r="I10" s="75">
        <f t="shared" ref="I10:I23" ca="1" si="4">SUM(D10:H10)</f>
        <v>17</v>
      </c>
      <c r="J10" s="194"/>
      <c r="K10" s="201"/>
    </row>
    <row r="11" spans="1:11" x14ac:dyDescent="0.3">
      <c r="A11" s="73" t="s">
        <v>134</v>
      </c>
      <c r="B11" s="72" t="s">
        <v>143</v>
      </c>
      <c r="C11" s="72" t="s">
        <v>163</v>
      </c>
      <c r="D11" s="80">
        <v>11</v>
      </c>
      <c r="E11" s="154">
        <v>0</v>
      </c>
      <c r="F11" s="154">
        <v>0</v>
      </c>
      <c r="G11" s="154">
        <v>0</v>
      </c>
      <c r="H11" s="138">
        <f t="shared" ca="1" si="0"/>
        <v>5</v>
      </c>
      <c r="I11" s="72">
        <f t="shared" ca="1" si="4"/>
        <v>16</v>
      </c>
      <c r="J11" s="157"/>
      <c r="K11" s="180"/>
    </row>
    <row r="12" spans="1:11" x14ac:dyDescent="0.3">
      <c r="A12" s="73" t="s">
        <v>134</v>
      </c>
      <c r="B12" s="72" t="s">
        <v>138</v>
      </c>
      <c r="C12" s="72" t="s">
        <v>170</v>
      </c>
      <c r="D12" s="80">
        <v>6</v>
      </c>
      <c r="E12" s="154">
        <v>0</v>
      </c>
      <c r="F12" s="154">
        <v>0</v>
      </c>
      <c r="G12" s="154">
        <v>0</v>
      </c>
      <c r="H12" s="138">
        <f t="shared" ca="1" si="0"/>
        <v>19</v>
      </c>
      <c r="I12" s="72">
        <f t="shared" ca="1" si="4"/>
        <v>25</v>
      </c>
      <c r="J12" s="157"/>
      <c r="K12" s="180"/>
    </row>
    <row r="13" spans="1:11" x14ac:dyDescent="0.3">
      <c r="A13" s="73" t="s">
        <v>134</v>
      </c>
      <c r="B13" s="72" t="s">
        <v>164</v>
      </c>
      <c r="C13" s="72" t="s">
        <v>165</v>
      </c>
      <c r="D13" s="80">
        <v>6</v>
      </c>
      <c r="E13" s="154">
        <v>0</v>
      </c>
      <c r="F13" s="154">
        <v>0</v>
      </c>
      <c r="G13" s="154">
        <v>0</v>
      </c>
      <c r="H13" s="138">
        <f t="shared" ca="1" si="0"/>
        <v>12</v>
      </c>
      <c r="I13" s="72">
        <f t="shared" ca="1" si="4"/>
        <v>18</v>
      </c>
      <c r="J13" s="157"/>
      <c r="K13" s="180"/>
    </row>
    <row r="14" spans="1:11" x14ac:dyDescent="0.3">
      <c r="A14" s="164" t="s">
        <v>134</v>
      </c>
      <c r="B14" s="75" t="s">
        <v>166</v>
      </c>
      <c r="C14" s="75" t="s">
        <v>167</v>
      </c>
      <c r="D14" s="192"/>
      <c r="E14" s="193"/>
      <c r="F14" s="193"/>
      <c r="G14" s="193"/>
      <c r="H14" s="140">
        <f t="shared" ca="1" si="0"/>
        <v>4</v>
      </c>
      <c r="I14" s="75">
        <f t="shared" ca="1" si="4"/>
        <v>4</v>
      </c>
      <c r="J14" s="194"/>
      <c r="K14" s="201"/>
    </row>
    <row r="15" spans="1:11" x14ac:dyDescent="0.3">
      <c r="A15" s="73" t="s">
        <v>133</v>
      </c>
      <c r="B15" s="72" t="s">
        <v>143</v>
      </c>
      <c r="C15" s="72" t="s">
        <v>169</v>
      </c>
      <c r="D15" s="80">
        <v>15</v>
      </c>
      <c r="E15" s="154">
        <v>0</v>
      </c>
      <c r="F15" s="154">
        <v>0</v>
      </c>
      <c r="G15" s="154">
        <v>0</v>
      </c>
      <c r="H15" s="138">
        <f t="shared" ca="1" si="0"/>
        <v>11</v>
      </c>
      <c r="I15" s="72">
        <f t="shared" ca="1" si="4"/>
        <v>26</v>
      </c>
      <c r="J15" s="157"/>
      <c r="K15" s="180"/>
    </row>
    <row r="16" spans="1:11" x14ac:dyDescent="0.3">
      <c r="A16" s="73" t="s">
        <v>133</v>
      </c>
      <c r="B16" s="72" t="s">
        <v>138</v>
      </c>
      <c r="C16" s="72" t="s">
        <v>170</v>
      </c>
      <c r="D16" s="80">
        <v>10</v>
      </c>
      <c r="E16" s="154">
        <v>0</v>
      </c>
      <c r="F16" s="154">
        <v>0</v>
      </c>
      <c r="G16" s="154">
        <v>0</v>
      </c>
      <c r="H16" s="138">
        <f t="shared" ca="1" si="0"/>
        <v>11</v>
      </c>
      <c r="I16" s="72">
        <f t="shared" ref="I16:I17" ca="1" si="5">SUM(D16:H16)</f>
        <v>21</v>
      </c>
      <c r="J16" s="157"/>
      <c r="K16" s="180"/>
    </row>
    <row r="17" spans="1:11" x14ac:dyDescent="0.3">
      <c r="A17" s="73" t="s">
        <v>133</v>
      </c>
      <c r="B17" s="72" t="s">
        <v>164</v>
      </c>
      <c r="C17" s="72" t="s">
        <v>165</v>
      </c>
      <c r="D17" s="80">
        <v>10</v>
      </c>
      <c r="E17" s="154">
        <v>0</v>
      </c>
      <c r="F17" s="154">
        <v>0</v>
      </c>
      <c r="G17" s="154">
        <v>0</v>
      </c>
      <c r="H17" s="138">
        <f t="shared" ca="1" si="0"/>
        <v>5</v>
      </c>
      <c r="I17" s="72">
        <f t="shared" ca="1" si="5"/>
        <v>15</v>
      </c>
      <c r="J17" s="157"/>
      <c r="K17" s="180"/>
    </row>
    <row r="18" spans="1:11" x14ac:dyDescent="0.3">
      <c r="A18" s="164" t="s">
        <v>133</v>
      </c>
      <c r="B18" s="75" t="s">
        <v>166</v>
      </c>
      <c r="C18" s="75" t="s">
        <v>168</v>
      </c>
      <c r="D18" s="192"/>
      <c r="E18" s="193"/>
      <c r="F18" s="193"/>
      <c r="G18" s="193"/>
      <c r="H18" s="140">
        <f t="shared" ca="1" si="0"/>
        <v>12</v>
      </c>
      <c r="I18" s="75">
        <f t="shared" ca="1" si="4"/>
        <v>12</v>
      </c>
      <c r="J18" s="194"/>
      <c r="K18" s="201"/>
    </row>
    <row r="19" spans="1:11" x14ac:dyDescent="0.3">
      <c r="A19" s="73" t="s">
        <v>135</v>
      </c>
      <c r="B19" s="72" t="s">
        <v>143</v>
      </c>
      <c r="C19" s="72" t="s">
        <v>171</v>
      </c>
      <c r="D19" s="80">
        <v>18</v>
      </c>
      <c r="E19" s="154">
        <v>0</v>
      </c>
      <c r="F19" s="154">
        <v>0</v>
      </c>
      <c r="G19" s="154">
        <v>0</v>
      </c>
      <c r="H19" s="138">
        <f t="shared" ca="1" si="0"/>
        <v>1</v>
      </c>
      <c r="I19" s="72">
        <f t="shared" ca="1" si="4"/>
        <v>19</v>
      </c>
      <c r="J19" s="157"/>
      <c r="K19" s="180"/>
    </row>
    <row r="20" spans="1:11" x14ac:dyDescent="0.3">
      <c r="A20" s="73" t="s">
        <v>135</v>
      </c>
      <c r="B20" s="72" t="s">
        <v>138</v>
      </c>
      <c r="C20" s="72" t="s">
        <v>163</v>
      </c>
      <c r="D20" s="80">
        <v>13</v>
      </c>
      <c r="E20" s="154">
        <v>0</v>
      </c>
      <c r="F20" s="154">
        <v>0</v>
      </c>
      <c r="G20" s="154">
        <v>0</v>
      </c>
      <c r="H20" s="138">
        <f t="shared" ca="1" si="0"/>
        <v>5</v>
      </c>
      <c r="I20" s="72">
        <f t="shared" ca="1" si="4"/>
        <v>18</v>
      </c>
      <c r="J20" s="157"/>
      <c r="K20" s="180"/>
    </row>
    <row r="21" spans="1:11" s="190" customFormat="1" x14ac:dyDescent="0.3">
      <c r="A21" s="73" t="s">
        <v>135</v>
      </c>
      <c r="B21" s="72" t="s">
        <v>164</v>
      </c>
      <c r="C21" s="72" t="s">
        <v>172</v>
      </c>
      <c r="D21" s="80">
        <v>13</v>
      </c>
      <c r="E21" s="154">
        <v>0</v>
      </c>
      <c r="F21" s="154">
        <v>0</v>
      </c>
      <c r="G21" s="154">
        <v>0</v>
      </c>
      <c r="H21" s="138">
        <f t="shared" ca="1" si="0"/>
        <v>18</v>
      </c>
      <c r="I21" s="72">
        <f t="shared" ca="1" si="4"/>
        <v>31</v>
      </c>
      <c r="J21" s="157"/>
      <c r="K21" s="180"/>
    </row>
    <row r="22" spans="1:11" s="190" customFormat="1" x14ac:dyDescent="0.3">
      <c r="A22" s="73" t="s">
        <v>135</v>
      </c>
      <c r="B22" s="72" t="s">
        <v>173</v>
      </c>
      <c r="C22" s="72" t="s">
        <v>163</v>
      </c>
      <c r="D22" s="80">
        <v>13</v>
      </c>
      <c r="E22" s="154">
        <v>0</v>
      </c>
      <c r="F22" s="154">
        <v>0</v>
      </c>
      <c r="G22" s="154">
        <v>0</v>
      </c>
      <c r="H22" s="138">
        <f t="shared" ca="1" si="0"/>
        <v>3</v>
      </c>
      <c r="I22" s="72">
        <f t="shared" ref="I22" ca="1" si="6">SUM(D22:H22)</f>
        <v>16</v>
      </c>
      <c r="J22" s="157"/>
      <c r="K22" s="180"/>
    </row>
    <row r="23" spans="1:11" x14ac:dyDescent="0.3">
      <c r="A23" s="164" t="s">
        <v>135</v>
      </c>
      <c r="B23" s="75" t="s">
        <v>175</v>
      </c>
      <c r="C23" s="75" t="s">
        <v>176</v>
      </c>
      <c r="D23" s="192"/>
      <c r="E23" s="193"/>
      <c r="F23" s="193"/>
      <c r="G23" s="193"/>
      <c r="H23" s="140">
        <f t="shared" ca="1" si="0"/>
        <v>4</v>
      </c>
      <c r="I23" s="75">
        <f t="shared" ca="1" si="4"/>
        <v>4</v>
      </c>
      <c r="J23" s="194"/>
      <c r="K23" s="201"/>
    </row>
    <row r="24" spans="1:11" ht="16.2" thickBot="1" x14ac:dyDescent="0.35">
      <c r="K24" s="72"/>
    </row>
    <row r="25" spans="1:11" ht="16.2" thickBot="1" x14ac:dyDescent="0.35">
      <c r="A25" s="102" t="s">
        <v>0</v>
      </c>
      <c r="B25" s="77" t="s">
        <v>37</v>
      </c>
      <c r="C25" s="77" t="s">
        <v>38</v>
      </c>
      <c r="D25" s="79" t="s">
        <v>39</v>
      </c>
      <c r="E25" s="77" t="s">
        <v>40</v>
      </c>
      <c r="F25" s="77" t="s">
        <v>41</v>
      </c>
      <c r="G25" s="77" t="s">
        <v>42</v>
      </c>
      <c r="H25" s="81" t="s">
        <v>43</v>
      </c>
      <c r="I25" s="78" t="s">
        <v>28</v>
      </c>
      <c r="J25" s="200" t="s">
        <v>84</v>
      </c>
      <c r="K25" s="77" t="s">
        <v>97</v>
      </c>
    </row>
    <row r="26" spans="1:11" x14ac:dyDescent="0.3">
      <c r="A26" s="71" t="s">
        <v>117</v>
      </c>
      <c r="B26" s="72" t="s">
        <v>123</v>
      </c>
      <c r="C26" s="180" t="s">
        <v>124</v>
      </c>
      <c r="D26" s="80">
        <v>10</v>
      </c>
      <c r="E26" s="154">
        <v>4</v>
      </c>
      <c r="F26" s="154">
        <v>2</v>
      </c>
      <c r="G26" s="181">
        <v>1</v>
      </c>
      <c r="H26" s="138">
        <f t="shared" ref="H26:H33" ca="1" si="7">RANDBETWEEN(1,20)</f>
        <v>8</v>
      </c>
      <c r="I26" s="72">
        <f t="shared" ref="I26:I33" ca="1" si="8">SUM(D26:H26)</f>
        <v>25</v>
      </c>
      <c r="J26" s="168"/>
      <c r="K26" s="202"/>
    </row>
    <row r="27" spans="1:11" x14ac:dyDescent="0.3">
      <c r="A27" s="71" t="s">
        <v>117</v>
      </c>
      <c r="B27" s="72" t="s">
        <v>127</v>
      </c>
      <c r="C27" s="180" t="s">
        <v>124</v>
      </c>
      <c r="D27" s="80">
        <v>5</v>
      </c>
      <c r="E27" s="154">
        <v>4</v>
      </c>
      <c r="F27" s="154">
        <v>2</v>
      </c>
      <c r="G27" s="181">
        <v>1</v>
      </c>
      <c r="H27" s="138">
        <f t="shared" ca="1" si="7"/>
        <v>13</v>
      </c>
      <c r="I27" s="72">
        <f t="shared" ca="1" si="8"/>
        <v>25</v>
      </c>
      <c r="J27" s="168"/>
      <c r="K27" s="202"/>
    </row>
    <row r="28" spans="1:11" x14ac:dyDescent="0.3">
      <c r="A28" s="74" t="s">
        <v>117</v>
      </c>
      <c r="B28" s="75" t="s">
        <v>125</v>
      </c>
      <c r="C28" s="75" t="s">
        <v>126</v>
      </c>
      <c r="D28" s="165">
        <v>10</v>
      </c>
      <c r="E28" s="166">
        <v>4</v>
      </c>
      <c r="F28" s="166">
        <v>2</v>
      </c>
      <c r="G28" s="182">
        <v>1</v>
      </c>
      <c r="H28" s="140">
        <f t="shared" ca="1" si="7"/>
        <v>14</v>
      </c>
      <c r="I28" s="75">
        <f t="shared" ca="1" si="8"/>
        <v>31</v>
      </c>
      <c r="J28" s="169"/>
      <c r="K28" s="203"/>
    </row>
    <row r="29" spans="1:11" x14ac:dyDescent="0.3">
      <c r="A29" s="71" t="s">
        <v>118</v>
      </c>
      <c r="B29" s="72" t="s">
        <v>121</v>
      </c>
      <c r="C29" s="72" t="s">
        <v>128</v>
      </c>
      <c r="D29" s="80">
        <v>10</v>
      </c>
      <c r="E29" s="154">
        <v>4</v>
      </c>
      <c r="F29" s="154">
        <v>2</v>
      </c>
      <c r="G29" s="181">
        <v>1</v>
      </c>
      <c r="H29" s="138">
        <f t="shared" ca="1" si="7"/>
        <v>13</v>
      </c>
      <c r="I29" s="72">
        <f t="shared" ca="1" si="8"/>
        <v>30</v>
      </c>
      <c r="J29" s="168"/>
      <c r="K29" s="202"/>
    </row>
    <row r="30" spans="1:11" x14ac:dyDescent="0.3">
      <c r="A30" s="71" t="s">
        <v>118</v>
      </c>
      <c r="B30" s="72" t="s">
        <v>120</v>
      </c>
      <c r="C30" s="72" t="s">
        <v>128</v>
      </c>
      <c r="D30" s="80">
        <v>5</v>
      </c>
      <c r="E30" s="154">
        <v>4</v>
      </c>
      <c r="F30" s="154">
        <v>2</v>
      </c>
      <c r="G30" s="181">
        <v>1</v>
      </c>
      <c r="H30" s="138">
        <f t="shared" ca="1" si="7"/>
        <v>9</v>
      </c>
      <c r="I30" s="72">
        <f t="shared" ca="1" si="8"/>
        <v>21</v>
      </c>
      <c r="J30" s="168"/>
      <c r="K30" s="202"/>
    </row>
    <row r="31" spans="1:11" x14ac:dyDescent="0.3">
      <c r="A31" s="74" t="s">
        <v>118</v>
      </c>
      <c r="B31" s="75" t="s">
        <v>122</v>
      </c>
      <c r="C31" s="75" t="s">
        <v>128</v>
      </c>
      <c r="D31" s="165">
        <v>10</v>
      </c>
      <c r="E31" s="166">
        <v>4</v>
      </c>
      <c r="F31" s="166">
        <v>2</v>
      </c>
      <c r="G31" s="182">
        <v>1</v>
      </c>
      <c r="H31" s="140">
        <f t="shared" ca="1" si="7"/>
        <v>10</v>
      </c>
      <c r="I31" s="75">
        <f t="shared" ca="1" si="8"/>
        <v>27</v>
      </c>
      <c r="J31" s="169"/>
      <c r="K31" s="203"/>
    </row>
    <row r="32" spans="1:11" x14ac:dyDescent="0.3">
      <c r="A32" s="69" t="s">
        <v>119</v>
      </c>
      <c r="B32" s="70" t="s">
        <v>120</v>
      </c>
      <c r="C32" s="70" t="s">
        <v>128</v>
      </c>
      <c r="D32" s="183">
        <v>4</v>
      </c>
      <c r="E32" s="184">
        <v>1</v>
      </c>
      <c r="F32" s="184">
        <v>0</v>
      </c>
      <c r="G32" s="185">
        <v>1</v>
      </c>
      <c r="H32" s="139">
        <f t="shared" ca="1" si="7"/>
        <v>18</v>
      </c>
      <c r="I32" s="70">
        <f t="shared" ca="1" si="8"/>
        <v>24</v>
      </c>
      <c r="J32" s="186"/>
      <c r="K32" s="204"/>
    </row>
    <row r="33" spans="1:11" x14ac:dyDescent="0.3">
      <c r="A33" s="74" t="s">
        <v>119</v>
      </c>
      <c r="B33" s="75" t="s">
        <v>122</v>
      </c>
      <c r="C33" s="75" t="s">
        <v>128</v>
      </c>
      <c r="D33" s="165">
        <v>4</v>
      </c>
      <c r="E33" s="166">
        <v>1</v>
      </c>
      <c r="F33" s="166">
        <v>0</v>
      </c>
      <c r="G33" s="182">
        <v>1</v>
      </c>
      <c r="H33" s="140">
        <f t="shared" ca="1" si="7"/>
        <v>13</v>
      </c>
      <c r="I33" s="75">
        <f t="shared" ca="1" si="8"/>
        <v>19</v>
      </c>
      <c r="J33" s="169"/>
      <c r="K33" s="203"/>
    </row>
  </sheetData>
  <conditionalFormatting sqref="H25 H28">
    <cfRule type="cellIs" dxfId="394" priority="983" operator="equal">
      <formula>20</formula>
    </cfRule>
    <cfRule type="cellIs" dxfId="393" priority="984" operator="equal">
      <formula>1</formula>
    </cfRule>
  </conditionalFormatting>
  <conditionalFormatting sqref="H25 H28">
    <cfRule type="cellIs" dxfId="392" priority="973" operator="equal">
      <formula>20</formula>
    </cfRule>
    <cfRule type="cellIs" dxfId="391" priority="974" operator="equal">
      <formula>1</formula>
    </cfRule>
  </conditionalFormatting>
  <conditionalFormatting sqref="H25">
    <cfRule type="cellIs" dxfId="390" priority="939" operator="equal">
      <formula>20</formula>
    </cfRule>
    <cfRule type="cellIs" dxfId="389" priority="940" operator="equal">
      <formula>1</formula>
    </cfRule>
  </conditionalFormatting>
  <conditionalFormatting sqref="E25">
    <cfRule type="cellIs" dxfId="388" priority="933" operator="equal">
      <formula>"No"</formula>
    </cfRule>
    <cfRule type="cellIs" dxfId="387" priority="934" operator="equal">
      <formula>"Yes"</formula>
    </cfRule>
  </conditionalFormatting>
  <conditionalFormatting sqref="H25">
    <cfRule type="cellIs" dxfId="386" priority="929" operator="equal">
      <formula>20</formula>
    </cfRule>
    <cfRule type="cellIs" dxfId="385" priority="930" operator="equal">
      <formula>1</formula>
    </cfRule>
  </conditionalFormatting>
  <conditionalFormatting sqref="E25">
    <cfRule type="cellIs" dxfId="384" priority="923" operator="equal">
      <formula>"No"</formula>
    </cfRule>
    <cfRule type="cellIs" dxfId="383" priority="924" operator="equal">
      <formula>"Yes"</formula>
    </cfRule>
  </conditionalFormatting>
  <conditionalFormatting sqref="H28">
    <cfRule type="cellIs" dxfId="382" priority="901" operator="equal">
      <formula>20</formula>
    </cfRule>
    <cfRule type="cellIs" dxfId="381" priority="902" operator="equal">
      <formula>1</formula>
    </cfRule>
  </conditionalFormatting>
  <conditionalFormatting sqref="H28">
    <cfRule type="cellIs" dxfId="380" priority="891" operator="equal">
      <formula>20</formula>
    </cfRule>
    <cfRule type="cellIs" dxfId="379" priority="892" operator="equal">
      <formula>1</formula>
    </cfRule>
  </conditionalFormatting>
  <conditionalFormatting sqref="F25">
    <cfRule type="cellIs" dxfId="378" priority="765" operator="equal">
      <formula>"No"</formula>
    </cfRule>
    <cfRule type="cellIs" dxfId="377" priority="766" operator="equal">
      <formula>"Yes"</formula>
    </cfRule>
  </conditionalFormatting>
  <conditionalFormatting sqref="F25">
    <cfRule type="cellIs" dxfId="376" priority="763" operator="equal">
      <formula>"No"</formula>
    </cfRule>
    <cfRule type="cellIs" dxfId="375" priority="764" operator="equal">
      <formula>"Yes"</formula>
    </cfRule>
  </conditionalFormatting>
  <conditionalFormatting sqref="H30">
    <cfRule type="cellIs" dxfId="374" priority="735" operator="equal">
      <formula>20</formula>
    </cfRule>
    <cfRule type="cellIs" dxfId="373" priority="736" operator="equal">
      <formula>1</formula>
    </cfRule>
  </conditionalFormatting>
  <conditionalFormatting sqref="H30">
    <cfRule type="cellIs" dxfId="372" priority="733" operator="equal">
      <formula>20</formula>
    </cfRule>
    <cfRule type="cellIs" dxfId="371" priority="734" operator="equal">
      <formula>1</formula>
    </cfRule>
  </conditionalFormatting>
  <conditionalFormatting sqref="H30">
    <cfRule type="cellIs" dxfId="370" priority="731" operator="equal">
      <formula>20</formula>
    </cfRule>
    <cfRule type="cellIs" dxfId="369" priority="732" operator="equal">
      <formula>1</formula>
    </cfRule>
  </conditionalFormatting>
  <conditionalFormatting sqref="H30">
    <cfRule type="cellIs" dxfId="368" priority="727" operator="equal">
      <formula>20</formula>
    </cfRule>
    <cfRule type="cellIs" dxfId="367" priority="728" operator="equal">
      <formula>1</formula>
    </cfRule>
  </conditionalFormatting>
  <conditionalFormatting sqref="F26:F28">
    <cfRule type="cellIs" dxfId="366" priority="687" operator="equal">
      <formula>"No"</formula>
    </cfRule>
    <cfRule type="cellIs" dxfId="365" priority="688" operator="equal">
      <formula>"Yes"</formula>
    </cfRule>
  </conditionalFormatting>
  <conditionalFormatting sqref="F26:F28">
    <cfRule type="cellIs" dxfId="364" priority="685" operator="equal">
      <formula>"No"</formula>
    </cfRule>
    <cfRule type="cellIs" dxfId="363" priority="686" operator="equal">
      <formula>"Yes"</formula>
    </cfRule>
  </conditionalFormatting>
  <conditionalFormatting sqref="H26">
    <cfRule type="cellIs" dxfId="362" priority="709" operator="equal">
      <formula>20</formula>
    </cfRule>
    <cfRule type="cellIs" dxfId="361" priority="710" operator="equal">
      <formula>1</formula>
    </cfRule>
  </conditionalFormatting>
  <conditionalFormatting sqref="H26">
    <cfRule type="cellIs" dxfId="360" priority="707" operator="equal">
      <formula>20</formula>
    </cfRule>
    <cfRule type="cellIs" dxfId="359" priority="708" operator="equal">
      <formula>1</formula>
    </cfRule>
  </conditionalFormatting>
  <conditionalFormatting sqref="H26">
    <cfRule type="cellIs" dxfId="358" priority="705" operator="equal">
      <formula>20</formula>
    </cfRule>
    <cfRule type="cellIs" dxfId="357" priority="706" operator="equal">
      <formula>1</formula>
    </cfRule>
  </conditionalFormatting>
  <conditionalFormatting sqref="E26:E28">
    <cfRule type="cellIs" dxfId="356" priority="703" operator="equal">
      <formula>"No"</formula>
    </cfRule>
    <cfRule type="cellIs" dxfId="355" priority="704" operator="equal">
      <formula>"Yes"</formula>
    </cfRule>
  </conditionalFormatting>
  <conditionalFormatting sqref="H26">
    <cfRule type="cellIs" dxfId="354" priority="701" operator="equal">
      <formula>20</formula>
    </cfRule>
    <cfRule type="cellIs" dxfId="353" priority="702" operator="equal">
      <formula>1</formula>
    </cfRule>
  </conditionalFormatting>
  <conditionalFormatting sqref="E26:E28">
    <cfRule type="cellIs" dxfId="352" priority="699" operator="equal">
      <formula>"No"</formula>
    </cfRule>
    <cfRule type="cellIs" dxfId="351" priority="700" operator="equal">
      <formula>"Yes"</formula>
    </cfRule>
  </conditionalFormatting>
  <conditionalFormatting sqref="H27">
    <cfRule type="cellIs" dxfId="350" priority="683" operator="equal">
      <formula>20</formula>
    </cfRule>
    <cfRule type="cellIs" dxfId="349" priority="684" operator="equal">
      <formula>1</formula>
    </cfRule>
  </conditionalFormatting>
  <conditionalFormatting sqref="H27">
    <cfRule type="cellIs" dxfId="348" priority="681" operator="equal">
      <formula>20</formula>
    </cfRule>
    <cfRule type="cellIs" dxfId="347" priority="682" operator="equal">
      <formula>1</formula>
    </cfRule>
  </conditionalFormatting>
  <conditionalFormatting sqref="H27">
    <cfRule type="cellIs" dxfId="346" priority="679" operator="equal">
      <formula>20</formula>
    </cfRule>
    <cfRule type="cellIs" dxfId="345" priority="680" operator="equal">
      <formula>1</formula>
    </cfRule>
  </conditionalFormatting>
  <conditionalFormatting sqref="H27">
    <cfRule type="cellIs" dxfId="344" priority="677" operator="equal">
      <formula>20</formula>
    </cfRule>
    <cfRule type="cellIs" dxfId="343" priority="678" operator="equal">
      <formula>1</formula>
    </cfRule>
  </conditionalFormatting>
  <conditionalFormatting sqref="H29">
    <cfRule type="cellIs" dxfId="342" priority="403" operator="equal">
      <formula>20</formula>
    </cfRule>
    <cfRule type="cellIs" dxfId="341" priority="404" operator="equal">
      <formula>1</formula>
    </cfRule>
  </conditionalFormatting>
  <conditionalFormatting sqref="H29">
    <cfRule type="cellIs" dxfId="340" priority="401" operator="equal">
      <formula>20</formula>
    </cfRule>
    <cfRule type="cellIs" dxfId="339" priority="402" operator="equal">
      <formula>1</formula>
    </cfRule>
  </conditionalFormatting>
  <conditionalFormatting sqref="H29">
    <cfRule type="cellIs" dxfId="338" priority="399" operator="equal">
      <formula>20</formula>
    </cfRule>
    <cfRule type="cellIs" dxfId="337" priority="400" operator="equal">
      <formula>1</formula>
    </cfRule>
  </conditionalFormatting>
  <conditionalFormatting sqref="H29">
    <cfRule type="cellIs" dxfId="336" priority="397" operator="equal">
      <formula>20</formula>
    </cfRule>
    <cfRule type="cellIs" dxfId="335" priority="398" operator="equal">
      <formula>1</formula>
    </cfRule>
  </conditionalFormatting>
  <conditionalFormatting sqref="H31:H33">
    <cfRule type="cellIs" dxfId="334" priority="323" operator="equal">
      <formula>20</formula>
    </cfRule>
    <cfRule type="cellIs" dxfId="333" priority="324" operator="equal">
      <formula>1</formula>
    </cfRule>
  </conditionalFormatting>
  <conditionalFormatting sqref="H31:H33">
    <cfRule type="cellIs" dxfId="332" priority="321" operator="equal">
      <formula>20</formula>
    </cfRule>
    <cfRule type="cellIs" dxfId="331" priority="322" operator="equal">
      <formula>1</formula>
    </cfRule>
  </conditionalFormatting>
  <conditionalFormatting sqref="H31:H33">
    <cfRule type="cellIs" dxfId="330" priority="319" operator="equal">
      <formula>20</formula>
    </cfRule>
    <cfRule type="cellIs" dxfId="329" priority="320" operator="equal">
      <formula>1</formula>
    </cfRule>
  </conditionalFormatting>
  <conditionalFormatting sqref="H31:H33">
    <cfRule type="cellIs" dxfId="328" priority="315" operator="equal">
      <formula>20</formula>
    </cfRule>
    <cfRule type="cellIs" dxfId="327" priority="316" operator="equal">
      <formula>1</formula>
    </cfRule>
  </conditionalFormatting>
  <conditionalFormatting sqref="H2">
    <cfRule type="cellIs" dxfId="326" priority="279" operator="equal">
      <formula>20</formula>
    </cfRule>
    <cfRule type="cellIs" dxfId="325" priority="280" operator="equal">
      <formula>1</formula>
    </cfRule>
  </conditionalFormatting>
  <conditionalFormatting sqref="E2">
    <cfRule type="cellIs" dxfId="324" priority="277" operator="equal">
      <formula>"No"</formula>
    </cfRule>
    <cfRule type="cellIs" dxfId="323" priority="278" operator="equal">
      <formula>"Yes"</formula>
    </cfRule>
  </conditionalFormatting>
  <conditionalFormatting sqref="H3">
    <cfRule type="cellIs" dxfId="322" priority="275" operator="equal">
      <formula>20</formula>
    </cfRule>
    <cfRule type="cellIs" dxfId="321" priority="276" operator="equal">
      <formula>1</formula>
    </cfRule>
  </conditionalFormatting>
  <conditionalFormatting sqref="E3:E4">
    <cfRule type="cellIs" dxfId="320" priority="273" operator="equal">
      <formula>"No"</formula>
    </cfRule>
    <cfRule type="cellIs" dxfId="319" priority="274" operator="equal">
      <formula>"Yes"</formula>
    </cfRule>
  </conditionalFormatting>
  <conditionalFormatting sqref="H6">
    <cfRule type="cellIs" dxfId="318" priority="271" operator="equal">
      <formula>20</formula>
    </cfRule>
    <cfRule type="cellIs" dxfId="317" priority="272" operator="equal">
      <formula>1</formula>
    </cfRule>
  </conditionalFormatting>
  <conditionalFormatting sqref="F2">
    <cfRule type="cellIs" dxfId="316" priority="267" operator="equal">
      <formula>"No"</formula>
    </cfRule>
    <cfRule type="cellIs" dxfId="315" priority="268" operator="equal">
      <formula>"Yes"</formula>
    </cfRule>
  </conditionalFormatting>
  <conditionalFormatting sqref="F3:F4">
    <cfRule type="cellIs" dxfId="314" priority="265" operator="equal">
      <formula>"No"</formula>
    </cfRule>
    <cfRule type="cellIs" dxfId="313" priority="266" operator="equal">
      <formula>"Yes"</formula>
    </cfRule>
  </conditionalFormatting>
  <conditionalFormatting sqref="G2">
    <cfRule type="cellIs" dxfId="312" priority="231" operator="equal">
      <formula>"No"</formula>
    </cfRule>
    <cfRule type="cellIs" dxfId="311" priority="232" operator="equal">
      <formula>"Yes"</formula>
    </cfRule>
  </conditionalFormatting>
  <conditionalFormatting sqref="G3:G4">
    <cfRule type="cellIs" dxfId="310" priority="229" operator="equal">
      <formula>"No"</formula>
    </cfRule>
    <cfRule type="cellIs" dxfId="309" priority="230" operator="equal">
      <formula>"Yes"</formula>
    </cfRule>
  </conditionalFormatting>
  <conditionalFormatting sqref="G25">
    <cfRule type="cellIs" dxfId="308" priority="225" operator="equal">
      <formula>"No"</formula>
    </cfRule>
    <cfRule type="cellIs" dxfId="307" priority="226" operator="equal">
      <formula>"Yes"</formula>
    </cfRule>
  </conditionalFormatting>
  <conditionalFormatting sqref="G26">
    <cfRule type="cellIs" dxfId="306" priority="223" operator="equal">
      <formula>"No"</formula>
    </cfRule>
    <cfRule type="cellIs" dxfId="305" priority="224" operator="equal">
      <formula>"Yes"</formula>
    </cfRule>
  </conditionalFormatting>
  <conditionalFormatting sqref="G27">
    <cfRule type="cellIs" dxfId="304" priority="221" operator="equal">
      <formula>"No"</formula>
    </cfRule>
    <cfRule type="cellIs" dxfId="303" priority="222" operator="equal">
      <formula>"Yes"</formula>
    </cfRule>
  </conditionalFormatting>
  <conditionalFormatting sqref="E28">
    <cfRule type="cellIs" dxfId="302" priority="209" operator="equal">
      <formula>"No"</formula>
    </cfRule>
    <cfRule type="cellIs" dxfId="301" priority="210" operator="equal">
      <formula>"Yes"</formula>
    </cfRule>
  </conditionalFormatting>
  <conditionalFormatting sqref="E28">
    <cfRule type="cellIs" dxfId="300" priority="207" operator="equal">
      <formula>"No"</formula>
    </cfRule>
    <cfRule type="cellIs" dxfId="299" priority="208" operator="equal">
      <formula>"Yes"</formula>
    </cfRule>
  </conditionalFormatting>
  <conditionalFormatting sqref="F28">
    <cfRule type="cellIs" dxfId="298" priority="205" operator="equal">
      <formula>"No"</formula>
    </cfRule>
    <cfRule type="cellIs" dxfId="297" priority="206" operator="equal">
      <formula>"Yes"</formula>
    </cfRule>
  </conditionalFormatting>
  <conditionalFormatting sqref="F28">
    <cfRule type="cellIs" dxfId="296" priority="203" operator="equal">
      <formula>"No"</formula>
    </cfRule>
    <cfRule type="cellIs" dxfId="295" priority="204" operator="equal">
      <formula>"Yes"</formula>
    </cfRule>
  </conditionalFormatting>
  <conditionalFormatting sqref="F29:F31">
    <cfRule type="cellIs" dxfId="294" priority="197" operator="equal">
      <formula>"No"</formula>
    </cfRule>
    <cfRule type="cellIs" dxfId="293" priority="198" operator="equal">
      <formula>"Yes"</formula>
    </cfRule>
  </conditionalFormatting>
  <conditionalFormatting sqref="F29:F31">
    <cfRule type="cellIs" dxfId="292" priority="195" operator="equal">
      <formula>"No"</formula>
    </cfRule>
    <cfRule type="cellIs" dxfId="291" priority="196" operator="equal">
      <formula>"Yes"</formula>
    </cfRule>
  </conditionalFormatting>
  <conditionalFormatting sqref="E29:E31">
    <cfRule type="cellIs" dxfId="290" priority="201" operator="equal">
      <formula>"No"</formula>
    </cfRule>
    <cfRule type="cellIs" dxfId="289" priority="202" operator="equal">
      <formula>"Yes"</formula>
    </cfRule>
  </conditionalFormatting>
  <conditionalFormatting sqref="E29:E31">
    <cfRule type="cellIs" dxfId="288" priority="199" operator="equal">
      <formula>"No"</formula>
    </cfRule>
    <cfRule type="cellIs" dxfId="287" priority="200" operator="equal">
      <formula>"Yes"</formula>
    </cfRule>
  </conditionalFormatting>
  <conditionalFormatting sqref="G28">
    <cfRule type="cellIs" dxfId="286" priority="193" operator="equal">
      <formula>"No"</formula>
    </cfRule>
    <cfRule type="cellIs" dxfId="285" priority="194" operator="equal">
      <formula>"Yes"</formula>
    </cfRule>
  </conditionalFormatting>
  <conditionalFormatting sqref="G29">
    <cfRule type="cellIs" dxfId="284" priority="191" operator="equal">
      <formula>"No"</formula>
    </cfRule>
    <cfRule type="cellIs" dxfId="283" priority="192" operator="equal">
      <formula>"Yes"</formula>
    </cfRule>
  </conditionalFormatting>
  <conditionalFormatting sqref="G30">
    <cfRule type="cellIs" dxfId="282" priority="189" operator="equal">
      <formula>"No"</formula>
    </cfRule>
    <cfRule type="cellIs" dxfId="281" priority="190" operator="equal">
      <formula>"Yes"</formula>
    </cfRule>
  </conditionalFormatting>
  <conditionalFormatting sqref="G31">
    <cfRule type="cellIs" dxfId="280" priority="187" operator="equal">
      <formula>"No"</formula>
    </cfRule>
    <cfRule type="cellIs" dxfId="279" priority="188" operator="equal">
      <formula>"Yes"</formula>
    </cfRule>
  </conditionalFormatting>
  <conditionalFormatting sqref="G32">
    <cfRule type="cellIs" dxfId="278" priority="185" operator="equal">
      <formula>"No"</formula>
    </cfRule>
    <cfRule type="cellIs" dxfId="277" priority="186" operator="equal">
      <formula>"Yes"</formula>
    </cfRule>
  </conditionalFormatting>
  <conditionalFormatting sqref="F31:F33">
    <cfRule type="cellIs" dxfId="276" priority="179" operator="equal">
      <formula>"No"</formula>
    </cfRule>
    <cfRule type="cellIs" dxfId="275" priority="180" operator="equal">
      <formula>"Yes"</formula>
    </cfRule>
  </conditionalFormatting>
  <conditionalFormatting sqref="F31:F33">
    <cfRule type="cellIs" dxfId="274" priority="177" operator="equal">
      <formula>"No"</formula>
    </cfRule>
    <cfRule type="cellIs" dxfId="273" priority="178" operator="equal">
      <formula>"Yes"</formula>
    </cfRule>
  </conditionalFormatting>
  <conditionalFormatting sqref="E31:E33">
    <cfRule type="cellIs" dxfId="272" priority="183" operator="equal">
      <formula>"No"</formula>
    </cfRule>
    <cfRule type="cellIs" dxfId="271" priority="184" operator="equal">
      <formula>"Yes"</formula>
    </cfRule>
  </conditionalFormatting>
  <conditionalFormatting sqref="E31:E33">
    <cfRule type="cellIs" dxfId="270" priority="181" operator="equal">
      <formula>"No"</formula>
    </cfRule>
    <cfRule type="cellIs" dxfId="269" priority="182" operator="equal">
      <formula>"Yes"</formula>
    </cfRule>
  </conditionalFormatting>
  <conditionalFormatting sqref="H7:H11 H19 H15 H21">
    <cfRule type="cellIs" dxfId="268" priority="175" operator="equal">
      <formula>20</formula>
    </cfRule>
    <cfRule type="cellIs" dxfId="267" priority="176" operator="equal">
      <formula>1</formula>
    </cfRule>
  </conditionalFormatting>
  <conditionalFormatting sqref="E7:E10 E15:E16 E19">
    <cfRule type="cellIs" dxfId="266" priority="173" operator="equal">
      <formula>"No"</formula>
    </cfRule>
    <cfRule type="cellIs" dxfId="265" priority="174" operator="equal">
      <formula>"Yes"</formula>
    </cfRule>
  </conditionalFormatting>
  <conditionalFormatting sqref="F7:F8 F15:F16 F19 F10">
    <cfRule type="cellIs" dxfId="264" priority="171" operator="equal">
      <formula>"No"</formula>
    </cfRule>
    <cfRule type="cellIs" dxfId="263" priority="172" operator="equal">
      <formula>"Yes"</formula>
    </cfRule>
  </conditionalFormatting>
  <conditionalFormatting sqref="G7:G8 G15:G16 G19 G10">
    <cfRule type="cellIs" dxfId="262" priority="169" operator="equal">
      <formula>"No"</formula>
    </cfRule>
    <cfRule type="cellIs" dxfId="261" priority="170" operator="equal">
      <formula>"Yes"</formula>
    </cfRule>
  </conditionalFormatting>
  <conditionalFormatting sqref="H26 H29">
    <cfRule type="cellIs" dxfId="260" priority="167" operator="equal">
      <formula>20</formula>
    </cfRule>
    <cfRule type="cellIs" dxfId="259" priority="168" operator="equal">
      <formula>1</formula>
    </cfRule>
  </conditionalFormatting>
  <conditionalFormatting sqref="H26 H29">
    <cfRule type="cellIs" dxfId="258" priority="165" operator="equal">
      <formula>20</formula>
    </cfRule>
    <cfRule type="cellIs" dxfId="257" priority="166" operator="equal">
      <formula>1</formula>
    </cfRule>
  </conditionalFormatting>
  <conditionalFormatting sqref="H26">
    <cfRule type="cellIs" dxfId="256" priority="163" operator="equal">
      <formula>20</formula>
    </cfRule>
    <cfRule type="cellIs" dxfId="255" priority="164" operator="equal">
      <formula>1</formula>
    </cfRule>
  </conditionalFormatting>
  <conditionalFormatting sqref="E26">
    <cfRule type="cellIs" dxfId="254" priority="161" operator="equal">
      <formula>"No"</formula>
    </cfRule>
    <cfRule type="cellIs" dxfId="253" priority="162" operator="equal">
      <formula>"Yes"</formula>
    </cfRule>
  </conditionalFormatting>
  <conditionalFormatting sqref="H26">
    <cfRule type="cellIs" dxfId="252" priority="159" operator="equal">
      <formula>20</formula>
    </cfRule>
    <cfRule type="cellIs" dxfId="251" priority="160" operator="equal">
      <formula>1</formula>
    </cfRule>
  </conditionalFormatting>
  <conditionalFormatting sqref="E26">
    <cfRule type="cellIs" dxfId="250" priority="157" operator="equal">
      <formula>"No"</formula>
    </cfRule>
    <cfRule type="cellIs" dxfId="249" priority="158" operator="equal">
      <formula>"Yes"</formula>
    </cfRule>
  </conditionalFormatting>
  <conditionalFormatting sqref="H29">
    <cfRule type="cellIs" dxfId="248" priority="155" operator="equal">
      <formula>20</formula>
    </cfRule>
    <cfRule type="cellIs" dxfId="247" priority="156" operator="equal">
      <formula>1</formula>
    </cfRule>
  </conditionalFormatting>
  <conditionalFormatting sqref="H29">
    <cfRule type="cellIs" dxfId="246" priority="153" operator="equal">
      <formula>20</formula>
    </cfRule>
    <cfRule type="cellIs" dxfId="245" priority="154" operator="equal">
      <formula>1</formula>
    </cfRule>
  </conditionalFormatting>
  <conditionalFormatting sqref="F26">
    <cfRule type="cellIs" dxfId="244" priority="151" operator="equal">
      <formula>"No"</formula>
    </cfRule>
    <cfRule type="cellIs" dxfId="243" priority="152" operator="equal">
      <formula>"Yes"</formula>
    </cfRule>
  </conditionalFormatting>
  <conditionalFormatting sqref="F26">
    <cfRule type="cellIs" dxfId="242" priority="149" operator="equal">
      <formula>"No"</formula>
    </cfRule>
    <cfRule type="cellIs" dxfId="241" priority="150" operator="equal">
      <formula>"Yes"</formula>
    </cfRule>
  </conditionalFormatting>
  <conditionalFormatting sqref="H31">
    <cfRule type="cellIs" dxfId="240" priority="147" operator="equal">
      <formula>20</formula>
    </cfRule>
    <cfRule type="cellIs" dxfId="239" priority="148" operator="equal">
      <formula>1</formula>
    </cfRule>
  </conditionalFormatting>
  <conditionalFormatting sqref="H31">
    <cfRule type="cellIs" dxfId="238" priority="145" operator="equal">
      <formula>20</formula>
    </cfRule>
    <cfRule type="cellIs" dxfId="237" priority="146" operator="equal">
      <formula>1</formula>
    </cfRule>
  </conditionalFormatting>
  <conditionalFormatting sqref="H31">
    <cfRule type="cellIs" dxfId="236" priority="143" operator="equal">
      <formula>20</formula>
    </cfRule>
    <cfRule type="cellIs" dxfId="235" priority="144" operator="equal">
      <formula>1</formula>
    </cfRule>
  </conditionalFormatting>
  <conditionalFormatting sqref="H31">
    <cfRule type="cellIs" dxfId="234" priority="141" operator="equal">
      <formula>20</formula>
    </cfRule>
    <cfRule type="cellIs" dxfId="233" priority="142" operator="equal">
      <formula>1</formula>
    </cfRule>
  </conditionalFormatting>
  <conditionalFormatting sqref="H27">
    <cfRule type="cellIs" dxfId="232" priority="139" operator="equal">
      <formula>20</formula>
    </cfRule>
    <cfRule type="cellIs" dxfId="231" priority="140" operator="equal">
      <formula>1</formula>
    </cfRule>
  </conditionalFormatting>
  <conditionalFormatting sqref="H27">
    <cfRule type="cellIs" dxfId="230" priority="137" operator="equal">
      <formula>20</formula>
    </cfRule>
    <cfRule type="cellIs" dxfId="229" priority="138" operator="equal">
      <formula>1</formula>
    </cfRule>
  </conditionalFormatting>
  <conditionalFormatting sqref="H27">
    <cfRule type="cellIs" dxfId="228" priority="135" operator="equal">
      <formula>20</formula>
    </cfRule>
    <cfRule type="cellIs" dxfId="227" priority="136" operator="equal">
      <formula>1</formula>
    </cfRule>
  </conditionalFormatting>
  <conditionalFormatting sqref="H27">
    <cfRule type="cellIs" dxfId="226" priority="133" operator="equal">
      <formula>20</formula>
    </cfRule>
    <cfRule type="cellIs" dxfId="225" priority="134" operator="equal">
      <formula>1</formula>
    </cfRule>
  </conditionalFormatting>
  <conditionalFormatting sqref="H28">
    <cfRule type="cellIs" dxfId="224" priority="131" operator="equal">
      <formula>20</formula>
    </cfRule>
    <cfRule type="cellIs" dxfId="223" priority="132" operator="equal">
      <formula>1</formula>
    </cfRule>
  </conditionalFormatting>
  <conditionalFormatting sqref="H28">
    <cfRule type="cellIs" dxfId="222" priority="129" operator="equal">
      <formula>20</formula>
    </cfRule>
    <cfRule type="cellIs" dxfId="221" priority="130" operator="equal">
      <formula>1</formula>
    </cfRule>
  </conditionalFormatting>
  <conditionalFormatting sqref="H28">
    <cfRule type="cellIs" dxfId="220" priority="127" operator="equal">
      <formula>20</formula>
    </cfRule>
    <cfRule type="cellIs" dxfId="219" priority="128" operator="equal">
      <formula>1</formula>
    </cfRule>
  </conditionalFormatting>
  <conditionalFormatting sqref="H28">
    <cfRule type="cellIs" dxfId="218" priority="125" operator="equal">
      <formula>20</formula>
    </cfRule>
    <cfRule type="cellIs" dxfId="217" priority="126" operator="equal">
      <formula>1</formula>
    </cfRule>
  </conditionalFormatting>
  <conditionalFormatting sqref="H30">
    <cfRule type="cellIs" dxfId="216" priority="123" operator="equal">
      <formula>20</formula>
    </cfRule>
    <cfRule type="cellIs" dxfId="215" priority="124" operator="equal">
      <formula>1</formula>
    </cfRule>
  </conditionalFormatting>
  <conditionalFormatting sqref="H30">
    <cfRule type="cellIs" dxfId="214" priority="121" operator="equal">
      <formula>20</formula>
    </cfRule>
    <cfRule type="cellIs" dxfId="213" priority="122" operator="equal">
      <formula>1</formula>
    </cfRule>
  </conditionalFormatting>
  <conditionalFormatting sqref="H30">
    <cfRule type="cellIs" dxfId="212" priority="119" operator="equal">
      <formula>20</formula>
    </cfRule>
    <cfRule type="cellIs" dxfId="211" priority="120" operator="equal">
      <formula>1</formula>
    </cfRule>
  </conditionalFormatting>
  <conditionalFormatting sqref="H30">
    <cfRule type="cellIs" dxfId="210" priority="117" operator="equal">
      <formula>20</formula>
    </cfRule>
    <cfRule type="cellIs" dxfId="209" priority="118" operator="equal">
      <formula>1</formula>
    </cfRule>
  </conditionalFormatting>
  <conditionalFormatting sqref="G26">
    <cfRule type="cellIs" dxfId="208" priority="115" operator="equal">
      <formula>"No"</formula>
    </cfRule>
    <cfRule type="cellIs" dxfId="207" priority="116" operator="equal">
      <formula>"Yes"</formula>
    </cfRule>
  </conditionalFormatting>
  <conditionalFormatting sqref="G27">
    <cfRule type="cellIs" dxfId="206" priority="113" operator="equal">
      <formula>"No"</formula>
    </cfRule>
    <cfRule type="cellIs" dxfId="205" priority="114" operator="equal">
      <formula>"Yes"</formula>
    </cfRule>
  </conditionalFormatting>
  <conditionalFormatting sqref="G28">
    <cfRule type="cellIs" dxfId="204" priority="111" operator="equal">
      <formula>"No"</formula>
    </cfRule>
    <cfRule type="cellIs" dxfId="203" priority="112" operator="equal">
      <formula>"Yes"</formula>
    </cfRule>
  </conditionalFormatting>
  <conditionalFormatting sqref="E29">
    <cfRule type="cellIs" dxfId="202" priority="109" operator="equal">
      <formula>"No"</formula>
    </cfRule>
    <cfRule type="cellIs" dxfId="201" priority="110" operator="equal">
      <formula>"Yes"</formula>
    </cfRule>
  </conditionalFormatting>
  <conditionalFormatting sqref="E29">
    <cfRule type="cellIs" dxfId="200" priority="107" operator="equal">
      <formula>"No"</formula>
    </cfRule>
    <cfRule type="cellIs" dxfId="199" priority="108" operator="equal">
      <formula>"Yes"</formula>
    </cfRule>
  </conditionalFormatting>
  <conditionalFormatting sqref="F29">
    <cfRule type="cellIs" dxfId="198" priority="105" operator="equal">
      <formula>"No"</formula>
    </cfRule>
    <cfRule type="cellIs" dxfId="197" priority="106" operator="equal">
      <formula>"Yes"</formula>
    </cfRule>
  </conditionalFormatting>
  <conditionalFormatting sqref="F29">
    <cfRule type="cellIs" dxfId="196" priority="103" operator="equal">
      <formula>"No"</formula>
    </cfRule>
    <cfRule type="cellIs" dxfId="195" priority="104" operator="equal">
      <formula>"Yes"</formula>
    </cfRule>
  </conditionalFormatting>
  <conditionalFormatting sqref="G29">
    <cfRule type="cellIs" dxfId="194" priority="101" operator="equal">
      <formula>"No"</formula>
    </cfRule>
    <cfRule type="cellIs" dxfId="193" priority="102" operator="equal">
      <formula>"Yes"</formula>
    </cfRule>
  </conditionalFormatting>
  <conditionalFormatting sqref="G30">
    <cfRule type="cellIs" dxfId="192" priority="99" operator="equal">
      <formula>"No"</formula>
    </cfRule>
    <cfRule type="cellIs" dxfId="191" priority="100" operator="equal">
      <formula>"Yes"</formula>
    </cfRule>
  </conditionalFormatting>
  <conditionalFormatting sqref="G31">
    <cfRule type="cellIs" dxfId="190" priority="97" operator="equal">
      <formula>"No"</formula>
    </cfRule>
    <cfRule type="cellIs" dxfId="189" priority="98" operator="equal">
      <formula>"Yes"</formula>
    </cfRule>
  </conditionalFormatting>
  <conditionalFormatting sqref="G32">
    <cfRule type="cellIs" dxfId="188" priority="95" operator="equal">
      <formula>"No"</formula>
    </cfRule>
    <cfRule type="cellIs" dxfId="187" priority="96" operator="equal">
      <formula>"Yes"</formula>
    </cfRule>
  </conditionalFormatting>
  <conditionalFormatting sqref="G33">
    <cfRule type="cellIs" dxfId="186" priority="93" operator="equal">
      <formula>"No"</formula>
    </cfRule>
    <cfRule type="cellIs" dxfId="185" priority="94" operator="equal">
      <formula>"Yes"</formula>
    </cfRule>
  </conditionalFormatting>
  <conditionalFormatting sqref="H4:H5">
    <cfRule type="cellIs" dxfId="184" priority="91" operator="equal">
      <formula>20</formula>
    </cfRule>
    <cfRule type="cellIs" dxfId="183" priority="92" operator="equal">
      <formula>1</formula>
    </cfRule>
  </conditionalFormatting>
  <conditionalFormatting sqref="E5:E6">
    <cfRule type="cellIs" dxfId="182" priority="89" operator="equal">
      <formula>"No"</formula>
    </cfRule>
    <cfRule type="cellIs" dxfId="181" priority="90" operator="equal">
      <formula>"Yes"</formula>
    </cfRule>
  </conditionalFormatting>
  <conditionalFormatting sqref="F5:F6">
    <cfRule type="cellIs" dxfId="180" priority="87" operator="equal">
      <formula>"No"</formula>
    </cfRule>
    <cfRule type="cellIs" dxfId="179" priority="88" operator="equal">
      <formula>"Yes"</formula>
    </cfRule>
  </conditionalFormatting>
  <conditionalFormatting sqref="G5:G6">
    <cfRule type="cellIs" dxfId="178" priority="85" operator="equal">
      <formula>"No"</formula>
    </cfRule>
    <cfRule type="cellIs" dxfId="177" priority="86" operator="equal">
      <formula>"Yes"</formula>
    </cfRule>
  </conditionalFormatting>
  <conditionalFormatting sqref="E11">
    <cfRule type="cellIs" dxfId="176" priority="83" operator="equal">
      <formula>"No"</formula>
    </cfRule>
    <cfRule type="cellIs" dxfId="175" priority="84" operator="equal">
      <formula>"Yes"</formula>
    </cfRule>
  </conditionalFormatting>
  <conditionalFormatting sqref="F11">
    <cfRule type="cellIs" dxfId="174" priority="81" operator="equal">
      <formula>"No"</formula>
    </cfRule>
    <cfRule type="cellIs" dxfId="173" priority="82" operator="equal">
      <formula>"Yes"</formula>
    </cfRule>
  </conditionalFormatting>
  <conditionalFormatting sqref="G11">
    <cfRule type="cellIs" dxfId="172" priority="79" operator="equal">
      <formula>"No"</formula>
    </cfRule>
    <cfRule type="cellIs" dxfId="171" priority="80" operator="equal">
      <formula>"Yes"</formula>
    </cfRule>
  </conditionalFormatting>
  <conditionalFormatting sqref="H18">
    <cfRule type="cellIs" dxfId="170" priority="77" operator="equal">
      <formula>20</formula>
    </cfRule>
    <cfRule type="cellIs" dxfId="169" priority="78" operator="equal">
      <formula>1</formula>
    </cfRule>
  </conditionalFormatting>
  <conditionalFormatting sqref="G12">
    <cfRule type="cellIs" dxfId="168" priority="55" operator="equal">
      <formula>"No"</formula>
    </cfRule>
    <cfRule type="cellIs" dxfId="167" priority="56" operator="equal">
      <formula>"Yes"</formula>
    </cfRule>
  </conditionalFormatting>
  <conditionalFormatting sqref="F20">
    <cfRule type="cellIs" dxfId="166" priority="29" operator="equal">
      <formula>"No"</formula>
    </cfRule>
    <cfRule type="cellIs" dxfId="165" priority="30" operator="equal">
      <formula>"Yes"</formula>
    </cfRule>
  </conditionalFormatting>
  <conditionalFormatting sqref="E12">
    <cfRule type="cellIs" dxfId="164" priority="59" operator="equal">
      <formula>"No"</formula>
    </cfRule>
    <cfRule type="cellIs" dxfId="163" priority="60" operator="equal">
      <formula>"Yes"</formula>
    </cfRule>
  </conditionalFormatting>
  <conditionalFormatting sqref="H23">
    <cfRule type="cellIs" dxfId="162" priority="69" operator="equal">
      <formula>20</formula>
    </cfRule>
    <cfRule type="cellIs" dxfId="161" priority="70" operator="equal">
      <formula>1</formula>
    </cfRule>
  </conditionalFormatting>
  <conditionalFormatting sqref="G20">
    <cfRule type="cellIs" dxfId="160" priority="27" operator="equal">
      <formula>"No"</formula>
    </cfRule>
    <cfRule type="cellIs" dxfId="159" priority="28" operator="equal">
      <formula>"Yes"</formula>
    </cfRule>
  </conditionalFormatting>
  <conditionalFormatting sqref="F12">
    <cfRule type="cellIs" dxfId="158" priority="57" operator="equal">
      <formula>"No"</formula>
    </cfRule>
    <cfRule type="cellIs" dxfId="157" priority="58" operator="equal">
      <formula>"Yes"</formula>
    </cfRule>
  </conditionalFormatting>
  <conditionalFormatting sqref="H12">
    <cfRule type="cellIs" dxfId="156" priority="61" operator="equal">
      <formula>20</formula>
    </cfRule>
    <cfRule type="cellIs" dxfId="155" priority="62" operator="equal">
      <formula>1</formula>
    </cfRule>
  </conditionalFormatting>
  <conditionalFormatting sqref="E13:E14">
    <cfRule type="cellIs" dxfId="154" priority="49" operator="equal">
      <formula>"No"</formula>
    </cfRule>
    <cfRule type="cellIs" dxfId="153" priority="50" operator="equal">
      <formula>"Yes"</formula>
    </cfRule>
  </conditionalFormatting>
  <conditionalFormatting sqref="E20">
    <cfRule type="cellIs" dxfId="152" priority="31" operator="equal">
      <formula>"No"</formula>
    </cfRule>
    <cfRule type="cellIs" dxfId="151" priority="32" operator="equal">
      <formula>"Yes"</formula>
    </cfRule>
  </conditionalFormatting>
  <conditionalFormatting sqref="H16:H17">
    <cfRule type="cellIs" dxfId="150" priority="53" operator="equal">
      <formula>20</formula>
    </cfRule>
    <cfRule type="cellIs" dxfId="149" priority="54" operator="equal">
      <formula>1</formula>
    </cfRule>
  </conditionalFormatting>
  <conditionalFormatting sqref="H13:H14">
    <cfRule type="cellIs" dxfId="148" priority="51" operator="equal">
      <formula>20</formula>
    </cfRule>
    <cfRule type="cellIs" dxfId="147" priority="52" operator="equal">
      <formula>1</formula>
    </cfRule>
  </conditionalFormatting>
  <conditionalFormatting sqref="F14">
    <cfRule type="cellIs" dxfId="146" priority="47" operator="equal">
      <formula>"No"</formula>
    </cfRule>
    <cfRule type="cellIs" dxfId="145" priority="48" operator="equal">
      <formula>"Yes"</formula>
    </cfRule>
  </conditionalFormatting>
  <conditionalFormatting sqref="G14">
    <cfRule type="cellIs" dxfId="144" priority="45" operator="equal">
      <formula>"No"</formula>
    </cfRule>
    <cfRule type="cellIs" dxfId="143" priority="46" operator="equal">
      <formula>"Yes"</formula>
    </cfRule>
  </conditionalFormatting>
  <conditionalFormatting sqref="E17:E18">
    <cfRule type="cellIs" dxfId="142" priority="43" operator="equal">
      <formula>"No"</formula>
    </cfRule>
    <cfRule type="cellIs" dxfId="141" priority="44" operator="equal">
      <formula>"Yes"</formula>
    </cfRule>
  </conditionalFormatting>
  <conditionalFormatting sqref="F18">
    <cfRule type="cellIs" dxfId="140" priority="41" operator="equal">
      <formula>"No"</formula>
    </cfRule>
    <cfRule type="cellIs" dxfId="139" priority="42" operator="equal">
      <formula>"Yes"</formula>
    </cfRule>
  </conditionalFormatting>
  <conditionalFormatting sqref="G18">
    <cfRule type="cellIs" dxfId="138" priority="39" operator="equal">
      <formula>"No"</formula>
    </cfRule>
    <cfRule type="cellIs" dxfId="137" priority="40" operator="equal">
      <formula>"Yes"</formula>
    </cfRule>
  </conditionalFormatting>
  <conditionalFormatting sqref="E21 E23">
    <cfRule type="cellIs" dxfId="136" priority="37" operator="equal">
      <formula>"No"</formula>
    </cfRule>
    <cfRule type="cellIs" dxfId="135" priority="38" operator="equal">
      <formula>"Yes"</formula>
    </cfRule>
  </conditionalFormatting>
  <conditionalFormatting sqref="F23">
    <cfRule type="cellIs" dxfId="134" priority="35" operator="equal">
      <formula>"No"</formula>
    </cfRule>
    <cfRule type="cellIs" dxfId="133" priority="36" operator="equal">
      <formula>"Yes"</formula>
    </cfRule>
  </conditionalFormatting>
  <conditionalFormatting sqref="G23">
    <cfRule type="cellIs" dxfId="132" priority="33" operator="equal">
      <formula>"No"</formula>
    </cfRule>
    <cfRule type="cellIs" dxfId="131" priority="34" operator="equal">
      <formula>"Yes"</formula>
    </cfRule>
  </conditionalFormatting>
  <conditionalFormatting sqref="H20">
    <cfRule type="cellIs" dxfId="130" priority="25" operator="equal">
      <formula>20</formula>
    </cfRule>
    <cfRule type="cellIs" dxfId="129" priority="26" operator="equal">
      <formula>1</formula>
    </cfRule>
  </conditionalFormatting>
  <conditionalFormatting sqref="H22">
    <cfRule type="cellIs" dxfId="128" priority="23" operator="equal">
      <formula>20</formula>
    </cfRule>
    <cfRule type="cellIs" dxfId="127" priority="24" operator="equal">
      <formula>1</formula>
    </cfRule>
  </conditionalFormatting>
  <conditionalFormatting sqref="E22">
    <cfRule type="cellIs" dxfId="126" priority="21" operator="equal">
      <formula>"No"</formula>
    </cfRule>
    <cfRule type="cellIs" dxfId="125" priority="22" operator="equal">
      <formula>"Yes"</formula>
    </cfRule>
  </conditionalFormatting>
  <conditionalFormatting sqref="F9">
    <cfRule type="cellIs" dxfId="124" priority="3" operator="equal">
      <formula>"No"</formula>
    </cfRule>
    <cfRule type="cellIs" dxfId="123" priority="4" operator="equal">
      <formula>"Yes"</formula>
    </cfRule>
  </conditionalFormatting>
  <conditionalFormatting sqref="G9">
    <cfRule type="cellIs" dxfId="122" priority="1" operator="equal">
      <formula>"No"</formula>
    </cfRule>
    <cfRule type="cellIs" dxfId="121" priority="2" operator="equal">
      <formula>"Yes"</formula>
    </cfRule>
  </conditionalFormatting>
  <conditionalFormatting sqref="F21:F22">
    <cfRule type="cellIs" dxfId="120" priority="15" operator="equal">
      <formula>"No"</formula>
    </cfRule>
    <cfRule type="cellIs" dxfId="119" priority="16" operator="equal">
      <formula>"Yes"</formula>
    </cfRule>
  </conditionalFormatting>
  <conditionalFormatting sqref="G21:G22">
    <cfRule type="cellIs" dxfId="118" priority="13" operator="equal">
      <formula>"No"</formula>
    </cfRule>
    <cfRule type="cellIs" dxfId="117" priority="14" operator="equal">
      <formula>"Yes"</formula>
    </cfRule>
  </conditionalFormatting>
  <conditionalFormatting sqref="F17">
    <cfRule type="cellIs" dxfId="116" priority="11" operator="equal">
      <formula>"No"</formula>
    </cfRule>
    <cfRule type="cellIs" dxfId="115" priority="12" operator="equal">
      <formula>"Yes"</formula>
    </cfRule>
  </conditionalFormatting>
  <conditionalFormatting sqref="G17">
    <cfRule type="cellIs" dxfId="114" priority="9" operator="equal">
      <formula>"No"</formula>
    </cfRule>
    <cfRule type="cellIs" dxfId="113" priority="10" operator="equal">
      <formula>"Yes"</formula>
    </cfRule>
  </conditionalFormatting>
  <conditionalFormatting sqref="F13">
    <cfRule type="cellIs" dxfId="112" priority="7" operator="equal">
      <formula>"No"</formula>
    </cfRule>
    <cfRule type="cellIs" dxfId="111" priority="8" operator="equal">
      <formula>"Yes"</formula>
    </cfRule>
  </conditionalFormatting>
  <conditionalFormatting sqref="G13">
    <cfRule type="cellIs" dxfId="110" priority="5" operator="equal">
      <formula>"No"</formula>
    </cfRule>
    <cfRule type="cellIs" dxfId="109" priority="6" operator="equal">
      <formula>"Yes"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showGridLines="0" zoomScaleNormal="100" workbookViewId="0"/>
  </sheetViews>
  <sheetFormatPr defaultRowHeight="15.6" x14ac:dyDescent="0.3"/>
  <cols>
    <col min="1" max="1" width="16.69921875" style="20" bestFit="1" customWidth="1"/>
    <col min="2" max="2" width="25.69921875" style="20" bestFit="1" customWidth="1"/>
    <col min="3" max="3" width="22.69921875" style="20" bestFit="1" customWidth="1"/>
    <col min="4" max="4" width="4.8984375" style="20" bestFit="1" customWidth="1"/>
    <col min="5" max="5" width="5.796875" style="20" bestFit="1" customWidth="1"/>
    <col min="6" max="6" width="3.8984375" style="20" bestFit="1" customWidth="1"/>
    <col min="7" max="7" width="7.09765625" style="20" bestFit="1" customWidth="1"/>
    <col min="8" max="8" width="3.8984375" style="20" bestFit="1" customWidth="1"/>
    <col min="9" max="9" width="5.3984375" style="20" bestFit="1" customWidth="1"/>
    <col min="10" max="10" width="6.296875" style="20" bestFit="1" customWidth="1"/>
    <col min="11" max="11" width="17.3984375" bestFit="1" customWidth="1"/>
  </cols>
  <sheetData>
    <row r="1" spans="1:11" ht="16.2" thickBot="1" x14ac:dyDescent="0.35">
      <c r="A1" s="102" t="s">
        <v>0</v>
      </c>
      <c r="B1" s="77" t="s">
        <v>37</v>
      </c>
      <c r="C1" s="77" t="s">
        <v>38</v>
      </c>
      <c r="D1" s="79" t="s">
        <v>39</v>
      </c>
      <c r="E1" s="77" t="s">
        <v>40</v>
      </c>
      <c r="F1" s="77" t="s">
        <v>41</v>
      </c>
      <c r="G1" s="77" t="s">
        <v>42</v>
      </c>
      <c r="H1" s="81" t="s">
        <v>43</v>
      </c>
      <c r="I1" s="78" t="s">
        <v>28</v>
      </c>
      <c r="J1" s="78" t="s">
        <v>162</v>
      </c>
      <c r="K1" s="78" t="s">
        <v>38</v>
      </c>
    </row>
    <row r="2" spans="1:11" x14ac:dyDescent="0.3">
      <c r="A2" s="71" t="s">
        <v>117</v>
      </c>
      <c r="B2" s="72" t="s">
        <v>125</v>
      </c>
      <c r="C2" s="72" t="s">
        <v>126</v>
      </c>
      <c r="D2" s="80">
        <v>6</v>
      </c>
      <c r="E2" s="154">
        <v>4</v>
      </c>
      <c r="F2" s="154">
        <v>2</v>
      </c>
      <c r="G2" s="181">
        <v>1</v>
      </c>
      <c r="H2" s="138">
        <f t="shared" ref="H2:H65" ca="1" si="0">RANDBETWEEN(1,20)</f>
        <v>10</v>
      </c>
      <c r="I2" s="72">
        <f t="shared" ref="I2:I53" ca="1" si="1">SUM(D2:H2)</f>
        <v>23</v>
      </c>
      <c r="J2" s="197" t="str">
        <f t="shared" ref="J2:J27" ca="1" si="2">IF(I2&gt;$H$80-1,"Hit","Miss")</f>
        <v>Miss</v>
      </c>
      <c r="K2" s="72">
        <f t="shared" ref="K2:K26" ca="1" si="3">IF(J2="Hit",(CONCATENATE(RANDBETWEEN(1,8)," + 3 + 2 + ",(RANDBETWEEN(1,6)+RANDBETWEEN(1,6)+RANDBETWEEN(1,6)))),0)</f>
        <v>0</v>
      </c>
    </row>
    <row r="3" spans="1:11" x14ac:dyDescent="0.3">
      <c r="A3" s="71" t="s">
        <v>117</v>
      </c>
      <c r="B3" s="72" t="s">
        <v>125</v>
      </c>
      <c r="C3" s="72" t="s">
        <v>126</v>
      </c>
      <c r="D3" s="80">
        <v>6</v>
      </c>
      <c r="E3" s="154">
        <v>4</v>
      </c>
      <c r="F3" s="154">
        <v>2</v>
      </c>
      <c r="G3" s="181">
        <v>1</v>
      </c>
      <c r="H3" s="138">
        <f t="shared" ca="1" si="0"/>
        <v>11</v>
      </c>
      <c r="I3" s="72">
        <f t="shared" ca="1" si="1"/>
        <v>24</v>
      </c>
      <c r="J3" s="197" t="str">
        <f t="shared" ca="1" si="2"/>
        <v>Miss</v>
      </c>
      <c r="K3" s="72">
        <f t="shared" ca="1" si="3"/>
        <v>0</v>
      </c>
    </row>
    <row r="4" spans="1:11" x14ac:dyDescent="0.3">
      <c r="A4" s="71" t="s">
        <v>117</v>
      </c>
      <c r="B4" s="72" t="s">
        <v>125</v>
      </c>
      <c r="C4" s="72" t="s">
        <v>126</v>
      </c>
      <c r="D4" s="80">
        <v>6</v>
      </c>
      <c r="E4" s="154">
        <v>4</v>
      </c>
      <c r="F4" s="154">
        <v>2</v>
      </c>
      <c r="G4" s="181">
        <v>1</v>
      </c>
      <c r="H4" s="138">
        <f t="shared" ca="1" si="0"/>
        <v>14</v>
      </c>
      <c r="I4" s="72">
        <f t="shared" ca="1" si="1"/>
        <v>27</v>
      </c>
      <c r="J4" s="197" t="str">
        <f t="shared" ca="1" si="2"/>
        <v>Miss</v>
      </c>
      <c r="K4" s="72">
        <f t="shared" ca="1" si="3"/>
        <v>0</v>
      </c>
    </row>
    <row r="5" spans="1:11" x14ac:dyDescent="0.3">
      <c r="A5" s="71" t="s">
        <v>117</v>
      </c>
      <c r="B5" s="72" t="s">
        <v>125</v>
      </c>
      <c r="C5" s="72" t="s">
        <v>126</v>
      </c>
      <c r="D5" s="80">
        <v>6</v>
      </c>
      <c r="E5" s="154">
        <v>4</v>
      </c>
      <c r="F5" s="154">
        <v>2</v>
      </c>
      <c r="G5" s="181">
        <v>1</v>
      </c>
      <c r="H5" s="138">
        <f t="shared" ca="1" si="0"/>
        <v>4</v>
      </c>
      <c r="I5" s="72">
        <f t="shared" ca="1" si="1"/>
        <v>17</v>
      </c>
      <c r="J5" s="197" t="str">
        <f t="shared" ca="1" si="2"/>
        <v>Miss</v>
      </c>
      <c r="K5" s="72">
        <f t="shared" ca="1" si="3"/>
        <v>0</v>
      </c>
    </row>
    <row r="6" spans="1:11" x14ac:dyDescent="0.3">
      <c r="A6" s="71" t="s">
        <v>117</v>
      </c>
      <c r="B6" s="72" t="s">
        <v>125</v>
      </c>
      <c r="C6" s="72" t="s">
        <v>126</v>
      </c>
      <c r="D6" s="80">
        <v>6</v>
      </c>
      <c r="E6" s="154">
        <v>4</v>
      </c>
      <c r="F6" s="154">
        <v>2</v>
      </c>
      <c r="G6" s="181">
        <v>1</v>
      </c>
      <c r="H6" s="138">
        <f t="shared" ca="1" si="0"/>
        <v>13</v>
      </c>
      <c r="I6" s="72">
        <f t="shared" ca="1" si="1"/>
        <v>26</v>
      </c>
      <c r="J6" s="197" t="str">
        <f t="shared" ca="1" si="2"/>
        <v>Miss</v>
      </c>
      <c r="K6" s="72">
        <f t="shared" ca="1" si="3"/>
        <v>0</v>
      </c>
    </row>
    <row r="7" spans="1:11" x14ac:dyDescent="0.3">
      <c r="A7" s="71" t="s">
        <v>117</v>
      </c>
      <c r="B7" s="72" t="s">
        <v>125</v>
      </c>
      <c r="C7" s="72" t="s">
        <v>126</v>
      </c>
      <c r="D7" s="80">
        <v>6</v>
      </c>
      <c r="E7" s="154">
        <v>4</v>
      </c>
      <c r="F7" s="154">
        <v>2</v>
      </c>
      <c r="G7" s="181">
        <v>1</v>
      </c>
      <c r="H7" s="138">
        <f t="shared" ca="1" si="0"/>
        <v>1</v>
      </c>
      <c r="I7" s="72">
        <f t="shared" ca="1" si="1"/>
        <v>14</v>
      </c>
      <c r="J7" s="197" t="str">
        <f t="shared" ca="1" si="2"/>
        <v>Miss</v>
      </c>
      <c r="K7" s="72">
        <f t="shared" ca="1" si="3"/>
        <v>0</v>
      </c>
    </row>
    <row r="8" spans="1:11" x14ac:dyDescent="0.3">
      <c r="A8" s="71" t="s">
        <v>117</v>
      </c>
      <c r="B8" s="72" t="s">
        <v>125</v>
      </c>
      <c r="C8" s="72" t="s">
        <v>126</v>
      </c>
      <c r="D8" s="80">
        <v>6</v>
      </c>
      <c r="E8" s="154">
        <v>4</v>
      </c>
      <c r="F8" s="154">
        <v>2</v>
      </c>
      <c r="G8" s="181">
        <v>1</v>
      </c>
      <c r="H8" s="138">
        <f t="shared" ca="1" si="0"/>
        <v>4</v>
      </c>
      <c r="I8" s="72">
        <f t="shared" ca="1" si="1"/>
        <v>17</v>
      </c>
      <c r="J8" s="197" t="str">
        <f t="shared" ca="1" si="2"/>
        <v>Miss</v>
      </c>
      <c r="K8" s="72">
        <f t="shared" ca="1" si="3"/>
        <v>0</v>
      </c>
    </row>
    <row r="9" spans="1:11" x14ac:dyDescent="0.3">
      <c r="A9" s="71" t="s">
        <v>117</v>
      </c>
      <c r="B9" s="72" t="s">
        <v>125</v>
      </c>
      <c r="C9" s="72" t="s">
        <v>126</v>
      </c>
      <c r="D9" s="80">
        <v>6</v>
      </c>
      <c r="E9" s="154">
        <v>4</v>
      </c>
      <c r="F9" s="154">
        <v>2</v>
      </c>
      <c r="G9" s="181">
        <v>1</v>
      </c>
      <c r="H9" s="138">
        <f t="shared" ca="1" si="0"/>
        <v>5</v>
      </c>
      <c r="I9" s="72">
        <f t="shared" ca="1" si="1"/>
        <v>18</v>
      </c>
      <c r="J9" s="197" t="str">
        <f t="shared" ca="1" si="2"/>
        <v>Miss</v>
      </c>
      <c r="K9" s="72">
        <f t="shared" ca="1" si="3"/>
        <v>0</v>
      </c>
    </row>
    <row r="10" spans="1:11" x14ac:dyDescent="0.3">
      <c r="A10" s="71" t="s">
        <v>117</v>
      </c>
      <c r="B10" s="72" t="s">
        <v>125</v>
      </c>
      <c r="C10" s="72" t="s">
        <v>126</v>
      </c>
      <c r="D10" s="80">
        <v>6</v>
      </c>
      <c r="E10" s="154">
        <v>4</v>
      </c>
      <c r="F10" s="154">
        <v>2</v>
      </c>
      <c r="G10" s="181">
        <v>1</v>
      </c>
      <c r="H10" s="138">
        <f t="shared" ca="1" si="0"/>
        <v>9</v>
      </c>
      <c r="I10" s="72">
        <f t="shared" ca="1" si="1"/>
        <v>22</v>
      </c>
      <c r="J10" s="197" t="str">
        <f t="shared" ca="1" si="2"/>
        <v>Miss</v>
      </c>
      <c r="K10" s="72">
        <f t="shared" ca="1" si="3"/>
        <v>0</v>
      </c>
    </row>
    <row r="11" spans="1:11" x14ac:dyDescent="0.3">
      <c r="A11" s="71" t="s">
        <v>117</v>
      </c>
      <c r="B11" s="72" t="s">
        <v>125</v>
      </c>
      <c r="C11" s="72" t="s">
        <v>126</v>
      </c>
      <c r="D11" s="80">
        <v>6</v>
      </c>
      <c r="E11" s="154">
        <v>4</v>
      </c>
      <c r="F11" s="154">
        <v>2</v>
      </c>
      <c r="G11" s="181">
        <v>1</v>
      </c>
      <c r="H11" s="138">
        <f t="shared" ca="1" si="0"/>
        <v>17</v>
      </c>
      <c r="I11" s="72">
        <f t="shared" ca="1" si="1"/>
        <v>30</v>
      </c>
      <c r="J11" s="197" t="str">
        <f t="shared" ca="1" si="2"/>
        <v>Miss</v>
      </c>
      <c r="K11" s="72">
        <f t="shared" ca="1" si="3"/>
        <v>0</v>
      </c>
    </row>
    <row r="12" spans="1:11" x14ac:dyDescent="0.3">
      <c r="A12" s="71" t="s">
        <v>117</v>
      </c>
      <c r="B12" s="72" t="s">
        <v>125</v>
      </c>
      <c r="C12" s="72" t="s">
        <v>126</v>
      </c>
      <c r="D12" s="80">
        <v>6</v>
      </c>
      <c r="E12" s="154">
        <v>4</v>
      </c>
      <c r="F12" s="154">
        <v>2</v>
      </c>
      <c r="G12" s="181">
        <v>1</v>
      </c>
      <c r="H12" s="138">
        <f t="shared" ca="1" si="0"/>
        <v>11</v>
      </c>
      <c r="I12" s="72">
        <f t="shared" ca="1" si="1"/>
        <v>24</v>
      </c>
      <c r="J12" s="197" t="str">
        <f t="shared" ca="1" si="2"/>
        <v>Miss</v>
      </c>
      <c r="K12" s="72">
        <f t="shared" ca="1" si="3"/>
        <v>0</v>
      </c>
    </row>
    <row r="13" spans="1:11" x14ac:dyDescent="0.3">
      <c r="A13" s="71" t="s">
        <v>117</v>
      </c>
      <c r="B13" s="72" t="s">
        <v>125</v>
      </c>
      <c r="C13" s="72" t="s">
        <v>126</v>
      </c>
      <c r="D13" s="80">
        <v>6</v>
      </c>
      <c r="E13" s="154">
        <v>4</v>
      </c>
      <c r="F13" s="154">
        <v>2</v>
      </c>
      <c r="G13" s="181">
        <v>1</v>
      </c>
      <c r="H13" s="138">
        <f t="shared" ca="1" si="0"/>
        <v>10</v>
      </c>
      <c r="I13" s="72">
        <f t="shared" ca="1" si="1"/>
        <v>23</v>
      </c>
      <c r="J13" s="197" t="str">
        <f t="shared" ca="1" si="2"/>
        <v>Miss</v>
      </c>
      <c r="K13" s="72">
        <f t="shared" ca="1" si="3"/>
        <v>0</v>
      </c>
    </row>
    <row r="14" spans="1:11" x14ac:dyDescent="0.3">
      <c r="A14" s="71" t="s">
        <v>117</v>
      </c>
      <c r="B14" s="72" t="s">
        <v>125</v>
      </c>
      <c r="C14" s="72" t="s">
        <v>126</v>
      </c>
      <c r="D14" s="80">
        <v>6</v>
      </c>
      <c r="E14" s="154">
        <v>4</v>
      </c>
      <c r="F14" s="154">
        <v>2</v>
      </c>
      <c r="G14" s="181">
        <v>1</v>
      </c>
      <c r="H14" s="138">
        <f t="shared" ca="1" si="0"/>
        <v>20</v>
      </c>
      <c r="I14" s="72">
        <f t="shared" ca="1" si="1"/>
        <v>33</v>
      </c>
      <c r="J14" s="197" t="str">
        <f t="shared" ca="1" si="2"/>
        <v>Miss</v>
      </c>
      <c r="K14" s="72">
        <f t="shared" ca="1" si="3"/>
        <v>0</v>
      </c>
    </row>
    <row r="15" spans="1:11" x14ac:dyDescent="0.3">
      <c r="A15" s="71" t="s">
        <v>117</v>
      </c>
      <c r="B15" s="72" t="s">
        <v>125</v>
      </c>
      <c r="C15" s="72" t="s">
        <v>126</v>
      </c>
      <c r="D15" s="80">
        <v>6</v>
      </c>
      <c r="E15" s="154">
        <v>4</v>
      </c>
      <c r="F15" s="154">
        <v>2</v>
      </c>
      <c r="G15" s="181">
        <v>1</v>
      </c>
      <c r="H15" s="138">
        <f t="shared" ca="1" si="0"/>
        <v>8</v>
      </c>
      <c r="I15" s="72">
        <f t="shared" ca="1" si="1"/>
        <v>21</v>
      </c>
      <c r="J15" s="197" t="str">
        <f t="shared" ca="1" si="2"/>
        <v>Miss</v>
      </c>
      <c r="K15" s="72">
        <f t="shared" ca="1" si="3"/>
        <v>0</v>
      </c>
    </row>
    <row r="16" spans="1:11" x14ac:dyDescent="0.3">
      <c r="A16" s="71" t="s">
        <v>117</v>
      </c>
      <c r="B16" s="72" t="s">
        <v>125</v>
      </c>
      <c r="C16" s="72" t="s">
        <v>126</v>
      </c>
      <c r="D16" s="80">
        <v>6</v>
      </c>
      <c r="E16" s="154">
        <v>4</v>
      </c>
      <c r="F16" s="154">
        <v>2</v>
      </c>
      <c r="G16" s="181">
        <v>1</v>
      </c>
      <c r="H16" s="138">
        <f t="shared" ca="1" si="0"/>
        <v>2</v>
      </c>
      <c r="I16" s="72">
        <f t="shared" ca="1" si="1"/>
        <v>15</v>
      </c>
      <c r="J16" s="197" t="str">
        <f t="shared" ca="1" si="2"/>
        <v>Miss</v>
      </c>
      <c r="K16" s="72">
        <f t="shared" ca="1" si="3"/>
        <v>0</v>
      </c>
    </row>
    <row r="17" spans="1:11" x14ac:dyDescent="0.3">
      <c r="A17" s="71" t="s">
        <v>117</v>
      </c>
      <c r="B17" s="72" t="s">
        <v>125</v>
      </c>
      <c r="C17" s="72" t="s">
        <v>126</v>
      </c>
      <c r="D17" s="80">
        <v>6</v>
      </c>
      <c r="E17" s="154">
        <v>4</v>
      </c>
      <c r="F17" s="154">
        <v>2</v>
      </c>
      <c r="G17" s="181">
        <v>1</v>
      </c>
      <c r="H17" s="138">
        <f t="shared" ca="1" si="0"/>
        <v>4</v>
      </c>
      <c r="I17" s="72">
        <f t="shared" ca="1" si="1"/>
        <v>17</v>
      </c>
      <c r="J17" s="197" t="str">
        <f t="shared" ca="1" si="2"/>
        <v>Miss</v>
      </c>
      <c r="K17" s="72">
        <f t="shared" ca="1" si="3"/>
        <v>0</v>
      </c>
    </row>
    <row r="18" spans="1:11" x14ac:dyDescent="0.3">
      <c r="A18" s="71" t="s">
        <v>117</v>
      </c>
      <c r="B18" s="72" t="s">
        <v>125</v>
      </c>
      <c r="C18" s="72" t="s">
        <v>126</v>
      </c>
      <c r="D18" s="80">
        <v>6</v>
      </c>
      <c r="E18" s="154">
        <v>4</v>
      </c>
      <c r="F18" s="154">
        <v>2</v>
      </c>
      <c r="G18" s="181">
        <v>1</v>
      </c>
      <c r="H18" s="138">
        <f t="shared" ca="1" si="0"/>
        <v>12</v>
      </c>
      <c r="I18" s="72">
        <f t="shared" ca="1" si="1"/>
        <v>25</v>
      </c>
      <c r="J18" s="197" t="str">
        <f t="shared" ca="1" si="2"/>
        <v>Miss</v>
      </c>
      <c r="K18" s="72">
        <f t="shared" ca="1" si="3"/>
        <v>0</v>
      </c>
    </row>
    <row r="19" spans="1:11" x14ac:dyDescent="0.3">
      <c r="A19" s="71" t="s">
        <v>117</v>
      </c>
      <c r="B19" s="72" t="s">
        <v>125</v>
      </c>
      <c r="C19" s="72" t="s">
        <v>126</v>
      </c>
      <c r="D19" s="80">
        <v>6</v>
      </c>
      <c r="E19" s="154">
        <v>4</v>
      </c>
      <c r="F19" s="154">
        <v>2</v>
      </c>
      <c r="G19" s="181">
        <v>1</v>
      </c>
      <c r="H19" s="138">
        <f t="shared" ca="1" si="0"/>
        <v>3</v>
      </c>
      <c r="I19" s="72">
        <f t="shared" ca="1" si="1"/>
        <v>16</v>
      </c>
      <c r="J19" s="197" t="str">
        <f t="shared" ca="1" si="2"/>
        <v>Miss</v>
      </c>
      <c r="K19" s="72">
        <f t="shared" ca="1" si="3"/>
        <v>0</v>
      </c>
    </row>
    <row r="20" spans="1:11" x14ac:dyDescent="0.3">
      <c r="A20" s="71" t="s">
        <v>117</v>
      </c>
      <c r="B20" s="72" t="s">
        <v>125</v>
      </c>
      <c r="C20" s="72" t="s">
        <v>126</v>
      </c>
      <c r="D20" s="80">
        <v>6</v>
      </c>
      <c r="E20" s="154">
        <v>4</v>
      </c>
      <c r="F20" s="154">
        <v>2</v>
      </c>
      <c r="G20" s="181">
        <v>1</v>
      </c>
      <c r="H20" s="138">
        <f t="shared" ca="1" si="0"/>
        <v>6</v>
      </c>
      <c r="I20" s="72">
        <f t="shared" ca="1" si="1"/>
        <v>19</v>
      </c>
      <c r="J20" s="197" t="str">
        <f t="shared" ca="1" si="2"/>
        <v>Miss</v>
      </c>
      <c r="K20" s="72">
        <f t="shared" ca="1" si="3"/>
        <v>0</v>
      </c>
    </row>
    <row r="21" spans="1:11" x14ac:dyDescent="0.3">
      <c r="A21" s="71" t="s">
        <v>117</v>
      </c>
      <c r="B21" s="72" t="s">
        <v>125</v>
      </c>
      <c r="C21" s="72" t="s">
        <v>126</v>
      </c>
      <c r="D21" s="80">
        <v>6</v>
      </c>
      <c r="E21" s="154">
        <v>4</v>
      </c>
      <c r="F21" s="154">
        <v>2</v>
      </c>
      <c r="G21" s="181">
        <v>1</v>
      </c>
      <c r="H21" s="138">
        <f t="shared" ca="1" si="0"/>
        <v>8</v>
      </c>
      <c r="I21" s="72">
        <f t="shared" ca="1" si="1"/>
        <v>21</v>
      </c>
      <c r="J21" s="197" t="str">
        <f t="shared" ca="1" si="2"/>
        <v>Miss</v>
      </c>
      <c r="K21" s="72">
        <f t="shared" ca="1" si="3"/>
        <v>0</v>
      </c>
    </row>
    <row r="22" spans="1:11" x14ac:dyDescent="0.3">
      <c r="A22" s="71" t="s">
        <v>117</v>
      </c>
      <c r="B22" s="72" t="s">
        <v>125</v>
      </c>
      <c r="C22" s="72" t="s">
        <v>126</v>
      </c>
      <c r="D22" s="80">
        <v>6</v>
      </c>
      <c r="E22" s="154">
        <v>4</v>
      </c>
      <c r="F22" s="154">
        <v>2</v>
      </c>
      <c r="G22" s="181">
        <v>1</v>
      </c>
      <c r="H22" s="138">
        <f t="shared" ca="1" si="0"/>
        <v>14</v>
      </c>
      <c r="I22" s="72">
        <f t="shared" ca="1" si="1"/>
        <v>27</v>
      </c>
      <c r="J22" s="197" t="str">
        <f t="shared" ca="1" si="2"/>
        <v>Miss</v>
      </c>
      <c r="K22" s="72">
        <f t="shared" ca="1" si="3"/>
        <v>0</v>
      </c>
    </row>
    <row r="23" spans="1:11" x14ac:dyDescent="0.3">
      <c r="A23" s="71" t="s">
        <v>117</v>
      </c>
      <c r="B23" s="72" t="s">
        <v>125</v>
      </c>
      <c r="C23" s="72" t="s">
        <v>126</v>
      </c>
      <c r="D23" s="80">
        <v>6</v>
      </c>
      <c r="E23" s="154">
        <v>4</v>
      </c>
      <c r="F23" s="154">
        <v>2</v>
      </c>
      <c r="G23" s="181">
        <v>1</v>
      </c>
      <c r="H23" s="138">
        <f t="shared" ca="1" si="0"/>
        <v>4</v>
      </c>
      <c r="I23" s="72">
        <f t="shared" ca="1" si="1"/>
        <v>17</v>
      </c>
      <c r="J23" s="197" t="str">
        <f t="shared" ca="1" si="2"/>
        <v>Miss</v>
      </c>
      <c r="K23" s="72">
        <f t="shared" ca="1" si="3"/>
        <v>0</v>
      </c>
    </row>
    <row r="24" spans="1:11" x14ac:dyDescent="0.3">
      <c r="A24" s="71" t="s">
        <v>117</v>
      </c>
      <c r="B24" s="72" t="s">
        <v>125</v>
      </c>
      <c r="C24" s="72" t="s">
        <v>126</v>
      </c>
      <c r="D24" s="80">
        <v>6</v>
      </c>
      <c r="E24" s="154">
        <v>4</v>
      </c>
      <c r="F24" s="154">
        <v>2</v>
      </c>
      <c r="G24" s="181">
        <v>1</v>
      </c>
      <c r="H24" s="138">
        <f t="shared" ca="1" si="0"/>
        <v>15</v>
      </c>
      <c r="I24" s="72">
        <f t="shared" ca="1" si="1"/>
        <v>28</v>
      </c>
      <c r="J24" s="197" t="str">
        <f t="shared" ca="1" si="2"/>
        <v>Miss</v>
      </c>
      <c r="K24" s="72">
        <f t="shared" ca="1" si="3"/>
        <v>0</v>
      </c>
    </row>
    <row r="25" spans="1:11" x14ac:dyDescent="0.3">
      <c r="A25" s="71" t="s">
        <v>117</v>
      </c>
      <c r="B25" s="72" t="s">
        <v>125</v>
      </c>
      <c r="C25" s="72" t="s">
        <v>126</v>
      </c>
      <c r="D25" s="80">
        <v>6</v>
      </c>
      <c r="E25" s="154">
        <v>4</v>
      </c>
      <c r="F25" s="154">
        <v>2</v>
      </c>
      <c r="G25" s="181">
        <v>1</v>
      </c>
      <c r="H25" s="138">
        <f t="shared" ca="1" si="0"/>
        <v>4</v>
      </c>
      <c r="I25" s="72">
        <f t="shared" ca="1" si="1"/>
        <v>17</v>
      </c>
      <c r="J25" s="197" t="str">
        <f t="shared" ca="1" si="2"/>
        <v>Miss</v>
      </c>
      <c r="K25" s="72">
        <f t="shared" ca="1" si="3"/>
        <v>0</v>
      </c>
    </row>
    <row r="26" spans="1:11" x14ac:dyDescent="0.3">
      <c r="A26" s="71" t="s">
        <v>117</v>
      </c>
      <c r="B26" s="72" t="s">
        <v>125</v>
      </c>
      <c r="C26" s="72" t="s">
        <v>126</v>
      </c>
      <c r="D26" s="80">
        <v>6</v>
      </c>
      <c r="E26" s="154">
        <v>4</v>
      </c>
      <c r="F26" s="154">
        <v>2</v>
      </c>
      <c r="G26" s="181">
        <v>1</v>
      </c>
      <c r="H26" s="138">
        <f t="shared" ca="1" si="0"/>
        <v>7</v>
      </c>
      <c r="I26" s="72">
        <f t="shared" ca="1" si="1"/>
        <v>20</v>
      </c>
      <c r="J26" s="197" t="str">
        <f t="shared" ca="1" si="2"/>
        <v>Miss</v>
      </c>
      <c r="K26" s="72">
        <f t="shared" ca="1" si="3"/>
        <v>0</v>
      </c>
    </row>
    <row r="27" spans="1:11" x14ac:dyDescent="0.3">
      <c r="A27" s="74" t="s">
        <v>117</v>
      </c>
      <c r="B27" s="75" t="s">
        <v>125</v>
      </c>
      <c r="C27" s="75" t="s">
        <v>126</v>
      </c>
      <c r="D27" s="165">
        <v>6</v>
      </c>
      <c r="E27" s="166">
        <v>4</v>
      </c>
      <c r="F27" s="166">
        <v>2</v>
      </c>
      <c r="G27" s="182">
        <v>1</v>
      </c>
      <c r="H27" s="138">
        <f t="shared" ca="1" si="0"/>
        <v>1</v>
      </c>
      <c r="I27" s="75">
        <f t="shared" ca="1" si="1"/>
        <v>14</v>
      </c>
      <c r="J27" s="199" t="str">
        <f t="shared" ca="1" si="2"/>
        <v>Miss</v>
      </c>
      <c r="K27" s="75">
        <f t="shared" ref="K27" ca="1" si="4">IF(J27="Hit",(CONCATENATE(RANDBETWEEN(1,8)," + 3 + 2 + ",(RANDBETWEEN(1,6)+RANDBETWEEN(1,6)+RANDBETWEEN(1,6)))),0)</f>
        <v>0</v>
      </c>
    </row>
    <row r="28" spans="1:11" x14ac:dyDescent="0.3">
      <c r="A28" s="71" t="s">
        <v>118</v>
      </c>
      <c r="B28" s="72" t="s">
        <v>156</v>
      </c>
      <c r="C28" s="72" t="s">
        <v>161</v>
      </c>
      <c r="D28" s="80">
        <v>5</v>
      </c>
      <c r="E28" s="154">
        <v>4</v>
      </c>
      <c r="F28" s="154">
        <v>0</v>
      </c>
      <c r="G28" s="181">
        <v>1</v>
      </c>
      <c r="H28" s="138">
        <f t="shared" ca="1" si="0"/>
        <v>16</v>
      </c>
      <c r="I28" s="72">
        <f t="shared" ca="1" si="1"/>
        <v>26</v>
      </c>
      <c r="J28" s="198" t="str">
        <f t="shared" ref="J28:J53" ca="1" si="5">IF(I28&gt;$H$81-1,"Hit","Miss")</f>
        <v>Hit</v>
      </c>
      <c r="K28" s="72" t="str">
        <f t="shared" ref="K28:K38" ca="1" si="6">IF(J28="Hit",(CONCATENATE((RANDBETWEEN(1,6)+RANDBETWEEN(1,6))," fire")),0)</f>
        <v>9 fire</v>
      </c>
    </row>
    <row r="29" spans="1:11" x14ac:dyDescent="0.3">
      <c r="A29" s="71" t="s">
        <v>118</v>
      </c>
      <c r="B29" s="72" t="s">
        <v>156</v>
      </c>
      <c r="C29" s="72" t="s">
        <v>161</v>
      </c>
      <c r="D29" s="80">
        <v>5</v>
      </c>
      <c r="E29" s="154">
        <v>4</v>
      </c>
      <c r="F29" s="154">
        <v>0</v>
      </c>
      <c r="G29" s="181">
        <v>1</v>
      </c>
      <c r="H29" s="138">
        <f t="shared" ca="1" si="0"/>
        <v>13</v>
      </c>
      <c r="I29" s="72">
        <f t="shared" ca="1" si="1"/>
        <v>23</v>
      </c>
      <c r="J29" s="198" t="str">
        <f t="shared" ca="1" si="5"/>
        <v>Hit</v>
      </c>
      <c r="K29" s="72" t="str">
        <f t="shared" ca="1" si="6"/>
        <v>9 fire</v>
      </c>
    </row>
    <row r="30" spans="1:11" x14ac:dyDescent="0.3">
      <c r="A30" s="71" t="s">
        <v>118</v>
      </c>
      <c r="B30" s="72" t="s">
        <v>156</v>
      </c>
      <c r="C30" s="72" t="s">
        <v>161</v>
      </c>
      <c r="D30" s="80">
        <v>5</v>
      </c>
      <c r="E30" s="154">
        <v>4</v>
      </c>
      <c r="F30" s="154">
        <v>0</v>
      </c>
      <c r="G30" s="181">
        <v>1</v>
      </c>
      <c r="H30" s="138">
        <f t="shared" ca="1" si="0"/>
        <v>1</v>
      </c>
      <c r="I30" s="72">
        <f t="shared" ca="1" si="1"/>
        <v>11</v>
      </c>
      <c r="J30" s="198" t="str">
        <f t="shared" ca="1" si="5"/>
        <v>Hit</v>
      </c>
      <c r="K30" s="72" t="str">
        <f t="shared" ca="1" si="6"/>
        <v>10 fire</v>
      </c>
    </row>
    <row r="31" spans="1:11" x14ac:dyDescent="0.3">
      <c r="A31" s="71" t="s">
        <v>118</v>
      </c>
      <c r="B31" s="72" t="s">
        <v>156</v>
      </c>
      <c r="C31" s="72" t="s">
        <v>161</v>
      </c>
      <c r="D31" s="80">
        <v>5</v>
      </c>
      <c r="E31" s="154">
        <v>4</v>
      </c>
      <c r="F31" s="154">
        <v>0</v>
      </c>
      <c r="G31" s="181">
        <v>1</v>
      </c>
      <c r="H31" s="138">
        <f t="shared" ca="1" si="0"/>
        <v>9</v>
      </c>
      <c r="I31" s="72">
        <f t="shared" ca="1" si="1"/>
        <v>19</v>
      </c>
      <c r="J31" s="198" t="str">
        <f t="shared" ca="1" si="5"/>
        <v>Hit</v>
      </c>
      <c r="K31" s="72" t="str">
        <f t="shared" ca="1" si="6"/>
        <v>9 fire</v>
      </c>
    </row>
    <row r="32" spans="1:11" x14ac:dyDescent="0.3">
      <c r="A32" s="71" t="s">
        <v>118</v>
      </c>
      <c r="B32" s="72" t="s">
        <v>156</v>
      </c>
      <c r="C32" s="72" t="s">
        <v>161</v>
      </c>
      <c r="D32" s="80">
        <v>5</v>
      </c>
      <c r="E32" s="154">
        <v>4</v>
      </c>
      <c r="F32" s="154">
        <v>0</v>
      </c>
      <c r="G32" s="181">
        <v>1</v>
      </c>
      <c r="H32" s="138">
        <f t="shared" ca="1" si="0"/>
        <v>20</v>
      </c>
      <c r="I32" s="72">
        <f t="shared" ca="1" si="1"/>
        <v>30</v>
      </c>
      <c r="J32" s="198" t="str">
        <f t="shared" ca="1" si="5"/>
        <v>Hit</v>
      </c>
      <c r="K32" s="72" t="str">
        <f t="shared" ca="1" si="6"/>
        <v>4 fire</v>
      </c>
    </row>
    <row r="33" spans="1:11" x14ac:dyDescent="0.3">
      <c r="A33" s="71" t="s">
        <v>118</v>
      </c>
      <c r="B33" s="72" t="s">
        <v>156</v>
      </c>
      <c r="C33" s="72" t="s">
        <v>161</v>
      </c>
      <c r="D33" s="80">
        <v>5</v>
      </c>
      <c r="E33" s="154">
        <v>4</v>
      </c>
      <c r="F33" s="154">
        <v>0</v>
      </c>
      <c r="G33" s="181">
        <v>1</v>
      </c>
      <c r="H33" s="138">
        <f t="shared" ca="1" si="0"/>
        <v>16</v>
      </c>
      <c r="I33" s="72">
        <f t="shared" ca="1" si="1"/>
        <v>26</v>
      </c>
      <c r="J33" s="198" t="str">
        <f t="shared" ca="1" si="5"/>
        <v>Hit</v>
      </c>
      <c r="K33" s="72" t="str">
        <f t="shared" ca="1" si="6"/>
        <v>2 fire</v>
      </c>
    </row>
    <row r="34" spans="1:11" x14ac:dyDescent="0.3">
      <c r="A34" s="71" t="s">
        <v>118</v>
      </c>
      <c r="B34" s="72" t="s">
        <v>156</v>
      </c>
      <c r="C34" s="72" t="s">
        <v>161</v>
      </c>
      <c r="D34" s="80">
        <v>5</v>
      </c>
      <c r="E34" s="154">
        <v>4</v>
      </c>
      <c r="F34" s="154">
        <v>0</v>
      </c>
      <c r="G34" s="181">
        <v>1</v>
      </c>
      <c r="H34" s="138">
        <f t="shared" ca="1" si="0"/>
        <v>17</v>
      </c>
      <c r="I34" s="72">
        <f t="shared" ca="1" si="1"/>
        <v>27</v>
      </c>
      <c r="J34" s="198" t="str">
        <f t="shared" ca="1" si="5"/>
        <v>Hit</v>
      </c>
      <c r="K34" s="72" t="str">
        <f t="shared" ca="1" si="6"/>
        <v>6 fire</v>
      </c>
    </row>
    <row r="35" spans="1:11" x14ac:dyDescent="0.3">
      <c r="A35" s="71" t="s">
        <v>118</v>
      </c>
      <c r="B35" s="72" t="s">
        <v>156</v>
      </c>
      <c r="C35" s="72" t="s">
        <v>161</v>
      </c>
      <c r="D35" s="80">
        <v>5</v>
      </c>
      <c r="E35" s="154">
        <v>4</v>
      </c>
      <c r="F35" s="154">
        <v>0</v>
      </c>
      <c r="G35" s="181">
        <v>1</v>
      </c>
      <c r="H35" s="138">
        <f t="shared" ca="1" si="0"/>
        <v>7</v>
      </c>
      <c r="I35" s="72">
        <f t="shared" ca="1" si="1"/>
        <v>17</v>
      </c>
      <c r="J35" s="198" t="str">
        <f t="shared" ca="1" si="5"/>
        <v>Hit</v>
      </c>
      <c r="K35" s="72" t="str">
        <f t="shared" ca="1" si="6"/>
        <v>4 fire</v>
      </c>
    </row>
    <row r="36" spans="1:11" x14ac:dyDescent="0.3">
      <c r="A36" s="71" t="s">
        <v>118</v>
      </c>
      <c r="B36" s="72" t="s">
        <v>156</v>
      </c>
      <c r="C36" s="72" t="s">
        <v>161</v>
      </c>
      <c r="D36" s="80">
        <v>5</v>
      </c>
      <c r="E36" s="154">
        <v>4</v>
      </c>
      <c r="F36" s="154">
        <v>0</v>
      </c>
      <c r="G36" s="181">
        <v>1</v>
      </c>
      <c r="H36" s="138">
        <f t="shared" ca="1" si="0"/>
        <v>10</v>
      </c>
      <c r="I36" s="72">
        <f t="shared" ca="1" si="1"/>
        <v>20</v>
      </c>
      <c r="J36" s="198" t="str">
        <f t="shared" ca="1" si="5"/>
        <v>Hit</v>
      </c>
      <c r="K36" s="72" t="str">
        <f t="shared" ca="1" si="6"/>
        <v>7 fire</v>
      </c>
    </row>
    <row r="37" spans="1:11" x14ac:dyDescent="0.3">
      <c r="A37" s="71" t="s">
        <v>118</v>
      </c>
      <c r="B37" s="72" t="s">
        <v>156</v>
      </c>
      <c r="C37" s="72" t="s">
        <v>161</v>
      </c>
      <c r="D37" s="80">
        <v>5</v>
      </c>
      <c r="E37" s="154">
        <v>4</v>
      </c>
      <c r="F37" s="154">
        <v>0</v>
      </c>
      <c r="G37" s="181">
        <v>1</v>
      </c>
      <c r="H37" s="138">
        <f t="shared" ca="1" si="0"/>
        <v>17</v>
      </c>
      <c r="I37" s="72">
        <f t="shared" ca="1" si="1"/>
        <v>27</v>
      </c>
      <c r="J37" s="198" t="str">
        <f t="shared" ca="1" si="5"/>
        <v>Hit</v>
      </c>
      <c r="K37" s="72" t="str">
        <f t="shared" ca="1" si="6"/>
        <v>7 fire</v>
      </c>
    </row>
    <row r="38" spans="1:11" x14ac:dyDescent="0.3">
      <c r="A38" s="74" t="s">
        <v>118</v>
      </c>
      <c r="B38" s="75" t="s">
        <v>156</v>
      </c>
      <c r="C38" s="75" t="s">
        <v>161</v>
      </c>
      <c r="D38" s="165">
        <v>5</v>
      </c>
      <c r="E38" s="166">
        <v>4</v>
      </c>
      <c r="F38" s="166">
        <v>0</v>
      </c>
      <c r="G38" s="182">
        <v>1</v>
      </c>
      <c r="H38" s="138">
        <f t="shared" ca="1" si="0"/>
        <v>1</v>
      </c>
      <c r="I38" s="75">
        <f t="shared" ca="1" si="1"/>
        <v>11</v>
      </c>
      <c r="J38" s="199" t="str">
        <f t="shared" ca="1" si="5"/>
        <v>Hit</v>
      </c>
      <c r="K38" s="75" t="str">
        <f t="shared" ca="1" si="6"/>
        <v>6 fire</v>
      </c>
    </row>
    <row r="39" spans="1:11" x14ac:dyDescent="0.3">
      <c r="A39" s="71" t="s">
        <v>118</v>
      </c>
      <c r="B39" s="72" t="s">
        <v>157</v>
      </c>
      <c r="C39" s="72" t="s">
        <v>160</v>
      </c>
      <c r="D39" s="80">
        <v>5</v>
      </c>
      <c r="E39" s="154">
        <v>4</v>
      </c>
      <c r="F39" s="154">
        <v>0</v>
      </c>
      <c r="G39" s="181">
        <v>1</v>
      </c>
      <c r="H39" s="138">
        <f t="shared" ca="1" si="0"/>
        <v>2</v>
      </c>
      <c r="I39" s="72">
        <f t="shared" ca="1" si="1"/>
        <v>12</v>
      </c>
      <c r="J39" s="198" t="str">
        <f t="shared" ca="1" si="5"/>
        <v>Hit</v>
      </c>
      <c r="K39" s="72" t="str">
        <f t="shared" ref="K39:K47" ca="1" si="7">IF(J39="Hit",(CONCATENATE((RANDBETWEEN(1,6)+RANDBETWEEN(1,6))," acid")),0)</f>
        <v>4 acid</v>
      </c>
    </row>
    <row r="40" spans="1:11" x14ac:dyDescent="0.3">
      <c r="A40" s="71" t="s">
        <v>118</v>
      </c>
      <c r="B40" s="72" t="s">
        <v>157</v>
      </c>
      <c r="C40" s="72" t="s">
        <v>160</v>
      </c>
      <c r="D40" s="80">
        <v>5</v>
      </c>
      <c r="E40" s="154">
        <v>4</v>
      </c>
      <c r="F40" s="154">
        <v>0</v>
      </c>
      <c r="G40" s="181">
        <v>1</v>
      </c>
      <c r="H40" s="138">
        <f t="shared" ca="1" si="0"/>
        <v>20</v>
      </c>
      <c r="I40" s="72">
        <f t="shared" ca="1" si="1"/>
        <v>30</v>
      </c>
      <c r="J40" s="198" t="str">
        <f t="shared" ca="1" si="5"/>
        <v>Hit</v>
      </c>
      <c r="K40" s="72" t="str">
        <f t="shared" ca="1" si="7"/>
        <v>7 acid</v>
      </c>
    </row>
    <row r="41" spans="1:11" x14ac:dyDescent="0.3">
      <c r="A41" s="71" t="s">
        <v>118</v>
      </c>
      <c r="B41" s="72" t="s">
        <v>157</v>
      </c>
      <c r="C41" s="72" t="s">
        <v>160</v>
      </c>
      <c r="D41" s="80">
        <v>5</v>
      </c>
      <c r="E41" s="154">
        <v>4</v>
      </c>
      <c r="F41" s="154">
        <v>0</v>
      </c>
      <c r="G41" s="181">
        <v>1</v>
      </c>
      <c r="H41" s="138">
        <f t="shared" ca="1" si="0"/>
        <v>3</v>
      </c>
      <c r="I41" s="72">
        <f t="shared" ca="1" si="1"/>
        <v>13</v>
      </c>
      <c r="J41" s="198" t="str">
        <f t="shared" ca="1" si="5"/>
        <v>Hit</v>
      </c>
      <c r="K41" s="72" t="str">
        <f t="shared" ca="1" si="7"/>
        <v>9 acid</v>
      </c>
    </row>
    <row r="42" spans="1:11" x14ac:dyDescent="0.3">
      <c r="A42" s="71" t="s">
        <v>118</v>
      </c>
      <c r="B42" s="72" t="s">
        <v>157</v>
      </c>
      <c r="C42" s="72" t="s">
        <v>160</v>
      </c>
      <c r="D42" s="80">
        <v>5</v>
      </c>
      <c r="E42" s="154">
        <v>4</v>
      </c>
      <c r="F42" s="154">
        <v>0</v>
      </c>
      <c r="G42" s="181">
        <v>1</v>
      </c>
      <c r="H42" s="138">
        <f t="shared" ca="1" si="0"/>
        <v>3</v>
      </c>
      <c r="I42" s="72">
        <f t="shared" ca="1" si="1"/>
        <v>13</v>
      </c>
      <c r="J42" s="198" t="str">
        <f t="shared" ca="1" si="5"/>
        <v>Hit</v>
      </c>
      <c r="K42" s="72" t="str">
        <f t="shared" ca="1" si="7"/>
        <v>11 acid</v>
      </c>
    </row>
    <row r="43" spans="1:11" x14ac:dyDescent="0.3">
      <c r="A43" s="71" t="s">
        <v>118</v>
      </c>
      <c r="B43" s="72" t="s">
        <v>157</v>
      </c>
      <c r="C43" s="72" t="s">
        <v>160</v>
      </c>
      <c r="D43" s="80">
        <v>5</v>
      </c>
      <c r="E43" s="154">
        <v>4</v>
      </c>
      <c r="F43" s="154">
        <v>0</v>
      </c>
      <c r="G43" s="181">
        <v>1</v>
      </c>
      <c r="H43" s="138">
        <f t="shared" ca="1" si="0"/>
        <v>17</v>
      </c>
      <c r="I43" s="72">
        <f t="shared" ca="1" si="1"/>
        <v>27</v>
      </c>
      <c r="J43" s="198" t="str">
        <f t="shared" ca="1" si="5"/>
        <v>Hit</v>
      </c>
      <c r="K43" s="72" t="str">
        <f t="shared" ca="1" si="7"/>
        <v>8 acid</v>
      </c>
    </row>
    <row r="44" spans="1:11" x14ac:dyDescent="0.3">
      <c r="A44" s="71" t="s">
        <v>118</v>
      </c>
      <c r="B44" s="72" t="s">
        <v>157</v>
      </c>
      <c r="C44" s="72" t="s">
        <v>160</v>
      </c>
      <c r="D44" s="80">
        <v>5</v>
      </c>
      <c r="E44" s="154">
        <v>4</v>
      </c>
      <c r="F44" s="154">
        <v>0</v>
      </c>
      <c r="G44" s="181">
        <v>1</v>
      </c>
      <c r="H44" s="138">
        <f t="shared" ca="1" si="0"/>
        <v>7</v>
      </c>
      <c r="I44" s="72">
        <f t="shared" ca="1" si="1"/>
        <v>17</v>
      </c>
      <c r="J44" s="198" t="str">
        <f t="shared" ca="1" si="5"/>
        <v>Hit</v>
      </c>
      <c r="K44" s="72" t="str">
        <f t="shared" ca="1" si="7"/>
        <v>4 acid</v>
      </c>
    </row>
    <row r="45" spans="1:11" x14ac:dyDescent="0.3">
      <c r="A45" s="71" t="s">
        <v>118</v>
      </c>
      <c r="B45" s="72" t="s">
        <v>157</v>
      </c>
      <c r="C45" s="72" t="s">
        <v>160</v>
      </c>
      <c r="D45" s="80">
        <v>5</v>
      </c>
      <c r="E45" s="154">
        <v>4</v>
      </c>
      <c r="F45" s="154">
        <v>0</v>
      </c>
      <c r="G45" s="181">
        <v>1</v>
      </c>
      <c r="H45" s="138">
        <f t="shared" ca="1" si="0"/>
        <v>11</v>
      </c>
      <c r="I45" s="72">
        <f t="shared" ca="1" si="1"/>
        <v>21</v>
      </c>
      <c r="J45" s="198" t="str">
        <f t="shared" ca="1" si="5"/>
        <v>Hit</v>
      </c>
      <c r="K45" s="72" t="str">
        <f t="shared" ca="1" si="7"/>
        <v>3 acid</v>
      </c>
    </row>
    <row r="46" spans="1:11" x14ac:dyDescent="0.3">
      <c r="A46" s="71" t="s">
        <v>118</v>
      </c>
      <c r="B46" s="72" t="s">
        <v>157</v>
      </c>
      <c r="C46" s="72" t="s">
        <v>160</v>
      </c>
      <c r="D46" s="80">
        <v>5</v>
      </c>
      <c r="E46" s="154">
        <v>4</v>
      </c>
      <c r="F46" s="154">
        <v>0</v>
      </c>
      <c r="G46" s="181">
        <v>1</v>
      </c>
      <c r="H46" s="138">
        <f t="shared" ca="1" si="0"/>
        <v>18</v>
      </c>
      <c r="I46" s="72">
        <f t="shared" ca="1" si="1"/>
        <v>28</v>
      </c>
      <c r="J46" s="198" t="str">
        <f t="shared" ca="1" si="5"/>
        <v>Hit</v>
      </c>
      <c r="K46" s="72" t="str">
        <f t="shared" ca="1" si="7"/>
        <v>9 acid</v>
      </c>
    </row>
    <row r="47" spans="1:11" x14ac:dyDescent="0.3">
      <c r="A47" s="74" t="s">
        <v>118</v>
      </c>
      <c r="B47" s="75" t="s">
        <v>157</v>
      </c>
      <c r="C47" s="75" t="s">
        <v>160</v>
      </c>
      <c r="D47" s="165">
        <v>5</v>
      </c>
      <c r="E47" s="166">
        <v>4</v>
      </c>
      <c r="F47" s="166">
        <v>0</v>
      </c>
      <c r="G47" s="182">
        <v>1</v>
      </c>
      <c r="H47" s="138">
        <f t="shared" ca="1" si="0"/>
        <v>7</v>
      </c>
      <c r="I47" s="75">
        <f t="shared" ca="1" si="1"/>
        <v>17</v>
      </c>
      <c r="J47" s="199" t="str">
        <f t="shared" ca="1" si="5"/>
        <v>Hit</v>
      </c>
      <c r="K47" s="75" t="str">
        <f t="shared" ca="1" si="7"/>
        <v>7 acid</v>
      </c>
    </row>
    <row r="48" spans="1:11" x14ac:dyDescent="0.3">
      <c r="A48" s="71" t="s">
        <v>118</v>
      </c>
      <c r="B48" s="72" t="s">
        <v>158</v>
      </c>
      <c r="C48" s="72" t="s">
        <v>159</v>
      </c>
      <c r="D48" s="80">
        <v>5</v>
      </c>
      <c r="E48" s="154">
        <v>4</v>
      </c>
      <c r="F48" s="154">
        <v>0</v>
      </c>
      <c r="G48" s="181">
        <v>1</v>
      </c>
      <c r="H48" s="138">
        <f t="shared" ca="1" si="0"/>
        <v>1</v>
      </c>
      <c r="I48" s="72">
        <f t="shared" ca="1" si="1"/>
        <v>11</v>
      </c>
      <c r="J48" s="198" t="str">
        <f t="shared" ca="1" si="5"/>
        <v>Hit</v>
      </c>
      <c r="K48" s="72" t="str">
        <f t="shared" ref="K48:K53" ca="1" si="8">IF(J48="Hit",(CONCATENATE((RANDBETWEEN(1,4)+(RANDBETWEEN(1,4)+RANDBETWEEN(1,4)))," cold")),0)</f>
        <v>7 cold</v>
      </c>
    </row>
    <row r="49" spans="1:11" x14ac:dyDescent="0.3">
      <c r="A49" s="71" t="s">
        <v>118</v>
      </c>
      <c r="B49" s="72" t="s">
        <v>158</v>
      </c>
      <c r="C49" s="72" t="s">
        <v>159</v>
      </c>
      <c r="D49" s="80">
        <v>5</v>
      </c>
      <c r="E49" s="154">
        <v>4</v>
      </c>
      <c r="F49" s="154">
        <v>0</v>
      </c>
      <c r="G49" s="181">
        <v>1</v>
      </c>
      <c r="H49" s="138">
        <f t="shared" ca="1" si="0"/>
        <v>1</v>
      </c>
      <c r="I49" s="72">
        <f t="shared" ca="1" si="1"/>
        <v>11</v>
      </c>
      <c r="J49" s="198" t="str">
        <f t="shared" ca="1" si="5"/>
        <v>Hit</v>
      </c>
      <c r="K49" s="72" t="str">
        <f t="shared" ca="1" si="8"/>
        <v>11 cold</v>
      </c>
    </row>
    <row r="50" spans="1:11" x14ac:dyDescent="0.3">
      <c r="A50" s="71" t="s">
        <v>118</v>
      </c>
      <c r="B50" s="72" t="s">
        <v>158</v>
      </c>
      <c r="C50" s="72" t="s">
        <v>159</v>
      </c>
      <c r="D50" s="80">
        <v>5</v>
      </c>
      <c r="E50" s="154">
        <v>4</v>
      </c>
      <c r="F50" s="154">
        <v>0</v>
      </c>
      <c r="G50" s="181">
        <v>1</v>
      </c>
      <c r="H50" s="138">
        <f t="shared" ca="1" si="0"/>
        <v>4</v>
      </c>
      <c r="I50" s="72">
        <f t="shared" ca="1" si="1"/>
        <v>14</v>
      </c>
      <c r="J50" s="198" t="str">
        <f t="shared" ca="1" si="5"/>
        <v>Hit</v>
      </c>
      <c r="K50" s="72" t="str">
        <f t="shared" ca="1" si="8"/>
        <v>11 cold</v>
      </c>
    </row>
    <row r="51" spans="1:11" x14ac:dyDescent="0.3">
      <c r="A51" s="71" t="s">
        <v>118</v>
      </c>
      <c r="B51" s="72" t="s">
        <v>158</v>
      </c>
      <c r="C51" s="72" t="s">
        <v>159</v>
      </c>
      <c r="D51" s="80">
        <v>5</v>
      </c>
      <c r="E51" s="154">
        <v>4</v>
      </c>
      <c r="F51" s="154">
        <v>0</v>
      </c>
      <c r="G51" s="181">
        <v>1</v>
      </c>
      <c r="H51" s="138">
        <f t="shared" ca="1" si="0"/>
        <v>17</v>
      </c>
      <c r="I51" s="72">
        <f t="shared" ca="1" si="1"/>
        <v>27</v>
      </c>
      <c r="J51" s="198" t="str">
        <f t="shared" ca="1" si="5"/>
        <v>Hit</v>
      </c>
      <c r="K51" s="72" t="str">
        <f t="shared" ca="1" si="8"/>
        <v>8 cold</v>
      </c>
    </row>
    <row r="52" spans="1:11" x14ac:dyDescent="0.3">
      <c r="A52" s="71" t="s">
        <v>118</v>
      </c>
      <c r="B52" s="72" t="s">
        <v>158</v>
      </c>
      <c r="C52" s="72" t="s">
        <v>159</v>
      </c>
      <c r="D52" s="80">
        <v>5</v>
      </c>
      <c r="E52" s="154">
        <v>4</v>
      </c>
      <c r="F52" s="154">
        <v>0</v>
      </c>
      <c r="G52" s="181">
        <v>1</v>
      </c>
      <c r="H52" s="138">
        <f t="shared" ca="1" si="0"/>
        <v>16</v>
      </c>
      <c r="I52" s="72">
        <f t="shared" ca="1" si="1"/>
        <v>26</v>
      </c>
      <c r="J52" s="198" t="str">
        <f t="shared" ca="1" si="5"/>
        <v>Hit</v>
      </c>
      <c r="K52" s="72" t="str">
        <f t="shared" ca="1" si="8"/>
        <v>8 cold</v>
      </c>
    </row>
    <row r="53" spans="1:11" x14ac:dyDescent="0.3">
      <c r="A53" s="74" t="s">
        <v>118</v>
      </c>
      <c r="B53" s="75" t="s">
        <v>158</v>
      </c>
      <c r="C53" s="75" t="s">
        <v>159</v>
      </c>
      <c r="D53" s="165">
        <v>5</v>
      </c>
      <c r="E53" s="166">
        <v>4</v>
      </c>
      <c r="F53" s="166">
        <v>0</v>
      </c>
      <c r="G53" s="182">
        <v>1</v>
      </c>
      <c r="H53" s="138">
        <f t="shared" ca="1" si="0"/>
        <v>10</v>
      </c>
      <c r="I53" s="75">
        <f t="shared" ca="1" si="1"/>
        <v>20</v>
      </c>
      <c r="J53" s="199" t="str">
        <f t="shared" ca="1" si="5"/>
        <v>Hit</v>
      </c>
      <c r="K53" s="75" t="str">
        <f t="shared" ca="1" si="8"/>
        <v>12 cold</v>
      </c>
    </row>
    <row r="54" spans="1:11" x14ac:dyDescent="0.3">
      <c r="A54" s="71" t="s">
        <v>194</v>
      </c>
      <c r="B54" s="72" t="s">
        <v>195</v>
      </c>
      <c r="C54" s="72" t="s">
        <v>197</v>
      </c>
      <c r="D54" s="80">
        <v>10</v>
      </c>
      <c r="E54" s="154">
        <v>4</v>
      </c>
      <c r="F54" s="154">
        <v>1</v>
      </c>
      <c r="G54" s="181">
        <v>2</v>
      </c>
      <c r="H54" s="138">
        <f t="shared" ca="1" si="0"/>
        <v>15</v>
      </c>
      <c r="I54" s="72">
        <f t="shared" ref="I54" ca="1" si="9">SUM(D54:H54)</f>
        <v>32</v>
      </c>
      <c r="J54" s="197" t="str">
        <f t="shared" ref="J54" ca="1" si="10">IF(I54&gt;$H$80-1,"Hit","Miss")</f>
        <v>Miss</v>
      </c>
      <c r="K54" s="72">
        <f t="shared" ref="K54:K67" ca="1" si="11">IF(J54="Hit",(CONCATENATE(RANDBETWEEN(1,10)," + 3 + 2 + ",(RANDBETWEEN(1,6)+RANDBETWEEN(1,6))," good")),0)</f>
        <v>0</v>
      </c>
    </row>
    <row r="55" spans="1:11" x14ac:dyDescent="0.3">
      <c r="A55" s="71" t="s">
        <v>194</v>
      </c>
      <c r="B55" s="72" t="s">
        <v>195</v>
      </c>
      <c r="C55" s="72" t="s">
        <v>197</v>
      </c>
      <c r="D55" s="80">
        <v>10</v>
      </c>
      <c r="E55" s="154">
        <v>4</v>
      </c>
      <c r="F55" s="154">
        <v>1</v>
      </c>
      <c r="G55" s="181">
        <v>2</v>
      </c>
      <c r="H55" s="138">
        <f t="shared" ca="1" si="0"/>
        <v>13</v>
      </c>
      <c r="I55" s="72">
        <f t="shared" ref="I55:I67" ca="1" si="12">SUM(D55:H55)</f>
        <v>30</v>
      </c>
      <c r="J55" s="197" t="str">
        <f t="shared" ref="J55:J67" ca="1" si="13">IF(I55&gt;$H$80-1,"Hit","Miss")</f>
        <v>Miss</v>
      </c>
      <c r="K55" s="72">
        <f t="shared" ca="1" si="11"/>
        <v>0</v>
      </c>
    </row>
    <row r="56" spans="1:11" x14ac:dyDescent="0.3">
      <c r="A56" s="71" t="s">
        <v>194</v>
      </c>
      <c r="B56" s="72" t="s">
        <v>195</v>
      </c>
      <c r="C56" s="72" t="s">
        <v>197</v>
      </c>
      <c r="D56" s="80">
        <v>10</v>
      </c>
      <c r="E56" s="154">
        <v>4</v>
      </c>
      <c r="F56" s="154">
        <v>1</v>
      </c>
      <c r="G56" s="181">
        <v>2</v>
      </c>
      <c r="H56" s="138">
        <f t="shared" ca="1" si="0"/>
        <v>2</v>
      </c>
      <c r="I56" s="72">
        <f t="shared" ca="1" si="12"/>
        <v>19</v>
      </c>
      <c r="J56" s="197" t="str">
        <f t="shared" ca="1" si="13"/>
        <v>Miss</v>
      </c>
      <c r="K56" s="72">
        <f t="shared" ca="1" si="11"/>
        <v>0</v>
      </c>
    </row>
    <row r="57" spans="1:11" x14ac:dyDescent="0.3">
      <c r="A57" s="71" t="s">
        <v>194</v>
      </c>
      <c r="B57" s="72" t="s">
        <v>195</v>
      </c>
      <c r="C57" s="72" t="s">
        <v>197</v>
      </c>
      <c r="D57" s="80">
        <v>10</v>
      </c>
      <c r="E57" s="154">
        <v>4</v>
      </c>
      <c r="F57" s="154">
        <v>1</v>
      </c>
      <c r="G57" s="181">
        <v>2</v>
      </c>
      <c r="H57" s="138">
        <f t="shared" ca="1" si="0"/>
        <v>10</v>
      </c>
      <c r="I57" s="72">
        <f t="shared" ca="1" si="12"/>
        <v>27</v>
      </c>
      <c r="J57" s="197" t="str">
        <f t="shared" ca="1" si="13"/>
        <v>Miss</v>
      </c>
      <c r="K57" s="72">
        <f t="shared" ca="1" si="11"/>
        <v>0</v>
      </c>
    </row>
    <row r="58" spans="1:11" x14ac:dyDescent="0.3">
      <c r="A58" s="71" t="s">
        <v>194</v>
      </c>
      <c r="B58" s="72" t="s">
        <v>195</v>
      </c>
      <c r="C58" s="72" t="s">
        <v>197</v>
      </c>
      <c r="D58" s="80">
        <v>10</v>
      </c>
      <c r="E58" s="154">
        <v>4</v>
      </c>
      <c r="F58" s="154">
        <v>1</v>
      </c>
      <c r="G58" s="181">
        <v>2</v>
      </c>
      <c r="H58" s="138">
        <f t="shared" ca="1" si="0"/>
        <v>11</v>
      </c>
      <c r="I58" s="72">
        <f t="shared" ca="1" si="12"/>
        <v>28</v>
      </c>
      <c r="J58" s="197" t="str">
        <f t="shared" ca="1" si="13"/>
        <v>Miss</v>
      </c>
      <c r="K58" s="72">
        <f t="shared" ca="1" si="11"/>
        <v>0</v>
      </c>
    </row>
    <row r="59" spans="1:11" x14ac:dyDescent="0.3">
      <c r="A59" s="71" t="s">
        <v>194</v>
      </c>
      <c r="B59" s="72" t="s">
        <v>195</v>
      </c>
      <c r="C59" s="72" t="s">
        <v>197</v>
      </c>
      <c r="D59" s="80">
        <v>10</v>
      </c>
      <c r="E59" s="154">
        <v>4</v>
      </c>
      <c r="F59" s="154">
        <v>1</v>
      </c>
      <c r="G59" s="181">
        <v>2</v>
      </c>
      <c r="H59" s="138">
        <f t="shared" ca="1" si="0"/>
        <v>17</v>
      </c>
      <c r="I59" s="72">
        <f t="shared" ca="1" si="12"/>
        <v>34</v>
      </c>
      <c r="J59" s="197" t="str">
        <f t="shared" ca="1" si="13"/>
        <v>Miss</v>
      </c>
      <c r="K59" s="72">
        <f t="shared" ca="1" si="11"/>
        <v>0</v>
      </c>
    </row>
    <row r="60" spans="1:11" x14ac:dyDescent="0.3">
      <c r="A60" s="71" t="s">
        <v>194</v>
      </c>
      <c r="B60" s="72" t="s">
        <v>195</v>
      </c>
      <c r="C60" s="72" t="s">
        <v>197</v>
      </c>
      <c r="D60" s="80">
        <v>10</v>
      </c>
      <c r="E60" s="154">
        <v>4</v>
      </c>
      <c r="F60" s="154">
        <v>1</v>
      </c>
      <c r="G60" s="181">
        <v>2</v>
      </c>
      <c r="H60" s="138">
        <f t="shared" ca="1" si="0"/>
        <v>6</v>
      </c>
      <c r="I60" s="72">
        <f t="shared" ca="1" si="12"/>
        <v>23</v>
      </c>
      <c r="J60" s="197" t="str">
        <f t="shared" ca="1" si="13"/>
        <v>Miss</v>
      </c>
      <c r="K60" s="72">
        <f t="shared" ca="1" si="11"/>
        <v>0</v>
      </c>
    </row>
    <row r="61" spans="1:11" x14ac:dyDescent="0.3">
      <c r="A61" s="71" t="s">
        <v>194</v>
      </c>
      <c r="B61" s="72" t="s">
        <v>195</v>
      </c>
      <c r="C61" s="72" t="s">
        <v>197</v>
      </c>
      <c r="D61" s="80">
        <v>10</v>
      </c>
      <c r="E61" s="154">
        <v>4</v>
      </c>
      <c r="F61" s="154">
        <v>1</v>
      </c>
      <c r="G61" s="181">
        <v>2</v>
      </c>
      <c r="H61" s="138">
        <f t="shared" ca="1" si="0"/>
        <v>7</v>
      </c>
      <c r="I61" s="72">
        <f t="shared" ca="1" si="12"/>
        <v>24</v>
      </c>
      <c r="J61" s="197" t="str">
        <f t="shared" ca="1" si="13"/>
        <v>Miss</v>
      </c>
      <c r="K61" s="72">
        <f t="shared" ca="1" si="11"/>
        <v>0</v>
      </c>
    </row>
    <row r="62" spans="1:11" x14ac:dyDescent="0.3">
      <c r="A62" s="71" t="s">
        <v>194</v>
      </c>
      <c r="B62" s="72" t="s">
        <v>195</v>
      </c>
      <c r="C62" s="72" t="s">
        <v>197</v>
      </c>
      <c r="D62" s="80">
        <v>10</v>
      </c>
      <c r="E62" s="154">
        <v>4</v>
      </c>
      <c r="F62" s="154">
        <v>1</v>
      </c>
      <c r="G62" s="181">
        <v>2</v>
      </c>
      <c r="H62" s="138">
        <f t="shared" ca="1" si="0"/>
        <v>4</v>
      </c>
      <c r="I62" s="72">
        <f t="shared" ca="1" si="12"/>
        <v>21</v>
      </c>
      <c r="J62" s="197" t="str">
        <f t="shared" ca="1" si="13"/>
        <v>Miss</v>
      </c>
      <c r="K62" s="72">
        <f t="shared" ca="1" si="11"/>
        <v>0</v>
      </c>
    </row>
    <row r="63" spans="1:11" x14ac:dyDescent="0.3">
      <c r="A63" s="71" t="s">
        <v>194</v>
      </c>
      <c r="B63" s="72" t="s">
        <v>195</v>
      </c>
      <c r="C63" s="72" t="s">
        <v>197</v>
      </c>
      <c r="D63" s="80">
        <v>10</v>
      </c>
      <c r="E63" s="154">
        <v>4</v>
      </c>
      <c r="F63" s="154">
        <v>1</v>
      </c>
      <c r="G63" s="181">
        <v>2</v>
      </c>
      <c r="H63" s="138">
        <f t="shared" ca="1" si="0"/>
        <v>20</v>
      </c>
      <c r="I63" s="72">
        <f t="shared" ca="1" si="12"/>
        <v>37</v>
      </c>
      <c r="J63" s="197" t="str">
        <f t="shared" ca="1" si="13"/>
        <v>Miss</v>
      </c>
      <c r="K63" s="72">
        <f t="shared" ca="1" si="11"/>
        <v>0</v>
      </c>
    </row>
    <row r="64" spans="1:11" x14ac:dyDescent="0.3">
      <c r="A64" s="71" t="s">
        <v>194</v>
      </c>
      <c r="B64" s="72" t="s">
        <v>195</v>
      </c>
      <c r="C64" s="72" t="s">
        <v>197</v>
      </c>
      <c r="D64" s="80">
        <v>10</v>
      </c>
      <c r="E64" s="154">
        <v>4</v>
      </c>
      <c r="F64" s="154">
        <v>1</v>
      </c>
      <c r="G64" s="181">
        <v>2</v>
      </c>
      <c r="H64" s="138">
        <f t="shared" ca="1" si="0"/>
        <v>14</v>
      </c>
      <c r="I64" s="72">
        <f t="shared" ca="1" si="12"/>
        <v>31</v>
      </c>
      <c r="J64" s="197" t="str">
        <f t="shared" ca="1" si="13"/>
        <v>Miss</v>
      </c>
      <c r="K64" s="72">
        <f t="shared" ca="1" si="11"/>
        <v>0</v>
      </c>
    </row>
    <row r="65" spans="1:11" x14ac:dyDescent="0.3">
      <c r="A65" s="71" t="s">
        <v>194</v>
      </c>
      <c r="B65" s="72" t="s">
        <v>195</v>
      </c>
      <c r="C65" s="72" t="s">
        <v>197</v>
      </c>
      <c r="D65" s="80">
        <v>10</v>
      </c>
      <c r="E65" s="154">
        <v>4</v>
      </c>
      <c r="F65" s="154">
        <v>1</v>
      </c>
      <c r="G65" s="181">
        <v>2</v>
      </c>
      <c r="H65" s="138">
        <f t="shared" ca="1" si="0"/>
        <v>2</v>
      </c>
      <c r="I65" s="72">
        <f t="shared" ca="1" si="12"/>
        <v>19</v>
      </c>
      <c r="J65" s="197" t="str">
        <f t="shared" ca="1" si="13"/>
        <v>Miss</v>
      </c>
      <c r="K65" s="72">
        <f t="shared" ca="1" si="11"/>
        <v>0</v>
      </c>
    </row>
    <row r="66" spans="1:11" x14ac:dyDescent="0.3">
      <c r="A66" s="71" t="s">
        <v>194</v>
      </c>
      <c r="B66" s="72" t="s">
        <v>195</v>
      </c>
      <c r="C66" s="72" t="s">
        <v>197</v>
      </c>
      <c r="D66" s="80">
        <v>10</v>
      </c>
      <c r="E66" s="154">
        <v>4</v>
      </c>
      <c r="F66" s="154">
        <v>1</v>
      </c>
      <c r="G66" s="181">
        <v>2</v>
      </c>
      <c r="H66" s="138">
        <f t="shared" ref="H66:H78" ca="1" si="14">RANDBETWEEN(1,20)</f>
        <v>11</v>
      </c>
      <c r="I66" s="72">
        <f t="shared" ca="1" si="12"/>
        <v>28</v>
      </c>
      <c r="J66" s="197" t="str">
        <f t="shared" ca="1" si="13"/>
        <v>Miss</v>
      </c>
      <c r="K66" s="72">
        <f t="shared" ca="1" si="11"/>
        <v>0</v>
      </c>
    </row>
    <row r="67" spans="1:11" x14ac:dyDescent="0.3">
      <c r="A67" s="74" t="s">
        <v>194</v>
      </c>
      <c r="B67" s="75" t="s">
        <v>195</v>
      </c>
      <c r="C67" s="75" t="s">
        <v>197</v>
      </c>
      <c r="D67" s="165">
        <v>10</v>
      </c>
      <c r="E67" s="166">
        <v>4</v>
      </c>
      <c r="F67" s="166">
        <v>1</v>
      </c>
      <c r="G67" s="182">
        <v>2</v>
      </c>
      <c r="H67" s="140">
        <f t="shared" ca="1" si="14"/>
        <v>9</v>
      </c>
      <c r="I67" s="75">
        <f t="shared" ca="1" si="12"/>
        <v>26</v>
      </c>
      <c r="J67" s="199" t="str">
        <f t="shared" ca="1" si="13"/>
        <v>Miss</v>
      </c>
      <c r="K67" s="75">
        <f t="shared" ca="1" si="11"/>
        <v>0</v>
      </c>
    </row>
    <row r="68" spans="1:11" x14ac:dyDescent="0.3">
      <c r="A68" s="71" t="s">
        <v>193</v>
      </c>
      <c r="B68" s="72" t="s">
        <v>198</v>
      </c>
      <c r="C68" s="72" t="s">
        <v>199</v>
      </c>
      <c r="D68" s="80">
        <v>13</v>
      </c>
      <c r="E68" s="154">
        <v>4</v>
      </c>
      <c r="F68" s="154">
        <v>1</v>
      </c>
      <c r="G68" s="181">
        <v>2</v>
      </c>
      <c r="H68" s="138">
        <f t="shared" ca="1" si="14"/>
        <v>14</v>
      </c>
      <c r="I68" s="72">
        <f t="shared" ref="I68:I78" ca="1" si="15">SUM(D68:H68)</f>
        <v>34</v>
      </c>
      <c r="J68" s="197" t="str">
        <f t="shared" ref="J68:J78" ca="1" si="16">IF(I68&gt;$H$80-1,"Hit","Miss")</f>
        <v>Miss</v>
      </c>
      <c r="K68" s="72">
        <f t="shared" ref="K68:K78" ca="1" si="17">IF(J68="Hit",(CONCATENATE(RANDBETWEEN(1,4)+RANDBETWEEN(1,4)," + 3 + 2 + ",(RANDBETWEEN(1,6)+RANDBETWEEN(1,6))," chaos")),0)</f>
        <v>0</v>
      </c>
    </row>
    <row r="69" spans="1:11" x14ac:dyDescent="0.3">
      <c r="A69" s="71" t="s">
        <v>193</v>
      </c>
      <c r="B69" s="72" t="s">
        <v>198</v>
      </c>
      <c r="C69" s="72" t="s">
        <v>199</v>
      </c>
      <c r="D69" s="80">
        <v>13</v>
      </c>
      <c r="E69" s="154">
        <v>4</v>
      </c>
      <c r="F69" s="154">
        <v>1</v>
      </c>
      <c r="G69" s="181">
        <v>2</v>
      </c>
      <c r="H69" s="138">
        <f t="shared" ca="1" si="14"/>
        <v>2</v>
      </c>
      <c r="I69" s="72">
        <f t="shared" ca="1" si="15"/>
        <v>22</v>
      </c>
      <c r="J69" s="197" t="str">
        <f t="shared" ca="1" si="16"/>
        <v>Miss</v>
      </c>
      <c r="K69" s="72">
        <f t="shared" ca="1" si="17"/>
        <v>0</v>
      </c>
    </row>
    <row r="70" spans="1:11" x14ac:dyDescent="0.3">
      <c r="A70" s="71" t="s">
        <v>193</v>
      </c>
      <c r="B70" s="72" t="s">
        <v>198</v>
      </c>
      <c r="C70" s="72" t="s">
        <v>199</v>
      </c>
      <c r="D70" s="80">
        <v>13</v>
      </c>
      <c r="E70" s="154">
        <v>4</v>
      </c>
      <c r="F70" s="154">
        <v>1</v>
      </c>
      <c r="G70" s="181">
        <v>2</v>
      </c>
      <c r="H70" s="138">
        <f t="shared" ca="1" si="14"/>
        <v>9</v>
      </c>
      <c r="I70" s="72">
        <f t="shared" ca="1" si="15"/>
        <v>29</v>
      </c>
      <c r="J70" s="197" t="str">
        <f t="shared" ca="1" si="16"/>
        <v>Miss</v>
      </c>
      <c r="K70" s="72">
        <f t="shared" ca="1" si="17"/>
        <v>0</v>
      </c>
    </row>
    <row r="71" spans="1:11" x14ac:dyDescent="0.3">
      <c r="A71" s="71" t="s">
        <v>193</v>
      </c>
      <c r="B71" s="72" t="s">
        <v>198</v>
      </c>
      <c r="C71" s="72" t="s">
        <v>199</v>
      </c>
      <c r="D71" s="80">
        <v>13</v>
      </c>
      <c r="E71" s="154">
        <v>4</v>
      </c>
      <c r="F71" s="154">
        <v>1</v>
      </c>
      <c r="G71" s="181">
        <v>2</v>
      </c>
      <c r="H71" s="138">
        <f t="shared" ca="1" si="14"/>
        <v>15</v>
      </c>
      <c r="I71" s="72">
        <f t="shared" ca="1" si="15"/>
        <v>35</v>
      </c>
      <c r="J71" s="197" t="str">
        <f t="shared" ca="1" si="16"/>
        <v>Miss</v>
      </c>
      <c r="K71" s="72">
        <f t="shared" ca="1" si="17"/>
        <v>0</v>
      </c>
    </row>
    <row r="72" spans="1:11" x14ac:dyDescent="0.3">
      <c r="A72" s="71" t="s">
        <v>193</v>
      </c>
      <c r="B72" s="72" t="s">
        <v>198</v>
      </c>
      <c r="C72" s="72" t="s">
        <v>199</v>
      </c>
      <c r="D72" s="80">
        <v>13</v>
      </c>
      <c r="E72" s="154">
        <v>4</v>
      </c>
      <c r="F72" s="154">
        <v>1</v>
      </c>
      <c r="G72" s="181">
        <v>2</v>
      </c>
      <c r="H72" s="138">
        <f t="shared" ca="1" si="14"/>
        <v>14</v>
      </c>
      <c r="I72" s="72">
        <f t="shared" ca="1" si="15"/>
        <v>34</v>
      </c>
      <c r="J72" s="197" t="str">
        <f t="shared" ca="1" si="16"/>
        <v>Miss</v>
      </c>
      <c r="K72" s="72">
        <f t="shared" ca="1" si="17"/>
        <v>0</v>
      </c>
    </row>
    <row r="73" spans="1:11" x14ac:dyDescent="0.3">
      <c r="A73" s="71" t="s">
        <v>193</v>
      </c>
      <c r="B73" s="72" t="s">
        <v>198</v>
      </c>
      <c r="C73" s="72" t="s">
        <v>199</v>
      </c>
      <c r="D73" s="80">
        <v>13</v>
      </c>
      <c r="E73" s="154">
        <v>4</v>
      </c>
      <c r="F73" s="154">
        <v>1</v>
      </c>
      <c r="G73" s="181">
        <v>2</v>
      </c>
      <c r="H73" s="138">
        <f t="shared" ca="1" si="14"/>
        <v>10</v>
      </c>
      <c r="I73" s="72">
        <f t="shared" ca="1" si="15"/>
        <v>30</v>
      </c>
      <c r="J73" s="197" t="str">
        <f t="shared" ca="1" si="16"/>
        <v>Miss</v>
      </c>
      <c r="K73" s="72">
        <f t="shared" ca="1" si="17"/>
        <v>0</v>
      </c>
    </row>
    <row r="74" spans="1:11" x14ac:dyDescent="0.3">
      <c r="A74" s="71" t="s">
        <v>193</v>
      </c>
      <c r="B74" s="72" t="s">
        <v>198</v>
      </c>
      <c r="C74" s="72" t="s">
        <v>199</v>
      </c>
      <c r="D74" s="80">
        <v>13</v>
      </c>
      <c r="E74" s="154">
        <v>4</v>
      </c>
      <c r="F74" s="154">
        <v>1</v>
      </c>
      <c r="G74" s="181">
        <v>2</v>
      </c>
      <c r="H74" s="138">
        <f t="shared" ca="1" si="14"/>
        <v>15</v>
      </c>
      <c r="I74" s="72">
        <f t="shared" ca="1" si="15"/>
        <v>35</v>
      </c>
      <c r="J74" s="197" t="str">
        <f t="shared" ca="1" si="16"/>
        <v>Miss</v>
      </c>
      <c r="K74" s="72">
        <f t="shared" ca="1" si="17"/>
        <v>0</v>
      </c>
    </row>
    <row r="75" spans="1:11" x14ac:dyDescent="0.3">
      <c r="A75" s="71" t="s">
        <v>193</v>
      </c>
      <c r="B75" s="72" t="s">
        <v>198</v>
      </c>
      <c r="C75" s="72" t="s">
        <v>199</v>
      </c>
      <c r="D75" s="80">
        <v>13</v>
      </c>
      <c r="E75" s="154">
        <v>4</v>
      </c>
      <c r="F75" s="154">
        <v>1</v>
      </c>
      <c r="G75" s="181">
        <v>2</v>
      </c>
      <c r="H75" s="138">
        <f t="shared" ca="1" si="14"/>
        <v>7</v>
      </c>
      <c r="I75" s="72">
        <f t="shared" ca="1" si="15"/>
        <v>27</v>
      </c>
      <c r="J75" s="197" t="str">
        <f t="shared" ca="1" si="16"/>
        <v>Miss</v>
      </c>
      <c r="K75" s="72">
        <f t="shared" ca="1" si="17"/>
        <v>0</v>
      </c>
    </row>
    <row r="76" spans="1:11" x14ac:dyDescent="0.3">
      <c r="A76" s="71" t="s">
        <v>193</v>
      </c>
      <c r="B76" s="72" t="s">
        <v>198</v>
      </c>
      <c r="C76" s="72" t="s">
        <v>199</v>
      </c>
      <c r="D76" s="80">
        <v>13</v>
      </c>
      <c r="E76" s="154">
        <v>4</v>
      </c>
      <c r="F76" s="154">
        <v>1</v>
      </c>
      <c r="G76" s="181">
        <v>2</v>
      </c>
      <c r="H76" s="138">
        <f t="shared" ca="1" si="14"/>
        <v>20</v>
      </c>
      <c r="I76" s="72">
        <f t="shared" ca="1" si="15"/>
        <v>40</v>
      </c>
      <c r="J76" s="197" t="str">
        <f t="shared" ca="1" si="16"/>
        <v>Hit</v>
      </c>
      <c r="K76" s="72" t="str">
        <f t="shared" ca="1" si="17"/>
        <v>7 + 3 + 2 + 10 chaos</v>
      </c>
    </row>
    <row r="77" spans="1:11" x14ac:dyDescent="0.3">
      <c r="A77" s="71" t="s">
        <v>193</v>
      </c>
      <c r="B77" s="72" t="s">
        <v>198</v>
      </c>
      <c r="C77" s="72" t="s">
        <v>199</v>
      </c>
      <c r="D77" s="80">
        <v>13</v>
      </c>
      <c r="E77" s="154">
        <v>4</v>
      </c>
      <c r="F77" s="154">
        <v>1</v>
      </c>
      <c r="G77" s="181">
        <v>2</v>
      </c>
      <c r="H77" s="138">
        <f t="shared" ca="1" si="14"/>
        <v>10</v>
      </c>
      <c r="I77" s="72">
        <f t="shared" ca="1" si="15"/>
        <v>30</v>
      </c>
      <c r="J77" s="197" t="str">
        <f t="shared" ca="1" si="16"/>
        <v>Miss</v>
      </c>
      <c r="K77" s="72">
        <f t="shared" ca="1" si="17"/>
        <v>0</v>
      </c>
    </row>
    <row r="78" spans="1:11" x14ac:dyDescent="0.3">
      <c r="A78" s="71" t="s">
        <v>193</v>
      </c>
      <c r="B78" s="72" t="s">
        <v>198</v>
      </c>
      <c r="C78" s="72" t="s">
        <v>199</v>
      </c>
      <c r="D78" s="80">
        <v>13</v>
      </c>
      <c r="E78" s="154">
        <v>4</v>
      </c>
      <c r="F78" s="154">
        <v>1</v>
      </c>
      <c r="G78" s="181">
        <v>2</v>
      </c>
      <c r="H78" s="138">
        <f t="shared" ca="1" si="14"/>
        <v>18</v>
      </c>
      <c r="I78" s="72">
        <f t="shared" ca="1" si="15"/>
        <v>38</v>
      </c>
      <c r="J78" s="197" t="str">
        <f t="shared" ca="1" si="16"/>
        <v>Hit</v>
      </c>
      <c r="K78" s="72" t="str">
        <f t="shared" ca="1" si="17"/>
        <v>5 + 3 + 2 + 4 chaos</v>
      </c>
    </row>
    <row r="79" spans="1:11" x14ac:dyDescent="0.3">
      <c r="K79" s="20"/>
    </row>
    <row r="80" spans="1:11" x14ac:dyDescent="0.3">
      <c r="G80" s="15" t="s">
        <v>178</v>
      </c>
      <c r="H80" s="20">
        <v>38</v>
      </c>
    </row>
    <row r="81" spans="7:8" x14ac:dyDescent="0.3">
      <c r="G81" s="15" t="s">
        <v>196</v>
      </c>
      <c r="H81" s="20">
        <v>6</v>
      </c>
    </row>
    <row r="83" spans="7:8" x14ac:dyDescent="0.3">
      <c r="G83" s="15" t="s">
        <v>174</v>
      </c>
      <c r="H83" s="138">
        <f ca="1">RANDBETWEEN(1,20)</f>
        <v>14</v>
      </c>
    </row>
  </sheetData>
  <conditionalFormatting sqref="H1">
    <cfRule type="cellIs" dxfId="108" priority="320" operator="equal">
      <formula>20</formula>
    </cfRule>
    <cfRule type="cellIs" dxfId="107" priority="321" operator="equal">
      <formula>1</formula>
    </cfRule>
  </conditionalFormatting>
  <conditionalFormatting sqref="H1">
    <cfRule type="cellIs" dxfId="106" priority="318" operator="equal">
      <formula>20</formula>
    </cfRule>
    <cfRule type="cellIs" dxfId="105" priority="319" operator="equal">
      <formula>1</formula>
    </cfRule>
  </conditionalFormatting>
  <conditionalFormatting sqref="H1">
    <cfRule type="cellIs" dxfId="104" priority="316" operator="equal">
      <formula>20</formula>
    </cfRule>
    <cfRule type="cellIs" dxfId="103" priority="317" operator="equal">
      <formula>1</formula>
    </cfRule>
  </conditionalFormatting>
  <conditionalFormatting sqref="E1 E2:G52">
    <cfRule type="cellIs" dxfId="102" priority="314" operator="equal">
      <formula>"No"</formula>
    </cfRule>
    <cfRule type="cellIs" dxfId="101" priority="315" operator="equal">
      <formula>"Yes"</formula>
    </cfRule>
  </conditionalFormatting>
  <conditionalFormatting sqref="H1">
    <cfRule type="cellIs" dxfId="100" priority="312" operator="equal">
      <formula>20</formula>
    </cfRule>
    <cfRule type="cellIs" dxfId="99" priority="313" operator="equal">
      <formula>1</formula>
    </cfRule>
  </conditionalFormatting>
  <conditionalFormatting sqref="E1">
    <cfRule type="cellIs" dxfId="98" priority="310" operator="equal">
      <formula>"No"</formula>
    </cfRule>
    <cfRule type="cellIs" dxfId="97" priority="311" operator="equal">
      <formula>"Yes"</formula>
    </cfRule>
  </conditionalFormatting>
  <conditionalFormatting sqref="F1">
    <cfRule type="cellIs" dxfId="96" priority="304" operator="equal">
      <formula>"No"</formula>
    </cfRule>
    <cfRule type="cellIs" dxfId="95" priority="305" operator="equal">
      <formula>"Yes"</formula>
    </cfRule>
  </conditionalFormatting>
  <conditionalFormatting sqref="F1">
    <cfRule type="cellIs" dxfId="94" priority="302" operator="equal">
      <formula>"No"</formula>
    </cfRule>
    <cfRule type="cellIs" dxfId="93" priority="303" operator="equal">
      <formula>"Yes"</formula>
    </cfRule>
  </conditionalFormatting>
  <conditionalFormatting sqref="G1">
    <cfRule type="cellIs" dxfId="92" priority="234" operator="equal">
      <formula>"No"</formula>
    </cfRule>
    <cfRule type="cellIs" dxfId="91" priority="235" operator="equal">
      <formula>"Yes"</formula>
    </cfRule>
  </conditionalFormatting>
  <conditionalFormatting sqref="J2:J52">
    <cfRule type="cellIs" dxfId="90" priority="17" operator="equal">
      <formula>"Hit"</formula>
    </cfRule>
  </conditionalFormatting>
  <conditionalFormatting sqref="H83">
    <cfRule type="cellIs" dxfId="89" priority="15" operator="equal">
      <formula>20</formula>
    </cfRule>
  </conditionalFormatting>
  <conditionalFormatting sqref="H2:H52">
    <cfRule type="cellIs" dxfId="88" priority="14" operator="equal">
      <formula>20</formula>
    </cfRule>
  </conditionalFormatting>
  <conditionalFormatting sqref="E54:G67">
    <cfRule type="cellIs" dxfId="87" priority="12" operator="equal">
      <formula>"No"</formula>
    </cfRule>
    <cfRule type="cellIs" dxfId="86" priority="13" operator="equal">
      <formula>"Yes"</formula>
    </cfRule>
  </conditionalFormatting>
  <conditionalFormatting sqref="J54:J67">
    <cfRule type="cellIs" dxfId="85" priority="11" operator="equal">
      <formula>"Hit"</formula>
    </cfRule>
  </conditionalFormatting>
  <conditionalFormatting sqref="H54:H67">
    <cfRule type="cellIs" dxfId="84" priority="10" operator="equal">
      <formula>20</formula>
    </cfRule>
  </conditionalFormatting>
  <conditionalFormatting sqref="E53:G53">
    <cfRule type="cellIs" dxfId="83" priority="8" operator="equal">
      <formula>"No"</formula>
    </cfRule>
    <cfRule type="cellIs" dxfId="82" priority="9" operator="equal">
      <formula>"Yes"</formula>
    </cfRule>
  </conditionalFormatting>
  <conditionalFormatting sqref="H53">
    <cfRule type="cellIs" dxfId="81" priority="6" operator="equal">
      <formula>20</formula>
    </cfRule>
  </conditionalFormatting>
  <conditionalFormatting sqref="J53">
    <cfRule type="cellIs" dxfId="80" priority="5" operator="equal">
      <formula>"Hit"</formula>
    </cfRule>
  </conditionalFormatting>
  <conditionalFormatting sqref="E68:G78">
    <cfRule type="cellIs" dxfId="79" priority="3" operator="equal">
      <formula>"No"</formula>
    </cfRule>
    <cfRule type="cellIs" dxfId="78" priority="4" operator="equal">
      <formula>"Yes"</formula>
    </cfRule>
  </conditionalFormatting>
  <conditionalFormatting sqref="J68:J78">
    <cfRule type="cellIs" dxfId="77" priority="2" operator="equal">
      <formula>"Hit"</formula>
    </cfRule>
  </conditionalFormatting>
  <conditionalFormatting sqref="H68:H78">
    <cfRule type="cellIs" dxfId="76" priority="1" operator="equal">
      <formula>20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workbookViewId="0"/>
  </sheetViews>
  <sheetFormatPr defaultColWidth="3.8984375" defaultRowHeight="15.6" x14ac:dyDescent="0.3"/>
  <cols>
    <col min="1" max="1" width="12.09765625" style="20" bestFit="1" customWidth="1"/>
    <col min="2" max="2" width="12" style="20" bestFit="1" customWidth="1"/>
    <col min="3" max="3" width="6.19921875" style="20" bestFit="1" customWidth="1"/>
    <col min="4" max="4" width="5.5" style="20" bestFit="1" customWidth="1"/>
    <col min="5" max="5" width="4.296875" style="20" bestFit="1" customWidth="1"/>
    <col min="6" max="6" width="5" style="20" bestFit="1" customWidth="1"/>
    <col min="7" max="7" width="3.8984375" style="20"/>
    <col min="8" max="8" width="12.296875" style="20" bestFit="1" customWidth="1"/>
    <col min="9" max="9" width="12" style="20" bestFit="1" customWidth="1"/>
    <col min="10" max="10" width="6.19921875" style="20" bestFit="1" customWidth="1"/>
    <col min="11" max="11" width="5.5" style="20" bestFit="1" customWidth="1"/>
    <col min="12" max="12" width="4.296875" style="20" bestFit="1" customWidth="1"/>
    <col min="13" max="13" width="5" style="20" bestFit="1" customWidth="1"/>
    <col min="14" max="16384" width="3.8984375" style="20"/>
  </cols>
  <sheetData>
    <row r="1" spans="1:13" s="23" customFormat="1" x14ac:dyDescent="0.3">
      <c r="A1" s="137" t="s">
        <v>0</v>
      </c>
      <c r="B1" s="137" t="s">
        <v>74</v>
      </c>
      <c r="C1" s="137" t="s">
        <v>44</v>
      </c>
      <c r="D1" s="137" t="s">
        <v>86</v>
      </c>
      <c r="E1" s="76" t="s">
        <v>3</v>
      </c>
      <c r="F1" s="137" t="s">
        <v>45</v>
      </c>
      <c r="H1" s="137" t="s">
        <v>0</v>
      </c>
      <c r="I1" s="137" t="s">
        <v>74</v>
      </c>
      <c r="J1" s="137" t="s">
        <v>44</v>
      </c>
      <c r="K1" s="137" t="s">
        <v>86</v>
      </c>
      <c r="L1" s="76" t="s">
        <v>3</v>
      </c>
      <c r="M1" s="137" t="s">
        <v>45</v>
      </c>
    </row>
    <row r="2" spans="1:13" x14ac:dyDescent="0.3">
      <c r="A2" s="152" t="s">
        <v>149</v>
      </c>
      <c r="B2" s="133" t="s">
        <v>46</v>
      </c>
      <c r="C2" s="134">
        <v>17</v>
      </c>
      <c r="D2" s="134">
        <v>0</v>
      </c>
      <c r="E2" s="139">
        <f t="shared" ref="E2:E16" ca="1" si="0">RANDBETWEEN(1,20)</f>
        <v>7</v>
      </c>
      <c r="F2" s="70">
        <f t="shared" ref="F2:F4" ca="1" si="1">SUM(C2:E2)</f>
        <v>24</v>
      </c>
      <c r="H2" s="69" t="s">
        <v>85</v>
      </c>
      <c r="I2" s="133" t="s">
        <v>46</v>
      </c>
      <c r="J2" s="70">
        <v>10</v>
      </c>
      <c r="K2" s="70">
        <v>0</v>
      </c>
      <c r="L2" s="139">
        <f t="shared" ref="L2:L4" ca="1" si="2">RANDBETWEEN(1,20)</f>
        <v>2</v>
      </c>
      <c r="M2" s="70">
        <f t="shared" ref="M2:M4" ca="1" si="3">SUM(J2:L2)</f>
        <v>12</v>
      </c>
    </row>
    <row r="3" spans="1:13" x14ac:dyDescent="0.3">
      <c r="A3" s="152" t="s">
        <v>149</v>
      </c>
      <c r="B3" s="133" t="s">
        <v>47</v>
      </c>
      <c r="C3" s="134">
        <v>12</v>
      </c>
      <c r="D3" s="134">
        <v>0</v>
      </c>
      <c r="E3" s="138">
        <f t="shared" ca="1" si="0"/>
        <v>15</v>
      </c>
      <c r="F3" s="72">
        <f t="shared" ca="1" si="1"/>
        <v>27</v>
      </c>
      <c r="H3" s="71" t="s">
        <v>85</v>
      </c>
      <c r="I3" s="133" t="s">
        <v>47</v>
      </c>
      <c r="J3" s="72">
        <v>5</v>
      </c>
      <c r="K3" s="72">
        <v>0</v>
      </c>
      <c r="L3" s="138">
        <f t="shared" ca="1" si="2"/>
        <v>2</v>
      </c>
      <c r="M3" s="72">
        <f t="shared" ca="1" si="3"/>
        <v>7</v>
      </c>
    </row>
    <row r="4" spans="1:13" x14ac:dyDescent="0.3">
      <c r="A4" s="153" t="s">
        <v>149</v>
      </c>
      <c r="B4" s="135" t="s">
        <v>48</v>
      </c>
      <c r="C4" s="136">
        <v>15</v>
      </c>
      <c r="D4" s="136">
        <v>0</v>
      </c>
      <c r="E4" s="140">
        <f t="shared" ca="1" si="0"/>
        <v>15</v>
      </c>
      <c r="F4" s="75">
        <f t="shared" ca="1" si="1"/>
        <v>30</v>
      </c>
      <c r="H4" s="74" t="s">
        <v>85</v>
      </c>
      <c r="I4" s="135" t="s">
        <v>48</v>
      </c>
      <c r="J4" s="75">
        <v>4</v>
      </c>
      <c r="K4" s="75">
        <v>0</v>
      </c>
      <c r="L4" s="140">
        <f t="shared" ca="1" si="2"/>
        <v>8</v>
      </c>
      <c r="M4" s="75">
        <f t="shared" ca="1" si="3"/>
        <v>12</v>
      </c>
    </row>
    <row r="5" spans="1:13" x14ac:dyDescent="0.3">
      <c r="A5" s="152" t="s">
        <v>131</v>
      </c>
      <c r="B5" s="133" t="s">
        <v>46</v>
      </c>
      <c r="C5" s="134">
        <v>6</v>
      </c>
      <c r="D5" s="134">
        <v>0</v>
      </c>
      <c r="E5" s="139">
        <f t="shared" ca="1" si="0"/>
        <v>20</v>
      </c>
      <c r="F5" s="70">
        <f t="shared" ref="F5:F7" ca="1" si="4">SUM(C5:E5)</f>
        <v>26</v>
      </c>
      <c r="H5" s="74" t="s">
        <v>73</v>
      </c>
      <c r="I5" s="135" t="s">
        <v>98</v>
      </c>
      <c r="J5" s="136">
        <v>10</v>
      </c>
      <c r="K5" s="136">
        <v>0</v>
      </c>
      <c r="L5" s="76">
        <f t="shared" ref="L5:L30" ca="1" si="5">RANDBETWEEN(1,20)</f>
        <v>4</v>
      </c>
      <c r="M5" s="75">
        <f t="shared" ref="M5:M6" ca="1" si="6">L5+J5</f>
        <v>14</v>
      </c>
    </row>
    <row r="6" spans="1:13" x14ac:dyDescent="0.3">
      <c r="A6" s="152" t="s">
        <v>131</v>
      </c>
      <c r="B6" s="133" t="s">
        <v>47</v>
      </c>
      <c r="C6" s="134">
        <v>7</v>
      </c>
      <c r="D6" s="134">
        <v>0</v>
      </c>
      <c r="E6" s="138">
        <f t="shared" ca="1" si="0"/>
        <v>15</v>
      </c>
      <c r="F6" s="72">
        <f t="shared" ca="1" si="4"/>
        <v>22</v>
      </c>
      <c r="H6" s="74" t="s">
        <v>22</v>
      </c>
      <c r="I6" s="135" t="s">
        <v>98</v>
      </c>
      <c r="J6" s="136">
        <v>10</v>
      </c>
      <c r="K6" s="136">
        <v>0</v>
      </c>
      <c r="L6" s="76">
        <f t="shared" ca="1" si="5"/>
        <v>5</v>
      </c>
      <c r="M6" s="75">
        <f t="shared" ca="1" si="6"/>
        <v>15</v>
      </c>
    </row>
    <row r="7" spans="1:13" x14ac:dyDescent="0.3">
      <c r="A7" s="153" t="s">
        <v>131</v>
      </c>
      <c r="B7" s="135" t="s">
        <v>48</v>
      </c>
      <c r="C7" s="136">
        <v>5</v>
      </c>
      <c r="D7" s="136">
        <v>0</v>
      </c>
      <c r="E7" s="140">
        <f t="shared" ca="1" si="0"/>
        <v>13</v>
      </c>
      <c r="F7" s="75">
        <f t="shared" ca="1" si="4"/>
        <v>18</v>
      </c>
      <c r="H7" s="74" t="s">
        <v>102</v>
      </c>
      <c r="I7" s="135" t="s">
        <v>98</v>
      </c>
      <c r="J7" s="136">
        <v>19</v>
      </c>
      <c r="K7" s="136">
        <v>0</v>
      </c>
      <c r="L7" s="76">
        <f t="shared" ca="1" si="5"/>
        <v>1</v>
      </c>
      <c r="M7" s="75">
        <f t="shared" ref="M7" ca="1" si="7">L7+J7</f>
        <v>20</v>
      </c>
    </row>
    <row r="8" spans="1:13" x14ac:dyDescent="0.3">
      <c r="A8" s="152" t="s">
        <v>134</v>
      </c>
      <c r="B8" s="133" t="s">
        <v>46</v>
      </c>
      <c r="C8" s="134">
        <v>8</v>
      </c>
      <c r="D8" s="134">
        <v>0</v>
      </c>
      <c r="E8" s="139">
        <f t="shared" ca="1" si="0"/>
        <v>4</v>
      </c>
      <c r="F8" s="70">
        <f t="shared" ref="F8:F10" ca="1" si="8">SUM(C8:E8)</f>
        <v>12</v>
      </c>
      <c r="H8" s="69" t="s">
        <v>177</v>
      </c>
      <c r="I8" s="133" t="s">
        <v>46</v>
      </c>
      <c r="J8" s="70">
        <v>9</v>
      </c>
      <c r="K8" s="70">
        <v>0</v>
      </c>
      <c r="L8" s="139">
        <f t="shared" ca="1" si="5"/>
        <v>12</v>
      </c>
      <c r="M8" s="70">
        <f t="shared" ref="M8:M10" ca="1" si="9">SUM(J8:L8)</f>
        <v>21</v>
      </c>
    </row>
    <row r="9" spans="1:13" x14ac:dyDescent="0.3">
      <c r="A9" s="152" t="s">
        <v>134</v>
      </c>
      <c r="B9" s="133" t="s">
        <v>47</v>
      </c>
      <c r="C9" s="134">
        <v>8</v>
      </c>
      <c r="D9" s="134">
        <v>0</v>
      </c>
      <c r="E9" s="138">
        <f t="shared" ca="1" si="0"/>
        <v>2</v>
      </c>
      <c r="F9" s="72">
        <f t="shared" ca="1" si="8"/>
        <v>10</v>
      </c>
      <c r="H9" s="71" t="s">
        <v>177</v>
      </c>
      <c r="I9" s="133" t="s">
        <v>47</v>
      </c>
      <c r="J9" s="72">
        <v>12</v>
      </c>
      <c r="K9" s="72">
        <v>0</v>
      </c>
      <c r="L9" s="138">
        <f t="shared" ca="1" si="5"/>
        <v>15</v>
      </c>
      <c r="M9" s="72">
        <f t="shared" ca="1" si="9"/>
        <v>27</v>
      </c>
    </row>
    <row r="10" spans="1:13" x14ac:dyDescent="0.3">
      <c r="A10" s="153" t="s">
        <v>134</v>
      </c>
      <c r="B10" s="135" t="s">
        <v>48</v>
      </c>
      <c r="C10" s="136">
        <v>6</v>
      </c>
      <c r="D10" s="136">
        <v>0</v>
      </c>
      <c r="E10" s="140">
        <f t="shared" ca="1" si="0"/>
        <v>5</v>
      </c>
      <c r="F10" s="75">
        <f t="shared" ca="1" si="8"/>
        <v>11</v>
      </c>
      <c r="H10" s="74" t="s">
        <v>177</v>
      </c>
      <c r="I10" s="135" t="s">
        <v>48</v>
      </c>
      <c r="J10" s="75">
        <v>6</v>
      </c>
      <c r="K10" s="75">
        <v>0</v>
      </c>
      <c r="L10" s="140">
        <f t="shared" ca="1" si="5"/>
        <v>8</v>
      </c>
      <c r="M10" s="75">
        <f t="shared" ca="1" si="9"/>
        <v>14</v>
      </c>
    </row>
    <row r="11" spans="1:13" x14ac:dyDescent="0.3">
      <c r="A11" s="152" t="s">
        <v>133</v>
      </c>
      <c r="B11" s="133" t="s">
        <v>46</v>
      </c>
      <c r="C11" s="134">
        <v>10</v>
      </c>
      <c r="D11" s="134">
        <v>0</v>
      </c>
      <c r="E11" s="139">
        <f t="shared" ca="1" si="0"/>
        <v>8</v>
      </c>
      <c r="F11" s="70">
        <f t="shared" ref="F11:F16" ca="1" si="10">SUM(C11:E11)</f>
        <v>18</v>
      </c>
      <c r="H11" s="71" t="s">
        <v>179</v>
      </c>
      <c r="I11" s="133" t="s">
        <v>47</v>
      </c>
      <c r="J11" s="72">
        <v>10</v>
      </c>
      <c r="K11" s="72">
        <v>0</v>
      </c>
      <c r="L11" s="138">
        <f t="shared" ca="1" si="5"/>
        <v>17</v>
      </c>
      <c r="M11" s="72">
        <f t="shared" ref="M11:M15" ca="1" si="11">SUM(J11:L11)</f>
        <v>27</v>
      </c>
    </row>
    <row r="12" spans="1:13" x14ac:dyDescent="0.3">
      <c r="A12" s="152" t="s">
        <v>133</v>
      </c>
      <c r="B12" s="133" t="s">
        <v>47</v>
      </c>
      <c r="C12" s="134">
        <v>8</v>
      </c>
      <c r="D12" s="134">
        <v>0</v>
      </c>
      <c r="E12" s="138">
        <f t="shared" ca="1" si="0"/>
        <v>17</v>
      </c>
      <c r="F12" s="72">
        <f t="shared" ca="1" si="10"/>
        <v>25</v>
      </c>
      <c r="H12" s="71" t="s">
        <v>180</v>
      </c>
      <c r="I12" s="133" t="s">
        <v>47</v>
      </c>
      <c r="J12" s="72">
        <v>8</v>
      </c>
      <c r="K12" s="72">
        <v>0</v>
      </c>
      <c r="L12" s="138">
        <f t="shared" ca="1" si="5"/>
        <v>5</v>
      </c>
      <c r="M12" s="72">
        <f t="shared" ca="1" si="11"/>
        <v>13</v>
      </c>
    </row>
    <row r="13" spans="1:13" x14ac:dyDescent="0.3">
      <c r="A13" s="153" t="s">
        <v>133</v>
      </c>
      <c r="B13" s="135" t="s">
        <v>48</v>
      </c>
      <c r="C13" s="136">
        <v>9</v>
      </c>
      <c r="D13" s="136">
        <v>0</v>
      </c>
      <c r="E13" s="140">
        <f t="shared" ca="1" si="0"/>
        <v>18</v>
      </c>
      <c r="F13" s="75">
        <f t="shared" ca="1" si="10"/>
        <v>27</v>
      </c>
      <c r="H13" s="71" t="s">
        <v>182</v>
      </c>
      <c r="I13" s="133" t="s">
        <v>47</v>
      </c>
      <c r="J13" s="72">
        <v>7</v>
      </c>
      <c r="K13" s="72">
        <v>0</v>
      </c>
      <c r="L13" s="138">
        <f t="shared" ca="1" si="5"/>
        <v>4</v>
      </c>
      <c r="M13" s="72">
        <f t="shared" ca="1" si="11"/>
        <v>11</v>
      </c>
    </row>
    <row r="14" spans="1:13" x14ac:dyDescent="0.3">
      <c r="A14" s="152" t="s">
        <v>135</v>
      </c>
      <c r="B14" s="133" t="s">
        <v>46</v>
      </c>
      <c r="C14" s="134">
        <v>12</v>
      </c>
      <c r="D14" s="134">
        <v>0</v>
      </c>
      <c r="E14" s="139">
        <f t="shared" ca="1" si="0"/>
        <v>1</v>
      </c>
      <c r="F14" s="70">
        <f t="shared" ca="1" si="10"/>
        <v>13</v>
      </c>
      <c r="H14" s="71" t="s">
        <v>181</v>
      </c>
      <c r="I14" s="133" t="s">
        <v>47</v>
      </c>
      <c r="J14" s="72">
        <v>7</v>
      </c>
      <c r="K14" s="72">
        <v>0</v>
      </c>
      <c r="L14" s="138">
        <f t="shared" ca="1" si="5"/>
        <v>20</v>
      </c>
      <c r="M14" s="72">
        <f t="shared" ca="1" si="11"/>
        <v>27</v>
      </c>
    </row>
    <row r="15" spans="1:13" x14ac:dyDescent="0.3">
      <c r="A15" s="152" t="s">
        <v>135</v>
      </c>
      <c r="B15" s="133" t="s">
        <v>47</v>
      </c>
      <c r="C15" s="134">
        <v>9</v>
      </c>
      <c r="D15" s="134">
        <v>0</v>
      </c>
      <c r="E15" s="138">
        <f t="shared" ca="1" si="0"/>
        <v>17</v>
      </c>
      <c r="F15" s="72">
        <f t="shared" ca="1" si="10"/>
        <v>26</v>
      </c>
      <c r="H15" s="71" t="s">
        <v>183</v>
      </c>
      <c r="I15" s="133" t="s">
        <v>47</v>
      </c>
      <c r="J15" s="72">
        <v>7</v>
      </c>
      <c r="K15" s="72">
        <v>0</v>
      </c>
      <c r="L15" s="138">
        <f t="shared" ca="1" si="5"/>
        <v>7</v>
      </c>
      <c r="M15" s="72">
        <f t="shared" ca="1" si="11"/>
        <v>14</v>
      </c>
    </row>
    <row r="16" spans="1:13" x14ac:dyDescent="0.3">
      <c r="A16" s="153" t="s">
        <v>135</v>
      </c>
      <c r="B16" s="135" t="s">
        <v>48</v>
      </c>
      <c r="C16" s="136">
        <v>11</v>
      </c>
      <c r="D16" s="136">
        <v>0</v>
      </c>
      <c r="E16" s="140">
        <f t="shared" ca="1" si="0"/>
        <v>20</v>
      </c>
      <c r="F16" s="75">
        <f t="shared" ca="1" si="10"/>
        <v>31</v>
      </c>
      <c r="H16" s="71" t="s">
        <v>184</v>
      </c>
      <c r="I16" s="133" t="s">
        <v>47</v>
      </c>
      <c r="J16" s="72">
        <v>11</v>
      </c>
      <c r="K16" s="72">
        <v>0</v>
      </c>
      <c r="L16" s="138">
        <f t="shared" ca="1" si="5"/>
        <v>8</v>
      </c>
      <c r="M16" s="72">
        <f t="shared" ref="M16:M30" ca="1" si="12">SUM(J16:L16)</f>
        <v>19</v>
      </c>
    </row>
    <row r="17" spans="1:13" x14ac:dyDescent="0.3">
      <c r="A17" s="153" t="s">
        <v>112</v>
      </c>
      <c r="B17" s="135" t="s">
        <v>98</v>
      </c>
      <c r="C17" s="136">
        <v>15</v>
      </c>
      <c r="D17" s="136">
        <v>0</v>
      </c>
      <c r="E17" s="140">
        <f t="shared" ref="E17:E22" ca="1" si="13">RANDBETWEEN(1,20)</f>
        <v>9</v>
      </c>
      <c r="F17" s="75">
        <f t="shared" ref="F17" ca="1" si="14">E17+C17</f>
        <v>24</v>
      </c>
      <c r="H17" s="71" t="s">
        <v>185</v>
      </c>
      <c r="I17" s="133" t="s">
        <v>47</v>
      </c>
      <c r="J17" s="72">
        <v>10</v>
      </c>
      <c r="K17" s="72">
        <v>0</v>
      </c>
      <c r="L17" s="138">
        <f t="shared" ca="1" si="5"/>
        <v>14</v>
      </c>
      <c r="M17" s="72">
        <f t="shared" ca="1" si="12"/>
        <v>24</v>
      </c>
    </row>
    <row r="18" spans="1:13" x14ac:dyDescent="0.3">
      <c r="A18" s="153" t="s">
        <v>149</v>
      </c>
      <c r="B18" s="135" t="s">
        <v>98</v>
      </c>
      <c r="C18" s="136">
        <v>5</v>
      </c>
      <c r="D18" s="136">
        <v>0</v>
      </c>
      <c r="E18" s="140">
        <f t="shared" ca="1" si="13"/>
        <v>20</v>
      </c>
      <c r="F18" s="75">
        <f t="shared" ref="F18" ca="1" si="15">E18+C18</f>
        <v>25</v>
      </c>
      <c r="H18" s="71" t="s">
        <v>188</v>
      </c>
      <c r="I18" s="133" t="s">
        <v>47</v>
      </c>
      <c r="J18" s="72">
        <v>6</v>
      </c>
      <c r="K18" s="72">
        <v>0</v>
      </c>
      <c r="L18" s="138">
        <f t="shared" ca="1" si="5"/>
        <v>6</v>
      </c>
      <c r="M18" s="72">
        <f t="shared" ca="1" si="12"/>
        <v>12</v>
      </c>
    </row>
    <row r="19" spans="1:13" x14ac:dyDescent="0.3">
      <c r="A19" s="153" t="s">
        <v>112</v>
      </c>
      <c r="B19" s="135" t="s">
        <v>155</v>
      </c>
      <c r="C19" s="136">
        <v>33</v>
      </c>
      <c r="D19" s="136">
        <v>0</v>
      </c>
      <c r="E19" s="140">
        <f t="shared" ca="1" si="13"/>
        <v>10</v>
      </c>
      <c r="F19" s="75">
        <f t="shared" ref="F19" ca="1" si="16">E19+C19</f>
        <v>43</v>
      </c>
      <c r="H19" s="71" t="s">
        <v>187</v>
      </c>
      <c r="I19" s="133" t="s">
        <v>47</v>
      </c>
      <c r="J19" s="72">
        <v>6</v>
      </c>
      <c r="K19" s="72">
        <v>0</v>
      </c>
      <c r="L19" s="138">
        <f t="shared" ca="1" si="5"/>
        <v>2</v>
      </c>
      <c r="M19" s="72">
        <f t="shared" ca="1" si="12"/>
        <v>8</v>
      </c>
    </row>
    <row r="20" spans="1:13" x14ac:dyDescent="0.3">
      <c r="A20" s="152" t="s">
        <v>200</v>
      </c>
      <c r="B20" s="133" t="s">
        <v>46</v>
      </c>
      <c r="C20" s="134">
        <v>7</v>
      </c>
      <c r="D20" s="134">
        <v>0</v>
      </c>
      <c r="E20" s="139">
        <f t="shared" ca="1" si="13"/>
        <v>7</v>
      </c>
      <c r="F20" s="70">
        <f t="shared" ref="F20:F22" ca="1" si="17">SUM(C20:E20)</f>
        <v>14</v>
      </c>
      <c r="H20" s="71" t="s">
        <v>190</v>
      </c>
      <c r="I20" s="133" t="s">
        <v>47</v>
      </c>
      <c r="J20" s="72">
        <v>6</v>
      </c>
      <c r="K20" s="72">
        <v>0</v>
      </c>
      <c r="L20" s="138">
        <f t="shared" ca="1" si="5"/>
        <v>15</v>
      </c>
      <c r="M20" s="72">
        <f t="shared" ca="1" si="12"/>
        <v>21</v>
      </c>
    </row>
    <row r="21" spans="1:13" x14ac:dyDescent="0.3">
      <c r="A21" s="152" t="s">
        <v>200</v>
      </c>
      <c r="B21" s="133" t="s">
        <v>47</v>
      </c>
      <c r="C21" s="134">
        <v>3</v>
      </c>
      <c r="D21" s="134">
        <v>0</v>
      </c>
      <c r="E21" s="138">
        <f t="shared" ca="1" si="13"/>
        <v>20</v>
      </c>
      <c r="F21" s="72">
        <f t="shared" ca="1" si="17"/>
        <v>23</v>
      </c>
      <c r="H21" s="71" t="s">
        <v>191</v>
      </c>
      <c r="I21" s="133" t="s">
        <v>47</v>
      </c>
      <c r="J21" s="72">
        <v>6</v>
      </c>
      <c r="K21" s="72">
        <v>0</v>
      </c>
      <c r="L21" s="138">
        <f t="shared" ca="1" si="5"/>
        <v>18</v>
      </c>
      <c r="M21" s="72">
        <f t="shared" ca="1" si="12"/>
        <v>24</v>
      </c>
    </row>
    <row r="22" spans="1:13" x14ac:dyDescent="0.3">
      <c r="A22" s="153" t="s">
        <v>200</v>
      </c>
      <c r="B22" s="135" t="s">
        <v>48</v>
      </c>
      <c r="C22" s="136">
        <v>1</v>
      </c>
      <c r="D22" s="136">
        <v>0</v>
      </c>
      <c r="E22" s="140">
        <f t="shared" ca="1" si="13"/>
        <v>14</v>
      </c>
      <c r="F22" s="75">
        <f t="shared" ca="1" si="17"/>
        <v>15</v>
      </c>
      <c r="H22" s="71" t="s">
        <v>186</v>
      </c>
      <c r="I22" s="133" t="s">
        <v>47</v>
      </c>
      <c r="J22" s="72">
        <v>8</v>
      </c>
      <c r="K22" s="72">
        <v>0</v>
      </c>
      <c r="L22" s="138">
        <f t="shared" ca="1" si="5"/>
        <v>13</v>
      </c>
      <c r="M22" s="72">
        <f t="shared" ca="1" si="12"/>
        <v>21</v>
      </c>
    </row>
    <row r="23" spans="1:13" x14ac:dyDescent="0.3">
      <c r="H23" s="71" t="s">
        <v>189</v>
      </c>
      <c r="I23" s="133" t="s">
        <v>47</v>
      </c>
      <c r="J23" s="72">
        <v>10</v>
      </c>
      <c r="K23" s="72">
        <v>0</v>
      </c>
      <c r="L23" s="138">
        <f t="shared" ca="1" si="5"/>
        <v>11</v>
      </c>
      <c r="M23" s="72">
        <f t="shared" ca="1" si="12"/>
        <v>21</v>
      </c>
    </row>
    <row r="24" spans="1:13" x14ac:dyDescent="0.3">
      <c r="H24" s="71" t="s">
        <v>192</v>
      </c>
      <c r="I24" s="133" t="s">
        <v>47</v>
      </c>
      <c r="J24" s="72">
        <v>12</v>
      </c>
      <c r="K24" s="72">
        <v>0</v>
      </c>
      <c r="L24" s="138">
        <f t="shared" ca="1" si="5"/>
        <v>7</v>
      </c>
      <c r="M24" s="72">
        <f t="shared" ca="1" si="12"/>
        <v>19</v>
      </c>
    </row>
    <row r="25" spans="1:13" x14ac:dyDescent="0.3">
      <c r="H25" s="71" t="s">
        <v>192</v>
      </c>
      <c r="I25" s="133" t="s">
        <v>47</v>
      </c>
      <c r="J25" s="72">
        <v>12</v>
      </c>
      <c r="K25" s="72">
        <v>0</v>
      </c>
      <c r="L25" s="138">
        <f t="shared" ca="1" si="5"/>
        <v>16</v>
      </c>
      <c r="M25" s="72">
        <f t="shared" ca="1" si="12"/>
        <v>28</v>
      </c>
    </row>
    <row r="26" spans="1:13" x14ac:dyDescent="0.3">
      <c r="H26" s="71" t="s">
        <v>192</v>
      </c>
      <c r="I26" s="133" t="s">
        <v>47</v>
      </c>
      <c r="J26" s="72">
        <v>12</v>
      </c>
      <c r="K26" s="72">
        <v>0</v>
      </c>
      <c r="L26" s="138">
        <f t="shared" ca="1" si="5"/>
        <v>10</v>
      </c>
      <c r="M26" s="72">
        <f t="shared" ca="1" si="12"/>
        <v>22</v>
      </c>
    </row>
    <row r="27" spans="1:13" x14ac:dyDescent="0.3">
      <c r="H27" s="71" t="s">
        <v>192</v>
      </c>
      <c r="I27" s="133" t="s">
        <v>47</v>
      </c>
      <c r="J27" s="72">
        <v>12</v>
      </c>
      <c r="K27" s="72">
        <v>0</v>
      </c>
      <c r="L27" s="138">
        <f t="shared" ca="1" si="5"/>
        <v>17</v>
      </c>
      <c r="M27" s="72">
        <f t="shared" ca="1" si="12"/>
        <v>29</v>
      </c>
    </row>
    <row r="28" spans="1:13" x14ac:dyDescent="0.3">
      <c r="H28" s="71" t="s">
        <v>193</v>
      </c>
      <c r="I28" s="133" t="s">
        <v>47</v>
      </c>
      <c r="J28" s="72">
        <v>14</v>
      </c>
      <c r="K28" s="72">
        <v>0</v>
      </c>
      <c r="L28" s="138">
        <f t="shared" ca="1" si="5"/>
        <v>6</v>
      </c>
      <c r="M28" s="72">
        <f t="shared" ca="1" si="12"/>
        <v>20</v>
      </c>
    </row>
    <row r="29" spans="1:13" x14ac:dyDescent="0.3">
      <c r="H29" s="71" t="s">
        <v>193</v>
      </c>
      <c r="I29" s="133" t="s">
        <v>47</v>
      </c>
      <c r="J29" s="72">
        <v>14</v>
      </c>
      <c r="K29" s="72">
        <v>0</v>
      </c>
      <c r="L29" s="138">
        <f t="shared" ca="1" si="5"/>
        <v>19</v>
      </c>
      <c r="M29" s="72">
        <f t="shared" ca="1" si="12"/>
        <v>33</v>
      </c>
    </row>
    <row r="30" spans="1:13" x14ac:dyDescent="0.3">
      <c r="H30" s="71" t="s">
        <v>193</v>
      </c>
      <c r="I30" s="133" t="s">
        <v>47</v>
      </c>
      <c r="J30" s="72">
        <v>14</v>
      </c>
      <c r="K30" s="72">
        <v>0</v>
      </c>
      <c r="L30" s="138">
        <f t="shared" ca="1" si="5"/>
        <v>19</v>
      </c>
      <c r="M30" s="72">
        <f t="shared" ca="1" si="12"/>
        <v>33</v>
      </c>
    </row>
  </sheetData>
  <sortState ref="B8:B18">
    <sortCondition ref="B8:B18"/>
  </sortState>
  <conditionalFormatting sqref="A2">
    <cfRule type="cellIs" dxfId="75" priority="253" operator="equal">
      <formula>"No"</formula>
    </cfRule>
    <cfRule type="cellIs" dxfId="74" priority="254" operator="equal">
      <formula>"Yes"</formula>
    </cfRule>
  </conditionalFormatting>
  <conditionalFormatting sqref="A3:A4">
    <cfRule type="cellIs" dxfId="73" priority="251" operator="equal">
      <formula>"No"</formula>
    </cfRule>
    <cfRule type="cellIs" dxfId="72" priority="252" operator="equal">
      <formula>"Yes"</formula>
    </cfRule>
  </conditionalFormatting>
  <conditionalFormatting sqref="A2">
    <cfRule type="cellIs" dxfId="71" priority="249" operator="equal">
      <formula>"No"</formula>
    </cfRule>
    <cfRule type="cellIs" dxfId="70" priority="250" operator="equal">
      <formula>"Yes"</formula>
    </cfRule>
  </conditionalFormatting>
  <conditionalFormatting sqref="A3:A4">
    <cfRule type="cellIs" dxfId="69" priority="247" operator="equal">
      <formula>"No"</formula>
    </cfRule>
    <cfRule type="cellIs" dxfId="68" priority="248" operator="equal">
      <formula>"Yes"</formula>
    </cfRule>
  </conditionalFormatting>
  <conditionalFormatting sqref="A5">
    <cfRule type="cellIs" dxfId="67" priority="75" operator="equal">
      <formula>"No"</formula>
    </cfRule>
    <cfRule type="cellIs" dxfId="66" priority="76" operator="equal">
      <formula>"Yes"</formula>
    </cfRule>
  </conditionalFormatting>
  <conditionalFormatting sqref="A6:A7">
    <cfRule type="cellIs" dxfId="65" priority="73" operator="equal">
      <formula>"No"</formula>
    </cfRule>
    <cfRule type="cellIs" dxfId="64" priority="74" operator="equal">
      <formula>"Yes"</formula>
    </cfRule>
  </conditionalFormatting>
  <conditionalFormatting sqref="A5">
    <cfRule type="cellIs" dxfId="63" priority="71" operator="equal">
      <formula>"No"</formula>
    </cfRule>
    <cfRule type="cellIs" dxfId="62" priority="72" operator="equal">
      <formula>"Yes"</formula>
    </cfRule>
  </conditionalFormatting>
  <conditionalFormatting sqref="A6:A7">
    <cfRule type="cellIs" dxfId="61" priority="69" operator="equal">
      <formula>"No"</formula>
    </cfRule>
    <cfRule type="cellIs" dxfId="60" priority="70" operator="equal">
      <formula>"Yes"</formula>
    </cfRule>
  </conditionalFormatting>
  <conditionalFormatting sqref="A8">
    <cfRule type="cellIs" dxfId="59" priority="67" operator="equal">
      <formula>"No"</formula>
    </cfRule>
    <cfRule type="cellIs" dxfId="58" priority="68" operator="equal">
      <formula>"Yes"</formula>
    </cfRule>
  </conditionalFormatting>
  <conditionalFormatting sqref="A9:A10">
    <cfRule type="cellIs" dxfId="57" priority="65" operator="equal">
      <formula>"No"</formula>
    </cfRule>
    <cfRule type="cellIs" dxfId="56" priority="66" operator="equal">
      <formula>"Yes"</formula>
    </cfRule>
  </conditionalFormatting>
  <conditionalFormatting sqref="A8">
    <cfRule type="cellIs" dxfId="55" priority="63" operator="equal">
      <formula>"No"</formula>
    </cfRule>
    <cfRule type="cellIs" dxfId="54" priority="64" operator="equal">
      <formula>"Yes"</formula>
    </cfRule>
  </conditionalFormatting>
  <conditionalFormatting sqref="A9:A10">
    <cfRule type="cellIs" dxfId="53" priority="61" operator="equal">
      <formula>"No"</formula>
    </cfRule>
    <cfRule type="cellIs" dxfId="52" priority="62" operator="equal">
      <formula>"Yes"</formula>
    </cfRule>
  </conditionalFormatting>
  <conditionalFormatting sqref="A18">
    <cfRule type="cellIs" dxfId="51" priority="59" operator="equal">
      <formula>"No"</formula>
    </cfRule>
    <cfRule type="cellIs" dxfId="50" priority="60" operator="equal">
      <formula>"Yes"</formula>
    </cfRule>
  </conditionalFormatting>
  <conditionalFormatting sqref="A18">
    <cfRule type="cellIs" dxfId="49" priority="57" operator="equal">
      <formula>"No"</formula>
    </cfRule>
    <cfRule type="cellIs" dxfId="48" priority="58" operator="equal">
      <formula>"Yes"</formula>
    </cfRule>
  </conditionalFormatting>
  <conditionalFormatting sqref="A17">
    <cfRule type="cellIs" dxfId="47" priority="55" operator="equal">
      <formula>"No"</formula>
    </cfRule>
    <cfRule type="cellIs" dxfId="46" priority="56" operator="equal">
      <formula>"Yes"</formula>
    </cfRule>
  </conditionalFormatting>
  <conditionalFormatting sqref="A17">
    <cfRule type="cellIs" dxfId="45" priority="53" operator="equal">
      <formula>"No"</formula>
    </cfRule>
    <cfRule type="cellIs" dxfId="44" priority="54" operator="equal">
      <formula>"Yes"</formula>
    </cfRule>
  </conditionalFormatting>
  <conditionalFormatting sqref="A19">
    <cfRule type="cellIs" dxfId="43" priority="51" operator="equal">
      <formula>"No"</formula>
    </cfRule>
    <cfRule type="cellIs" dxfId="42" priority="52" operator="equal">
      <formula>"Yes"</formula>
    </cfRule>
  </conditionalFormatting>
  <conditionalFormatting sqref="A19">
    <cfRule type="cellIs" dxfId="41" priority="49" operator="equal">
      <formula>"No"</formula>
    </cfRule>
    <cfRule type="cellIs" dxfId="40" priority="50" operator="equal">
      <formula>"Yes"</formula>
    </cfRule>
  </conditionalFormatting>
  <conditionalFormatting sqref="A11">
    <cfRule type="cellIs" dxfId="39" priority="47" operator="equal">
      <formula>"No"</formula>
    </cfRule>
    <cfRule type="cellIs" dxfId="38" priority="48" operator="equal">
      <formula>"Yes"</formula>
    </cfRule>
  </conditionalFormatting>
  <conditionalFormatting sqref="A12:A13">
    <cfRule type="cellIs" dxfId="37" priority="45" operator="equal">
      <formula>"No"</formula>
    </cfRule>
    <cfRule type="cellIs" dxfId="36" priority="46" operator="equal">
      <formula>"Yes"</formula>
    </cfRule>
  </conditionalFormatting>
  <conditionalFormatting sqref="A11">
    <cfRule type="cellIs" dxfId="35" priority="43" operator="equal">
      <formula>"No"</formula>
    </cfRule>
    <cfRule type="cellIs" dxfId="34" priority="44" operator="equal">
      <formula>"Yes"</formula>
    </cfRule>
  </conditionalFormatting>
  <conditionalFormatting sqref="A12:A13">
    <cfRule type="cellIs" dxfId="33" priority="41" operator="equal">
      <formula>"No"</formula>
    </cfRule>
    <cfRule type="cellIs" dxfId="32" priority="42" operator="equal">
      <formula>"Yes"</formula>
    </cfRule>
  </conditionalFormatting>
  <conditionalFormatting sqref="A14">
    <cfRule type="cellIs" dxfId="31" priority="39" operator="equal">
      <formula>"No"</formula>
    </cfRule>
    <cfRule type="cellIs" dxfId="30" priority="40" operator="equal">
      <formula>"Yes"</formula>
    </cfRule>
  </conditionalFormatting>
  <conditionalFormatting sqref="A15:A16">
    <cfRule type="cellIs" dxfId="29" priority="37" operator="equal">
      <formula>"No"</formula>
    </cfRule>
    <cfRule type="cellIs" dxfId="28" priority="38" operator="equal">
      <formula>"Yes"</formula>
    </cfRule>
  </conditionalFormatting>
  <conditionalFormatting sqref="A14">
    <cfRule type="cellIs" dxfId="27" priority="35" operator="equal">
      <formula>"No"</formula>
    </cfRule>
    <cfRule type="cellIs" dxfId="26" priority="36" operator="equal">
      <formula>"Yes"</formula>
    </cfRule>
  </conditionalFormatting>
  <conditionalFormatting sqref="A15:A16">
    <cfRule type="cellIs" dxfId="25" priority="33" operator="equal">
      <formula>"No"</formula>
    </cfRule>
    <cfRule type="cellIs" dxfId="24" priority="34" operator="equal">
      <formula>"Yes"</formula>
    </cfRule>
  </conditionalFormatting>
  <conditionalFormatting sqref="A20">
    <cfRule type="cellIs" dxfId="23" priority="31" operator="equal">
      <formula>"No"</formula>
    </cfRule>
    <cfRule type="cellIs" dxfId="22" priority="32" operator="equal">
      <formula>"Yes"</formula>
    </cfRule>
  </conditionalFormatting>
  <conditionalFormatting sqref="A21:A22">
    <cfRule type="cellIs" dxfId="21" priority="29" operator="equal">
      <formula>"No"</formula>
    </cfRule>
    <cfRule type="cellIs" dxfId="20" priority="30" operator="equal">
      <formula>"Yes"</formula>
    </cfRule>
  </conditionalFormatting>
  <conditionalFormatting sqref="A20">
    <cfRule type="cellIs" dxfId="19" priority="27" operator="equal">
      <formula>"No"</formula>
    </cfRule>
    <cfRule type="cellIs" dxfId="18" priority="28" operator="equal">
      <formula>"Yes"</formula>
    </cfRule>
  </conditionalFormatting>
  <conditionalFormatting sqref="A21:A22">
    <cfRule type="cellIs" dxfId="17" priority="25" operator="equal">
      <formula>"No"</formula>
    </cfRule>
    <cfRule type="cellIs" dxfId="16" priority="26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7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15.6" x14ac:dyDescent="0.3"/>
  <cols>
    <col min="1" max="1" width="16.09765625" style="23" bestFit="1" customWidth="1"/>
    <col min="2" max="2" width="5.8984375" style="23" bestFit="1" customWidth="1"/>
    <col min="3" max="3" width="5" style="23" bestFit="1" customWidth="1"/>
    <col min="4" max="4" width="3.69921875" style="23" bestFit="1" customWidth="1"/>
    <col min="5" max="5" width="6.09765625" style="23" bestFit="1" customWidth="1"/>
    <col min="6" max="6" width="9.59765625" style="20" bestFit="1" customWidth="1"/>
    <col min="7" max="7" width="2.8984375" style="20" bestFit="1" customWidth="1"/>
    <col min="8" max="8" width="6.19921875" style="20" bestFit="1" customWidth="1"/>
    <col min="9" max="9" width="7.296875" style="20" bestFit="1" customWidth="1"/>
    <col min="10" max="10" width="4.296875" style="20" bestFit="1" customWidth="1"/>
    <col min="11" max="11" width="4.796875" style="20" bestFit="1" customWidth="1"/>
    <col min="12" max="12" width="4.69921875" style="20" bestFit="1" customWidth="1"/>
    <col min="13" max="13" width="7.5" style="20" bestFit="1" customWidth="1"/>
    <col min="14" max="14" width="5.3984375" style="20" bestFit="1" customWidth="1"/>
    <col min="15" max="15" width="4.19921875" style="20" bestFit="1" customWidth="1"/>
    <col min="16" max="16" width="5.5" style="20" bestFit="1" customWidth="1"/>
    <col min="17" max="17" width="6.09765625" style="20" bestFit="1" customWidth="1"/>
    <col min="18" max="18" width="7" style="20" bestFit="1" customWidth="1"/>
    <col min="19" max="19" width="5.796875" style="20" bestFit="1" customWidth="1"/>
    <col min="20" max="20" width="6.09765625" style="20" bestFit="1" customWidth="1"/>
    <col min="21" max="21" width="9" style="20" bestFit="1" customWidth="1"/>
    <col min="22" max="22" width="7.796875" style="20" bestFit="1" customWidth="1"/>
    <col min="23" max="23" width="8.796875" style="20" bestFit="1" customWidth="1"/>
    <col min="24" max="24" width="7.3984375" style="20" bestFit="1" customWidth="1"/>
    <col min="25" max="25" width="4.3984375" style="20" bestFit="1" customWidth="1"/>
    <col min="26" max="26" width="6.69921875" style="20" hidden="1" customWidth="1"/>
    <col min="27" max="27" width="7.59765625" style="20" bestFit="1" customWidth="1"/>
    <col min="28" max="28" width="1.5" style="20" customWidth="1"/>
    <col min="29" max="29" width="9.09765625" style="20" bestFit="1" customWidth="1"/>
    <col min="30" max="16384" width="9" style="20"/>
  </cols>
  <sheetData>
    <row r="1" spans="1:29" s="17" customFormat="1" ht="32.4" thickTop="1" thickBot="1" x14ac:dyDescent="0.35">
      <c r="A1" s="52" t="s">
        <v>0</v>
      </c>
      <c r="B1" s="111" t="s">
        <v>49</v>
      </c>
      <c r="C1" s="114" t="s">
        <v>50</v>
      </c>
      <c r="D1" s="117" t="s">
        <v>51</v>
      </c>
      <c r="E1" s="144" t="s">
        <v>78</v>
      </c>
      <c r="F1" s="107" t="s">
        <v>52</v>
      </c>
      <c r="G1" s="108"/>
      <c r="H1" s="49" t="s">
        <v>53</v>
      </c>
      <c r="I1" s="16" t="s">
        <v>54</v>
      </c>
      <c r="J1" s="18" t="s">
        <v>55</v>
      </c>
      <c r="K1" s="24" t="s">
        <v>56</v>
      </c>
      <c r="L1" s="26" t="s">
        <v>57</v>
      </c>
      <c r="M1" s="141" t="s">
        <v>58</v>
      </c>
      <c r="N1" s="32" t="s">
        <v>59</v>
      </c>
      <c r="O1" s="35" t="s">
        <v>60</v>
      </c>
      <c r="P1" s="37" t="s">
        <v>61</v>
      </c>
      <c r="Q1" s="40" t="s">
        <v>62</v>
      </c>
      <c r="R1" s="43" t="s">
        <v>63</v>
      </c>
      <c r="S1" s="46" t="s">
        <v>64</v>
      </c>
      <c r="T1" s="29" t="s">
        <v>65</v>
      </c>
      <c r="U1" s="53" t="s">
        <v>66</v>
      </c>
      <c r="V1" s="56" t="s">
        <v>67</v>
      </c>
      <c r="W1" s="63" t="s">
        <v>68</v>
      </c>
      <c r="X1" s="66" t="s">
        <v>69</v>
      </c>
      <c r="Y1" s="60" t="s">
        <v>70</v>
      </c>
      <c r="Z1" s="56" t="s">
        <v>71</v>
      </c>
      <c r="AA1" s="59" t="s">
        <v>72</v>
      </c>
      <c r="AC1" s="147" t="s">
        <v>129</v>
      </c>
    </row>
    <row r="2" spans="1:29" ht="16.2" thickTop="1" x14ac:dyDescent="0.3">
      <c r="A2" s="142" t="s">
        <v>8</v>
      </c>
      <c r="B2" s="112">
        <f>16</f>
        <v>16</v>
      </c>
      <c r="C2" s="115">
        <f>14+1</f>
        <v>15</v>
      </c>
      <c r="D2" s="118">
        <f>20+1</f>
        <v>21</v>
      </c>
      <c r="E2" s="145">
        <v>0</v>
      </c>
      <c r="F2" s="109" t="s">
        <v>75</v>
      </c>
      <c r="G2" s="110" t="s">
        <v>76</v>
      </c>
      <c r="H2" s="50"/>
      <c r="I2" s="19"/>
      <c r="J2" s="174" t="s">
        <v>111</v>
      </c>
      <c r="K2" s="176" t="s">
        <v>111</v>
      </c>
      <c r="L2" s="178" t="s">
        <v>111</v>
      </c>
      <c r="M2" s="171">
        <v>13</v>
      </c>
      <c r="N2" s="33"/>
      <c r="O2" s="172" t="s">
        <v>111</v>
      </c>
      <c r="P2" s="38"/>
      <c r="Q2" s="41"/>
      <c r="R2" s="44"/>
      <c r="S2" s="47"/>
      <c r="T2" s="30">
        <v>13</v>
      </c>
      <c r="U2" s="54"/>
      <c r="V2" s="57">
        <f>SUM(H2:U2)</f>
        <v>26</v>
      </c>
      <c r="W2" s="64"/>
      <c r="X2" s="67">
        <v>26</v>
      </c>
      <c r="Y2" s="61">
        <v>64</v>
      </c>
      <c r="Z2" s="57">
        <f t="shared" ref="Z2:Z7" si="0">Y2+X2-(V2+W2)</f>
        <v>64</v>
      </c>
      <c r="AA2" s="126">
        <f>SMALL(Y2:Z2,1)</f>
        <v>64</v>
      </c>
      <c r="AC2" s="187" t="s">
        <v>202</v>
      </c>
    </row>
    <row r="3" spans="1:29" x14ac:dyDescent="0.3">
      <c r="A3" s="143" t="s">
        <v>80</v>
      </c>
      <c r="B3" s="113">
        <v>22</v>
      </c>
      <c r="C3" s="116">
        <v>11</v>
      </c>
      <c r="D3" s="119">
        <v>23</v>
      </c>
      <c r="E3" s="146">
        <v>0</v>
      </c>
      <c r="F3" s="163" t="s">
        <v>96</v>
      </c>
      <c r="G3" s="110">
        <v>1</v>
      </c>
      <c r="H3" s="51">
        <v>15</v>
      </c>
      <c r="I3" s="21">
        <v>1</v>
      </c>
      <c r="J3" s="175" t="s">
        <v>111</v>
      </c>
      <c r="K3" s="177" t="s">
        <v>111</v>
      </c>
      <c r="L3" s="179" t="s">
        <v>111</v>
      </c>
      <c r="M3" s="171" t="s">
        <v>111</v>
      </c>
      <c r="N3" s="34"/>
      <c r="O3" s="173" t="s">
        <v>111</v>
      </c>
      <c r="P3" s="39"/>
      <c r="Q3" s="42"/>
      <c r="R3" s="45"/>
      <c r="S3" s="48"/>
      <c r="T3" s="31"/>
      <c r="U3" s="55"/>
      <c r="V3" s="57">
        <f>SUM(H3:U3)</f>
        <v>16</v>
      </c>
      <c r="W3" s="65"/>
      <c r="X3" s="68"/>
      <c r="Y3" s="62">
        <f>105*1.2</f>
        <v>126</v>
      </c>
      <c r="Z3" s="58">
        <f t="shared" si="0"/>
        <v>110</v>
      </c>
      <c r="AA3" s="126">
        <f>SMALL(Y3:Z3,1)</f>
        <v>110</v>
      </c>
      <c r="AC3" s="188" t="s">
        <v>203</v>
      </c>
    </row>
    <row r="4" spans="1:29" x14ac:dyDescent="0.3">
      <c r="A4" s="158" t="s">
        <v>83</v>
      </c>
      <c r="B4" s="150">
        <v>22</v>
      </c>
      <c r="C4" s="151">
        <v>10</v>
      </c>
      <c r="D4" s="119">
        <v>22</v>
      </c>
      <c r="E4" s="146">
        <v>0</v>
      </c>
      <c r="F4" s="109" t="s">
        <v>79</v>
      </c>
      <c r="G4" s="110">
        <v>0</v>
      </c>
      <c r="H4" s="51"/>
      <c r="I4" s="21"/>
      <c r="J4" s="22"/>
      <c r="K4" s="25"/>
      <c r="L4" s="27"/>
      <c r="M4" s="28"/>
      <c r="N4" s="34"/>
      <c r="O4" s="36"/>
      <c r="P4" s="39"/>
      <c r="Q4" s="42"/>
      <c r="R4" s="45"/>
      <c r="S4" s="48"/>
      <c r="T4" s="31"/>
      <c r="U4" s="55"/>
      <c r="V4" s="57">
        <f t="shared" ref="V4" si="1">SUM(H4:U4)</f>
        <v>0</v>
      </c>
      <c r="W4" s="65"/>
      <c r="X4" s="68"/>
      <c r="Y4" s="62">
        <v>45</v>
      </c>
      <c r="Z4" s="58">
        <f t="shared" si="0"/>
        <v>45</v>
      </c>
      <c r="AA4" s="126"/>
      <c r="AC4" s="188" t="s">
        <v>130</v>
      </c>
    </row>
    <row r="5" spans="1:29" x14ac:dyDescent="0.3">
      <c r="A5" s="143" t="s">
        <v>73</v>
      </c>
      <c r="B5" s="113">
        <f>11+6+4</f>
        <v>21</v>
      </c>
      <c r="C5" s="116">
        <f>13+4</f>
        <v>17</v>
      </c>
      <c r="D5" s="119">
        <f>13+6+4</f>
        <v>23</v>
      </c>
      <c r="E5" s="146">
        <v>0</v>
      </c>
      <c r="F5" s="109" t="s">
        <v>75</v>
      </c>
      <c r="G5" s="110" t="s">
        <v>76</v>
      </c>
      <c r="H5" s="51"/>
      <c r="I5" s="21"/>
      <c r="J5" s="175" t="s">
        <v>111</v>
      </c>
      <c r="K5" s="177" t="s">
        <v>111</v>
      </c>
      <c r="L5" s="179" t="s">
        <v>111</v>
      </c>
      <c r="M5" s="171">
        <v>19</v>
      </c>
      <c r="N5" s="34">
        <v>2</v>
      </c>
      <c r="O5" s="173" t="s">
        <v>111</v>
      </c>
      <c r="P5" s="39"/>
      <c r="Q5" s="42"/>
      <c r="R5" s="45"/>
      <c r="S5" s="48"/>
      <c r="T5" s="31"/>
      <c r="U5" s="55"/>
      <c r="V5" s="57">
        <f>SUM(H5:U5)</f>
        <v>21</v>
      </c>
      <c r="W5" s="65"/>
      <c r="X5" s="68"/>
      <c r="Y5" s="62">
        <f>52</f>
        <v>52</v>
      </c>
      <c r="Z5" s="58">
        <f t="shared" si="0"/>
        <v>31</v>
      </c>
      <c r="AA5" s="126">
        <f>SMALL(Y5:Z5,1)</f>
        <v>31</v>
      </c>
      <c r="AC5" s="188" t="s">
        <v>204</v>
      </c>
    </row>
    <row r="6" spans="1:29" x14ac:dyDescent="0.3">
      <c r="A6" s="143" t="s">
        <v>22</v>
      </c>
      <c r="B6" s="113">
        <f>20+2</f>
        <v>22</v>
      </c>
      <c r="C6" s="116">
        <f>13+2+2</f>
        <v>17</v>
      </c>
      <c r="D6" s="119">
        <f>21+2+2</f>
        <v>25</v>
      </c>
      <c r="E6" s="146">
        <v>0</v>
      </c>
      <c r="F6" s="109" t="s">
        <v>75</v>
      </c>
      <c r="G6" s="110" t="s">
        <v>76</v>
      </c>
      <c r="H6" s="51"/>
      <c r="I6" s="21"/>
      <c r="J6" s="175" t="s">
        <v>111</v>
      </c>
      <c r="K6" s="177" t="s">
        <v>111</v>
      </c>
      <c r="L6" s="179" t="s">
        <v>111</v>
      </c>
      <c r="M6" s="171" t="s">
        <v>111</v>
      </c>
      <c r="N6" s="34"/>
      <c r="O6" s="173" t="s">
        <v>111</v>
      </c>
      <c r="P6" s="39"/>
      <c r="Q6" s="42"/>
      <c r="R6" s="45"/>
      <c r="S6" s="48"/>
      <c r="T6" s="31"/>
      <c r="U6" s="55"/>
      <c r="V6" s="57">
        <f>SUM(H6:U6)</f>
        <v>0</v>
      </c>
      <c r="W6" s="65"/>
      <c r="X6" s="68"/>
      <c r="Y6" s="62">
        <v>70</v>
      </c>
      <c r="Z6" s="58">
        <f t="shared" si="0"/>
        <v>70</v>
      </c>
      <c r="AA6" s="126">
        <f>SMALL(Y6:Z6,1)</f>
        <v>70</v>
      </c>
      <c r="AC6" s="188" t="s">
        <v>205</v>
      </c>
    </row>
    <row r="7" spans="1:29" ht="15.75" customHeight="1" x14ac:dyDescent="0.3">
      <c r="A7" s="143" t="s">
        <v>7</v>
      </c>
      <c r="B7" s="149">
        <f>19</f>
        <v>19</v>
      </c>
      <c r="C7" s="116">
        <f>14+1-1</f>
        <v>14</v>
      </c>
      <c r="D7" s="119">
        <f>23+1-1</f>
        <v>23</v>
      </c>
      <c r="E7" s="146">
        <v>0</v>
      </c>
      <c r="F7" s="109" t="s">
        <v>75</v>
      </c>
      <c r="G7" s="110" t="s">
        <v>76</v>
      </c>
      <c r="H7" s="51"/>
      <c r="I7" s="21"/>
      <c r="J7" s="175" t="s">
        <v>111</v>
      </c>
      <c r="K7" s="177" t="s">
        <v>111</v>
      </c>
      <c r="L7" s="179" t="s">
        <v>111</v>
      </c>
      <c r="M7" s="171" t="s">
        <v>111</v>
      </c>
      <c r="N7" s="34"/>
      <c r="O7" s="173" t="s">
        <v>111</v>
      </c>
      <c r="P7" s="39"/>
      <c r="Q7" s="42"/>
      <c r="R7" s="45"/>
      <c r="S7" s="48"/>
      <c r="T7" s="31"/>
      <c r="U7" s="55"/>
      <c r="V7" s="57">
        <f>SUM(H7:U7)</f>
        <v>0</v>
      </c>
      <c r="W7" s="65"/>
      <c r="X7" s="68"/>
      <c r="Y7" s="62">
        <f>60</f>
        <v>60</v>
      </c>
      <c r="Z7" s="58">
        <f t="shared" si="0"/>
        <v>60</v>
      </c>
      <c r="AA7" s="126">
        <f>SMALL(Y7:Z7,1)</f>
        <v>60</v>
      </c>
      <c r="AC7" s="188" t="s">
        <v>201</v>
      </c>
    </row>
    <row r="8" spans="1:29" x14ac:dyDescent="0.3">
      <c r="A8" s="155" t="s">
        <v>100</v>
      </c>
      <c r="B8" s="150">
        <v>23</v>
      </c>
      <c r="C8" s="151">
        <v>14</v>
      </c>
      <c r="D8" s="119">
        <v>24</v>
      </c>
      <c r="E8" s="146">
        <v>0</v>
      </c>
      <c r="F8" s="109" t="s">
        <v>79</v>
      </c>
      <c r="G8" s="110">
        <v>0</v>
      </c>
      <c r="H8" s="51"/>
      <c r="I8" s="21"/>
      <c r="J8" s="195" t="s">
        <v>153</v>
      </c>
      <c r="K8" s="177" t="s">
        <v>111</v>
      </c>
      <c r="L8" s="179" t="s">
        <v>111</v>
      </c>
      <c r="M8" s="171">
        <v>19</v>
      </c>
      <c r="N8" s="34"/>
      <c r="O8" s="173" t="s">
        <v>111</v>
      </c>
      <c r="P8" s="39"/>
      <c r="Q8" s="42"/>
      <c r="R8" s="45"/>
      <c r="S8" s="48"/>
      <c r="T8" s="31"/>
      <c r="U8" s="55"/>
      <c r="V8" s="57">
        <f t="shared" ref="V8" si="2">SUM(H8:U8)</f>
        <v>19</v>
      </c>
      <c r="W8" s="65"/>
      <c r="X8" s="68"/>
      <c r="Y8" s="170">
        <v>102</v>
      </c>
      <c r="Z8" s="58">
        <f t="shared" ref="Z8:Z13" si="3">Y8+X8-(V8+W8)</f>
        <v>83</v>
      </c>
      <c r="AA8" s="159">
        <f t="shared" ref="AA8:AA13" si="4">SMALL(Y8:Z8,1)</f>
        <v>83</v>
      </c>
      <c r="AC8" s="188" t="s">
        <v>202</v>
      </c>
    </row>
    <row r="9" spans="1:29" x14ac:dyDescent="0.3">
      <c r="A9" s="155" t="s">
        <v>102</v>
      </c>
      <c r="B9" s="150">
        <v>32</v>
      </c>
      <c r="C9" s="151">
        <v>9</v>
      </c>
      <c r="D9" s="119">
        <v>32</v>
      </c>
      <c r="E9" s="146">
        <v>18</v>
      </c>
      <c r="F9" s="163" t="s">
        <v>104</v>
      </c>
      <c r="G9" s="110">
        <v>5</v>
      </c>
      <c r="H9" s="51"/>
      <c r="I9" s="21"/>
      <c r="J9" s="195" t="s">
        <v>153</v>
      </c>
      <c r="K9" s="177" t="s">
        <v>111</v>
      </c>
      <c r="L9" s="179" t="s">
        <v>111</v>
      </c>
      <c r="M9" s="171">
        <v>33</v>
      </c>
      <c r="N9" s="34"/>
      <c r="O9" s="173" t="s">
        <v>111</v>
      </c>
      <c r="P9" s="39"/>
      <c r="Q9" s="42"/>
      <c r="R9" s="45"/>
      <c r="S9" s="48"/>
      <c r="T9" s="31"/>
      <c r="U9" s="55"/>
      <c r="V9" s="57">
        <f t="shared" ref="V9:V16" si="5">SUM(H9:U9)</f>
        <v>33</v>
      </c>
      <c r="W9" s="65"/>
      <c r="X9" s="68">
        <v>35</v>
      </c>
      <c r="Y9" s="62">
        <v>233</v>
      </c>
      <c r="Z9" s="58">
        <f t="shared" si="3"/>
        <v>235</v>
      </c>
      <c r="AA9" s="159">
        <f t="shared" si="4"/>
        <v>233</v>
      </c>
      <c r="AC9" s="188" t="s">
        <v>205</v>
      </c>
    </row>
    <row r="10" spans="1:29" x14ac:dyDescent="0.3">
      <c r="A10" s="156" t="s">
        <v>131</v>
      </c>
      <c r="B10" s="150">
        <v>16</v>
      </c>
      <c r="C10" s="151">
        <v>11</v>
      </c>
      <c r="D10" s="119">
        <v>16</v>
      </c>
      <c r="E10" s="146">
        <v>0</v>
      </c>
      <c r="F10" s="109" t="s">
        <v>79</v>
      </c>
      <c r="G10" s="110">
        <v>0</v>
      </c>
      <c r="H10" s="51"/>
      <c r="I10" s="21">
        <v>22</v>
      </c>
      <c r="J10" s="22">
        <v>3</v>
      </c>
      <c r="K10" s="25">
        <v>5</v>
      </c>
      <c r="L10" s="27">
        <v>5</v>
      </c>
      <c r="M10" s="28" t="s">
        <v>150</v>
      </c>
      <c r="N10" s="34"/>
      <c r="O10" s="36"/>
      <c r="P10" s="39">
        <v>11</v>
      </c>
      <c r="Q10" s="42">
        <v>1</v>
      </c>
      <c r="R10" s="196" t="s">
        <v>150</v>
      </c>
      <c r="S10" s="48"/>
      <c r="T10" s="31"/>
      <c r="U10" s="55"/>
      <c r="V10" s="57">
        <f t="shared" ref="V10:V13" si="6">SUM(H10:U10)</f>
        <v>47</v>
      </c>
      <c r="W10" s="65">
        <v>8</v>
      </c>
      <c r="X10" s="68"/>
      <c r="Y10" s="62">
        <v>45</v>
      </c>
      <c r="Z10" s="58">
        <f t="shared" si="3"/>
        <v>-10</v>
      </c>
      <c r="AA10" s="126">
        <f t="shared" si="4"/>
        <v>-10</v>
      </c>
      <c r="AC10" s="189"/>
    </row>
    <row r="11" spans="1:29" x14ac:dyDescent="0.3">
      <c r="A11" s="156" t="s">
        <v>134</v>
      </c>
      <c r="B11" s="150">
        <v>18</v>
      </c>
      <c r="C11" s="151">
        <v>10</v>
      </c>
      <c r="D11" s="119">
        <v>18</v>
      </c>
      <c r="E11" s="146">
        <v>0</v>
      </c>
      <c r="F11" s="109" t="s">
        <v>79</v>
      </c>
      <c r="G11" s="110">
        <v>0</v>
      </c>
      <c r="H11" s="51"/>
      <c r="I11" s="21">
        <v>57</v>
      </c>
      <c r="J11" s="22">
        <v>22</v>
      </c>
      <c r="K11" s="25">
        <v>14</v>
      </c>
      <c r="L11" s="27">
        <v>16</v>
      </c>
      <c r="M11" s="28" t="s">
        <v>150</v>
      </c>
      <c r="N11" s="34"/>
      <c r="O11" s="36"/>
      <c r="P11" s="39"/>
      <c r="Q11" s="42"/>
      <c r="R11" s="196" t="s">
        <v>150</v>
      </c>
      <c r="S11" s="48"/>
      <c r="T11" s="31"/>
      <c r="U11" s="55"/>
      <c r="V11" s="57">
        <f t="shared" si="6"/>
        <v>109</v>
      </c>
      <c r="W11" s="65"/>
      <c r="X11" s="68"/>
      <c r="Y11" s="62">
        <v>76</v>
      </c>
      <c r="Z11" s="58">
        <f t="shared" si="3"/>
        <v>-33</v>
      </c>
      <c r="AA11" s="126">
        <f t="shared" si="4"/>
        <v>-33</v>
      </c>
      <c r="AC11" s="189"/>
    </row>
    <row r="12" spans="1:29" x14ac:dyDescent="0.3">
      <c r="A12" s="156" t="s">
        <v>133</v>
      </c>
      <c r="B12" s="150">
        <v>21</v>
      </c>
      <c r="C12" s="151">
        <v>10</v>
      </c>
      <c r="D12" s="119">
        <v>21</v>
      </c>
      <c r="E12" s="146">
        <v>0</v>
      </c>
      <c r="F12" s="109" t="s">
        <v>79</v>
      </c>
      <c r="G12" s="110">
        <v>0</v>
      </c>
      <c r="H12" s="51"/>
      <c r="I12" s="21">
        <v>122</v>
      </c>
      <c r="J12" s="22">
        <v>20</v>
      </c>
      <c r="K12" s="25">
        <v>20</v>
      </c>
      <c r="L12" s="27">
        <v>3</v>
      </c>
      <c r="M12" s="28" t="s">
        <v>150</v>
      </c>
      <c r="N12" s="34"/>
      <c r="O12" s="36"/>
      <c r="P12" s="39"/>
      <c r="Q12" s="42"/>
      <c r="R12" s="196" t="s">
        <v>150</v>
      </c>
      <c r="S12" s="48"/>
      <c r="T12" s="31"/>
      <c r="U12" s="55"/>
      <c r="V12" s="57">
        <f t="shared" si="6"/>
        <v>165</v>
      </c>
      <c r="W12" s="65"/>
      <c r="X12" s="68"/>
      <c r="Y12" s="62">
        <v>102</v>
      </c>
      <c r="Z12" s="58">
        <f t="shared" si="3"/>
        <v>-63</v>
      </c>
      <c r="AA12" s="126">
        <f t="shared" si="4"/>
        <v>-63</v>
      </c>
      <c r="AC12" s="189"/>
    </row>
    <row r="13" spans="1:29" x14ac:dyDescent="0.3">
      <c r="A13" s="156" t="s">
        <v>135</v>
      </c>
      <c r="B13" s="150">
        <v>23</v>
      </c>
      <c r="C13" s="151">
        <v>9</v>
      </c>
      <c r="D13" s="119">
        <v>23</v>
      </c>
      <c r="E13" s="146">
        <v>0</v>
      </c>
      <c r="F13" s="163" t="s">
        <v>104</v>
      </c>
      <c r="G13" s="110">
        <v>5</v>
      </c>
      <c r="H13" s="51">
        <v>18</v>
      </c>
      <c r="I13" s="21">
        <v>116</v>
      </c>
      <c r="J13" s="22"/>
      <c r="K13" s="25">
        <v>10</v>
      </c>
      <c r="L13" s="27">
        <v>12</v>
      </c>
      <c r="M13" s="28" t="s">
        <v>150</v>
      </c>
      <c r="N13" s="34"/>
      <c r="O13" s="36"/>
      <c r="P13" s="39"/>
      <c r="Q13" s="42"/>
      <c r="R13" s="196" t="s">
        <v>150</v>
      </c>
      <c r="S13" s="48"/>
      <c r="T13" s="31"/>
      <c r="U13" s="55"/>
      <c r="V13" s="57">
        <f t="shared" si="6"/>
        <v>156</v>
      </c>
      <c r="W13" s="65"/>
      <c r="X13" s="68"/>
      <c r="Y13" s="62">
        <v>142</v>
      </c>
      <c r="Z13" s="58">
        <f t="shared" si="3"/>
        <v>-14</v>
      </c>
      <c r="AA13" s="126">
        <f t="shared" si="4"/>
        <v>-14</v>
      </c>
      <c r="AC13" s="189"/>
    </row>
    <row r="14" spans="1:29" x14ac:dyDescent="0.3">
      <c r="A14" s="156" t="s">
        <v>112</v>
      </c>
      <c r="B14" s="150">
        <v>38</v>
      </c>
      <c r="C14" s="151">
        <v>6</v>
      </c>
      <c r="D14" s="119">
        <v>38</v>
      </c>
      <c r="E14" s="146">
        <v>27</v>
      </c>
      <c r="F14" s="163" t="s">
        <v>104</v>
      </c>
      <c r="G14" s="110">
        <v>15</v>
      </c>
      <c r="H14" s="51"/>
      <c r="I14" s="21">
        <v>34</v>
      </c>
      <c r="J14" s="22">
        <v>55</v>
      </c>
      <c r="K14" s="25">
        <v>38</v>
      </c>
      <c r="L14" s="27">
        <v>36</v>
      </c>
      <c r="M14" s="28" t="s">
        <v>150</v>
      </c>
      <c r="N14" s="34"/>
      <c r="O14" s="36"/>
      <c r="P14" s="39">
        <v>39</v>
      </c>
      <c r="Q14" s="42">
        <v>65</v>
      </c>
      <c r="R14" s="196" t="s">
        <v>150</v>
      </c>
      <c r="S14" s="48"/>
      <c r="T14" s="31">
        <v>87</v>
      </c>
      <c r="U14" s="55"/>
      <c r="V14" s="57">
        <f t="shared" si="5"/>
        <v>354</v>
      </c>
      <c r="W14" s="65"/>
      <c r="X14" s="68"/>
      <c r="Y14" s="62">
        <v>445</v>
      </c>
      <c r="Z14" s="58">
        <f t="shared" ref="Z14" si="7">Y14+X14-(V14+W14)</f>
        <v>91</v>
      </c>
      <c r="AA14" s="126">
        <f t="shared" ref="AA14" si="8">SMALL(Y14:Z14,1)</f>
        <v>91</v>
      </c>
      <c r="AC14" s="189"/>
    </row>
    <row r="15" spans="1:29" x14ac:dyDescent="0.3">
      <c r="A15" s="156" t="s">
        <v>113</v>
      </c>
      <c r="B15" s="150">
        <v>20</v>
      </c>
      <c r="C15" s="151">
        <v>21</v>
      </c>
      <c r="D15" s="119">
        <v>27</v>
      </c>
      <c r="E15" s="146">
        <v>0</v>
      </c>
      <c r="F15" s="109" t="s">
        <v>79</v>
      </c>
      <c r="G15" s="110">
        <v>0</v>
      </c>
      <c r="H15" s="51">
        <v>54</v>
      </c>
      <c r="I15" s="21"/>
      <c r="J15" s="22"/>
      <c r="K15" s="25"/>
      <c r="L15" s="27"/>
      <c r="M15" s="28" t="s">
        <v>150</v>
      </c>
      <c r="N15" s="34"/>
      <c r="O15" s="36"/>
      <c r="P15" s="39"/>
      <c r="Q15" s="42"/>
      <c r="R15" s="196" t="s">
        <v>150</v>
      </c>
      <c r="S15" s="48"/>
      <c r="T15" s="31"/>
      <c r="U15" s="55"/>
      <c r="V15" s="57">
        <f t="shared" si="5"/>
        <v>54</v>
      </c>
      <c r="W15" s="65">
        <v>9</v>
      </c>
      <c r="X15" s="68"/>
      <c r="Y15" s="62">
        <v>53</v>
      </c>
      <c r="Z15" s="58">
        <f t="shared" ref="Z15:Z16" si="9">Y15+X15-(V15+W15)</f>
        <v>-10</v>
      </c>
      <c r="AA15" s="126">
        <f t="shared" ref="AA15:AA16" si="10">SMALL(Y15:Z15,1)</f>
        <v>-10</v>
      </c>
      <c r="AC15" s="188" t="s">
        <v>154</v>
      </c>
    </row>
    <row r="16" spans="1:29" x14ac:dyDescent="0.3">
      <c r="A16" s="156" t="s">
        <v>114</v>
      </c>
      <c r="B16" s="150">
        <v>28</v>
      </c>
      <c r="C16" s="151">
        <v>8</v>
      </c>
      <c r="D16" s="119">
        <v>28</v>
      </c>
      <c r="E16" s="146">
        <v>0</v>
      </c>
      <c r="F16" s="163" t="s">
        <v>104</v>
      </c>
      <c r="G16" s="110">
        <v>5</v>
      </c>
      <c r="H16" s="51"/>
      <c r="I16" s="21">
        <v>189</v>
      </c>
      <c r="J16" s="22">
        <v>38</v>
      </c>
      <c r="K16" s="25"/>
      <c r="L16" s="27">
        <v>6</v>
      </c>
      <c r="M16" s="28" t="s">
        <v>150</v>
      </c>
      <c r="N16" s="34"/>
      <c r="O16" s="36"/>
      <c r="P16" s="39"/>
      <c r="Q16" s="42"/>
      <c r="R16" s="196" t="s">
        <v>150</v>
      </c>
      <c r="S16" s="48"/>
      <c r="T16" s="31">
        <v>18</v>
      </c>
      <c r="U16" s="55"/>
      <c r="V16" s="57">
        <f t="shared" si="5"/>
        <v>251</v>
      </c>
      <c r="W16" s="65"/>
      <c r="X16" s="68"/>
      <c r="Y16" s="62">
        <v>241</v>
      </c>
      <c r="Z16" s="58">
        <f t="shared" si="9"/>
        <v>-10</v>
      </c>
      <c r="AA16" s="126">
        <f t="shared" si="10"/>
        <v>-10</v>
      </c>
      <c r="AC16" s="189"/>
    </row>
    <row r="17" spans="1:29" x14ac:dyDescent="0.3">
      <c r="A17" s="156" t="s">
        <v>200</v>
      </c>
      <c r="B17" s="150">
        <v>14</v>
      </c>
      <c r="C17" s="151">
        <v>9</v>
      </c>
      <c r="D17" s="119">
        <v>15</v>
      </c>
      <c r="E17" s="146">
        <v>0</v>
      </c>
      <c r="F17" s="109" t="s">
        <v>79</v>
      </c>
      <c r="G17" s="110">
        <v>0</v>
      </c>
      <c r="H17" s="51"/>
      <c r="I17" s="21"/>
      <c r="J17" s="22">
        <v>41</v>
      </c>
      <c r="K17" s="25"/>
      <c r="L17" s="27"/>
      <c r="M17" s="28"/>
      <c r="N17" s="34"/>
      <c r="O17" s="36"/>
      <c r="P17" s="39"/>
      <c r="Q17" s="42"/>
      <c r="R17" s="45"/>
      <c r="S17" s="48"/>
      <c r="T17" s="31"/>
      <c r="U17" s="55"/>
      <c r="V17" s="57">
        <f t="shared" ref="V17" si="11">SUM(H17:U17)</f>
        <v>41</v>
      </c>
      <c r="W17" s="65"/>
      <c r="X17" s="68"/>
      <c r="Y17" s="62">
        <v>35</v>
      </c>
      <c r="Z17" s="58">
        <f t="shared" ref="Z17" si="12">Y17+X17-(V17+W17)</f>
        <v>-6</v>
      </c>
      <c r="AA17" s="126">
        <f t="shared" ref="AA17" si="13">SMALL(Y17:Z17,1)</f>
        <v>-6</v>
      </c>
      <c r="AC17" s="189"/>
    </row>
  </sheetData>
  <sortState ref="A2:AA6">
    <sortCondition ref="A2:A6"/>
  </sortState>
  <conditionalFormatting sqref="AA2:AA3 AA14 AA5:AA6">
    <cfRule type="cellIs" dxfId="15" priority="238" stopIfTrue="1" operator="lessThan">
      <formula>0.5</formula>
    </cfRule>
  </conditionalFormatting>
  <conditionalFormatting sqref="AA2:AA3 AA14 AA5:AA6">
    <cfRule type="cellIs" dxfId="14" priority="267" operator="lessThan">
      <formula>Y2/2</formula>
    </cfRule>
  </conditionalFormatting>
  <conditionalFormatting sqref="AA7">
    <cfRule type="cellIs" dxfId="13" priority="119" stopIfTrue="1" operator="lessThan">
      <formula>0.5</formula>
    </cfRule>
  </conditionalFormatting>
  <conditionalFormatting sqref="AA7">
    <cfRule type="cellIs" dxfId="12" priority="120" operator="lessThan">
      <formula>Y7/2</formula>
    </cfRule>
  </conditionalFormatting>
  <conditionalFormatting sqref="AA4">
    <cfRule type="cellIs" dxfId="11" priority="107" stopIfTrue="1" operator="lessThan">
      <formula>0.5</formula>
    </cfRule>
  </conditionalFormatting>
  <conditionalFormatting sqref="AA4">
    <cfRule type="cellIs" dxfId="10" priority="108" operator="lessThan">
      <formula>Y4/2</formula>
    </cfRule>
  </conditionalFormatting>
  <conditionalFormatting sqref="AA8">
    <cfRule type="cellIs" dxfId="9" priority="11" stopIfTrue="1" operator="lessThan">
      <formula>0.5</formula>
    </cfRule>
  </conditionalFormatting>
  <conditionalFormatting sqref="AA8">
    <cfRule type="cellIs" dxfId="8" priority="12" operator="lessThan">
      <formula>Y8/2</formula>
    </cfRule>
  </conditionalFormatting>
  <conditionalFormatting sqref="AA15:AA16">
    <cfRule type="cellIs" dxfId="7" priority="9" stopIfTrue="1" operator="lessThan">
      <formula>0.5</formula>
    </cfRule>
  </conditionalFormatting>
  <conditionalFormatting sqref="AA15:AA16">
    <cfRule type="cellIs" dxfId="6" priority="10" operator="lessThan">
      <formula>Y15/2</formula>
    </cfRule>
  </conditionalFormatting>
  <conditionalFormatting sqref="AA9">
    <cfRule type="cellIs" dxfId="5" priority="7" stopIfTrue="1" operator="lessThan">
      <formula>0.5</formula>
    </cfRule>
  </conditionalFormatting>
  <conditionalFormatting sqref="AA9">
    <cfRule type="cellIs" dxfId="4" priority="8" operator="lessThan">
      <formula>Y9/2</formula>
    </cfRule>
  </conditionalFormatting>
  <conditionalFormatting sqref="AA10:AA13">
    <cfRule type="cellIs" dxfId="3" priority="5" stopIfTrue="1" operator="lessThan">
      <formula>0.5</formula>
    </cfRule>
  </conditionalFormatting>
  <conditionalFormatting sqref="AA10:AA13">
    <cfRule type="cellIs" dxfId="2" priority="6" operator="lessThan">
      <formula>Y10/2</formula>
    </cfRule>
  </conditionalFormatting>
  <conditionalFormatting sqref="AA17">
    <cfRule type="cellIs" dxfId="1" priority="3" stopIfTrue="1" operator="lessThan">
      <formula>0.5</formula>
    </cfRule>
  </conditionalFormatting>
  <conditionalFormatting sqref="AA17">
    <cfRule type="cellIs" dxfId="0" priority="4" operator="lessThan">
      <formula>Y17/2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4.898437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B1" s="2"/>
      <c r="C1" s="3" t="s">
        <v>10</v>
      </c>
      <c r="D1" s="3" t="s">
        <v>11</v>
      </c>
      <c r="E1" s="3" t="s">
        <v>12</v>
      </c>
      <c r="F1" s="3" t="s">
        <v>13</v>
      </c>
      <c r="G1" s="3" t="s">
        <v>14</v>
      </c>
      <c r="H1" s="4" t="s">
        <v>15</v>
      </c>
    </row>
    <row r="2" spans="1:16" x14ac:dyDescent="0.3">
      <c r="B2" s="6" t="s">
        <v>99</v>
      </c>
      <c r="C2" s="7">
        <f ca="1">RANDBETWEEN(1,3)</f>
        <v>1</v>
      </c>
      <c r="D2" s="7">
        <f ca="1">RANDBETWEEN(1,3)+RANDBETWEEN(1,3)</f>
        <v>4</v>
      </c>
      <c r="E2" s="7">
        <f ca="1">RANDBETWEEN(1,3)+RANDBETWEEN(1,3)+RANDBETWEEN(1,3)</f>
        <v>4</v>
      </c>
      <c r="F2" s="7">
        <f ca="1">RANDBETWEEN(1,3)+RANDBETWEEN(1,3)+RANDBETWEEN(1,3)+RANDBETWEEN(1,3)</f>
        <v>8</v>
      </c>
      <c r="G2" s="7">
        <f ca="1">RANDBETWEEN(1,3)+RANDBETWEEN(1,3)+RANDBETWEEN(1,3)+RANDBETWEEN(1,3)+RANDBETWEEN(1,3)</f>
        <v>9</v>
      </c>
      <c r="H2" s="8">
        <f ca="1">RANDBETWEEN(1,3)+RANDBETWEEN(1,3)+RANDBETWEEN(1,3)+RANDBETWEEN(1,3)+RANDBETWEEN(1,3)+RANDBETWEEN(1,3)</f>
        <v>13</v>
      </c>
      <c r="L2" s="1"/>
      <c r="M2" s="1"/>
      <c r="N2" s="1"/>
      <c r="O2" s="1"/>
      <c r="P2" s="1"/>
    </row>
    <row r="3" spans="1:16" x14ac:dyDescent="0.3">
      <c r="B3" s="9" t="s">
        <v>90</v>
      </c>
      <c r="C3" s="10">
        <f ca="1">RANDBETWEEN(1,4)</f>
        <v>3</v>
      </c>
      <c r="D3" s="10">
        <f ca="1">RANDBETWEEN(1,4)+RANDBETWEEN(1,4)</f>
        <v>3</v>
      </c>
      <c r="E3" s="10">
        <f ca="1">RANDBETWEEN(1,4)+RANDBETWEEN(1,4)+RANDBETWEEN(1,4)</f>
        <v>8</v>
      </c>
      <c r="F3" s="10">
        <f ca="1">RANDBETWEEN(1,4)+RANDBETWEEN(1,4)+RANDBETWEEN(1,4)+RANDBETWEEN(1,4)</f>
        <v>9</v>
      </c>
      <c r="G3" s="10">
        <f ca="1">RANDBETWEEN(1,4)+RANDBETWEEN(1,4)+RANDBETWEEN(1,4)+RANDBETWEEN(1,4)+RANDBETWEEN(1,4)</f>
        <v>13</v>
      </c>
      <c r="H3" s="11">
        <f ca="1">RANDBETWEEN(1,4)+RANDBETWEEN(1,4)+RANDBETWEEN(1,4)+RANDBETWEEN(1,4)+RANDBETWEEN(1,4)+RANDBETWEEN(1,4)</f>
        <v>21</v>
      </c>
      <c r="L3" s="1"/>
      <c r="M3" s="1"/>
      <c r="N3" s="1"/>
      <c r="O3" s="1"/>
      <c r="P3" s="1"/>
    </row>
    <row r="4" spans="1:16" x14ac:dyDescent="0.3">
      <c r="B4" s="9" t="s">
        <v>91</v>
      </c>
      <c r="C4" s="10">
        <f ca="1">RANDBETWEEN(1,6)</f>
        <v>4</v>
      </c>
      <c r="D4" s="10">
        <f ca="1">RANDBETWEEN(1,6)+RANDBETWEEN(1,6)</f>
        <v>9</v>
      </c>
      <c r="E4" s="10">
        <f ca="1">RANDBETWEEN(1,6)+RANDBETWEEN(1,6)+RANDBETWEEN(1,6)</f>
        <v>11</v>
      </c>
      <c r="F4" s="10">
        <f ca="1">RANDBETWEEN(1,6)+RANDBETWEEN(1,6)+RANDBETWEEN(1,6)+RANDBETWEEN(1,6)</f>
        <v>15</v>
      </c>
      <c r="G4" s="10">
        <f ca="1">RANDBETWEEN(1,6)+RANDBETWEEN(1,6)+RANDBETWEEN(1,6)+RANDBETWEEN(1,6)+RANDBETWEEN(1,6)</f>
        <v>14</v>
      </c>
      <c r="H4" s="11">
        <f ca="1">RANDBETWEEN(1,6)+RANDBETWEEN(1,6)+RANDBETWEEN(1,6)+RANDBETWEEN(1,6)+RANDBETWEEN(1,6)+RANDBETWEEN(1,6)</f>
        <v>21</v>
      </c>
      <c r="L4" s="1"/>
      <c r="M4" s="1"/>
      <c r="N4" s="1"/>
      <c r="O4" s="1"/>
      <c r="P4" s="1"/>
    </row>
    <row r="5" spans="1:16" x14ac:dyDescent="0.3">
      <c r="B5" s="9" t="s">
        <v>92</v>
      </c>
      <c r="C5" s="10">
        <f ca="1">RANDBETWEEN(1,8)</f>
        <v>2</v>
      </c>
      <c r="D5" s="10">
        <f ca="1">RANDBETWEEN(1,8)+RANDBETWEEN(1,8)</f>
        <v>11</v>
      </c>
      <c r="E5" s="10">
        <f ca="1">RANDBETWEEN(1,8)+RANDBETWEEN(1,8)+RANDBETWEEN(1,8)</f>
        <v>14</v>
      </c>
      <c r="F5" s="10">
        <f ca="1">RANDBETWEEN(1,8)+RANDBETWEEN(1,8)+RANDBETWEEN(1,8)+RANDBETWEEN(1,8)</f>
        <v>27</v>
      </c>
      <c r="G5" s="10">
        <f ca="1">RANDBETWEEN(1,8)+RANDBETWEEN(1,8)+RANDBETWEEN(1,8)+RANDBETWEEN(1,8)+RANDBETWEEN(1,8)</f>
        <v>18</v>
      </c>
      <c r="H5" s="11">
        <f ca="1">RANDBETWEEN(1,8)+RANDBETWEEN(1,8)+RANDBETWEEN(1,8)+RANDBETWEEN(1,8)+RANDBETWEEN(1,8)+RANDBETWEEN(1,8)</f>
        <v>30</v>
      </c>
      <c r="L5" s="1"/>
      <c r="M5" s="1"/>
      <c r="N5" s="1"/>
      <c r="O5" s="1"/>
      <c r="P5" s="1"/>
    </row>
    <row r="6" spans="1:16" x14ac:dyDescent="0.3">
      <c r="B6" s="9" t="s">
        <v>93</v>
      </c>
      <c r="C6" s="10">
        <f ca="1">RANDBETWEEN(1,10)</f>
        <v>4</v>
      </c>
      <c r="D6" s="10">
        <f ca="1">RANDBETWEEN(1,10)+RANDBETWEEN(1,10)</f>
        <v>16</v>
      </c>
      <c r="E6" s="10">
        <f ca="1">RANDBETWEEN(1,10)+RANDBETWEEN(1,10)+RANDBETWEEN(1,10)</f>
        <v>15</v>
      </c>
      <c r="F6" s="10">
        <f ca="1">RANDBETWEEN(1,10)+RANDBETWEEN(1,10)+RANDBETWEEN(1,10)+RANDBETWEEN(1,10)</f>
        <v>23</v>
      </c>
      <c r="G6" s="10">
        <f ca="1">RANDBETWEEN(1,10)+RANDBETWEEN(1,10)+RANDBETWEEN(1,10)+RANDBETWEEN(1,10)+RANDBETWEEN(1,10)</f>
        <v>18</v>
      </c>
      <c r="H6" s="11">
        <f ca="1">RANDBETWEEN(1,10)+RANDBETWEEN(1,10)+RANDBETWEEN(1,10)+RANDBETWEEN(1,10)+RANDBETWEEN(1,10)+RANDBETWEEN(1,10)</f>
        <v>32</v>
      </c>
      <c r="L6" s="1"/>
      <c r="M6" s="1"/>
      <c r="N6" s="1"/>
      <c r="O6" s="1"/>
      <c r="P6" s="1"/>
    </row>
    <row r="7" spans="1:16" x14ac:dyDescent="0.3">
      <c r="B7" s="9" t="s">
        <v>94</v>
      </c>
      <c r="C7" s="10">
        <f ca="1">RANDBETWEEN(1,12)</f>
        <v>6</v>
      </c>
      <c r="D7" s="10">
        <f ca="1">RANDBETWEEN(1,12)+RANDBETWEEN(1,12)</f>
        <v>18</v>
      </c>
      <c r="E7" s="10">
        <f ca="1">RANDBETWEEN(1,12)+RANDBETWEEN(1,12)+RANDBETWEEN(1,12)</f>
        <v>9</v>
      </c>
      <c r="F7" s="10">
        <f ca="1">RANDBETWEEN(1,12)+RANDBETWEEN(1,12)+RANDBETWEEN(1,12)+RANDBETWEEN(1,12)</f>
        <v>24</v>
      </c>
      <c r="G7" s="10">
        <f ca="1">RANDBETWEEN(1,12)+RANDBETWEEN(1,12)+RANDBETWEEN(1,12)+RANDBETWEEN(1,12)+RANDBETWEEN(1,12)</f>
        <v>43</v>
      </c>
      <c r="H7" s="11">
        <f ca="1">RANDBETWEEN(1,12)+RANDBETWEEN(1,12)+RANDBETWEEN(1,12)+RANDBETWEEN(1,12)+RANDBETWEEN(1,12)+RANDBETWEEN(1,12)</f>
        <v>42</v>
      </c>
      <c r="L7" s="1"/>
      <c r="M7" s="1"/>
      <c r="N7" s="1"/>
      <c r="O7" s="1"/>
      <c r="P7" s="1"/>
    </row>
    <row r="8" spans="1:16" x14ac:dyDescent="0.3">
      <c r="B8" s="9" t="s">
        <v>43</v>
      </c>
      <c r="C8" s="10">
        <f ca="1">RANDBETWEEN(1,20)</f>
        <v>20</v>
      </c>
      <c r="D8" s="10">
        <f ca="1">RANDBETWEEN(1,20)+RANDBETWEEN(1,20)</f>
        <v>31</v>
      </c>
      <c r="E8" s="10">
        <f ca="1">RANDBETWEEN(1,20)+RANDBETWEEN(1,20)+RANDBETWEEN(1,20)</f>
        <v>28</v>
      </c>
      <c r="F8" s="10">
        <f ca="1">RANDBETWEEN(1,20)+RANDBETWEEN(1,20)+RANDBETWEEN(1,20)+RANDBETWEEN(1,20)</f>
        <v>41</v>
      </c>
      <c r="G8" s="10">
        <f ca="1">RANDBETWEEN(1,20)+RANDBETWEEN(1,20)+RANDBETWEEN(1,20)+RANDBETWEEN(1,20)+RANDBETWEEN(1,20)</f>
        <v>33</v>
      </c>
      <c r="H8" s="11">
        <f ca="1">RANDBETWEEN(1,20)+RANDBETWEEN(1,20)+RANDBETWEEN(1,20)+RANDBETWEEN(1,20)+RANDBETWEEN(1,20)+RANDBETWEEN(1,20)</f>
        <v>61</v>
      </c>
      <c r="L8" s="1"/>
      <c r="M8" s="1"/>
      <c r="N8" s="1"/>
      <c r="O8" s="1"/>
      <c r="P8" s="1"/>
    </row>
    <row r="9" spans="1:16" ht="16.2" thickBot="1" x14ac:dyDescent="0.35">
      <c r="B9" s="12" t="s">
        <v>95</v>
      </c>
      <c r="C9" s="13">
        <f ca="1">RANDBETWEEN(1,100)</f>
        <v>62</v>
      </c>
      <c r="D9" s="13">
        <f ca="1">RANDBETWEEN(1,100)+RANDBETWEEN(1,100)</f>
        <v>69</v>
      </c>
      <c r="E9" s="13">
        <f ca="1">RANDBETWEEN(1,100)+RANDBETWEEN(1,100)+RANDBETWEEN(1,100)</f>
        <v>164</v>
      </c>
      <c r="F9" s="13">
        <f ca="1">RANDBETWEEN(1,100)+RANDBETWEEN(1,100)+RANDBETWEEN(1,100)+RANDBETWEEN(1,100)</f>
        <v>258</v>
      </c>
      <c r="G9" s="13">
        <f ca="1">RANDBETWEEN(1,100)+RANDBETWEEN(1,100)+RANDBETWEEN(1,100)+RANDBETWEEN(1,100)+RANDBETWEEN(1,100)</f>
        <v>208</v>
      </c>
      <c r="H9" s="14">
        <f ca="1">RANDBETWEEN(1,100)+RANDBETWEEN(1,100)+RANDBETWEEN(1,100)+RANDBETWEEN(1,100)+RANDBETWEEN(1,100)+RANDBETWEEN(1,100)</f>
        <v>199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18" x14ac:dyDescent="0.3">
      <c r="A17" s="1"/>
      <c r="C17" s="1"/>
      <c r="D17" s="1"/>
      <c r="E17" s="1"/>
      <c r="F17" s="1"/>
    </row>
    <row r="18" spans="1:18" x14ac:dyDescent="0.3">
      <c r="A18" s="1"/>
      <c r="C18" s="1"/>
      <c r="D18" s="1"/>
      <c r="E18" s="1"/>
      <c r="F18" s="1"/>
    </row>
    <row r="19" spans="1:18" x14ac:dyDescent="0.3">
      <c r="A19" s="1"/>
      <c r="C19" s="1"/>
      <c r="D19" s="1"/>
      <c r="E19" s="1"/>
      <c r="F19" s="1"/>
    </row>
    <row r="20" spans="1:18" x14ac:dyDescent="0.3">
      <c r="A20" s="1"/>
      <c r="C20" s="1"/>
      <c r="D20" s="1"/>
      <c r="E20" s="1"/>
      <c r="F20" s="1"/>
      <c r="R20" s="160"/>
    </row>
    <row r="21" spans="1:18" x14ac:dyDescent="0.3">
      <c r="A21" s="1"/>
      <c r="C21" s="1"/>
      <c r="D21" s="1"/>
      <c r="E21" s="1"/>
      <c r="F21" s="1"/>
    </row>
    <row r="22" spans="1:18" x14ac:dyDescent="0.3">
      <c r="A22" s="1"/>
      <c r="C22" s="1"/>
      <c r="D22" s="1"/>
      <c r="E22" s="1"/>
      <c r="F22" s="1"/>
    </row>
    <row r="23" spans="1:18" x14ac:dyDescent="0.3">
      <c r="A23" s="1"/>
      <c r="C23" s="1"/>
      <c r="D23" s="1"/>
      <c r="E23" s="1"/>
      <c r="F23" s="1"/>
    </row>
    <row r="24" spans="1:18" x14ac:dyDescent="0.3">
      <c r="A24" s="1"/>
      <c r="C24" s="1"/>
      <c r="D24" s="1"/>
      <c r="E24" s="1"/>
      <c r="F24" s="1"/>
    </row>
    <row r="25" spans="1:18" x14ac:dyDescent="0.3">
      <c r="A25" s="1"/>
      <c r="C25" s="1"/>
      <c r="D25" s="1"/>
      <c r="E25" s="1"/>
      <c r="F25" s="1"/>
    </row>
    <row r="26" spans="1:18" x14ac:dyDescent="0.3">
      <c r="A26" s="1"/>
      <c r="C26" s="1"/>
      <c r="D26" s="1"/>
      <c r="E26" s="1"/>
      <c r="F26" s="1"/>
    </row>
    <row r="27" spans="1:18" x14ac:dyDescent="0.3">
      <c r="A27" s="1"/>
      <c r="C27" s="1"/>
      <c r="D27" s="1"/>
      <c r="E27" s="1"/>
      <c r="F27" s="1"/>
    </row>
    <row r="28" spans="1:18" x14ac:dyDescent="0.3">
      <c r="A28" s="1"/>
      <c r="C28" s="1"/>
      <c r="D28" s="1"/>
      <c r="E28" s="1"/>
      <c r="F28" s="1"/>
    </row>
    <row r="29" spans="1:18" x14ac:dyDescent="0.3">
      <c r="A29" s="1"/>
      <c r="C29" s="1"/>
      <c r="D29" s="1"/>
      <c r="E29" s="1"/>
      <c r="F29" s="1"/>
    </row>
    <row r="30" spans="1:18" x14ac:dyDescent="0.3">
      <c r="A30" s="1"/>
      <c r="C30" s="1"/>
      <c r="D30" s="1"/>
      <c r="E30" s="1"/>
      <c r="F30" s="1"/>
    </row>
    <row r="31" spans="1:18" x14ac:dyDescent="0.3">
      <c r="C31" s="1"/>
      <c r="D31" s="1"/>
      <c r="E31" s="1"/>
      <c r="F31" s="1"/>
      <c r="G31" s="1"/>
    </row>
    <row r="32" spans="1:18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Attacks</vt:lpstr>
      <vt:lpstr>Mass 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cp:lastPrinted>2015-05-22T00:23:54Z</cp:lastPrinted>
  <dcterms:created xsi:type="dcterms:W3CDTF">2014-01-30T16:13:23Z</dcterms:created>
  <dcterms:modified xsi:type="dcterms:W3CDTF">2016-06-04T12:41:37Z</dcterms:modified>
</cp:coreProperties>
</file>