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308" yWindow="-12" windowWidth="10200" windowHeight="8736"/>
  </bookViews>
  <sheets>
    <sheet name="Initiative" sheetId="1" r:id="rId1"/>
    <sheet name="Attacks" sheetId="2" r:id="rId2"/>
    <sheet name="Mass Attacks" sheetId="6" r:id="rId3"/>
    <sheet name="Saves" sheetId="3" r:id="rId4"/>
    <sheet name="hps" sheetId="5" r:id="rId5"/>
    <sheet name="Rolls" sheetId="4" r:id="rId6"/>
  </sheets>
  <calcPr calcId="145621"/>
</workbook>
</file>

<file path=xl/calcChain.xml><?xml version="1.0" encoding="utf-8"?>
<calcChain xmlns="http://schemas.openxmlformats.org/spreadsheetml/2006/main">
  <c r="Y10" i="5" l="1"/>
  <c r="H48" i="2"/>
  <c r="I48" i="2" s="1"/>
  <c r="H47" i="2"/>
  <c r="I47" i="2" s="1"/>
  <c r="H46" i="2" l="1"/>
  <c r="I46" i="2" s="1"/>
  <c r="V10" i="5" l="1"/>
  <c r="Z10" i="5" s="1"/>
  <c r="AA10" i="5" s="1"/>
  <c r="H35" i="2" l="1"/>
  <c r="I35" i="2" s="1"/>
  <c r="E16" i="3" l="1"/>
  <c r="F16" i="3" s="1"/>
  <c r="E15" i="3"/>
  <c r="F15" i="3" s="1"/>
  <c r="E14" i="3"/>
  <c r="F14" i="3" s="1"/>
  <c r="V18" i="5"/>
  <c r="Z18" i="5" l="1"/>
  <c r="AA18" i="5" s="1"/>
  <c r="H16" i="2"/>
  <c r="I16" i="2" s="1"/>
  <c r="Z9" i="5" l="1"/>
  <c r="AA9" i="5" s="1"/>
  <c r="V9" i="5"/>
  <c r="Z8" i="5"/>
  <c r="AA8" i="5" s="1"/>
  <c r="V8" i="5"/>
  <c r="H14" i="2" l="1"/>
  <c r="I14" i="2" s="1"/>
  <c r="V30" i="5" l="1"/>
  <c r="Z30" i="5" s="1"/>
  <c r="AA30" i="5" s="1"/>
  <c r="V29" i="5"/>
  <c r="Z29" i="5" s="1"/>
  <c r="AA29" i="5" s="1"/>
  <c r="V33" i="5" l="1"/>
  <c r="Z33" i="5" s="1"/>
  <c r="AA33" i="5" s="1"/>
  <c r="E25" i="3" l="1"/>
  <c r="F25" i="3" s="1"/>
  <c r="E24" i="3"/>
  <c r="F24" i="3" s="1"/>
  <c r="E23" i="3"/>
  <c r="F23" i="3" s="1"/>
  <c r="E26" i="3"/>
  <c r="F26" i="3" s="1"/>
  <c r="E27" i="3"/>
  <c r="F27" i="3" s="1"/>
  <c r="E28" i="3"/>
  <c r="F28" i="3" s="1"/>
  <c r="E29" i="3"/>
  <c r="F29" i="3" s="1"/>
  <c r="E30" i="3"/>
  <c r="F30" i="3" s="1"/>
  <c r="E31" i="3"/>
  <c r="F31" i="3" s="1"/>
  <c r="E32" i="3"/>
  <c r="F32" i="3" s="1"/>
  <c r="E33" i="3"/>
  <c r="F33" i="3" s="1"/>
  <c r="E34" i="3"/>
  <c r="F34" i="3" s="1"/>
  <c r="E35" i="3"/>
  <c r="F35" i="3" s="1"/>
  <c r="E36" i="3"/>
  <c r="F36" i="3" s="1"/>
  <c r="E37" i="3"/>
  <c r="F37" i="3" s="1"/>
  <c r="E38" i="3"/>
  <c r="F38" i="3" s="1"/>
  <c r="E39" i="3"/>
  <c r="F39" i="3" s="1"/>
  <c r="E40" i="3"/>
  <c r="F40" i="3" s="1"/>
  <c r="E41" i="3"/>
  <c r="F41" i="3" s="1"/>
  <c r="E42" i="3"/>
  <c r="F42" i="3" s="1"/>
  <c r="E43" i="3"/>
  <c r="F43" i="3" s="1"/>
  <c r="E44" i="3"/>
  <c r="F44" i="3" s="1"/>
  <c r="E45" i="3"/>
  <c r="F45" i="3" s="1"/>
  <c r="E46" i="3"/>
  <c r="F46" i="3" s="1"/>
  <c r="E47" i="3"/>
  <c r="F47" i="3" s="1"/>
  <c r="E48" i="3"/>
  <c r="F48" i="3" s="1"/>
  <c r="E49" i="3"/>
  <c r="F49" i="3" s="1"/>
  <c r="E50" i="3"/>
  <c r="F50" i="3" s="1"/>
  <c r="E51" i="3"/>
  <c r="F51" i="3" s="1"/>
  <c r="E52" i="3"/>
  <c r="F52" i="3" s="1"/>
  <c r="E53" i="3"/>
  <c r="F53" i="3" s="1"/>
  <c r="E54" i="3"/>
  <c r="F54" i="3" s="1"/>
  <c r="E55" i="3"/>
  <c r="F55" i="3" s="1"/>
  <c r="E56" i="3"/>
  <c r="F56" i="3" s="1"/>
  <c r="E57" i="3"/>
  <c r="F57" i="3" s="1"/>
  <c r="E58" i="3"/>
  <c r="F58" i="3" s="1"/>
  <c r="E59" i="3"/>
  <c r="F59" i="3" s="1"/>
  <c r="E60" i="3"/>
  <c r="F60" i="3" s="1"/>
  <c r="E61" i="3"/>
  <c r="F61" i="3" s="1"/>
  <c r="E62" i="3"/>
  <c r="F62" i="3" s="1"/>
  <c r="E63" i="3"/>
  <c r="F63" i="3" s="1"/>
  <c r="E64" i="3"/>
  <c r="F64" i="3" s="1"/>
  <c r="D17" i="1" l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H3" i="2" l="1"/>
  <c r="I3" i="2" s="1"/>
  <c r="L10" i="3" l="1"/>
  <c r="M10" i="3" s="1"/>
  <c r="L9" i="3"/>
  <c r="M9" i="3" s="1"/>
  <c r="L8" i="3"/>
  <c r="M8" i="3" s="1"/>
  <c r="E10" i="3"/>
  <c r="F10" i="3" s="1"/>
  <c r="E9" i="3"/>
  <c r="F9" i="3" s="1"/>
  <c r="E8" i="3"/>
  <c r="F8" i="3" s="1"/>
  <c r="V32" i="5"/>
  <c r="Z32" i="5" s="1"/>
  <c r="AA32" i="5" s="1"/>
  <c r="B14" i="5" l="1"/>
  <c r="D14" i="5"/>
  <c r="E5" i="2"/>
  <c r="E4" i="2"/>
  <c r="E2" i="2"/>
  <c r="H86" i="6"/>
  <c r="I86" i="6" s="1"/>
  <c r="H87" i="6"/>
  <c r="I87" i="6" s="1"/>
  <c r="H88" i="6"/>
  <c r="I88" i="6" s="1"/>
  <c r="H89" i="6"/>
  <c r="I89" i="6" s="1"/>
  <c r="H90" i="6"/>
  <c r="I90" i="6" s="1"/>
  <c r="H91" i="6"/>
  <c r="I91" i="6" s="1"/>
  <c r="H92" i="6"/>
  <c r="I92" i="6" s="1"/>
  <c r="H93" i="6"/>
  <c r="I93" i="6" s="1"/>
  <c r="H94" i="6"/>
  <c r="I94" i="6" s="1"/>
  <c r="H95" i="6"/>
  <c r="I95" i="6" s="1"/>
  <c r="H96" i="6"/>
  <c r="I96" i="6" s="1"/>
  <c r="H97" i="6"/>
  <c r="I97" i="6" s="1"/>
  <c r="H98" i="6"/>
  <c r="I98" i="6" s="1"/>
  <c r="H99" i="6"/>
  <c r="I99" i="6" s="1"/>
  <c r="H100" i="6"/>
  <c r="I100" i="6" s="1"/>
  <c r="H101" i="6"/>
  <c r="I101" i="6" s="1"/>
  <c r="D3" i="5" l="1"/>
  <c r="C3" i="5"/>
  <c r="B3" i="5"/>
  <c r="H34" i="2" l="1"/>
  <c r="I34" i="2" s="1"/>
  <c r="V31" i="5"/>
  <c r="Z31" i="5" s="1"/>
  <c r="AA31" i="5" s="1"/>
  <c r="H32" i="2" l="1"/>
  <c r="I32" i="2" s="1"/>
  <c r="H31" i="2"/>
  <c r="I31" i="2" s="1"/>
  <c r="H26" i="2"/>
  <c r="I26" i="2" s="1"/>
  <c r="H25" i="2"/>
  <c r="I25" i="2" s="1"/>
  <c r="H12" i="2"/>
  <c r="I12" i="2" s="1"/>
  <c r="H19" i="2"/>
  <c r="I19" i="2" s="1"/>
  <c r="H20" i="2"/>
  <c r="I20" i="2" s="1"/>
  <c r="H33" i="2"/>
  <c r="I33" i="2" s="1"/>
  <c r="H30" i="2"/>
  <c r="I30" i="2" s="1"/>
  <c r="V23" i="5"/>
  <c r="Z23" i="5" s="1"/>
  <c r="AA23" i="5" s="1"/>
  <c r="V22" i="5"/>
  <c r="Z22" i="5" s="1"/>
  <c r="AA22" i="5" s="1"/>
  <c r="V21" i="5"/>
  <c r="Z21" i="5" s="1"/>
  <c r="AA21" i="5" s="1"/>
  <c r="Z20" i="5"/>
  <c r="AA20" i="5" s="1"/>
  <c r="V20" i="5"/>
  <c r="V19" i="5"/>
  <c r="Z19" i="5" s="1"/>
  <c r="AA19" i="5" s="1"/>
  <c r="H15" i="2" l="1"/>
  <c r="I15" i="2" s="1"/>
  <c r="H13" i="2"/>
  <c r="I13" i="2" s="1"/>
  <c r="H11" i="2"/>
  <c r="I11" i="2" s="1"/>
  <c r="H10" i="2"/>
  <c r="I10" i="2" s="1"/>
  <c r="H9" i="2"/>
  <c r="I9" i="2" s="1"/>
  <c r="V27" i="5"/>
  <c r="Z27" i="5" s="1"/>
  <c r="AA27" i="5" s="1"/>
  <c r="V26" i="5"/>
  <c r="Z26" i="5" s="1"/>
  <c r="AA26" i="5" s="1"/>
  <c r="V25" i="5"/>
  <c r="Z25" i="5" s="1"/>
  <c r="AA25" i="5" s="1"/>
  <c r="V24" i="5"/>
  <c r="Z24" i="5" s="1"/>
  <c r="AA24" i="5" s="1"/>
  <c r="D24" i="5"/>
  <c r="C24" i="5"/>
  <c r="V17" i="5"/>
  <c r="Z17" i="5" s="1"/>
  <c r="AA17" i="5" s="1"/>
  <c r="V16" i="5"/>
  <c r="Z16" i="5" s="1"/>
  <c r="AA16" i="5" s="1"/>
  <c r="E15" i="1" l="1"/>
  <c r="E14" i="1"/>
  <c r="E13" i="1"/>
  <c r="H8" i="2"/>
  <c r="I8" i="2" s="1"/>
  <c r="H7" i="2"/>
  <c r="I7" i="2" s="1"/>
  <c r="H6" i="2"/>
  <c r="I6" i="2" s="1"/>
  <c r="E7" i="3"/>
  <c r="F7" i="3" s="1"/>
  <c r="E6" i="3"/>
  <c r="F6" i="3" s="1"/>
  <c r="E5" i="3"/>
  <c r="F5" i="3" s="1"/>
  <c r="V15" i="5"/>
  <c r="Z15" i="5" s="1"/>
  <c r="AA15" i="5" s="1"/>
  <c r="V14" i="5"/>
  <c r="Z14" i="5" s="1"/>
  <c r="AA14" i="5" s="1"/>
  <c r="V28" i="5" l="1"/>
  <c r="Z28" i="5" s="1"/>
  <c r="AA28" i="5" s="1"/>
  <c r="H78" i="6" l="1"/>
  <c r="I78" i="6" s="1"/>
  <c r="J78" i="6" s="1"/>
  <c r="K78" i="6" s="1"/>
  <c r="H77" i="6"/>
  <c r="I77" i="6" s="1"/>
  <c r="J77" i="6" s="1"/>
  <c r="K77" i="6" s="1"/>
  <c r="H76" i="6"/>
  <c r="I76" i="6" s="1"/>
  <c r="J76" i="6" s="1"/>
  <c r="K76" i="6" s="1"/>
  <c r="H75" i="6"/>
  <c r="I75" i="6" s="1"/>
  <c r="J75" i="6" s="1"/>
  <c r="K75" i="6" s="1"/>
  <c r="H74" i="6"/>
  <c r="I74" i="6" s="1"/>
  <c r="J74" i="6" s="1"/>
  <c r="K74" i="6" s="1"/>
  <c r="H73" i="6"/>
  <c r="I73" i="6" s="1"/>
  <c r="J73" i="6" s="1"/>
  <c r="K73" i="6" s="1"/>
  <c r="H72" i="6"/>
  <c r="I72" i="6" s="1"/>
  <c r="J72" i="6" s="1"/>
  <c r="K72" i="6" s="1"/>
  <c r="H71" i="6"/>
  <c r="I71" i="6" s="1"/>
  <c r="J71" i="6" s="1"/>
  <c r="K71" i="6" s="1"/>
  <c r="H70" i="6"/>
  <c r="I70" i="6" s="1"/>
  <c r="J70" i="6" s="1"/>
  <c r="K70" i="6" s="1"/>
  <c r="H69" i="6"/>
  <c r="I69" i="6" s="1"/>
  <c r="J69" i="6" s="1"/>
  <c r="K69" i="6" s="1"/>
  <c r="H68" i="6"/>
  <c r="I68" i="6" s="1"/>
  <c r="J68" i="6" s="1"/>
  <c r="K68" i="6" s="1"/>
  <c r="H83" i="6"/>
  <c r="H67" i="6" l="1"/>
  <c r="I67" i="6" s="1"/>
  <c r="J67" i="6" s="1"/>
  <c r="K67" i="6" s="1"/>
  <c r="H66" i="6"/>
  <c r="I66" i="6" s="1"/>
  <c r="J66" i="6" s="1"/>
  <c r="K66" i="6" s="1"/>
  <c r="H65" i="6"/>
  <c r="I65" i="6" s="1"/>
  <c r="J65" i="6" s="1"/>
  <c r="K65" i="6" s="1"/>
  <c r="H64" i="6"/>
  <c r="I64" i="6" s="1"/>
  <c r="J64" i="6" s="1"/>
  <c r="K64" i="6" s="1"/>
  <c r="H63" i="6"/>
  <c r="I63" i="6" s="1"/>
  <c r="J63" i="6" s="1"/>
  <c r="K63" i="6" s="1"/>
  <c r="H62" i="6"/>
  <c r="I62" i="6" s="1"/>
  <c r="J62" i="6" s="1"/>
  <c r="K62" i="6" s="1"/>
  <c r="H61" i="6"/>
  <c r="I61" i="6" s="1"/>
  <c r="J61" i="6" s="1"/>
  <c r="K61" i="6" s="1"/>
  <c r="H60" i="6"/>
  <c r="I60" i="6" s="1"/>
  <c r="J60" i="6" s="1"/>
  <c r="K60" i="6" s="1"/>
  <c r="H59" i="6"/>
  <c r="I59" i="6" s="1"/>
  <c r="J59" i="6" s="1"/>
  <c r="K59" i="6" s="1"/>
  <c r="H58" i="6"/>
  <c r="I58" i="6" s="1"/>
  <c r="J58" i="6" s="1"/>
  <c r="K58" i="6" s="1"/>
  <c r="H57" i="6"/>
  <c r="I57" i="6" s="1"/>
  <c r="J57" i="6" s="1"/>
  <c r="K57" i="6" s="1"/>
  <c r="H56" i="6"/>
  <c r="I56" i="6" s="1"/>
  <c r="J56" i="6" s="1"/>
  <c r="K56" i="6" s="1"/>
  <c r="H55" i="6"/>
  <c r="I55" i="6" s="1"/>
  <c r="J55" i="6" s="1"/>
  <c r="K55" i="6" s="1"/>
  <c r="H54" i="6"/>
  <c r="I54" i="6" s="1"/>
  <c r="J54" i="6" s="1"/>
  <c r="K54" i="6" s="1"/>
  <c r="L33" i="3" l="1"/>
  <c r="M33" i="3" s="1"/>
  <c r="L32" i="3"/>
  <c r="M32" i="3" s="1"/>
  <c r="L31" i="3"/>
  <c r="M31" i="3" s="1"/>
  <c r="L30" i="3"/>
  <c r="M30" i="3" s="1"/>
  <c r="L29" i="3"/>
  <c r="M29" i="3" s="1"/>
  <c r="L28" i="3"/>
  <c r="M28" i="3" s="1"/>
  <c r="L27" i="3"/>
  <c r="M27" i="3" s="1"/>
  <c r="L26" i="3"/>
  <c r="M26" i="3" s="1"/>
  <c r="L25" i="3"/>
  <c r="M25" i="3" s="1"/>
  <c r="L24" i="3"/>
  <c r="M24" i="3" s="1"/>
  <c r="L23" i="3"/>
  <c r="M23" i="3" s="1"/>
  <c r="L22" i="3"/>
  <c r="M22" i="3" s="1"/>
  <c r="L21" i="3"/>
  <c r="M21" i="3" s="1"/>
  <c r="L20" i="3"/>
  <c r="M20" i="3" s="1"/>
  <c r="L19" i="3"/>
  <c r="M19" i="3" s="1"/>
  <c r="L18" i="3"/>
  <c r="M18" i="3" s="1"/>
  <c r="L17" i="3"/>
  <c r="M17" i="3" s="1"/>
  <c r="L16" i="3"/>
  <c r="M16" i="3" s="1"/>
  <c r="L15" i="3"/>
  <c r="M15" i="3" s="1"/>
  <c r="L14" i="3"/>
  <c r="M14" i="3" s="1"/>
  <c r="H49" i="6" l="1"/>
  <c r="H41" i="6"/>
  <c r="H37" i="6"/>
  <c r="H4" i="6"/>
  <c r="H50" i="6"/>
  <c r="H53" i="6" l="1"/>
  <c r="I53" i="6" s="1"/>
  <c r="H52" i="6"/>
  <c r="H51" i="6"/>
  <c r="H48" i="6"/>
  <c r="I48" i="6" s="1"/>
  <c r="H47" i="6"/>
  <c r="H46" i="6"/>
  <c r="H45" i="6"/>
  <c r="H44" i="6"/>
  <c r="H43" i="6"/>
  <c r="H42" i="6"/>
  <c r="H40" i="6"/>
  <c r="H39" i="6"/>
  <c r="H38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I24" i="6" s="1"/>
  <c r="J24" i="6" s="1"/>
  <c r="K24" i="6" s="1"/>
  <c r="H23" i="6"/>
  <c r="H22" i="6"/>
  <c r="H21" i="6"/>
  <c r="H20" i="6"/>
  <c r="H19" i="6"/>
  <c r="H18" i="6"/>
  <c r="H17" i="6"/>
  <c r="H16" i="6"/>
  <c r="I16" i="6" s="1"/>
  <c r="J16" i="6" s="1"/>
  <c r="K16" i="6" s="1"/>
  <c r="H15" i="6"/>
  <c r="H14" i="6"/>
  <c r="H13" i="6"/>
  <c r="H12" i="6"/>
  <c r="H11" i="6"/>
  <c r="H10" i="6"/>
  <c r="H9" i="6"/>
  <c r="H8" i="6"/>
  <c r="H7" i="6"/>
  <c r="H6" i="6"/>
  <c r="H5" i="6"/>
  <c r="I4" i="6"/>
  <c r="J4" i="6" s="1"/>
  <c r="K4" i="6" s="1"/>
  <c r="H3" i="6"/>
  <c r="H2" i="6"/>
  <c r="I2" i="6" s="1"/>
  <c r="L13" i="3"/>
  <c r="M13" i="3" s="1"/>
  <c r="L12" i="3"/>
  <c r="M12" i="3" s="1"/>
  <c r="L11" i="3"/>
  <c r="M11" i="3" s="1"/>
  <c r="H28" i="2"/>
  <c r="I28" i="2" s="1"/>
  <c r="H24" i="2"/>
  <c r="I24" i="2" s="1"/>
  <c r="H21" i="2"/>
  <c r="I21" i="2" s="1"/>
  <c r="H18" i="2"/>
  <c r="I18" i="2" s="1"/>
  <c r="J53" i="6" l="1"/>
  <c r="K53" i="6" s="1"/>
  <c r="J48" i="6"/>
  <c r="K48" i="6" s="1"/>
  <c r="J2" i="6"/>
  <c r="K2" i="6" s="1"/>
  <c r="I6" i="6"/>
  <c r="J6" i="6" s="1"/>
  <c r="K6" i="6" s="1"/>
  <c r="I10" i="6"/>
  <c r="J10" i="6" s="1"/>
  <c r="K10" i="6" s="1"/>
  <c r="I14" i="6"/>
  <c r="J14" i="6" s="1"/>
  <c r="K14" i="6" s="1"/>
  <c r="I18" i="6"/>
  <c r="J18" i="6" s="1"/>
  <c r="K18" i="6" s="1"/>
  <c r="I22" i="6"/>
  <c r="J22" i="6" s="1"/>
  <c r="K22" i="6" s="1"/>
  <c r="I26" i="6"/>
  <c r="J26" i="6" s="1"/>
  <c r="K26" i="6" s="1"/>
  <c r="I30" i="6"/>
  <c r="I34" i="6"/>
  <c r="I38" i="6"/>
  <c r="I42" i="6"/>
  <c r="I46" i="6"/>
  <c r="I50" i="6"/>
  <c r="I3" i="6"/>
  <c r="J3" i="6" s="1"/>
  <c r="K3" i="6" s="1"/>
  <c r="I7" i="6"/>
  <c r="J7" i="6" s="1"/>
  <c r="K7" i="6" s="1"/>
  <c r="I11" i="6"/>
  <c r="J11" i="6" s="1"/>
  <c r="K11" i="6" s="1"/>
  <c r="I15" i="6"/>
  <c r="J15" i="6" s="1"/>
  <c r="K15" i="6" s="1"/>
  <c r="I19" i="6"/>
  <c r="J19" i="6" s="1"/>
  <c r="K19" i="6" s="1"/>
  <c r="I23" i="6"/>
  <c r="J23" i="6" s="1"/>
  <c r="K23" i="6" s="1"/>
  <c r="I27" i="6"/>
  <c r="J27" i="6" s="1"/>
  <c r="K27" i="6" s="1"/>
  <c r="I31" i="6"/>
  <c r="I35" i="6"/>
  <c r="I39" i="6"/>
  <c r="I43" i="6"/>
  <c r="I47" i="6"/>
  <c r="I51" i="6"/>
  <c r="I8" i="6"/>
  <c r="J8" i="6" s="1"/>
  <c r="K8" i="6" s="1"/>
  <c r="I12" i="6"/>
  <c r="J12" i="6" s="1"/>
  <c r="K12" i="6" s="1"/>
  <c r="I20" i="6"/>
  <c r="J20" i="6" s="1"/>
  <c r="K20" i="6" s="1"/>
  <c r="I28" i="6"/>
  <c r="I32" i="6"/>
  <c r="I36" i="6"/>
  <c r="I40" i="6"/>
  <c r="I44" i="6"/>
  <c r="I52" i="6"/>
  <c r="I5" i="6"/>
  <c r="J5" i="6" s="1"/>
  <c r="K5" i="6" s="1"/>
  <c r="I9" i="6"/>
  <c r="J9" i="6" s="1"/>
  <c r="K9" i="6" s="1"/>
  <c r="I13" i="6"/>
  <c r="J13" i="6" s="1"/>
  <c r="K13" i="6" s="1"/>
  <c r="I17" i="6"/>
  <c r="J17" i="6" s="1"/>
  <c r="K17" i="6" s="1"/>
  <c r="I21" i="6"/>
  <c r="J21" i="6" s="1"/>
  <c r="K21" i="6" s="1"/>
  <c r="I25" i="6"/>
  <c r="J25" i="6" s="1"/>
  <c r="K25" i="6" s="1"/>
  <c r="I29" i="6"/>
  <c r="I33" i="6"/>
  <c r="I37" i="6"/>
  <c r="I41" i="6"/>
  <c r="I45" i="6"/>
  <c r="I49" i="6"/>
  <c r="E22" i="3"/>
  <c r="F22" i="3" s="1"/>
  <c r="E21" i="3"/>
  <c r="F21" i="3" s="1"/>
  <c r="E20" i="3"/>
  <c r="F20" i="3" s="1"/>
  <c r="E19" i="3"/>
  <c r="F19" i="3" s="1"/>
  <c r="E18" i="3"/>
  <c r="F18" i="3" s="1"/>
  <c r="E17" i="3"/>
  <c r="F17" i="3" s="1"/>
  <c r="J28" i="6" l="1"/>
  <c r="K28" i="6" s="1"/>
  <c r="J37" i="6"/>
  <c r="K37" i="6" s="1"/>
  <c r="J36" i="6"/>
  <c r="K36" i="6" s="1"/>
  <c r="J43" i="6"/>
  <c r="K43" i="6" s="1"/>
  <c r="J46" i="6"/>
  <c r="K46" i="6" s="1"/>
  <c r="J30" i="6"/>
  <c r="K30" i="6" s="1"/>
  <c r="J29" i="6"/>
  <c r="K29" i="6" s="1"/>
  <c r="J51" i="6"/>
  <c r="K51" i="6" s="1"/>
  <c r="J41" i="6"/>
  <c r="K41" i="6" s="1"/>
  <c r="J31" i="6"/>
  <c r="K31" i="6" s="1"/>
  <c r="J34" i="6"/>
  <c r="K34" i="6" s="1"/>
  <c r="J49" i="6"/>
  <c r="K49" i="6" s="1"/>
  <c r="J33" i="6"/>
  <c r="K33" i="6" s="1"/>
  <c r="J52" i="6"/>
  <c r="K52" i="6" s="1"/>
  <c r="J32" i="6"/>
  <c r="K32" i="6" s="1"/>
  <c r="J39" i="6"/>
  <c r="K39" i="6" s="1"/>
  <c r="J42" i="6"/>
  <c r="K42" i="6" s="1"/>
  <c r="J45" i="6"/>
  <c r="K45" i="6" s="1"/>
  <c r="J44" i="6"/>
  <c r="K44" i="6" s="1"/>
  <c r="J35" i="6"/>
  <c r="K35" i="6" s="1"/>
  <c r="J38" i="6"/>
  <c r="K38" i="6" s="1"/>
  <c r="J40" i="6"/>
  <c r="K40" i="6" s="1"/>
  <c r="J47" i="6"/>
  <c r="K47" i="6" s="1"/>
  <c r="J50" i="6"/>
  <c r="K50" i="6" s="1"/>
  <c r="L7" i="3"/>
  <c r="M7" i="3" s="1"/>
  <c r="H5" i="2" l="1"/>
  <c r="I5" i="2" s="1"/>
  <c r="H17" i="2" l="1"/>
  <c r="I17" i="2" s="1"/>
  <c r="H22" i="2"/>
  <c r="I22" i="2" s="1"/>
  <c r="H23" i="2"/>
  <c r="I23" i="2" s="1"/>
  <c r="H27" i="2"/>
  <c r="I27" i="2" s="1"/>
  <c r="H29" i="2"/>
  <c r="I29" i="2" s="1"/>
  <c r="H38" i="2"/>
  <c r="I38" i="2" s="1"/>
  <c r="H39" i="2"/>
  <c r="I39" i="2" s="1"/>
  <c r="H40" i="2"/>
  <c r="I40" i="2" s="1"/>
  <c r="H41" i="2"/>
  <c r="I41" i="2" s="1"/>
  <c r="H42" i="2"/>
  <c r="I42" i="2" s="1"/>
  <c r="H43" i="2"/>
  <c r="I43" i="2" s="1"/>
  <c r="H44" i="2"/>
  <c r="I44" i="2" s="1"/>
  <c r="H45" i="2"/>
  <c r="I45" i="2" s="1"/>
  <c r="I13" i="1" l="1"/>
  <c r="E5" i="1" l="1"/>
  <c r="V13" i="5"/>
  <c r="Z13" i="5" s="1"/>
  <c r="AA13" i="5" s="1"/>
  <c r="L5" i="3" l="1"/>
  <c r="M5" i="3" s="1"/>
  <c r="L6" i="3"/>
  <c r="M6" i="3" s="1"/>
  <c r="H4" i="2" l="1"/>
  <c r="I4" i="2" s="1"/>
  <c r="H2" i="2"/>
  <c r="I2" i="2" l="1"/>
  <c r="E13" i="3"/>
  <c r="F13" i="3" s="1"/>
  <c r="E12" i="3"/>
  <c r="F12" i="3" s="1"/>
  <c r="E11" i="3"/>
  <c r="F11" i="3" s="1"/>
  <c r="D5" i="5" l="1"/>
  <c r="B5" i="5" l="1"/>
  <c r="C5" i="5"/>
  <c r="E4" i="1" l="1"/>
  <c r="E3" i="1"/>
  <c r="V12" i="5" l="1"/>
  <c r="Z12" i="5" s="1"/>
  <c r="AA12" i="5" s="1"/>
  <c r="Y3" i="5" l="1"/>
  <c r="Y5" i="5" l="1"/>
  <c r="C11" i="1" l="1"/>
  <c r="E11" i="1" s="1"/>
  <c r="E7" i="1" l="1"/>
  <c r="B2" i="5" l="1"/>
  <c r="E8" i="1" l="1"/>
  <c r="D6" i="5" l="1"/>
  <c r="B6" i="5"/>
  <c r="C6" i="5"/>
  <c r="C6" i="1" l="1"/>
  <c r="E10" i="1" l="1"/>
  <c r="Y7" i="5" l="1"/>
  <c r="C2" i="1" l="1"/>
  <c r="L4" i="3" l="1"/>
  <c r="M4" i="3" s="1"/>
  <c r="L3" i="3"/>
  <c r="M3" i="3" s="1"/>
  <c r="L2" i="3"/>
  <c r="M2" i="3" s="1"/>
  <c r="V6" i="5" l="1"/>
  <c r="Z6" i="5" s="1"/>
  <c r="AA6" i="5" s="1"/>
  <c r="V4" i="5" l="1"/>
  <c r="Z4" i="5" s="1"/>
  <c r="D7" i="5" l="1"/>
  <c r="C7" i="5"/>
  <c r="I14" i="1" l="1"/>
  <c r="I15" i="1"/>
  <c r="I16" i="1" s="1"/>
  <c r="M16" i="1" s="1"/>
  <c r="I12" i="1"/>
  <c r="M17" i="1" l="1"/>
  <c r="M15" i="1"/>
  <c r="D2" i="5" l="1"/>
  <c r="C2" i="5"/>
  <c r="E12" i="1" l="1"/>
  <c r="V3" i="5" l="1"/>
  <c r="Z3" i="5" s="1"/>
  <c r="AA3" i="5" s="1"/>
  <c r="B7" i="5" l="1"/>
  <c r="E2" i="3" l="1"/>
  <c r="F2" i="3" s="1"/>
  <c r="E3" i="3"/>
  <c r="F3" i="3" s="1"/>
  <c r="E4" i="3" l="1"/>
  <c r="F4" i="3" s="1"/>
  <c r="V7" i="5" l="1"/>
  <c r="V5" i="5" l="1"/>
  <c r="M10" i="1" l="1"/>
  <c r="M11" i="1"/>
  <c r="M19" i="1" s="1"/>
  <c r="M12" i="1" l="1"/>
  <c r="M13" i="1" s="1"/>
  <c r="E2" i="1" l="1"/>
  <c r="D5" i="4" l="1"/>
  <c r="E9" i="1" l="1"/>
  <c r="E6" i="1"/>
  <c r="V2" i="5" l="1"/>
  <c r="Z7" i="5" l="1"/>
  <c r="AA7" i="5" s="1"/>
  <c r="Z5" i="5"/>
  <c r="AA5" i="5" s="1"/>
  <c r="Z2" i="5"/>
  <c r="AA2" i="5" s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H6" i="4"/>
  <c r="G6" i="4"/>
  <c r="F6" i="4"/>
  <c r="E6" i="4"/>
  <c r="D6" i="4"/>
  <c r="C6" i="4"/>
  <c r="H5" i="4"/>
  <c r="G5" i="4"/>
  <c r="F5" i="4"/>
  <c r="E5" i="4"/>
  <c r="C5" i="4"/>
  <c r="H4" i="4"/>
  <c r="G4" i="4"/>
  <c r="F4" i="4"/>
  <c r="E4" i="4"/>
  <c r="D4" i="4"/>
  <c r="C4" i="4"/>
  <c r="H3" i="4"/>
  <c r="G3" i="4"/>
  <c r="F3" i="4"/>
  <c r="E3" i="4"/>
  <c r="D3" i="4"/>
  <c r="C3" i="4"/>
  <c r="H2" i="4"/>
  <c r="G2" i="4"/>
  <c r="F2" i="4"/>
  <c r="E2" i="4"/>
  <c r="D2" i="4"/>
  <c r="C2" i="4"/>
</calcChain>
</file>

<file path=xl/comments1.xml><?xml version="1.0" encoding="utf-8"?>
<comments xmlns="http://schemas.openxmlformats.org/spreadsheetml/2006/main">
  <authors>
    <author>Alexis Álvarez</author>
  </authors>
  <commentList>
    <comment ref="G2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3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4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5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6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7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8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9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10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11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12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13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15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17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18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19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20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21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23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24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25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26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27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28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30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31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32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33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34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35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</commentList>
</comments>
</file>

<file path=xl/comments2.xml><?xml version="1.0" encoding="utf-8"?>
<comments xmlns="http://schemas.openxmlformats.org/spreadsheetml/2006/main">
  <authors>
    <author>Alexis Álvarez</author>
  </authors>
  <commentList>
    <comment ref="G86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87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88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89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90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91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92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93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94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95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96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97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98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99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100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  <comment ref="G101" authorId="0">
      <text>
        <r>
          <rPr>
            <i/>
            <sz val="12"/>
            <color indexed="81"/>
            <rFont val="Times New Roman"/>
            <family val="1"/>
          </rPr>
          <t>bless +1</t>
        </r>
      </text>
    </comment>
  </commentList>
</comments>
</file>

<file path=xl/comments3.xml><?xml version="1.0" encoding="utf-8"?>
<comments xmlns="http://schemas.openxmlformats.org/spreadsheetml/2006/main">
  <authors>
    <author>Alexis Álvarez</author>
  </authors>
  <commentList>
    <comment ref="J2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K2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L2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M2" authorId="0">
      <text>
        <r>
          <rPr>
            <i/>
            <sz val="10"/>
            <color indexed="81"/>
            <rFont val="Times New Roman"/>
            <family val="1"/>
          </rPr>
          <t>Resistance 20 + 10</t>
        </r>
      </text>
    </comment>
    <comment ref="O2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B3" authorId="0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C3" authorId="0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D3" authorId="0">
      <text>
        <r>
          <rPr>
            <i/>
            <sz val="12"/>
            <color theme="1"/>
            <rFont val="Times New Roman"/>
            <family val="1"/>
          </rPr>
          <t>enlarge person -1</t>
        </r>
      </text>
    </comment>
    <comment ref="J3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K3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L3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M3" authorId="0">
      <text>
        <r>
          <rPr>
            <i/>
            <sz val="10"/>
            <color indexed="81"/>
            <rFont val="Times New Roman"/>
            <family val="1"/>
          </rPr>
          <t>Resistance 20 + 10</t>
        </r>
      </text>
    </comment>
    <comment ref="O3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J5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K5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L5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M5" authorId="0">
      <text>
        <r>
          <rPr>
            <i/>
            <sz val="10"/>
            <color indexed="81"/>
            <rFont val="Times New Roman"/>
            <family val="1"/>
          </rPr>
          <t>Resistance 20 + 10</t>
        </r>
      </text>
    </comment>
    <comment ref="O5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Y5" authorId="0">
      <text>
        <r>
          <rPr>
            <i/>
            <sz val="10"/>
            <color indexed="81"/>
            <rFont val="Times New Roman"/>
            <family val="1"/>
          </rPr>
          <t>Heart of Earth +2/CL</t>
        </r>
      </text>
    </comment>
    <comment ref="B6" authorId="0">
      <text>
        <r>
          <rPr>
            <i/>
            <sz val="12"/>
            <color theme="1"/>
            <rFont val="Times New Roman"/>
            <family val="1"/>
          </rPr>
          <t>prot. Fr. evil +2</t>
        </r>
      </text>
    </comment>
    <comment ref="C6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D6" authorId="0">
      <text>
        <r>
          <rPr>
            <i/>
            <sz val="12"/>
            <color theme="1"/>
            <rFont val="Times New Roman"/>
            <family val="1"/>
          </rPr>
          <t>prot. Fr. evil +2
cat’s grace +2</t>
        </r>
      </text>
    </comment>
    <comment ref="J6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K6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L6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M6" authorId="0">
      <text>
        <r>
          <rPr>
            <i/>
            <sz val="10"/>
            <color indexed="81"/>
            <rFont val="Times New Roman"/>
            <family val="1"/>
          </rPr>
          <t>Resistance 20 + 10</t>
        </r>
      </text>
    </comment>
    <comment ref="O6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J7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K7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L7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M7" authorId="0">
      <text>
        <r>
          <rPr>
            <i/>
            <sz val="10"/>
            <color indexed="81"/>
            <rFont val="Times New Roman"/>
            <family val="1"/>
          </rPr>
          <t>Resistance 20 + 10</t>
        </r>
      </text>
    </comment>
    <comment ref="O7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K10" authorId="0">
      <text>
        <r>
          <rPr>
            <i/>
            <sz val="10"/>
            <color indexed="81"/>
            <rFont val="Times New Roman"/>
            <family val="1"/>
          </rPr>
          <t>Resistance 10</t>
        </r>
      </text>
    </comment>
    <comment ref="M10" authorId="0">
      <text>
        <r>
          <rPr>
            <i/>
            <sz val="10"/>
            <color indexed="81"/>
            <rFont val="Times New Roman"/>
            <family val="1"/>
          </rPr>
          <t>Resistance 10</t>
        </r>
      </text>
    </comment>
    <comment ref="X10" authorId="0">
      <text>
        <r>
          <rPr>
            <i/>
            <sz val="10"/>
            <color indexed="81"/>
            <rFont val="Times New Roman"/>
            <family val="1"/>
          </rPr>
          <t>Fast Healing 3</t>
        </r>
      </text>
    </comment>
    <comment ref="K12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L12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M12" authorId="0">
      <text>
        <r>
          <rPr>
            <i/>
            <sz val="10"/>
            <color indexed="81"/>
            <rFont val="Times New Roman"/>
            <family val="1"/>
          </rPr>
          <t>Resistance 20 + 10</t>
        </r>
      </text>
    </comment>
    <comment ref="O12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X12" authorId="0">
      <text>
        <r>
          <rPr>
            <i/>
            <sz val="10"/>
            <color indexed="81"/>
            <rFont val="Times New Roman"/>
            <family val="1"/>
          </rPr>
          <t>Started on Round 48</t>
        </r>
      </text>
    </comment>
    <comment ref="K13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L13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M13" authorId="0">
      <text>
        <r>
          <rPr>
            <i/>
            <sz val="10"/>
            <color indexed="81"/>
            <rFont val="Times New Roman"/>
            <family val="1"/>
          </rPr>
          <t>Resistance 20 + 10</t>
        </r>
      </text>
    </comment>
    <comment ref="O13" authorId="0">
      <text>
        <r>
          <rPr>
            <i/>
            <sz val="10"/>
            <color indexed="81"/>
            <rFont val="Times New Roman"/>
            <family val="1"/>
          </rPr>
          <t>Resistance 20</t>
        </r>
      </text>
    </comment>
    <comment ref="C24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D24" authorId="0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</commentList>
</comments>
</file>

<file path=xl/sharedStrings.xml><?xml version="1.0" encoding="utf-8"?>
<sst xmlns="http://schemas.openxmlformats.org/spreadsheetml/2006/main" count="966" uniqueCount="276">
  <si>
    <t>Character</t>
  </si>
  <si>
    <t>Group</t>
  </si>
  <si>
    <t>Initiative</t>
  </si>
  <si>
    <t>Roll</t>
  </si>
  <si>
    <t>Modified Roll</t>
  </si>
  <si>
    <t>Move</t>
  </si>
  <si>
    <t>30’</t>
  </si>
  <si>
    <t>Jason</t>
  </si>
  <si>
    <t>Aegis</t>
  </si>
  <si>
    <t>40’</t>
  </si>
  <si>
    <t>1d</t>
  </si>
  <si>
    <t>2d</t>
  </si>
  <si>
    <t>3d</t>
  </si>
  <si>
    <t>4d</t>
  </si>
  <si>
    <t>5d</t>
  </si>
  <si>
    <t>6d</t>
  </si>
  <si>
    <t>Party Composition</t>
  </si>
  <si>
    <t>Adversarial Party Composition</t>
  </si>
  <si>
    <t>ECL</t>
  </si>
  <si>
    <t>Classes</t>
  </si>
  <si>
    <t>centaur / ranger</t>
  </si>
  <si>
    <t>rogue / diviner / seer</t>
  </si>
  <si>
    <t>Jadin</t>
  </si>
  <si>
    <t>cleric / seeker</t>
  </si>
  <si>
    <t>scout</t>
  </si>
  <si>
    <t>Avg. 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</si>
  <si>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</si>
  <si>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</si>
  <si>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</si>
  <si>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</si>
  <si>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</si>
  <si>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</si>
  <si>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</si>
  <si>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</si>
  <si>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</si>
  <si>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</si>
  <si>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</si>
  <si>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</si>
  <si>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</si>
  <si>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</si>
  <si>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Mod+</t>
  </si>
  <si>
    <t>W+</t>
  </si>
  <si>
    <t>Other+</t>
  </si>
  <si>
    <t>d20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</si>
  <si>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</si>
  <si>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</si>
  <si>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</si>
  <si>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</si>
  <si>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</si>
  <si>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</si>
  <si>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</si>
  <si>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</si>
  <si>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</si>
  <si>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</si>
  <si>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</si>
  <si>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</si>
  <si>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</si>
  <si>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</si>
  <si>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</si>
  <si>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</si>
  <si>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Evil</t>
  </si>
  <si>
    <t>Good</t>
  </si>
  <si>
    <t>Chaos</t>
  </si>
  <si>
    <t>Law</t>
  </si>
  <si>
    <t>Silver</t>
  </si>
  <si>
    <t>Magic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</si>
  <si>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</si>
  <si>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</si>
  <si>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</si>
  <si>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</si>
  <si>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</si>
  <si>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</si>
  <si>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</si>
  <si>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Frayed</t>
  </si>
  <si>
    <t>Save vs.</t>
  </si>
  <si>
    <t>see PC file</t>
  </si>
  <si>
    <t>*</t>
  </si>
  <si>
    <t>Info</t>
  </si>
  <si>
    <t>Spell Resist</t>
  </si>
  <si>
    <t>none</t>
  </si>
  <si>
    <t>Faith</t>
  </si>
  <si>
    <t>20’</t>
  </si>
  <si>
    <t>paladin / pious templar</t>
  </si>
  <si>
    <t>Brant (mount)</t>
  </si>
  <si>
    <t>Targeting</t>
  </si>
  <si>
    <t>Brant</t>
  </si>
  <si>
    <t>Mods</t>
  </si>
  <si>
    <t>Raptorans</t>
  </si>
  <si>
    <t>Races of the Wild</t>
  </si>
  <si>
    <r>
      <t>Jadin</t>
    </r>
    <r>
      <rPr>
        <vertAlign val="superscript"/>
        <sz val="12"/>
        <color theme="1"/>
        <rFont val="Times New Roman"/>
        <family val="1"/>
      </rPr>
      <t>cg</t>
    </r>
  </si>
  <si>
    <t>d4</t>
  </si>
  <si>
    <t>d6</t>
  </si>
  <si>
    <t>d8</t>
  </si>
  <si>
    <t>d10</t>
  </si>
  <si>
    <t>d12</t>
  </si>
  <si>
    <t>d100</t>
  </si>
  <si>
    <t>/all</t>
  </si>
  <si>
    <t>Notes</t>
  </si>
  <si>
    <t>Overcome SR</t>
  </si>
  <si>
    <t>d3</t>
  </si>
  <si>
    <t>Persephone</t>
  </si>
  <si>
    <t>dragon shaman</t>
  </si>
  <si>
    <t>Saryn</t>
  </si>
  <si>
    <t>brass dragon / favored soul</t>
  </si>
  <si>
    <t>/magic</t>
  </si>
  <si>
    <t>60’/30’/200’</t>
  </si>
  <si>
    <t>30’/40’</t>
  </si>
  <si>
    <t>30’/60’</t>
  </si>
  <si>
    <t>30’/15’</t>
  </si>
  <si>
    <t>Formians</t>
  </si>
  <si>
    <t>MM I</t>
  </si>
  <si>
    <t>R</t>
  </si>
  <si>
    <t>Borak</t>
  </si>
  <si>
    <t>??</t>
  </si>
  <si>
    <t>Raptoran Archer</t>
  </si>
  <si>
    <t>Raptoran Grenadier</t>
  </si>
  <si>
    <t>Raptoran Aristocrat</t>
  </si>
  <si>
    <t>Ranged Touch Attack</t>
  </si>
  <si>
    <t>Thrown Weapon</t>
  </si>
  <si>
    <t>Ranged Attack</t>
  </si>
  <si>
    <t>Composite Longbow +3 Str +2</t>
  </si>
  <si>
    <t>1d8 +3 +2</t>
  </si>
  <si>
    <t>Composite Longbow, Skirmish</t>
  </si>
  <si>
    <t>1d8 +3 +2 + 3d6</t>
  </si>
  <si>
    <t>Composite Longbow, 2nd Shot</t>
  </si>
  <si>
    <t>varies</t>
  </si>
  <si>
    <t>Stoneskin</t>
  </si>
  <si>
    <t>0/100</t>
  </si>
  <si>
    <t>Draconomicon 209</t>
  </si>
  <si>
    <t>Blue Dragons</t>
  </si>
  <si>
    <t>40’/20’/100’</t>
  </si>
  <si>
    <t>Bite</t>
  </si>
  <si>
    <t>Exemplars of Evil 145</t>
  </si>
  <si>
    <t>Imm</t>
  </si>
  <si>
    <t>Dispel Magic</t>
  </si>
  <si>
    <t>Alchemist’s Fire</t>
  </si>
  <si>
    <t>Flask of Acid</t>
  </si>
  <si>
    <t>Flask of Liquid Ice</t>
  </si>
  <si>
    <t>3d4 cold</t>
  </si>
  <si>
    <t>2d6 acid</t>
  </si>
  <si>
    <t>2d6 fire</t>
  </si>
  <si>
    <t>Result</t>
  </si>
  <si>
    <t>1d8+2</t>
  </si>
  <si>
    <t>1d4+1</t>
  </si>
  <si>
    <t>Breath Weapon, 60’ line</t>
  </si>
  <si>
    <t>6d8 electric, DC 18 Ref. ½</t>
  </si>
  <si>
    <t>1d8+3</t>
  </si>
  <si>
    <t>1d6+1</t>
  </si>
  <si>
    <t>2d6+4</t>
  </si>
  <si>
    <t>1d6+2</t>
  </si>
  <si>
    <t>Tail</t>
  </si>
  <si>
    <t>Randomizer:</t>
  </si>
  <si>
    <t>Breath, 80’ line/40’ cone</t>
  </si>
  <si>
    <t>8d8 electric, DC 20 Ref. ½</t>
  </si>
  <si>
    <t>Raptoran</t>
  </si>
  <si>
    <t>Target’s AC:</t>
  </si>
  <si>
    <t>Chieftain</t>
  </si>
  <si>
    <t>Sorcerer 1</t>
  </si>
  <si>
    <t>Wizard 1</t>
  </si>
  <si>
    <t>Sorcerer 2</t>
  </si>
  <si>
    <t>Wizard 2</t>
  </si>
  <si>
    <t>Bard</t>
  </si>
  <si>
    <t>Favored Soul</t>
  </si>
  <si>
    <t>Druid</t>
  </si>
  <si>
    <t>Cleric 2</t>
  </si>
  <si>
    <t>Cleric 1</t>
  </si>
  <si>
    <t>Paladin</t>
  </si>
  <si>
    <t>Cleric 3</t>
  </si>
  <si>
    <t>Cleric 4</t>
  </si>
  <si>
    <t>Pikeman</t>
  </si>
  <si>
    <t>Elite Guard</t>
  </si>
  <si>
    <t>Raptoran Pikeman</t>
  </si>
  <si>
    <t>Holy Pike</t>
  </si>
  <si>
    <t>Target’s Touch AC:</t>
  </si>
  <si>
    <t>1d10 +4 + 2d6 good, x3</t>
  </si>
  <si>
    <t>Chaos Ranseur</t>
  </si>
  <si>
    <t>2d4 +4 + 2d6 chaos, x3</t>
  </si>
  <si>
    <t>5/100</t>
  </si>
  <si>
    <t>6/100</t>
  </si>
  <si>
    <t>Kobold</t>
  </si>
  <si>
    <t>Juvenile Blue Dragons</t>
  </si>
  <si>
    <t>Young Blue Dragons</t>
  </si>
  <si>
    <t>Godslayer</t>
  </si>
  <si>
    <t>Juvenile Dragon</t>
  </si>
  <si>
    <t>Young Dragon</t>
  </si>
  <si>
    <t>Bluespawn Minion</t>
  </si>
  <si>
    <t>/chaotic</t>
  </si>
  <si>
    <t>Bluespawn Winglings</t>
  </si>
  <si>
    <t>Bastard Sword +2</t>
  </si>
  <si>
    <t>Grapple</t>
  </si>
  <si>
    <t>Bluespawn Wingling</t>
  </si>
  <si>
    <t>Claw/Bite</t>
  </si>
  <si>
    <t>1d6+1/1d4</t>
  </si>
  <si>
    <t>Half-dragon Goblin</t>
  </si>
  <si>
    <t>Studded Club +1</t>
  </si>
  <si>
    <t>1d8+1+3</t>
  </si>
  <si>
    <t>Slam/Claw</t>
  </si>
  <si>
    <t>Young Blue Dragon</t>
  </si>
  <si>
    <t>Juvenile Blue Dragon</t>
  </si>
  <si>
    <t>30’/f50’</t>
  </si>
  <si>
    <t>al-Iborak dracotaur ranger</t>
  </si>
  <si>
    <t>al-Iborak elven cleric</t>
  </si>
  <si>
    <t>al-Iborak human paladin of tyranny</t>
  </si>
  <si>
    <t>al-Iborak Leader</t>
  </si>
  <si>
    <t>al-Iborak human scout</t>
  </si>
  <si>
    <t>al-Iborak</t>
  </si>
  <si>
    <t>Shock Scimitar +1</t>
  </si>
  <si>
    <t>1d6+7+1d6 electric, 18-20</t>
  </si>
  <si>
    <t>1d6+6</t>
  </si>
  <si>
    <t>Whip</t>
  </si>
  <si>
    <t>1d3+6 or trip</t>
  </si>
  <si>
    <t>1d4+6</t>
  </si>
  <si>
    <t>Dracotaur Ranger</t>
  </si>
  <si>
    <t>Javelin of Lightning</t>
  </si>
  <si>
    <t>5d6 electric, Ref DC 14</t>
  </si>
  <si>
    <t>6 al-Iborak</t>
  </si>
  <si>
    <t>Exemplars of Evil</t>
  </si>
  <si>
    <t>16/100</t>
  </si>
  <si>
    <t>Siege Golem</t>
  </si>
  <si>
    <t>kobold commando</t>
  </si>
  <si>
    <t>kobold backstabber</t>
  </si>
  <si>
    <t>kobold infantry</t>
  </si>
  <si>
    <t>kobold thug</t>
  </si>
  <si>
    <t>kobold trapsmith</t>
  </si>
  <si>
    <t>siege golem</t>
  </si>
  <si>
    <t>Siege Golems, Lesser</t>
  </si>
  <si>
    <t>Adapted from Cityscape</t>
  </si>
  <si>
    <t>Claw 1</t>
  </si>
  <si>
    <t>Claw 2</t>
  </si>
  <si>
    <t>4d8+10</t>
  </si>
  <si>
    <t>Wing 1</t>
  </si>
  <si>
    <t>Wing 2</t>
  </si>
  <si>
    <t>6d6+10</t>
  </si>
  <si>
    <t>Mangonel, 200’ RI</t>
  </si>
  <si>
    <t>Ballista +1, 200’ RI</t>
  </si>
  <si>
    <t>8d8+15+1</t>
  </si>
  <si>
    <t>4 Bluespawn Burrowers</t>
  </si>
  <si>
    <t>MM IV</t>
  </si>
  <si>
    <t>Siege Golems</t>
  </si>
  <si>
    <t>Kobold Archer</t>
  </si>
  <si>
    <t>Shortbow</t>
  </si>
  <si>
    <t>1d4</t>
  </si>
  <si>
    <t>Godslayer Countess</t>
  </si>
  <si>
    <t>3d8+12/17-20 + 2d6 elec.</t>
  </si>
  <si>
    <t>2d6+5 + 2d6 electric</t>
  </si>
  <si>
    <t>Bluespawn Stormlizard</t>
  </si>
  <si>
    <t>/adamantine</t>
  </si>
  <si>
    <t>Bluespawn Burrower</t>
  </si>
  <si>
    <t>-6 range penalty</t>
  </si>
  <si>
    <t>Goliath Iborak Warmage</t>
  </si>
  <si>
    <t>Stormlizard</t>
  </si>
  <si>
    <t>0/50</t>
  </si>
  <si>
    <t>al-Iborak goliath warmage</t>
  </si>
  <si>
    <t>17/100</t>
  </si>
  <si>
    <t>36/100</t>
  </si>
  <si>
    <t>Melf’s Acid 2d4+2d4 on R2</t>
  </si>
  <si>
    <t>Goliath Warmage</t>
  </si>
  <si>
    <t>70/100</t>
  </si>
  <si>
    <t>46/100</t>
  </si>
  <si>
    <t>Lludd</t>
  </si>
  <si>
    <t>Blake</t>
  </si>
  <si>
    <t>Gore (Deadly Charge)</t>
  </si>
  <si>
    <t>2d6+12 (Gore) + 4d6+12 (DC)</t>
  </si>
  <si>
    <t>half-dragon goblin</t>
  </si>
  <si>
    <t>Kobold Spearman</t>
  </si>
  <si>
    <t>Spear</t>
  </si>
  <si>
    <t>1d6</t>
  </si>
  <si>
    <t>Gore</t>
  </si>
  <si>
    <t>2d6+12</t>
  </si>
  <si>
    <t>Sabrina</t>
  </si>
  <si>
    <t>0/90</t>
  </si>
  <si>
    <t>greenbound rhinoceros</t>
  </si>
  <si>
    <t>gb rhino</t>
  </si>
  <si>
    <t>Slam</t>
  </si>
  <si>
    <t>1d8</t>
  </si>
  <si>
    <t>/mgc&amp;slsh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</si>
</sst>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vertAlign val="superscript"/>
      <sz val="12"/>
      <color theme="1"/>
      <name val="Times New Roman"/>
      <family val="1"/>
    </font>
    <font>
      <sz val="12"/>
      <name val="Times New Roman"/>
      <family val="2"/>
    </font>
    <font>
      <i/>
      <sz val="10"/>
      <color indexed="81"/>
      <name val="Times New Roman"/>
      <family val="1"/>
    </font>
    <font>
      <sz val="12"/>
      <color rgb="FFFF0000"/>
      <name val="Times New Roman"/>
      <family val="2"/>
    </font>
    <font>
      <sz val="12"/>
      <color theme="0"/>
      <name val="Times New Roman"/>
      <family val="2"/>
    </font>
    <font>
      <i/>
      <sz val="12"/>
      <color rgb="FFFFFF66"/>
      <name val="Times New Roman"/>
      <family val="1"/>
    </font>
    <font>
      <i/>
      <sz val="12"/>
      <color indexed="81"/>
      <name val="Times New Roman"/>
      <family val="1"/>
    </font>
    <font>
      <i/>
      <sz val="12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66"/>
        <bgColor indexed="64"/>
      </patternFill>
    </fill>
  </fills>
  <borders count="65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218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7" borderId="17" xfId="0" applyFont="1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/>
    </xf>
    <xf numFmtId="0" fontId="2" fillId="8" borderId="17" xfId="0" applyFont="1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/>
    </xf>
    <xf numFmtId="0" fontId="7" fillId="9" borderId="8" xfId="0" applyFont="1" applyFill="1" applyBorder="1" applyAlignment="1">
      <alignment horizontal="center"/>
    </xf>
    <xf numFmtId="0" fontId="2" fillId="10" borderId="17" xfId="0" applyFont="1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2" fillId="11" borderId="17" xfId="0" applyFont="1" applyFill="1" applyBorder="1" applyAlignment="1">
      <alignment horizontal="center" vertical="center" wrapText="1"/>
    </xf>
    <xf numFmtId="0" fontId="0" fillId="11" borderId="5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2" fillId="5" borderId="17" xfId="0" applyFon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/>
    </xf>
    <xf numFmtId="0" fontId="2" fillId="12" borderId="17" xfId="0" applyFont="1" applyFill="1" applyBorder="1" applyAlignment="1">
      <alignment horizontal="center" vertical="center" wrapText="1"/>
    </xf>
    <xf numFmtId="0" fontId="0" fillId="12" borderId="5" xfId="0" applyFill="1" applyBorder="1" applyAlignment="1">
      <alignment horizontal="center"/>
    </xf>
    <xf numFmtId="0" fontId="0" fillId="12" borderId="8" xfId="0" applyFill="1" applyBorder="1" applyAlignment="1">
      <alignment horizontal="center"/>
    </xf>
    <xf numFmtId="0" fontId="2" fillId="13" borderId="17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2" fillId="14" borderId="17" xfId="0" applyFont="1" applyFill="1" applyBorder="1" applyAlignment="1">
      <alignment horizontal="center" vertical="center" wrapText="1"/>
    </xf>
    <xf numFmtId="0" fontId="0" fillId="14" borderId="5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2" fillId="15" borderId="17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/>
    </xf>
    <xf numFmtId="0" fontId="0" fillId="15" borderId="8" xfId="0" applyFill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16" borderId="18" xfId="0" applyFont="1" applyFill="1" applyBorder="1" applyAlignment="1">
      <alignment horizontal="center" vertical="center" wrapText="1"/>
    </xf>
    <xf numFmtId="0" fontId="0" fillId="16" borderId="14" xfId="0" applyFill="1" applyBorder="1" applyAlignment="1">
      <alignment horizontal="center"/>
    </xf>
    <xf numFmtId="0" fontId="0" fillId="16" borderId="16" xfId="0" applyFill="1" applyBorder="1" applyAlignment="1">
      <alignment horizontal="center"/>
    </xf>
    <xf numFmtId="0" fontId="2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2" fillId="19" borderId="29" xfId="0" applyFont="1" applyFill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0" fillId="18" borderId="27" xfId="0" applyFill="1" applyBorder="1" applyAlignment="1">
      <alignment horizontal="center"/>
    </xf>
    <xf numFmtId="0" fontId="0" fillId="18" borderId="28" xfId="0" applyFill="1" applyBorder="1" applyAlignment="1">
      <alignment horizontal="center"/>
    </xf>
    <xf numFmtId="0" fontId="8" fillId="17" borderId="30" xfId="0" applyFont="1" applyFill="1" applyBorder="1" applyAlignment="1">
      <alignment horizontal="center" vertical="center" wrapText="1"/>
    </xf>
    <xf numFmtId="0" fontId="9" fillId="17" borderId="31" xfId="0" applyFont="1" applyFill="1" applyBorder="1" applyAlignment="1">
      <alignment horizontal="center"/>
    </xf>
    <xf numFmtId="0" fontId="9" fillId="17" borderId="32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 vertical="center" wrapText="1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0" fillId="7" borderId="35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5" borderId="34" xfId="0" applyFill="1" applyBorder="1" applyAlignment="1">
      <alignment horizontal="center"/>
    </xf>
    <xf numFmtId="0" fontId="0" fillId="7" borderId="36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10" fillId="9" borderId="36" xfId="0" applyFont="1" applyFill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16" borderId="38" xfId="0" applyFont="1" applyFill="1" applyBorder="1" applyAlignment="1">
      <alignment horizontal="center"/>
    </xf>
    <xf numFmtId="0" fontId="0" fillId="16" borderId="34" xfId="0" applyFill="1" applyBorder="1" applyAlignment="1">
      <alignment horizontal="center"/>
    </xf>
    <xf numFmtId="0" fontId="10" fillId="9" borderId="38" xfId="0" applyFont="1" applyFill="1" applyBorder="1" applyAlignment="1">
      <alignment horizontal="center"/>
    </xf>
    <xf numFmtId="0" fontId="11" fillId="0" borderId="0" xfId="0" applyFont="1" applyAlignment="1">
      <alignment horizontal="right"/>
    </xf>
    <xf numFmtId="0" fontId="2" fillId="3" borderId="46" xfId="0" applyFont="1" applyFill="1" applyBorder="1" applyAlignment="1">
      <alignment horizontal="center"/>
    </xf>
    <xf numFmtId="0" fontId="2" fillId="3" borderId="52" xfId="0" applyFont="1" applyFill="1" applyBorder="1" applyAlignment="1">
      <alignment horizontal="center"/>
    </xf>
    <xf numFmtId="0" fontId="2" fillId="3" borderId="47" xfId="0" applyFont="1" applyFill="1" applyBorder="1" applyAlignment="1">
      <alignment horizontal="center"/>
    </xf>
    <xf numFmtId="0" fontId="0" fillId="3" borderId="41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42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164" fontId="0" fillId="3" borderId="49" xfId="0" applyNumberFormat="1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2" fillId="5" borderId="46" xfId="0" applyFont="1" applyFill="1" applyBorder="1" applyAlignment="1">
      <alignment horizontal="center"/>
    </xf>
    <xf numFmtId="0" fontId="2" fillId="5" borderId="52" xfId="0" applyFont="1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5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45" xfId="0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 wrapText="1"/>
    </xf>
    <xf numFmtId="0" fontId="10" fillId="9" borderId="4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4" borderId="19" xfId="0" applyFont="1" applyFill="1" applyBorder="1" applyAlignment="1">
      <alignment horizontal="centerContinuous" vertical="center" wrapText="1"/>
    </xf>
    <xf numFmtId="0" fontId="2" fillId="14" borderId="23" xfId="0" applyFont="1" applyFill="1" applyBorder="1" applyAlignment="1">
      <alignment horizontal="centerContinuous" vertical="center" wrapText="1"/>
    </xf>
    <xf numFmtId="0" fontId="0" fillId="14" borderId="21" xfId="0" applyFill="1" applyBorder="1" applyAlignment="1">
      <alignment horizontal="center"/>
    </xf>
    <xf numFmtId="0" fontId="0" fillId="14" borderId="24" xfId="0" applyFill="1" applyBorder="1" applyAlignment="1">
      <alignment horizontal="center"/>
    </xf>
    <xf numFmtId="0" fontId="2" fillId="20" borderId="19" xfId="0" applyFont="1" applyFill="1" applyBorder="1" applyAlignment="1">
      <alignment horizontal="center" vertical="center" wrapText="1"/>
    </xf>
    <xf numFmtId="0" fontId="2" fillId="20" borderId="20" xfId="0" applyFont="1" applyFill="1" applyBorder="1" applyAlignment="1">
      <alignment horizontal="center"/>
    </xf>
    <xf numFmtId="0" fontId="2" fillId="20" borderId="21" xfId="0" applyFont="1" applyFill="1" applyBorder="1" applyAlignment="1">
      <alignment horizontal="center"/>
    </xf>
    <xf numFmtId="0" fontId="2" fillId="21" borderId="17" xfId="0" applyFont="1" applyFill="1" applyBorder="1" applyAlignment="1">
      <alignment horizontal="center" vertical="center" wrapText="1"/>
    </xf>
    <xf numFmtId="0" fontId="2" fillId="21" borderId="5" xfId="0" applyFont="1" applyFill="1" applyBorder="1" applyAlignment="1">
      <alignment horizontal="center"/>
    </xf>
    <xf numFmtId="0" fontId="2" fillId="21" borderId="8" xfId="0" applyFont="1" applyFill="1" applyBorder="1" applyAlignment="1">
      <alignment horizontal="center"/>
    </xf>
    <xf numFmtId="0" fontId="6" fillId="22" borderId="18" xfId="0" applyFont="1" applyFill="1" applyBorder="1" applyAlignment="1">
      <alignment horizontal="center" vertical="center" wrapText="1"/>
    </xf>
    <xf numFmtId="0" fontId="6" fillId="22" borderId="14" xfId="0" applyFont="1" applyFill="1" applyBorder="1" applyAlignment="1">
      <alignment horizontal="center"/>
    </xf>
    <xf numFmtId="0" fontId="6" fillId="22" borderId="16" xfId="0" applyFont="1" applyFill="1" applyBorder="1" applyAlignment="1">
      <alignment horizontal="center"/>
    </xf>
    <xf numFmtId="164" fontId="0" fillId="5" borderId="0" xfId="0" applyNumberFormat="1" applyFill="1" applyBorder="1" applyAlignment="1">
      <alignment horizontal="center"/>
    </xf>
    <xf numFmtId="164" fontId="0" fillId="5" borderId="44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" fontId="2" fillId="0" borderId="0" xfId="3" applyNumberFormat="1" applyFont="1" applyAlignment="1">
      <alignment horizontal="center" vertical="center"/>
    </xf>
    <xf numFmtId="1" fontId="0" fillId="0" borderId="0" xfId="0" applyNumberFormat="1" applyAlignment="1">
      <alignment horizontal="center"/>
    </xf>
    <xf numFmtId="0" fontId="5" fillId="19" borderId="53" xfId="0" applyFont="1" applyFill="1" applyBorder="1" applyAlignment="1">
      <alignment horizontal="center"/>
    </xf>
    <xf numFmtId="0" fontId="2" fillId="3" borderId="48" xfId="0" applyFont="1" applyFill="1" applyBorder="1" applyAlignment="1">
      <alignment horizontal="right"/>
    </xf>
    <xf numFmtId="0" fontId="2" fillId="3" borderId="41" xfId="0" applyFont="1" applyFill="1" applyBorder="1" applyAlignment="1">
      <alignment horizontal="right"/>
    </xf>
    <xf numFmtId="0" fontId="2" fillId="3" borderId="43" xfId="0" applyFont="1" applyFill="1" applyBorder="1" applyAlignment="1">
      <alignment horizontal="right"/>
    </xf>
    <xf numFmtId="0" fontId="2" fillId="5" borderId="48" xfId="0" applyFont="1" applyFill="1" applyBorder="1" applyAlignment="1">
      <alignment horizontal="right"/>
    </xf>
    <xf numFmtId="0" fontId="2" fillId="5" borderId="41" xfId="0" applyFont="1" applyFill="1" applyBorder="1" applyAlignment="1">
      <alignment horizontal="right"/>
    </xf>
    <xf numFmtId="0" fontId="2" fillId="5" borderId="43" xfId="0" applyFont="1" applyFill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12" fillId="9" borderId="34" xfId="0" applyFont="1" applyFill="1" applyBorder="1" applyAlignment="1">
      <alignment horizontal="center"/>
    </xf>
    <xf numFmtId="0" fontId="12" fillId="9" borderId="35" xfId="0" applyFont="1" applyFill="1" applyBorder="1" applyAlignment="1">
      <alignment horizontal="center"/>
    </xf>
    <xf numFmtId="0" fontId="12" fillId="9" borderId="36" xfId="0" applyFont="1" applyFill="1" applyBorder="1" applyAlignment="1">
      <alignment horizontal="center"/>
    </xf>
    <xf numFmtId="0" fontId="6" fillId="9" borderId="56" xfId="0" applyFont="1" applyFill="1" applyBorder="1" applyAlignment="1">
      <alignment horizontal="center" vertical="center" wrapText="1"/>
    </xf>
    <xf numFmtId="0" fontId="2" fillId="3" borderId="57" xfId="0" applyFont="1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13" fillId="9" borderId="26" xfId="0" applyFont="1" applyFill="1" applyBorder="1" applyAlignment="1">
      <alignment horizontal="center" vertical="center" wrapText="1"/>
    </xf>
    <xf numFmtId="0" fontId="13" fillId="9" borderId="27" xfId="0" applyFont="1" applyFill="1" applyBorder="1" applyAlignment="1">
      <alignment horizontal="center"/>
    </xf>
    <xf numFmtId="0" fontId="13" fillId="9" borderId="28" xfId="0" applyFont="1" applyFill="1" applyBorder="1" applyAlignment="1">
      <alignment horizontal="center"/>
    </xf>
    <xf numFmtId="0" fontId="2" fillId="23" borderId="58" xfId="0" applyFont="1" applyFill="1" applyBorder="1" applyAlignment="1">
      <alignment horizontal="center" vertical="center" wrapText="1"/>
    </xf>
    <xf numFmtId="164" fontId="0" fillId="5" borderId="49" xfId="0" applyNumberFormat="1" applyFill="1" applyBorder="1" applyAlignment="1">
      <alignment horizontal="center"/>
    </xf>
    <xf numFmtId="0" fontId="2" fillId="25" borderId="21" xfId="0" applyFont="1" applyFill="1" applyBorder="1" applyAlignment="1">
      <alignment horizontal="center"/>
    </xf>
    <xf numFmtId="0" fontId="4" fillId="20" borderId="21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5" fillId="5" borderId="60" xfId="0" applyFont="1" applyFill="1" applyBorder="1" applyAlignment="1">
      <alignment horizontal="center" vertical="center"/>
    </xf>
    <xf numFmtId="0" fontId="5" fillId="5" borderId="61" xfId="0" applyFont="1" applyFill="1" applyBorder="1" applyAlignment="1">
      <alignment horizontal="center" vertical="center"/>
    </xf>
    <xf numFmtId="0" fontId="5" fillId="0" borderId="54" xfId="0" applyFont="1" applyBorder="1" applyAlignment="1">
      <alignment horizontal="center"/>
    </xf>
    <xf numFmtId="0" fontId="2" fillId="7" borderId="32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0" fontId="2" fillId="14" borderId="32" xfId="0" applyFont="1" applyFill="1" applyBorder="1" applyAlignment="1">
      <alignment horizontal="center"/>
    </xf>
    <xf numFmtId="1" fontId="5" fillId="19" borderId="53" xfId="0" applyNumberFormat="1" applyFont="1" applyFill="1" applyBorder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0" fillId="7" borderId="41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14" borderId="21" xfId="0" quotePrefix="1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16" borderId="36" xfId="0" applyFill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15" fillId="0" borderId="0" xfId="0" quotePrefix="1" applyFont="1" applyAlignment="1">
      <alignment horizontal="center"/>
    </xf>
    <xf numFmtId="0" fontId="15" fillId="0" borderId="33" xfId="0" quotePrefix="1" applyFont="1" applyBorder="1" applyAlignment="1">
      <alignment horizontal="center"/>
    </xf>
    <xf numFmtId="1" fontId="0" fillId="18" borderId="28" xfId="0" applyNumberFormat="1" applyFill="1" applyBorder="1" applyAlignment="1">
      <alignment horizontal="center"/>
    </xf>
    <xf numFmtId="0" fontId="7" fillId="21" borderId="8" xfId="0" applyFont="1" applyFill="1" applyBorder="1" applyAlignment="1">
      <alignment horizontal="center"/>
    </xf>
    <xf numFmtId="0" fontId="17" fillId="17" borderId="5" xfId="0" applyFont="1" applyFill="1" applyBorder="1" applyAlignment="1">
      <alignment horizontal="center"/>
    </xf>
    <xf numFmtId="0" fontId="17" fillId="17" borderId="8" xfId="0" applyFont="1" applyFill="1" applyBorder="1" applyAlignment="1">
      <alignment horizontal="center"/>
    </xf>
    <xf numFmtId="0" fontId="0" fillId="20" borderId="5" xfId="0" applyFill="1" applyBorder="1" applyAlignment="1">
      <alignment horizontal="center"/>
    </xf>
    <xf numFmtId="0" fontId="0" fillId="20" borderId="8" xfId="0" applyFill="1" applyBorder="1" applyAlignment="1">
      <alignment horizontal="center"/>
    </xf>
    <xf numFmtId="0" fontId="0" fillId="26" borderId="5" xfId="0" applyFill="1" applyBorder="1" applyAlignment="1">
      <alignment horizontal="center"/>
    </xf>
    <xf numFmtId="0" fontId="0" fillId="26" borderId="8" xfId="0" applyFill="1" applyBorder="1" applyAlignment="1">
      <alignment horizontal="center"/>
    </xf>
    <xf numFmtId="0" fontId="0" fillId="27" borderId="5" xfId="0" applyFill="1" applyBorder="1" applyAlignment="1">
      <alignment horizontal="center"/>
    </xf>
    <xf numFmtId="0" fontId="0" fillId="27" borderId="8" xfId="0" applyFill="1" applyBorder="1" applyAlignment="1">
      <alignment horizontal="center"/>
    </xf>
    <xf numFmtId="0" fontId="0" fillId="0" borderId="34" xfId="0" quotePrefix="1" applyBorder="1" applyAlignment="1">
      <alignment horizontal="center"/>
    </xf>
    <xf numFmtId="0" fontId="5" fillId="6" borderId="54" xfId="0" applyFont="1" applyFill="1" applyBorder="1" applyAlignment="1">
      <alignment horizontal="center"/>
    </xf>
    <xf numFmtId="0" fontId="5" fillId="6" borderId="55" xfId="0" applyFont="1" applyFill="1" applyBorder="1" applyAlignment="1">
      <alignment horizontal="center"/>
    </xf>
    <xf numFmtId="0" fontId="0" fillId="16" borderId="35" xfId="0" applyFill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5" fillId="6" borderId="62" xfId="0" applyFont="1" applyFill="1" applyBorder="1" applyAlignment="1">
      <alignment horizontal="center"/>
    </xf>
    <xf numFmtId="0" fontId="15" fillId="0" borderId="63" xfId="0" quotePrefix="1" applyFont="1" applyBorder="1" applyAlignment="1">
      <alignment horizontal="center"/>
    </xf>
    <xf numFmtId="0" fontId="18" fillId="24" borderId="59" xfId="0" applyFont="1" applyFill="1" applyBorder="1" applyAlignment="1">
      <alignment horizontal="center"/>
    </xf>
    <xf numFmtId="0" fontId="5" fillId="0" borderId="0" xfId="0" applyFont="1"/>
    <xf numFmtId="0" fontId="0" fillId="14" borderId="36" xfId="0" applyFill="1" applyBorder="1" applyAlignment="1">
      <alignment horizontal="center"/>
    </xf>
    <xf numFmtId="0" fontId="5" fillId="14" borderId="55" xfId="0" applyFont="1" applyFill="1" applyBorder="1" applyAlignment="1">
      <alignment horizontal="center"/>
    </xf>
    <xf numFmtId="0" fontId="0" fillId="0" borderId="33" xfId="0" quotePrefix="1" applyBorder="1" applyAlignment="1">
      <alignment horizontal="center"/>
    </xf>
    <xf numFmtId="0" fontId="0" fillId="5" borderId="0" xfId="0" applyFill="1" applyAlignment="1">
      <alignment horizontal="center"/>
    </xf>
    <xf numFmtId="0" fontId="15" fillId="5" borderId="0" xfId="0" quotePrefix="1" applyFont="1" applyFill="1" applyAlignment="1">
      <alignment horizontal="center"/>
    </xf>
    <xf numFmtId="0" fontId="0" fillId="5" borderId="33" xfId="0" applyFill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0" fillId="0" borderId="36" xfId="0" quotePrefix="1" applyBorder="1" applyAlignment="1">
      <alignment horizontal="center"/>
    </xf>
    <xf numFmtId="0" fontId="15" fillId="0" borderId="34" xfId="0" quotePrefix="1" applyFont="1" applyBorder="1" applyAlignment="1">
      <alignment horizontal="center"/>
    </xf>
    <xf numFmtId="0" fontId="15" fillId="0" borderId="36" xfId="0" quotePrefix="1" applyFont="1" applyBorder="1" applyAlignment="1">
      <alignment horizontal="center"/>
    </xf>
    <xf numFmtId="0" fontId="15" fillId="0" borderId="35" xfId="0" quotePrefix="1" applyFont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19" fillId="10" borderId="8" xfId="0" applyFont="1" applyFill="1" applyBorder="1" applyAlignment="1">
      <alignment horizontal="center"/>
    </xf>
    <xf numFmtId="0" fontId="0" fillId="24" borderId="59" xfId="0" applyFill="1" applyBorder="1" applyAlignment="1">
      <alignment horizontal="center"/>
    </xf>
    <xf numFmtId="0" fontId="5" fillId="5" borderId="34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10" fillId="9" borderId="35" xfId="0" applyFont="1" applyFill="1" applyBorder="1" applyAlignment="1">
      <alignment horizontal="center"/>
    </xf>
    <xf numFmtId="0" fontId="10" fillId="9" borderId="34" xfId="0" applyFont="1" applyFill="1" applyBorder="1" applyAlignment="1">
      <alignment horizontal="center"/>
    </xf>
    <xf numFmtId="0" fontId="0" fillId="14" borderId="59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14" borderId="59" xfId="0" quotePrefix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21" fillId="15" borderId="8" xfId="0" applyFont="1" applyFill="1" applyBorder="1" applyAlignment="1">
      <alignment horizontal="center"/>
    </xf>
    <xf numFmtId="0" fontId="11" fillId="28" borderId="8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0" fillId="21" borderId="8" xfId="0" applyFill="1" applyBorder="1" applyAlignment="1">
      <alignment horizontal="center"/>
    </xf>
    <xf numFmtId="0" fontId="15" fillId="0" borderId="0" xfId="0" quotePrefix="1" applyFont="1" applyBorder="1" applyAlignment="1">
      <alignment horizont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637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66FF33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  <color auto="1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FF"/>
        </patternFill>
      </fill>
    </dxf>
    <dxf>
      <fill>
        <patternFill>
          <bgColor rgb="FF00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FF"/>
      <color rgb="FF66FF33"/>
      <color rgb="FFFFFF66"/>
      <color rgb="FFCCFF99"/>
      <color rgb="FF008000"/>
      <color rgb="FF0000FF"/>
      <color rgb="FF00FFFF"/>
      <color rgb="FF99FF99"/>
      <color rgb="FFCC99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9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8</c:v>
                </c:pt>
                <c:pt idx="2">
                  <c:v>10</c:v>
                </c:pt>
                <c:pt idx="3">
                  <c:v>16</c:v>
                </c:pt>
                <c:pt idx="4">
                  <c:v>20</c:v>
                </c:pt>
                <c:pt idx="5">
                  <c:v>26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4</c:v>
                </c:pt>
                <c:pt idx="2">
                  <c:v>15</c:v>
                </c:pt>
                <c:pt idx="3">
                  <c:v>17</c:v>
                </c:pt>
                <c:pt idx="4">
                  <c:v>23</c:v>
                </c:pt>
                <c:pt idx="5">
                  <c:v>30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</c:v>
                </c:pt>
                <c:pt idx="1">
                  <c:v>14</c:v>
                </c:pt>
                <c:pt idx="2">
                  <c:v>15</c:v>
                </c:pt>
                <c:pt idx="3">
                  <c:v>11</c:v>
                </c:pt>
                <c:pt idx="4">
                  <c:v>30</c:v>
                </c:pt>
                <c:pt idx="5">
                  <c:v>23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22</c:v>
                </c:pt>
                <c:pt idx="3">
                  <c:v>28</c:v>
                </c:pt>
                <c:pt idx="4">
                  <c:v>26</c:v>
                </c:pt>
                <c:pt idx="5">
                  <c:v>49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2</c:v>
                </c:pt>
                <c:pt idx="1">
                  <c:v>19</c:v>
                </c:pt>
                <c:pt idx="2">
                  <c:v>42</c:v>
                </c:pt>
                <c:pt idx="3">
                  <c:v>49</c:v>
                </c:pt>
                <c:pt idx="4">
                  <c:v>49</c:v>
                </c:pt>
                <c:pt idx="5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985472"/>
        <c:axId val="140987008"/>
        <c:axId val="140992512"/>
      </c:area3DChart>
      <c:catAx>
        <c:axId val="14098547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0987008"/>
        <c:crosses val="autoZero"/>
        <c:auto val="1"/>
        <c:lblAlgn val="ctr"/>
        <c:lblOffset val="100"/>
        <c:noMultiLvlLbl val="0"/>
      </c:catAx>
      <c:valAx>
        <c:axId val="1409870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0985472"/>
        <c:crosses val="autoZero"/>
        <c:crossBetween val="midCat"/>
      </c:valAx>
      <c:serAx>
        <c:axId val="1409925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098700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6</c:v>
                </c:pt>
                <c:pt idx="6">
                  <c:v>2</c:v>
                </c:pt>
              </c:numCache>
            </c:numRef>
          </c:val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4</c:v>
                </c:pt>
                <c:pt idx="4">
                  <c:v>14</c:v>
                </c:pt>
                <c:pt idx="5">
                  <c:v>9</c:v>
                </c:pt>
                <c:pt idx="6">
                  <c:v>19</c:v>
                </c:pt>
              </c:numCache>
            </c:numRef>
          </c:val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5</c:v>
                </c:pt>
                <c:pt idx="1">
                  <c:v>9</c:v>
                </c:pt>
                <c:pt idx="2">
                  <c:v>10</c:v>
                </c:pt>
                <c:pt idx="3">
                  <c:v>15</c:v>
                </c:pt>
                <c:pt idx="4">
                  <c:v>15</c:v>
                </c:pt>
                <c:pt idx="5">
                  <c:v>22</c:v>
                </c:pt>
                <c:pt idx="6">
                  <c:v>42</c:v>
                </c:pt>
              </c:numCache>
            </c:numRef>
          </c:val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7</c:v>
                </c:pt>
                <c:pt idx="1">
                  <c:v>9</c:v>
                </c:pt>
                <c:pt idx="2">
                  <c:v>16</c:v>
                </c:pt>
                <c:pt idx="3">
                  <c:v>17</c:v>
                </c:pt>
                <c:pt idx="4">
                  <c:v>11</c:v>
                </c:pt>
                <c:pt idx="5">
                  <c:v>28</c:v>
                </c:pt>
                <c:pt idx="6">
                  <c:v>49</c:v>
                </c:pt>
              </c:numCache>
            </c:numRef>
          </c:val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10</c:v>
                </c:pt>
                <c:pt idx="2">
                  <c:v>20</c:v>
                </c:pt>
                <c:pt idx="3">
                  <c:v>23</c:v>
                </c:pt>
                <c:pt idx="4">
                  <c:v>30</c:v>
                </c:pt>
                <c:pt idx="5">
                  <c:v>26</c:v>
                </c:pt>
                <c:pt idx="6">
                  <c:v>49</c:v>
                </c:pt>
              </c:numCache>
            </c:numRef>
          </c:val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</c:v>
                </c:pt>
                <c:pt idx="1">
                  <c:v>d4</c:v>
                </c:pt>
                <c:pt idx="2">
                  <c:v>d6</c:v>
                </c:pt>
                <c:pt idx="3">
                  <c:v>d8</c:v>
                </c:pt>
                <c:pt idx="4">
                  <c:v>d10</c:v>
                </c:pt>
                <c:pt idx="5">
                  <c:v>d12</c:v>
                </c:pt>
                <c:pt idx="6">
                  <c:v>d20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11</c:v>
                </c:pt>
                <c:pt idx="2">
                  <c:v>26</c:v>
                </c:pt>
                <c:pt idx="3">
                  <c:v>30</c:v>
                </c:pt>
                <c:pt idx="4">
                  <c:v>23</c:v>
                </c:pt>
                <c:pt idx="5">
                  <c:v>49</c:v>
                </c:pt>
                <c:pt idx="6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737408"/>
        <c:axId val="142738944"/>
        <c:axId val="140996096"/>
      </c:area3DChart>
      <c:catAx>
        <c:axId val="1427374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2738944"/>
        <c:crosses val="autoZero"/>
        <c:auto val="1"/>
        <c:lblAlgn val="ctr"/>
        <c:lblOffset val="100"/>
        <c:noMultiLvlLbl val="0"/>
      </c:catAx>
      <c:valAx>
        <c:axId val="142738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2737408"/>
        <c:crosses val="autoZero"/>
        <c:crossBetween val="midCat"/>
      </c:valAx>
      <c:serAx>
        <c:axId val="1409960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42738944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12</c:v>
                </c:pt>
              </c:numCache>
            </c:numRef>
          </c:val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3</c:v>
                </c:pt>
                <c:pt idx="1">
                  <c:v>5</c:v>
                </c:pt>
                <c:pt idx="2">
                  <c:v>9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</c:numCache>
            </c:numRef>
          </c:val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1</c:v>
                </c:pt>
                <c:pt idx="1">
                  <c:v>8</c:v>
                </c:pt>
                <c:pt idx="2">
                  <c:v>10</c:v>
                </c:pt>
                <c:pt idx="3">
                  <c:v>16</c:v>
                </c:pt>
                <c:pt idx="4">
                  <c:v>20</c:v>
                </c:pt>
                <c:pt idx="5">
                  <c:v>26</c:v>
                </c:pt>
              </c:numCache>
            </c:numRef>
          </c:val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4</c:v>
                </c:pt>
                <c:pt idx="2">
                  <c:v>15</c:v>
                </c:pt>
                <c:pt idx="3">
                  <c:v>17</c:v>
                </c:pt>
                <c:pt idx="4">
                  <c:v>23</c:v>
                </c:pt>
                <c:pt idx="5">
                  <c:v>30</c:v>
                </c:pt>
              </c:numCache>
            </c:numRef>
          </c:val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</c:v>
                </c:pt>
                <c:pt idx="1">
                  <c:v>14</c:v>
                </c:pt>
                <c:pt idx="2">
                  <c:v>15</c:v>
                </c:pt>
                <c:pt idx="3">
                  <c:v>11</c:v>
                </c:pt>
                <c:pt idx="4">
                  <c:v>30</c:v>
                </c:pt>
                <c:pt idx="5">
                  <c:v>23</c:v>
                </c:pt>
              </c:numCache>
            </c:numRef>
          </c:val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6</c:v>
                </c:pt>
                <c:pt idx="1">
                  <c:v>9</c:v>
                </c:pt>
                <c:pt idx="2">
                  <c:v>22</c:v>
                </c:pt>
                <c:pt idx="3">
                  <c:v>28</c:v>
                </c:pt>
                <c:pt idx="4">
                  <c:v>26</c:v>
                </c:pt>
                <c:pt idx="5">
                  <c:v>49</c:v>
                </c:pt>
              </c:numCache>
            </c:numRef>
          </c:val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2</c:v>
                </c:pt>
                <c:pt idx="1">
                  <c:v>19</c:v>
                </c:pt>
                <c:pt idx="2">
                  <c:v>42</c:v>
                </c:pt>
                <c:pt idx="3">
                  <c:v>49</c:v>
                </c:pt>
                <c:pt idx="4">
                  <c:v>49</c:v>
                </c:pt>
                <c:pt idx="5">
                  <c:v>69</c:v>
                </c:pt>
              </c:numCache>
            </c:numRef>
          </c:val>
        </c:ser>
        <c:bandFmts/>
        <c:axId val="142800384"/>
        <c:axId val="142801920"/>
        <c:axId val="142749184"/>
      </c:surface3DChart>
      <c:catAx>
        <c:axId val="1428003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2801920"/>
        <c:crosses val="autoZero"/>
        <c:auto val="1"/>
        <c:lblAlgn val="ctr"/>
        <c:lblOffset val="100"/>
        <c:noMultiLvlLbl val="0"/>
      </c:catAx>
      <c:valAx>
        <c:axId val="142801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2800384"/>
        <c:crosses val="autoZero"/>
        <c:crossBetween val="midCat"/>
      </c:valAx>
      <c:serAx>
        <c:axId val="14274918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42801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68579</xdr:colOff>
      <xdr:row>33</xdr:row>
      <xdr:rowOff>160020</xdr:rowOff>
    </xdr:from>
    <xdr:to>
      <xdr:col>4</xdr:col>
      <xdr:colOff>704849</xdr:colOff>
      <xdr:row>39</xdr:row>
      <xdr:rowOff>38100</xdr:rowOff>
    </xdr:to>
    <xdr:sp macro="" textlink="">
      <xdr:nvSpPr>
        <xdr:cNvPr id="2" name="Hexagon 1"/>
        <xdr:cNvSpPr/>
      </xdr:nvSpPr>
      <xdr:spPr>
        <a:xfrm rot="16200000">
          <a:off x="3320414" y="7134225"/>
          <a:ext cx="1066800" cy="636270"/>
        </a:xfrm>
        <a:prstGeom prst="hexagon">
          <a:avLst/>
        </a:prstGeom>
        <a:solidFill>
          <a:srgbClr val="00FFFF">
            <a:alpha val="67000"/>
          </a:srgbClr>
        </a:solidFill>
        <a:ln w="31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000" b="1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hastened</a:t>
          </a:r>
        </a:p>
      </xdr:txBody>
    </xdr:sp>
    <xdr:clientData/>
  </xdr:twoCellAnchor>
  <xdr:twoCellAnchor>
    <xdr:from>
      <xdr:col>0</xdr:col>
      <xdr:colOff>1706880</xdr:colOff>
      <xdr:row>31</xdr:row>
      <xdr:rowOff>188910</xdr:rowOff>
    </xdr:from>
    <xdr:to>
      <xdr:col>1</xdr:col>
      <xdr:colOff>160258</xdr:colOff>
      <xdr:row>33</xdr:row>
      <xdr:rowOff>17746</xdr:rowOff>
    </xdr:to>
    <xdr:sp macro="" textlink="">
      <xdr:nvSpPr>
        <xdr:cNvPr id="4" name="Hexagon 3"/>
        <xdr:cNvSpPr/>
      </xdr:nvSpPr>
      <xdr:spPr>
        <a:xfrm>
          <a:off x="1706880" y="5164770"/>
          <a:ext cx="807958" cy="225076"/>
        </a:xfrm>
        <a:prstGeom prst="hexagon">
          <a:avLst/>
        </a:prstGeom>
        <a:solidFill>
          <a:srgbClr val="00FFFF">
            <a:alpha val="53000"/>
          </a:srgbClr>
        </a:solidFill>
        <a:ln w="3175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1" i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pr. f. good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showGridLines="0" tabSelected="1" zoomScaleNormal="100" workbookViewId="0"/>
  </sheetViews>
  <sheetFormatPr defaultRowHeight="15.6" x14ac:dyDescent="0.3"/>
  <cols>
    <col min="1" max="1" width="16.59765625" bestFit="1" customWidth="1"/>
    <col min="2" max="2" width="6.296875" style="20" bestFit="1" customWidth="1"/>
    <col min="3" max="3" width="8.5" style="20" bestFit="1" customWidth="1"/>
    <col min="4" max="4" width="4.296875" style="20" bestFit="1" customWidth="1"/>
    <col min="5" max="5" width="8.3984375" style="20" bestFit="1" customWidth="1"/>
    <col min="6" max="6" width="11.19921875" style="20" bestFit="1" customWidth="1"/>
    <col min="7" max="7" width="2.69921875" customWidth="1"/>
    <col min="8" max="8" width="14.09765625" bestFit="1" customWidth="1"/>
    <col min="9" max="9" width="4.8984375" bestFit="1" customWidth="1"/>
    <col min="10" max="10" width="22.796875" bestFit="1" customWidth="1"/>
    <col min="11" max="11" width="2.69921875" customWidth="1"/>
    <col min="12" max="12" width="20.796875" bestFit="1" customWidth="1"/>
    <col min="13" max="13" width="4.8984375" bestFit="1" customWidth="1"/>
    <col min="14" max="14" width="20.296875" bestFit="1" customWidth="1"/>
  </cols>
  <sheetData>
    <row r="1" spans="1:14" s="105" customFormat="1" ht="31.8" thickBot="1" x14ac:dyDescent="0.35">
      <c r="A1" s="103" t="s">
        <v>0</v>
      </c>
      <c r="B1" s="103" t="s">
        <v>1</v>
      </c>
      <c r="C1" s="103" t="s">
        <v>2</v>
      </c>
      <c r="D1" s="104" t="s">
        <v>3</v>
      </c>
      <c r="E1" s="103" t="s">
        <v>4</v>
      </c>
      <c r="F1" s="103" t="s">
        <v>5</v>
      </c>
      <c r="H1" s="106" t="s">
        <v>16</v>
      </c>
      <c r="I1" s="106"/>
      <c r="J1" s="106"/>
      <c r="K1" s="106"/>
      <c r="L1" s="106" t="s">
        <v>17</v>
      </c>
      <c r="M1" s="106"/>
      <c r="N1" s="106"/>
    </row>
    <row r="2" spans="1:14" ht="16.8" thickTop="1" thickBot="1" x14ac:dyDescent="0.35">
      <c r="A2" s="89" t="s">
        <v>8</v>
      </c>
      <c r="B2" s="89">
        <v>1</v>
      </c>
      <c r="C2" s="72">
        <f>3</f>
        <v>3</v>
      </c>
      <c r="D2" s="138">
        <f t="shared" ref="D2:D17" ca="1" si="0">RANDBETWEEN(1,20)</f>
        <v>17</v>
      </c>
      <c r="E2" s="72">
        <f t="shared" ref="E2:E12" ca="1" si="1">SUM(C2:D2)</f>
        <v>20</v>
      </c>
      <c r="F2" s="72" t="s">
        <v>9</v>
      </c>
      <c r="H2" s="83" t="s">
        <v>0</v>
      </c>
      <c r="I2" s="84" t="s">
        <v>18</v>
      </c>
      <c r="J2" s="85" t="s">
        <v>19</v>
      </c>
      <c r="L2" s="94" t="s">
        <v>0</v>
      </c>
      <c r="M2" s="95" t="s">
        <v>18</v>
      </c>
      <c r="N2" s="96" t="s">
        <v>77</v>
      </c>
    </row>
    <row r="3" spans="1:14" x14ac:dyDescent="0.3">
      <c r="A3" s="71" t="s">
        <v>102</v>
      </c>
      <c r="B3" s="71">
        <v>1</v>
      </c>
      <c r="C3" s="72">
        <v>0</v>
      </c>
      <c r="D3" s="138">
        <f t="shared" ca="1" si="0"/>
        <v>17</v>
      </c>
      <c r="E3" s="72">
        <f t="shared" ca="1" si="1"/>
        <v>17</v>
      </c>
      <c r="F3" s="72" t="s">
        <v>105</v>
      </c>
      <c r="H3" s="86" t="s">
        <v>8</v>
      </c>
      <c r="I3" s="87">
        <v>10</v>
      </c>
      <c r="J3" s="88" t="s">
        <v>20</v>
      </c>
      <c r="L3" s="97" t="s">
        <v>112</v>
      </c>
      <c r="M3" s="73">
        <v>33</v>
      </c>
      <c r="N3" s="98" t="s">
        <v>132</v>
      </c>
    </row>
    <row r="4" spans="1:14" x14ac:dyDescent="0.3">
      <c r="A4" s="71" t="s">
        <v>109</v>
      </c>
      <c r="B4" s="71">
        <v>1</v>
      </c>
      <c r="C4" s="72">
        <v>1</v>
      </c>
      <c r="D4" s="138">
        <f t="shared" ca="1" si="0"/>
        <v>1</v>
      </c>
      <c r="E4" s="72">
        <f t="shared" ca="1" si="1"/>
        <v>2</v>
      </c>
      <c r="F4" s="72" t="s">
        <v>108</v>
      </c>
      <c r="H4" s="86" t="s">
        <v>80</v>
      </c>
      <c r="I4" s="89">
        <v>10</v>
      </c>
      <c r="J4" s="88" t="s">
        <v>82</v>
      </c>
      <c r="L4" s="97" t="s">
        <v>225</v>
      </c>
      <c r="M4" s="73">
        <v>8</v>
      </c>
      <c r="N4" s="98" t="s">
        <v>226</v>
      </c>
    </row>
    <row r="5" spans="1:14" x14ac:dyDescent="0.3">
      <c r="A5" s="73" t="s">
        <v>129</v>
      </c>
      <c r="B5" s="73">
        <v>2</v>
      </c>
      <c r="C5" s="72">
        <v>1</v>
      </c>
      <c r="D5" s="138">
        <f t="shared" ca="1" si="0"/>
        <v>17</v>
      </c>
      <c r="E5" s="72">
        <f t="shared" ca="1" si="1"/>
        <v>18</v>
      </c>
      <c r="F5" s="72" t="s">
        <v>130</v>
      </c>
      <c r="H5" s="86" t="s">
        <v>73</v>
      </c>
      <c r="I5" s="89">
        <v>10</v>
      </c>
      <c r="J5" s="88" t="s">
        <v>21</v>
      </c>
      <c r="L5" s="97" t="s">
        <v>215</v>
      </c>
      <c r="M5" s="73">
        <v>18</v>
      </c>
      <c r="N5" s="98" t="s">
        <v>216</v>
      </c>
    </row>
    <row r="6" spans="1:14" ht="18.600000000000001" x14ac:dyDescent="0.3">
      <c r="A6" s="89" t="s">
        <v>89</v>
      </c>
      <c r="B6" s="89">
        <v>1</v>
      </c>
      <c r="C6" s="199">
        <f>3+2</f>
        <v>5</v>
      </c>
      <c r="D6" s="138">
        <f t="shared" ca="1" si="0"/>
        <v>15</v>
      </c>
      <c r="E6" s="72">
        <f t="shared" ca="1" si="1"/>
        <v>20</v>
      </c>
      <c r="F6" s="72" t="s">
        <v>9</v>
      </c>
      <c r="H6" s="86" t="s">
        <v>22</v>
      </c>
      <c r="I6" s="89">
        <v>10</v>
      </c>
      <c r="J6" s="88" t="s">
        <v>23</v>
      </c>
      <c r="L6" s="97" t="s">
        <v>180</v>
      </c>
      <c r="M6" s="73">
        <v>8</v>
      </c>
      <c r="N6" s="98" t="s">
        <v>128</v>
      </c>
    </row>
    <row r="7" spans="1:14" x14ac:dyDescent="0.3">
      <c r="A7" s="73" t="s">
        <v>238</v>
      </c>
      <c r="B7" s="73">
        <v>2</v>
      </c>
      <c r="C7" s="72"/>
      <c r="D7" s="138">
        <f t="shared" ca="1" si="0"/>
        <v>15</v>
      </c>
      <c r="E7" s="72">
        <f t="shared" ca="1" si="1"/>
        <v>15</v>
      </c>
      <c r="F7" s="72"/>
      <c r="H7" s="86" t="s">
        <v>7</v>
      </c>
      <c r="I7" s="89">
        <v>10</v>
      </c>
      <c r="J7" s="88" t="s">
        <v>24</v>
      </c>
      <c r="L7" s="97" t="s">
        <v>181</v>
      </c>
      <c r="M7" s="73">
        <v>6</v>
      </c>
      <c r="N7" s="98" t="s">
        <v>128</v>
      </c>
    </row>
    <row r="8" spans="1:14" x14ac:dyDescent="0.3">
      <c r="A8" s="71" t="s">
        <v>100</v>
      </c>
      <c r="B8" s="71">
        <v>1</v>
      </c>
      <c r="C8" s="72">
        <v>1</v>
      </c>
      <c r="D8" s="138">
        <f t="shared" ca="1" si="0"/>
        <v>8</v>
      </c>
      <c r="E8" s="72">
        <f t="shared" ca="1" si="1"/>
        <v>9</v>
      </c>
      <c r="F8" s="72" t="s">
        <v>107</v>
      </c>
      <c r="H8" s="161" t="s">
        <v>100</v>
      </c>
      <c r="I8" s="71">
        <v>12</v>
      </c>
      <c r="J8" s="162" t="s">
        <v>101</v>
      </c>
      <c r="L8" s="97" t="s">
        <v>236</v>
      </c>
      <c r="M8" s="73">
        <v>11</v>
      </c>
      <c r="N8" s="98" t="s">
        <v>237</v>
      </c>
    </row>
    <row r="9" spans="1:14" ht="16.2" thickBot="1" x14ac:dyDescent="0.35">
      <c r="A9" s="89" t="s">
        <v>7</v>
      </c>
      <c r="B9" s="89">
        <v>1</v>
      </c>
      <c r="C9" s="72">
        <v>4</v>
      </c>
      <c r="D9" s="138">
        <f t="shared" ca="1" si="0"/>
        <v>10</v>
      </c>
      <c r="E9" s="72">
        <f t="shared" ca="1" si="1"/>
        <v>14</v>
      </c>
      <c r="F9" s="72" t="s">
        <v>6</v>
      </c>
      <c r="H9" s="161" t="s">
        <v>102</v>
      </c>
      <c r="I9" s="71">
        <v>12</v>
      </c>
      <c r="J9" s="162" t="s">
        <v>103</v>
      </c>
      <c r="L9" s="97"/>
      <c r="M9" s="73"/>
      <c r="N9" s="98"/>
    </row>
    <row r="10" spans="1:14" x14ac:dyDescent="0.3">
      <c r="A10" s="71" t="s">
        <v>87</v>
      </c>
      <c r="B10" s="71">
        <v>1</v>
      </c>
      <c r="C10" s="72">
        <v>2</v>
      </c>
      <c r="D10" s="138">
        <f t="shared" ca="1" si="0"/>
        <v>3</v>
      </c>
      <c r="E10" s="72">
        <f t="shared" ca="1" si="1"/>
        <v>5</v>
      </c>
      <c r="F10" s="72" t="s">
        <v>106</v>
      </c>
      <c r="H10" s="161" t="s">
        <v>109</v>
      </c>
      <c r="I10" s="71" t="s">
        <v>113</v>
      </c>
      <c r="J10" s="162" t="s">
        <v>110</v>
      </c>
      <c r="L10" s="130" t="s">
        <v>25</v>
      </c>
      <c r="M10" s="148">
        <f>AVERAGE(M3:M9)</f>
        <v>14</v>
      </c>
      <c r="N10" s="99"/>
    </row>
    <row r="11" spans="1:14" ht="16.2" thickBot="1" x14ac:dyDescent="0.35">
      <c r="A11" s="89" t="s">
        <v>73</v>
      </c>
      <c r="B11" s="89">
        <v>1</v>
      </c>
      <c r="C11" s="72">
        <f>3</f>
        <v>3</v>
      </c>
      <c r="D11" s="138">
        <f t="shared" ca="1" si="0"/>
        <v>9</v>
      </c>
      <c r="E11" s="72">
        <f t="shared" ca="1" si="1"/>
        <v>12</v>
      </c>
      <c r="F11" s="72" t="s">
        <v>9</v>
      </c>
      <c r="H11" s="161" t="s">
        <v>87</v>
      </c>
      <c r="I11" s="71" t="s">
        <v>113</v>
      </c>
      <c r="J11" s="162" t="s">
        <v>88</v>
      </c>
      <c r="L11" s="131" t="s">
        <v>26</v>
      </c>
      <c r="M11" s="100">
        <f>SUM(M3:M9)</f>
        <v>84</v>
      </c>
      <c r="N11" s="98"/>
    </row>
    <row r="12" spans="1:14" x14ac:dyDescent="0.3">
      <c r="A12" s="89" t="s">
        <v>80</v>
      </c>
      <c r="B12" s="89">
        <v>1</v>
      </c>
      <c r="C12" s="72">
        <v>1</v>
      </c>
      <c r="D12" s="138">
        <f t="shared" ca="1" si="0"/>
        <v>19</v>
      </c>
      <c r="E12" s="72">
        <f t="shared" ca="1" si="1"/>
        <v>20</v>
      </c>
      <c r="F12" s="72" t="s">
        <v>81</v>
      </c>
      <c r="H12" s="127" t="s">
        <v>25</v>
      </c>
      <c r="I12" s="90">
        <f>AVERAGE(I3:I11)</f>
        <v>10.571428571428571</v>
      </c>
      <c r="J12" s="91"/>
      <c r="L12" s="131" t="s">
        <v>29</v>
      </c>
      <c r="M12" s="120">
        <f>M11/4</f>
        <v>21</v>
      </c>
      <c r="N12" s="98" t="s">
        <v>30</v>
      </c>
    </row>
    <row r="13" spans="1:14" ht="16.2" thickBot="1" x14ac:dyDescent="0.35">
      <c r="A13" s="73" t="s">
        <v>250</v>
      </c>
      <c r="B13" s="73">
        <v>2</v>
      </c>
      <c r="C13" s="72"/>
      <c r="D13" s="138">
        <f t="shared" ca="1" si="0"/>
        <v>5</v>
      </c>
      <c r="E13" s="72">
        <f ca="1">SUM(C13:D13)</f>
        <v>5</v>
      </c>
      <c r="F13" s="72"/>
      <c r="H13" s="128" t="s">
        <v>26</v>
      </c>
      <c r="I13" s="92">
        <f>SUM(I3:I11)</f>
        <v>74</v>
      </c>
      <c r="J13" s="88"/>
      <c r="L13" s="132" t="s">
        <v>31</v>
      </c>
      <c r="M13" s="121">
        <f>M12*2</f>
        <v>42</v>
      </c>
      <c r="N13" s="101" t="s">
        <v>32</v>
      </c>
    </row>
    <row r="14" spans="1:14" ht="16.2" thickTop="1" x14ac:dyDescent="0.3">
      <c r="A14" s="73" t="s">
        <v>182</v>
      </c>
      <c r="B14" s="73">
        <v>2</v>
      </c>
      <c r="C14" s="72">
        <v>-2</v>
      </c>
      <c r="D14" s="138">
        <f t="shared" ca="1" si="0"/>
        <v>4</v>
      </c>
      <c r="E14" s="72">
        <f ca="1">SUM(C14:D14)</f>
        <v>2</v>
      </c>
      <c r="F14" s="72" t="s">
        <v>199</v>
      </c>
      <c r="H14" s="128" t="s">
        <v>27</v>
      </c>
      <c r="I14" s="92">
        <f>COUNT(I3:I11)</f>
        <v>7</v>
      </c>
      <c r="J14" s="88"/>
    </row>
    <row r="15" spans="1:14" x14ac:dyDescent="0.3">
      <c r="A15" s="73" t="s">
        <v>193</v>
      </c>
      <c r="B15" s="73">
        <v>2</v>
      </c>
      <c r="C15" s="72">
        <v>4</v>
      </c>
      <c r="D15" s="138">
        <f t="shared" ca="1" si="0"/>
        <v>11</v>
      </c>
      <c r="E15" s="72">
        <f ca="1">SUM(C15:D15)</f>
        <v>15</v>
      </c>
      <c r="F15" s="72" t="s">
        <v>6</v>
      </c>
      <c r="H15" s="128" t="s">
        <v>29</v>
      </c>
      <c r="I15" s="122">
        <f>I13/4</f>
        <v>18.5</v>
      </c>
      <c r="J15" s="88" t="s">
        <v>30</v>
      </c>
      <c r="L15" s="82" t="s">
        <v>33</v>
      </c>
      <c r="M15" s="125">
        <f>I15</f>
        <v>18.5</v>
      </c>
    </row>
    <row r="16" spans="1:14" ht="16.2" thickBot="1" x14ac:dyDescent="0.35">
      <c r="H16" s="129" t="s">
        <v>31</v>
      </c>
      <c r="I16" s="123">
        <f>I15*2</f>
        <v>37</v>
      </c>
      <c r="J16" s="93" t="s">
        <v>32</v>
      </c>
      <c r="L16" s="82" t="s">
        <v>34</v>
      </c>
      <c r="M16" s="125">
        <f>I16</f>
        <v>37</v>
      </c>
    </row>
    <row r="17" spans="4:13" ht="16.2" thickTop="1" x14ac:dyDescent="0.3">
      <c r="D17" s="138">
        <f t="shared" ca="1" si="0"/>
        <v>1</v>
      </c>
      <c r="L17" s="82" t="s">
        <v>35</v>
      </c>
      <c r="M17" s="125">
        <f>I13</f>
        <v>74</v>
      </c>
    </row>
    <row r="19" spans="4:13" x14ac:dyDescent="0.3">
      <c r="L19" s="15" t="s">
        <v>36</v>
      </c>
      <c r="M19" s="124">
        <f>M11</f>
        <v>84</v>
      </c>
    </row>
  </sheetData>
  <sortState ref="A2:F12">
    <sortCondition descending="1" ref="E2:E12"/>
    <sortCondition descending="1" ref="C2:C12"/>
  </sortState>
  <conditionalFormatting sqref="M19">
    <cfRule type="cellIs" dxfId="636" priority="17" operator="greaterThan">
      <formula>$M$17</formula>
    </cfRule>
    <cfRule type="cellIs" dxfId="635" priority="18" operator="between">
      <formula>$M$16</formula>
      <formula>$M$17</formula>
    </cfRule>
    <cfRule type="cellIs" dxfId="634" priority="19" operator="between">
      <formula>$M$15</formula>
      <formula>$M$16</formula>
    </cfRule>
    <cfRule type="cellIs" dxfId="633" priority="20" operator="lessThan">
      <formula>$M$15</formula>
    </cfRule>
  </conditionalFormatting>
  <conditionalFormatting sqref="D2:D15">
    <cfRule type="cellIs" dxfId="632" priority="3" operator="equal">
      <formula>20</formula>
    </cfRule>
    <cfRule type="cellIs" dxfId="631" priority="4" operator="equal">
      <formula>1</formula>
    </cfRule>
  </conditionalFormatting>
  <conditionalFormatting sqref="D17">
    <cfRule type="cellIs" dxfId="630" priority="1" operator="equal">
      <formula>20</formula>
    </cfRule>
    <cfRule type="cellIs" dxfId="629" priority="2" operator="equal">
      <formula>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8"/>
  <sheetViews>
    <sheetView showGridLines="0" zoomScaleNormal="100" workbookViewId="0"/>
  </sheetViews>
  <sheetFormatPr defaultRowHeight="15.6" x14ac:dyDescent="0.3"/>
  <cols>
    <col min="1" max="1" width="19.69921875" style="20" bestFit="1" customWidth="1"/>
    <col min="2" max="2" width="25.69921875" style="20" bestFit="1" customWidth="1"/>
    <col min="3" max="3" width="26.09765625" style="20" bestFit="1" customWidth="1"/>
    <col min="4" max="4" width="4.8984375" style="20" bestFit="1" customWidth="1"/>
    <col min="5" max="5" width="5.796875" style="20" bestFit="1" customWidth="1"/>
    <col min="6" max="6" width="3.8984375" style="20" bestFit="1" customWidth="1"/>
    <col min="7" max="7" width="7.09765625" style="20" bestFit="1" customWidth="1"/>
    <col min="8" max="8" width="3.8984375" style="20" bestFit="1" customWidth="1"/>
    <col min="9" max="9" width="5.3984375" style="20" bestFit="1" customWidth="1"/>
    <col min="10" max="10" width="9.19921875" style="20" bestFit="1" customWidth="1"/>
  </cols>
  <sheetData>
    <row r="1" spans="1:11" ht="16.2" thickBot="1" x14ac:dyDescent="0.35">
      <c r="A1" s="102" t="s">
        <v>0</v>
      </c>
      <c r="B1" s="77" t="s">
        <v>37</v>
      </c>
      <c r="C1" s="77" t="s">
        <v>38</v>
      </c>
      <c r="D1" s="79" t="s">
        <v>39</v>
      </c>
      <c r="E1" s="77" t="s">
        <v>40</v>
      </c>
      <c r="F1" s="77" t="s">
        <v>41</v>
      </c>
      <c r="G1" s="77" t="s">
        <v>42</v>
      </c>
      <c r="H1" s="81" t="s">
        <v>43</v>
      </c>
      <c r="I1" s="78" t="s">
        <v>28</v>
      </c>
      <c r="J1" s="194" t="s">
        <v>84</v>
      </c>
      <c r="K1" s="77" t="s">
        <v>97</v>
      </c>
    </row>
    <row r="2" spans="1:11" x14ac:dyDescent="0.3">
      <c r="A2" s="73" t="s">
        <v>242</v>
      </c>
      <c r="B2" s="72" t="s">
        <v>188</v>
      </c>
      <c r="C2" s="72" t="s">
        <v>243</v>
      </c>
      <c r="D2" s="80">
        <v>8</v>
      </c>
      <c r="E2" s="209">
        <f>9</f>
        <v>9</v>
      </c>
      <c r="F2" s="72">
        <v>2</v>
      </c>
      <c r="G2" s="199">
        <v>1</v>
      </c>
      <c r="H2" s="138">
        <f t="shared" ref="H2:H35" ca="1" si="0">RANDBETWEEN(1,20)</f>
        <v>3</v>
      </c>
      <c r="I2" s="72">
        <f t="shared" ref="I2:I4" ca="1" si="1">SUM(D2:H2)</f>
        <v>23</v>
      </c>
      <c r="J2" s="208"/>
      <c r="K2" s="179"/>
    </row>
    <row r="3" spans="1:11" x14ac:dyDescent="0.3">
      <c r="A3" s="73" t="s">
        <v>242</v>
      </c>
      <c r="B3" s="72" t="s">
        <v>188</v>
      </c>
      <c r="C3" s="72" t="s">
        <v>243</v>
      </c>
      <c r="D3" s="80">
        <v>3</v>
      </c>
      <c r="E3" s="209">
        <v>9</v>
      </c>
      <c r="F3" s="72">
        <v>2</v>
      </c>
      <c r="G3" s="199">
        <v>1</v>
      </c>
      <c r="H3" s="138">
        <f t="shared" ca="1" si="0"/>
        <v>8</v>
      </c>
      <c r="I3" s="72">
        <f t="shared" ref="I3" ca="1" si="2">SUM(D3:H3)</f>
        <v>23</v>
      </c>
      <c r="J3" s="208"/>
      <c r="K3" s="179"/>
    </row>
    <row r="4" spans="1:11" x14ac:dyDescent="0.3">
      <c r="A4" s="73" t="s">
        <v>242</v>
      </c>
      <c r="B4" s="72" t="s">
        <v>131</v>
      </c>
      <c r="C4" s="72" t="s">
        <v>244</v>
      </c>
      <c r="D4" s="80">
        <v>8</v>
      </c>
      <c r="E4" s="209">
        <f>3</f>
        <v>3</v>
      </c>
      <c r="F4" s="72">
        <v>0</v>
      </c>
      <c r="G4" s="199">
        <v>1</v>
      </c>
      <c r="H4" s="138">
        <f t="shared" ca="1" si="0"/>
        <v>19</v>
      </c>
      <c r="I4" s="72">
        <f t="shared" ca="1" si="1"/>
        <v>31</v>
      </c>
      <c r="J4" s="208"/>
      <c r="K4" s="179"/>
    </row>
    <row r="5" spans="1:11" x14ac:dyDescent="0.3">
      <c r="A5" s="164" t="s">
        <v>242</v>
      </c>
      <c r="B5" s="75" t="s">
        <v>189</v>
      </c>
      <c r="C5" s="75" t="s">
        <v>189</v>
      </c>
      <c r="D5" s="165">
        <v>8</v>
      </c>
      <c r="E5" s="210">
        <f>18</f>
        <v>18</v>
      </c>
      <c r="F5" s="75">
        <v>0</v>
      </c>
      <c r="G5" s="207">
        <v>1</v>
      </c>
      <c r="H5" s="140">
        <f t="shared" ca="1" si="0"/>
        <v>19</v>
      </c>
      <c r="I5" s="75">
        <f t="shared" ref="I5:I16" ca="1" si="3">SUM(D5:H5)</f>
        <v>46</v>
      </c>
      <c r="J5" s="190"/>
      <c r="K5" s="195"/>
    </row>
    <row r="6" spans="1:11" x14ac:dyDescent="0.3">
      <c r="A6" s="164" t="s">
        <v>190</v>
      </c>
      <c r="B6" s="75" t="s">
        <v>191</v>
      </c>
      <c r="C6" s="75" t="s">
        <v>192</v>
      </c>
      <c r="D6" s="165">
        <v>4</v>
      </c>
      <c r="E6" s="75">
        <v>1</v>
      </c>
      <c r="F6" s="75">
        <v>0</v>
      </c>
      <c r="G6" s="207">
        <v>1</v>
      </c>
      <c r="H6" s="140">
        <f t="shared" ca="1" si="0"/>
        <v>3</v>
      </c>
      <c r="I6" s="75">
        <f t="shared" ca="1" si="3"/>
        <v>9</v>
      </c>
      <c r="J6" s="190"/>
      <c r="K6" s="195"/>
    </row>
    <row r="7" spans="1:11" x14ac:dyDescent="0.3">
      <c r="A7" s="73" t="s">
        <v>193</v>
      </c>
      <c r="B7" s="72" t="s">
        <v>194</v>
      </c>
      <c r="C7" s="72" t="s">
        <v>195</v>
      </c>
      <c r="D7" s="80">
        <v>11</v>
      </c>
      <c r="E7" s="72">
        <v>3</v>
      </c>
      <c r="F7" s="72">
        <v>1</v>
      </c>
      <c r="G7" s="199">
        <v>1</v>
      </c>
      <c r="H7" s="138">
        <f t="shared" ca="1" si="0"/>
        <v>5</v>
      </c>
      <c r="I7" s="72">
        <f t="shared" ca="1" si="3"/>
        <v>21</v>
      </c>
      <c r="J7" s="208"/>
      <c r="K7" s="179"/>
    </row>
    <row r="8" spans="1:11" x14ac:dyDescent="0.3">
      <c r="A8" s="164" t="s">
        <v>193</v>
      </c>
      <c r="B8" s="75" t="s">
        <v>196</v>
      </c>
      <c r="C8" s="75" t="s">
        <v>146</v>
      </c>
      <c r="D8" s="165">
        <v>11</v>
      </c>
      <c r="E8" s="75">
        <v>3</v>
      </c>
      <c r="F8" s="75">
        <v>0</v>
      </c>
      <c r="G8" s="207">
        <v>1</v>
      </c>
      <c r="H8" s="140">
        <f t="shared" ca="1" si="0"/>
        <v>4</v>
      </c>
      <c r="I8" s="75">
        <f t="shared" ca="1" si="3"/>
        <v>19</v>
      </c>
      <c r="J8" s="190"/>
      <c r="K8" s="195"/>
    </row>
    <row r="9" spans="1:11" x14ac:dyDescent="0.3">
      <c r="A9" s="73" t="s">
        <v>205</v>
      </c>
      <c r="B9" s="72" t="s">
        <v>206</v>
      </c>
      <c r="C9" s="72" t="s">
        <v>207</v>
      </c>
      <c r="D9" s="80">
        <v>7</v>
      </c>
      <c r="E9" s="154">
        <v>6</v>
      </c>
      <c r="F9" s="154">
        <v>1</v>
      </c>
      <c r="G9" s="180">
        <v>0</v>
      </c>
      <c r="H9" s="138">
        <f t="shared" ca="1" si="0"/>
        <v>6</v>
      </c>
      <c r="I9" s="72">
        <f t="shared" ca="1" si="3"/>
        <v>20</v>
      </c>
      <c r="J9" s="208"/>
      <c r="K9" s="179"/>
    </row>
    <row r="10" spans="1:11" x14ac:dyDescent="0.3">
      <c r="A10" s="73" t="s">
        <v>205</v>
      </c>
      <c r="B10" s="72" t="s">
        <v>131</v>
      </c>
      <c r="C10" s="72" t="s">
        <v>208</v>
      </c>
      <c r="D10" s="80">
        <v>7</v>
      </c>
      <c r="E10" s="154">
        <v>1</v>
      </c>
      <c r="F10" s="154">
        <v>0</v>
      </c>
      <c r="G10" s="180">
        <v>0</v>
      </c>
      <c r="H10" s="138">
        <f t="shared" ca="1" si="0"/>
        <v>19</v>
      </c>
      <c r="I10" s="72">
        <f t="shared" ca="1" si="3"/>
        <v>27</v>
      </c>
      <c r="J10" s="208"/>
      <c r="K10" s="179"/>
    </row>
    <row r="11" spans="1:11" x14ac:dyDescent="0.3">
      <c r="A11" s="73" t="s">
        <v>205</v>
      </c>
      <c r="B11" s="72" t="s">
        <v>209</v>
      </c>
      <c r="C11" s="72" t="s">
        <v>210</v>
      </c>
      <c r="D11" s="80">
        <v>7</v>
      </c>
      <c r="E11" s="154">
        <v>6</v>
      </c>
      <c r="F11" s="154">
        <v>0</v>
      </c>
      <c r="G11" s="180">
        <v>0</v>
      </c>
      <c r="H11" s="138">
        <f t="shared" ca="1" si="0"/>
        <v>18</v>
      </c>
      <c r="I11" s="72">
        <f t="shared" ca="1" si="3"/>
        <v>31</v>
      </c>
      <c r="J11" s="208"/>
      <c r="K11" s="179"/>
    </row>
    <row r="12" spans="1:11" x14ac:dyDescent="0.3">
      <c r="A12" s="73" t="s">
        <v>205</v>
      </c>
      <c r="B12" s="72" t="s">
        <v>227</v>
      </c>
      <c r="C12" s="72" t="s">
        <v>211</v>
      </c>
      <c r="D12" s="80">
        <v>7</v>
      </c>
      <c r="E12" s="154">
        <v>6</v>
      </c>
      <c r="F12" s="154">
        <v>0</v>
      </c>
      <c r="G12" s="180">
        <v>0</v>
      </c>
      <c r="H12" s="138">
        <f t="shared" ca="1" si="0"/>
        <v>11</v>
      </c>
      <c r="I12" s="72">
        <f t="shared" ref="I12" ca="1" si="4">SUM(D12:H12)</f>
        <v>24</v>
      </c>
      <c r="J12" s="208"/>
      <c r="K12" s="179"/>
    </row>
    <row r="13" spans="1:11" x14ac:dyDescent="0.3">
      <c r="A13" s="164" t="s">
        <v>205</v>
      </c>
      <c r="B13" s="75" t="s">
        <v>228</v>
      </c>
      <c r="C13" s="75" t="s">
        <v>211</v>
      </c>
      <c r="D13" s="165">
        <v>7</v>
      </c>
      <c r="E13" s="166">
        <v>6</v>
      </c>
      <c r="F13" s="166">
        <v>0</v>
      </c>
      <c r="G13" s="181">
        <v>0</v>
      </c>
      <c r="H13" s="140">
        <f t="shared" ca="1" si="0"/>
        <v>14</v>
      </c>
      <c r="I13" s="75">
        <f t="shared" ca="1" si="3"/>
        <v>27</v>
      </c>
      <c r="J13" s="190"/>
      <c r="K13" s="195"/>
    </row>
    <row r="14" spans="1:11" x14ac:dyDescent="0.3">
      <c r="A14" s="164" t="s">
        <v>256</v>
      </c>
      <c r="B14" s="75" t="s">
        <v>117</v>
      </c>
      <c r="C14" s="75" t="s">
        <v>255</v>
      </c>
      <c r="D14" s="165">
        <v>7</v>
      </c>
      <c r="E14" s="166">
        <v>1</v>
      </c>
      <c r="F14" s="166">
        <v>0</v>
      </c>
      <c r="G14" s="166">
        <v>0</v>
      </c>
      <c r="H14" s="140">
        <f t="shared" ca="1" si="0"/>
        <v>4</v>
      </c>
      <c r="I14" s="75">
        <f t="shared" ref="I14" ca="1" si="5">SUM(D14:H14)</f>
        <v>12</v>
      </c>
      <c r="J14" s="190"/>
      <c r="K14" s="195"/>
    </row>
    <row r="15" spans="1:11" x14ac:dyDescent="0.3">
      <c r="A15" s="164" t="s">
        <v>212</v>
      </c>
      <c r="B15" s="75" t="s">
        <v>213</v>
      </c>
      <c r="C15" s="75" t="s">
        <v>214</v>
      </c>
      <c r="D15" s="165">
        <v>7</v>
      </c>
      <c r="E15" s="166">
        <v>1</v>
      </c>
      <c r="F15" s="166">
        <v>0</v>
      </c>
      <c r="G15" s="181">
        <v>0</v>
      </c>
      <c r="H15" s="140">
        <f t="shared" ca="1" si="0"/>
        <v>19</v>
      </c>
      <c r="I15" s="75">
        <f t="shared" ca="1" si="3"/>
        <v>27</v>
      </c>
      <c r="J15" s="190"/>
      <c r="K15" s="195"/>
    </row>
    <row r="16" spans="1:11" x14ac:dyDescent="0.3">
      <c r="A16" s="164" t="s">
        <v>245</v>
      </c>
      <c r="B16" s="75" t="s">
        <v>261</v>
      </c>
      <c r="C16" s="75" t="s">
        <v>262</v>
      </c>
      <c r="D16" s="165">
        <v>6</v>
      </c>
      <c r="E16" s="166">
        <v>7</v>
      </c>
      <c r="F16" s="166">
        <v>0</v>
      </c>
      <c r="G16" s="166">
        <v>0</v>
      </c>
      <c r="H16" s="140">
        <f t="shared" ca="1" si="0"/>
        <v>13</v>
      </c>
      <c r="I16" s="75">
        <f t="shared" ca="1" si="3"/>
        <v>26</v>
      </c>
      <c r="J16" s="190"/>
      <c r="K16" s="195"/>
    </row>
    <row r="17" spans="1:11" x14ac:dyDescent="0.3">
      <c r="A17" s="73" t="s">
        <v>197</v>
      </c>
      <c r="B17" s="72" t="s">
        <v>131</v>
      </c>
      <c r="C17" s="72" t="s">
        <v>146</v>
      </c>
      <c r="D17" s="80">
        <v>15</v>
      </c>
      <c r="E17" s="154">
        <v>0</v>
      </c>
      <c r="F17" s="154">
        <v>0</v>
      </c>
      <c r="G17" s="180">
        <v>0</v>
      </c>
      <c r="H17" s="138">
        <f t="shared" ca="1" si="0"/>
        <v>2</v>
      </c>
      <c r="I17" s="72">
        <f t="shared" ref="I17:I33" ca="1" si="6">SUM(D17:H17)</f>
        <v>17</v>
      </c>
      <c r="J17" s="157"/>
      <c r="K17" s="179"/>
    </row>
    <row r="18" spans="1:11" x14ac:dyDescent="0.3">
      <c r="A18" s="73" t="s">
        <v>197</v>
      </c>
      <c r="B18" s="72" t="s">
        <v>227</v>
      </c>
      <c r="C18" s="72" t="s">
        <v>147</v>
      </c>
      <c r="D18" s="80">
        <v>10</v>
      </c>
      <c r="E18" s="154">
        <v>0</v>
      </c>
      <c r="F18" s="154">
        <v>0</v>
      </c>
      <c r="G18" s="180">
        <v>0</v>
      </c>
      <c r="H18" s="138">
        <f t="shared" ca="1" si="0"/>
        <v>9</v>
      </c>
      <c r="I18" s="72">
        <f t="shared" ref="I18:I21" ca="1" si="7">SUM(D18:H18)</f>
        <v>19</v>
      </c>
      <c r="J18" s="157"/>
      <c r="K18" s="179"/>
    </row>
    <row r="19" spans="1:11" x14ac:dyDescent="0.3">
      <c r="A19" s="73" t="s">
        <v>197</v>
      </c>
      <c r="B19" s="72" t="s">
        <v>228</v>
      </c>
      <c r="C19" s="72" t="s">
        <v>147</v>
      </c>
      <c r="D19" s="80">
        <v>10</v>
      </c>
      <c r="E19" s="154">
        <v>0</v>
      </c>
      <c r="F19" s="154">
        <v>0</v>
      </c>
      <c r="G19" s="180">
        <v>0</v>
      </c>
      <c r="H19" s="138">
        <f t="shared" ca="1" si="0"/>
        <v>5</v>
      </c>
      <c r="I19" s="72">
        <f t="shared" ref="I19" ca="1" si="8">SUM(D19:H19)</f>
        <v>15</v>
      </c>
      <c r="J19" s="157"/>
      <c r="K19" s="179"/>
    </row>
    <row r="20" spans="1:11" x14ac:dyDescent="0.3">
      <c r="A20" s="73" t="s">
        <v>197</v>
      </c>
      <c r="B20" s="72" t="s">
        <v>230</v>
      </c>
      <c r="C20" s="72" t="s">
        <v>143</v>
      </c>
      <c r="D20" s="80">
        <v>10</v>
      </c>
      <c r="E20" s="154">
        <v>0</v>
      </c>
      <c r="F20" s="154">
        <v>0</v>
      </c>
      <c r="G20" s="180">
        <v>0</v>
      </c>
      <c r="H20" s="138">
        <f t="shared" ca="1" si="0"/>
        <v>13</v>
      </c>
      <c r="I20" s="72">
        <f t="shared" ref="I20" ca="1" si="9">SUM(D20:H20)</f>
        <v>23</v>
      </c>
      <c r="J20" s="157"/>
      <c r="K20" s="179"/>
    </row>
    <row r="21" spans="1:11" x14ac:dyDescent="0.3">
      <c r="A21" s="73" t="s">
        <v>197</v>
      </c>
      <c r="B21" s="72" t="s">
        <v>231</v>
      </c>
      <c r="C21" s="72" t="s">
        <v>143</v>
      </c>
      <c r="D21" s="80">
        <v>10</v>
      </c>
      <c r="E21" s="154">
        <v>0</v>
      </c>
      <c r="F21" s="154">
        <v>0</v>
      </c>
      <c r="G21" s="180">
        <v>0</v>
      </c>
      <c r="H21" s="138">
        <f t="shared" ca="1" si="0"/>
        <v>5</v>
      </c>
      <c r="I21" s="72">
        <f t="shared" ca="1" si="7"/>
        <v>15</v>
      </c>
      <c r="J21" s="157"/>
      <c r="K21" s="179"/>
    </row>
    <row r="22" spans="1:11" x14ac:dyDescent="0.3">
      <c r="A22" s="164" t="s">
        <v>197</v>
      </c>
      <c r="B22" s="75" t="s">
        <v>144</v>
      </c>
      <c r="C22" s="75" t="s">
        <v>145</v>
      </c>
      <c r="D22" s="188"/>
      <c r="E22" s="189"/>
      <c r="F22" s="189"/>
      <c r="G22" s="189"/>
      <c r="H22" s="140">
        <f t="shared" ca="1" si="0"/>
        <v>1</v>
      </c>
      <c r="I22" s="75">
        <f t="shared" ca="1" si="6"/>
        <v>1</v>
      </c>
      <c r="J22" s="190"/>
      <c r="K22" s="195"/>
    </row>
    <row r="23" spans="1:11" x14ac:dyDescent="0.3">
      <c r="A23" s="73" t="s">
        <v>198</v>
      </c>
      <c r="B23" s="72" t="s">
        <v>131</v>
      </c>
      <c r="C23" s="72" t="s">
        <v>148</v>
      </c>
      <c r="D23" s="80">
        <v>18</v>
      </c>
      <c r="E23" s="154">
        <v>0</v>
      </c>
      <c r="F23" s="154">
        <v>0</v>
      </c>
      <c r="G23" s="180">
        <v>0</v>
      </c>
      <c r="H23" s="138">
        <f t="shared" ca="1" si="0"/>
        <v>8</v>
      </c>
      <c r="I23" s="72">
        <f t="shared" ca="1" si="6"/>
        <v>26</v>
      </c>
      <c r="J23" s="157"/>
      <c r="K23" s="179"/>
    </row>
    <row r="24" spans="1:11" x14ac:dyDescent="0.3">
      <c r="A24" s="73" t="s">
        <v>198</v>
      </c>
      <c r="B24" s="72" t="s">
        <v>227</v>
      </c>
      <c r="C24" s="72" t="s">
        <v>142</v>
      </c>
      <c r="D24" s="80">
        <v>13</v>
      </c>
      <c r="E24" s="154">
        <v>0</v>
      </c>
      <c r="F24" s="154">
        <v>0</v>
      </c>
      <c r="G24" s="180">
        <v>0</v>
      </c>
      <c r="H24" s="138">
        <f t="shared" ca="1" si="0"/>
        <v>1</v>
      </c>
      <c r="I24" s="72">
        <f t="shared" ca="1" si="6"/>
        <v>14</v>
      </c>
      <c r="J24" s="157"/>
      <c r="K24" s="179"/>
    </row>
    <row r="25" spans="1:11" x14ac:dyDescent="0.3">
      <c r="A25" s="73" t="s">
        <v>198</v>
      </c>
      <c r="B25" s="72" t="s">
        <v>228</v>
      </c>
      <c r="C25" s="72" t="s">
        <v>142</v>
      </c>
      <c r="D25" s="80">
        <v>13</v>
      </c>
      <c r="E25" s="154">
        <v>0</v>
      </c>
      <c r="F25" s="154">
        <v>0</v>
      </c>
      <c r="G25" s="180">
        <v>0</v>
      </c>
      <c r="H25" s="138">
        <f t="shared" ca="1" si="0"/>
        <v>12</v>
      </c>
      <c r="I25" s="72">
        <f t="shared" ref="I25:I26" ca="1" si="10">SUM(D25:H25)</f>
        <v>25</v>
      </c>
      <c r="J25" s="157"/>
      <c r="K25" s="179"/>
    </row>
    <row r="26" spans="1:11" x14ac:dyDescent="0.3">
      <c r="A26" s="73" t="s">
        <v>198</v>
      </c>
      <c r="B26" s="72" t="s">
        <v>230</v>
      </c>
      <c r="C26" s="72" t="s">
        <v>149</v>
      </c>
      <c r="D26" s="80">
        <v>13</v>
      </c>
      <c r="E26" s="154">
        <v>0</v>
      </c>
      <c r="F26" s="154">
        <v>0</v>
      </c>
      <c r="G26" s="180">
        <v>0</v>
      </c>
      <c r="H26" s="138">
        <f t="shared" ca="1" si="0"/>
        <v>12</v>
      </c>
      <c r="I26" s="72">
        <f t="shared" ca="1" si="10"/>
        <v>25</v>
      </c>
      <c r="J26" s="157"/>
      <c r="K26" s="179"/>
    </row>
    <row r="27" spans="1:11" s="187" customFormat="1" x14ac:dyDescent="0.3">
      <c r="A27" s="73" t="s">
        <v>198</v>
      </c>
      <c r="B27" s="72" t="s">
        <v>231</v>
      </c>
      <c r="C27" s="72" t="s">
        <v>149</v>
      </c>
      <c r="D27" s="80">
        <v>13</v>
      </c>
      <c r="E27" s="154">
        <v>0</v>
      </c>
      <c r="F27" s="154">
        <v>0</v>
      </c>
      <c r="G27" s="180">
        <v>0</v>
      </c>
      <c r="H27" s="138">
        <f t="shared" ca="1" si="0"/>
        <v>5</v>
      </c>
      <c r="I27" s="72">
        <f t="shared" ca="1" si="6"/>
        <v>18</v>
      </c>
      <c r="J27" s="157"/>
      <c r="K27" s="179"/>
    </row>
    <row r="28" spans="1:11" s="187" customFormat="1" x14ac:dyDescent="0.3">
      <c r="A28" s="73" t="s">
        <v>198</v>
      </c>
      <c r="B28" s="72" t="s">
        <v>150</v>
      </c>
      <c r="C28" s="72" t="s">
        <v>142</v>
      </c>
      <c r="D28" s="80">
        <v>13</v>
      </c>
      <c r="E28" s="154">
        <v>0</v>
      </c>
      <c r="F28" s="154">
        <v>0</v>
      </c>
      <c r="G28" s="180">
        <v>0</v>
      </c>
      <c r="H28" s="138">
        <f t="shared" ca="1" si="0"/>
        <v>10</v>
      </c>
      <c r="I28" s="72">
        <f t="shared" ref="I28" ca="1" si="11">SUM(D28:H28)</f>
        <v>23</v>
      </c>
      <c r="J28" s="157"/>
      <c r="K28" s="179"/>
    </row>
    <row r="29" spans="1:11" x14ac:dyDescent="0.3">
      <c r="A29" s="164" t="s">
        <v>198</v>
      </c>
      <c r="B29" s="75" t="s">
        <v>152</v>
      </c>
      <c r="C29" s="75" t="s">
        <v>153</v>
      </c>
      <c r="D29" s="188"/>
      <c r="E29" s="189"/>
      <c r="F29" s="189"/>
      <c r="G29" s="189"/>
      <c r="H29" s="140">
        <f t="shared" ca="1" si="0"/>
        <v>3</v>
      </c>
      <c r="I29" s="75">
        <f t="shared" ca="1" si="6"/>
        <v>3</v>
      </c>
      <c r="J29" s="190"/>
      <c r="K29" s="195"/>
    </row>
    <row r="30" spans="1:11" x14ac:dyDescent="0.3">
      <c r="A30" s="73" t="s">
        <v>218</v>
      </c>
      <c r="B30" s="72" t="s">
        <v>227</v>
      </c>
      <c r="C30" s="72" t="s">
        <v>229</v>
      </c>
      <c r="D30" s="80">
        <v>12</v>
      </c>
      <c r="E30" s="154">
        <v>6</v>
      </c>
      <c r="F30" s="154">
        <v>0</v>
      </c>
      <c r="G30" s="180">
        <v>0</v>
      </c>
      <c r="H30" s="138">
        <f t="shared" ca="1" si="0"/>
        <v>13</v>
      </c>
      <c r="I30" s="72">
        <f t="shared" ca="1" si="6"/>
        <v>31</v>
      </c>
      <c r="J30" s="157"/>
      <c r="K30" s="179"/>
    </row>
    <row r="31" spans="1:11" x14ac:dyDescent="0.3">
      <c r="A31" s="73" t="s">
        <v>218</v>
      </c>
      <c r="B31" s="72" t="s">
        <v>228</v>
      </c>
      <c r="C31" s="72" t="s">
        <v>229</v>
      </c>
      <c r="D31" s="80">
        <v>12</v>
      </c>
      <c r="E31" s="154">
        <v>6</v>
      </c>
      <c r="F31" s="154">
        <v>0</v>
      </c>
      <c r="G31" s="180">
        <v>0</v>
      </c>
      <c r="H31" s="138">
        <f t="shared" ca="1" si="0"/>
        <v>4</v>
      </c>
      <c r="I31" s="72">
        <f t="shared" ca="1" si="6"/>
        <v>22</v>
      </c>
      <c r="J31" s="157"/>
      <c r="K31" s="179"/>
    </row>
    <row r="32" spans="1:11" x14ac:dyDescent="0.3">
      <c r="A32" s="73" t="s">
        <v>218</v>
      </c>
      <c r="B32" s="72" t="s">
        <v>234</v>
      </c>
      <c r="C32" s="72" t="s">
        <v>235</v>
      </c>
      <c r="D32" s="80">
        <v>12</v>
      </c>
      <c r="E32" s="154">
        <v>6</v>
      </c>
      <c r="F32" s="154">
        <v>1</v>
      </c>
      <c r="G32" s="180">
        <v>1</v>
      </c>
      <c r="H32" s="138">
        <f t="shared" ca="1" si="0"/>
        <v>17</v>
      </c>
      <c r="I32" s="72">
        <f t="shared" ref="I32" ca="1" si="12">SUM(D32:H32)</f>
        <v>37</v>
      </c>
      <c r="J32" s="157"/>
      <c r="K32" s="179"/>
    </row>
    <row r="33" spans="1:11" x14ac:dyDescent="0.3">
      <c r="A33" s="164" t="s">
        <v>218</v>
      </c>
      <c r="B33" s="75" t="s">
        <v>233</v>
      </c>
      <c r="C33" s="75" t="s">
        <v>232</v>
      </c>
      <c r="D33" s="165">
        <v>12</v>
      </c>
      <c r="E33" s="166">
        <v>6</v>
      </c>
      <c r="F33" s="166">
        <v>0</v>
      </c>
      <c r="G33" s="181">
        <v>1</v>
      </c>
      <c r="H33" s="140">
        <f t="shared" ca="1" si="0"/>
        <v>20</v>
      </c>
      <c r="I33" s="75">
        <f t="shared" ca="1" si="6"/>
        <v>39</v>
      </c>
      <c r="J33" s="190"/>
      <c r="K33" s="195"/>
    </row>
    <row r="34" spans="1:11" x14ac:dyDescent="0.3">
      <c r="A34" s="164" t="s">
        <v>239</v>
      </c>
      <c r="B34" s="75" t="s">
        <v>240</v>
      </c>
      <c r="C34" s="75" t="s">
        <v>241</v>
      </c>
      <c r="D34" s="165">
        <v>4</v>
      </c>
      <c r="E34" s="166">
        <v>2</v>
      </c>
      <c r="F34" s="166">
        <v>1</v>
      </c>
      <c r="G34" s="181">
        <v>1</v>
      </c>
      <c r="H34" s="140">
        <f t="shared" ca="1" si="0"/>
        <v>12</v>
      </c>
      <c r="I34" s="75">
        <f t="shared" ref="I34" ca="1" si="13">SUM(D34:H34)</f>
        <v>20</v>
      </c>
      <c r="J34" s="190"/>
      <c r="K34" s="195"/>
    </row>
    <row r="35" spans="1:11" x14ac:dyDescent="0.3">
      <c r="A35" s="164" t="s">
        <v>264</v>
      </c>
      <c r="B35" s="75" t="s">
        <v>265</v>
      </c>
      <c r="C35" s="75" t="s">
        <v>266</v>
      </c>
      <c r="D35" s="165">
        <v>3</v>
      </c>
      <c r="E35" s="166">
        <v>0</v>
      </c>
      <c r="F35" s="166">
        <v>1</v>
      </c>
      <c r="G35" s="181">
        <v>1</v>
      </c>
      <c r="H35" s="140">
        <f t="shared" ca="1" si="0"/>
        <v>12</v>
      </c>
      <c r="I35" s="75">
        <f t="shared" ref="I35" ca="1" si="14">SUM(D35:H35)</f>
        <v>17</v>
      </c>
      <c r="J35" s="190"/>
      <c r="K35" s="195"/>
    </row>
    <row r="36" spans="1:11" ht="16.2" thickBot="1" x14ac:dyDescent="0.35">
      <c r="A36"/>
      <c r="B36"/>
      <c r="C36"/>
      <c r="D36"/>
      <c r="E36"/>
      <c r="F36"/>
      <c r="G36"/>
      <c r="H36"/>
      <c r="I36"/>
      <c r="J36"/>
    </row>
    <row r="37" spans="1:11" ht="16.2" thickBot="1" x14ac:dyDescent="0.35">
      <c r="A37" s="102" t="s">
        <v>0</v>
      </c>
      <c r="B37" s="77" t="s">
        <v>37</v>
      </c>
      <c r="C37" s="77" t="s">
        <v>38</v>
      </c>
      <c r="D37" s="79" t="s">
        <v>39</v>
      </c>
      <c r="E37" s="77" t="s">
        <v>40</v>
      </c>
      <c r="F37" s="77" t="s">
        <v>41</v>
      </c>
      <c r="G37" s="77" t="s">
        <v>42</v>
      </c>
      <c r="H37" s="81" t="s">
        <v>43</v>
      </c>
      <c r="I37" s="78" t="s">
        <v>28</v>
      </c>
      <c r="J37" s="194" t="s">
        <v>84</v>
      </c>
      <c r="K37" s="77" t="s">
        <v>97</v>
      </c>
    </row>
    <row r="38" spans="1:11" x14ac:dyDescent="0.3">
      <c r="A38" s="71" t="s">
        <v>114</v>
      </c>
      <c r="B38" s="72" t="s">
        <v>120</v>
      </c>
      <c r="C38" s="179" t="s">
        <v>121</v>
      </c>
      <c r="D38" s="80">
        <v>10</v>
      </c>
      <c r="E38" s="154">
        <v>4</v>
      </c>
      <c r="F38" s="154">
        <v>2</v>
      </c>
      <c r="G38" s="180">
        <v>1</v>
      </c>
      <c r="H38" s="138">
        <f t="shared" ref="H38:H48" ca="1" si="15">RANDBETWEEN(1,20)</f>
        <v>12</v>
      </c>
      <c r="I38" s="72">
        <f t="shared" ref="I38:I45" ca="1" si="16">SUM(D38:H38)</f>
        <v>29</v>
      </c>
      <c r="J38" s="167"/>
      <c r="K38" s="196"/>
    </row>
    <row r="39" spans="1:11" x14ac:dyDescent="0.3">
      <c r="A39" s="71" t="s">
        <v>114</v>
      </c>
      <c r="B39" s="72" t="s">
        <v>124</v>
      </c>
      <c r="C39" s="179" t="s">
        <v>121</v>
      </c>
      <c r="D39" s="80">
        <v>5</v>
      </c>
      <c r="E39" s="154">
        <v>4</v>
      </c>
      <c r="F39" s="154">
        <v>2</v>
      </c>
      <c r="G39" s="180">
        <v>1</v>
      </c>
      <c r="H39" s="138">
        <f t="shared" ca="1" si="15"/>
        <v>18</v>
      </c>
      <c r="I39" s="72">
        <f t="shared" ca="1" si="16"/>
        <v>30</v>
      </c>
      <c r="J39" s="167"/>
      <c r="K39" s="196"/>
    </row>
    <row r="40" spans="1:11" x14ac:dyDescent="0.3">
      <c r="A40" s="74" t="s">
        <v>114</v>
      </c>
      <c r="B40" s="75" t="s">
        <v>122</v>
      </c>
      <c r="C40" s="75" t="s">
        <v>123</v>
      </c>
      <c r="D40" s="165">
        <v>10</v>
      </c>
      <c r="E40" s="166">
        <v>4</v>
      </c>
      <c r="F40" s="166">
        <v>2</v>
      </c>
      <c r="G40" s="181">
        <v>1</v>
      </c>
      <c r="H40" s="140">
        <f t="shared" ca="1" si="15"/>
        <v>6</v>
      </c>
      <c r="I40" s="75">
        <f t="shared" ca="1" si="16"/>
        <v>23</v>
      </c>
      <c r="J40" s="168"/>
      <c r="K40" s="197"/>
    </row>
    <row r="41" spans="1:11" x14ac:dyDescent="0.3">
      <c r="A41" s="71" t="s">
        <v>115</v>
      </c>
      <c r="B41" s="72" t="s">
        <v>118</v>
      </c>
      <c r="C41" s="72" t="s">
        <v>125</v>
      </c>
      <c r="D41" s="80">
        <v>10</v>
      </c>
      <c r="E41" s="154">
        <v>4</v>
      </c>
      <c r="F41" s="154">
        <v>2</v>
      </c>
      <c r="G41" s="180">
        <v>1</v>
      </c>
      <c r="H41" s="138">
        <f t="shared" ca="1" si="15"/>
        <v>8</v>
      </c>
      <c r="I41" s="72">
        <f t="shared" ca="1" si="16"/>
        <v>25</v>
      </c>
      <c r="J41" s="167"/>
      <c r="K41" s="196"/>
    </row>
    <row r="42" spans="1:11" x14ac:dyDescent="0.3">
      <c r="A42" s="71" t="s">
        <v>115</v>
      </c>
      <c r="B42" s="72" t="s">
        <v>117</v>
      </c>
      <c r="C42" s="72" t="s">
        <v>125</v>
      </c>
      <c r="D42" s="80">
        <v>5</v>
      </c>
      <c r="E42" s="154">
        <v>4</v>
      </c>
      <c r="F42" s="154">
        <v>2</v>
      </c>
      <c r="G42" s="180">
        <v>1</v>
      </c>
      <c r="H42" s="138">
        <f t="shared" ca="1" si="15"/>
        <v>2</v>
      </c>
      <c r="I42" s="72">
        <f t="shared" ca="1" si="16"/>
        <v>14</v>
      </c>
      <c r="J42" s="167"/>
      <c r="K42" s="196"/>
    </row>
    <row r="43" spans="1:11" x14ac:dyDescent="0.3">
      <c r="A43" s="74" t="s">
        <v>115</v>
      </c>
      <c r="B43" s="75" t="s">
        <v>119</v>
      </c>
      <c r="C43" s="75" t="s">
        <v>125</v>
      </c>
      <c r="D43" s="165">
        <v>10</v>
      </c>
      <c r="E43" s="166">
        <v>4</v>
      </c>
      <c r="F43" s="166">
        <v>2</v>
      </c>
      <c r="G43" s="181">
        <v>1</v>
      </c>
      <c r="H43" s="140">
        <f t="shared" ca="1" si="15"/>
        <v>16</v>
      </c>
      <c r="I43" s="75">
        <f t="shared" ca="1" si="16"/>
        <v>33</v>
      </c>
      <c r="J43" s="168"/>
      <c r="K43" s="197"/>
    </row>
    <row r="44" spans="1:11" x14ac:dyDescent="0.3">
      <c r="A44" s="69" t="s">
        <v>116</v>
      </c>
      <c r="B44" s="70" t="s">
        <v>117</v>
      </c>
      <c r="C44" s="70" t="s">
        <v>125</v>
      </c>
      <c r="D44" s="182">
        <v>4</v>
      </c>
      <c r="E44" s="183">
        <v>1</v>
      </c>
      <c r="F44" s="183">
        <v>0</v>
      </c>
      <c r="G44" s="184">
        <v>1</v>
      </c>
      <c r="H44" s="139">
        <f t="shared" ca="1" si="15"/>
        <v>16</v>
      </c>
      <c r="I44" s="70">
        <f t="shared" ca="1" si="16"/>
        <v>22</v>
      </c>
      <c r="J44" s="185"/>
      <c r="K44" s="198"/>
    </row>
    <row r="45" spans="1:11" x14ac:dyDescent="0.3">
      <c r="A45" s="74" t="s">
        <v>116</v>
      </c>
      <c r="B45" s="75" t="s">
        <v>119</v>
      </c>
      <c r="C45" s="75" t="s">
        <v>125</v>
      </c>
      <c r="D45" s="165">
        <v>4</v>
      </c>
      <c r="E45" s="166">
        <v>1</v>
      </c>
      <c r="F45" s="166">
        <v>0</v>
      </c>
      <c r="G45" s="181">
        <v>1</v>
      </c>
      <c r="H45" s="140">
        <f t="shared" ca="1" si="15"/>
        <v>16</v>
      </c>
      <c r="I45" s="75">
        <f t="shared" ca="1" si="16"/>
        <v>22</v>
      </c>
      <c r="J45" s="168"/>
      <c r="K45" s="197"/>
    </row>
    <row r="46" spans="1:11" x14ac:dyDescent="0.3">
      <c r="A46" s="69" t="s">
        <v>272</v>
      </c>
      <c r="B46" s="70" t="s">
        <v>267</v>
      </c>
      <c r="C46" s="70" t="s">
        <v>268</v>
      </c>
      <c r="D46" s="182">
        <v>6</v>
      </c>
      <c r="E46" s="183">
        <v>10</v>
      </c>
      <c r="F46" s="183">
        <v>0</v>
      </c>
      <c r="G46" s="183">
        <v>0</v>
      </c>
      <c r="H46" s="139">
        <f t="shared" ca="1" si="15"/>
        <v>5</v>
      </c>
      <c r="I46" s="70">
        <f t="shared" ref="I46" ca="1" si="17">SUM(D46:H46)</f>
        <v>21</v>
      </c>
      <c r="J46" s="185"/>
      <c r="K46" s="198"/>
    </row>
    <row r="47" spans="1:11" x14ac:dyDescent="0.3">
      <c r="A47" s="71" t="s">
        <v>272</v>
      </c>
      <c r="B47" s="72" t="s">
        <v>273</v>
      </c>
      <c r="C47" s="72" t="s">
        <v>274</v>
      </c>
      <c r="D47" s="80">
        <v>6</v>
      </c>
      <c r="E47" s="154">
        <v>10</v>
      </c>
      <c r="F47" s="154">
        <v>0</v>
      </c>
      <c r="G47" s="154">
        <v>0</v>
      </c>
      <c r="H47" s="138">
        <f t="shared" ca="1" si="15"/>
        <v>17</v>
      </c>
      <c r="I47" s="72">
        <f t="shared" ref="I47" ca="1" si="18">SUM(D47:H47)</f>
        <v>33</v>
      </c>
      <c r="J47" s="217"/>
      <c r="K47" s="196"/>
    </row>
    <row r="48" spans="1:11" x14ac:dyDescent="0.3">
      <c r="A48" s="74" t="s">
        <v>272</v>
      </c>
      <c r="B48" s="75" t="s">
        <v>189</v>
      </c>
      <c r="C48" s="75" t="s">
        <v>189</v>
      </c>
      <c r="D48" s="165">
        <v>6</v>
      </c>
      <c r="E48" s="166">
        <v>10</v>
      </c>
      <c r="F48" s="166">
        <v>4</v>
      </c>
      <c r="G48" s="166">
        <v>0</v>
      </c>
      <c r="H48" s="140">
        <f t="shared" ca="1" si="15"/>
        <v>19</v>
      </c>
      <c r="I48" s="75">
        <f t="shared" ref="I48" ca="1" si="19">SUM(D48:H48)</f>
        <v>39</v>
      </c>
      <c r="J48" s="168"/>
      <c r="K48" s="197"/>
    </row>
  </sheetData>
  <conditionalFormatting sqref="H37 H40">
    <cfRule type="cellIs" dxfId="628" priority="1151" operator="equal">
      <formula>20</formula>
    </cfRule>
    <cfRule type="cellIs" dxfId="627" priority="1152" operator="equal">
      <formula>1</formula>
    </cfRule>
  </conditionalFormatting>
  <conditionalFormatting sqref="H37 H40">
    <cfRule type="cellIs" dxfId="626" priority="1141" operator="equal">
      <formula>20</formula>
    </cfRule>
    <cfRule type="cellIs" dxfId="625" priority="1142" operator="equal">
      <formula>1</formula>
    </cfRule>
  </conditionalFormatting>
  <conditionalFormatting sqref="H37">
    <cfRule type="cellIs" dxfId="624" priority="1107" operator="equal">
      <formula>20</formula>
    </cfRule>
    <cfRule type="cellIs" dxfId="623" priority="1108" operator="equal">
      <formula>1</formula>
    </cfRule>
  </conditionalFormatting>
  <conditionalFormatting sqref="E37">
    <cfRule type="cellIs" dxfId="622" priority="1101" operator="equal">
      <formula>"No"</formula>
    </cfRule>
    <cfRule type="cellIs" dxfId="621" priority="1102" operator="equal">
      <formula>"Yes"</formula>
    </cfRule>
  </conditionalFormatting>
  <conditionalFormatting sqref="H37">
    <cfRule type="cellIs" dxfId="620" priority="1097" operator="equal">
      <formula>20</formula>
    </cfRule>
    <cfRule type="cellIs" dxfId="619" priority="1098" operator="equal">
      <formula>1</formula>
    </cfRule>
  </conditionalFormatting>
  <conditionalFormatting sqref="E37">
    <cfRule type="cellIs" dxfId="618" priority="1091" operator="equal">
      <formula>"No"</formula>
    </cfRule>
    <cfRule type="cellIs" dxfId="617" priority="1092" operator="equal">
      <formula>"Yes"</formula>
    </cfRule>
  </conditionalFormatting>
  <conditionalFormatting sqref="H40">
    <cfRule type="cellIs" dxfId="616" priority="1069" operator="equal">
      <formula>20</formula>
    </cfRule>
    <cfRule type="cellIs" dxfId="615" priority="1070" operator="equal">
      <formula>1</formula>
    </cfRule>
  </conditionalFormatting>
  <conditionalFormatting sqref="H40">
    <cfRule type="cellIs" dxfId="614" priority="1059" operator="equal">
      <formula>20</formula>
    </cfRule>
    <cfRule type="cellIs" dxfId="613" priority="1060" operator="equal">
      <formula>1</formula>
    </cfRule>
  </conditionalFormatting>
  <conditionalFormatting sqref="F37">
    <cfRule type="cellIs" dxfId="612" priority="933" operator="equal">
      <formula>"No"</formula>
    </cfRule>
    <cfRule type="cellIs" dxfId="611" priority="934" operator="equal">
      <formula>"Yes"</formula>
    </cfRule>
  </conditionalFormatting>
  <conditionalFormatting sqref="F37">
    <cfRule type="cellIs" dxfId="610" priority="931" operator="equal">
      <formula>"No"</formula>
    </cfRule>
    <cfRule type="cellIs" dxfId="609" priority="932" operator="equal">
      <formula>"Yes"</formula>
    </cfRule>
  </conditionalFormatting>
  <conditionalFormatting sqref="H42">
    <cfRule type="cellIs" dxfId="608" priority="903" operator="equal">
      <formula>20</formula>
    </cfRule>
    <cfRule type="cellIs" dxfId="607" priority="904" operator="equal">
      <formula>1</formula>
    </cfRule>
  </conditionalFormatting>
  <conditionalFormatting sqref="H42">
    <cfRule type="cellIs" dxfId="606" priority="901" operator="equal">
      <formula>20</formula>
    </cfRule>
    <cfRule type="cellIs" dxfId="605" priority="902" operator="equal">
      <formula>1</formula>
    </cfRule>
  </conditionalFormatting>
  <conditionalFormatting sqref="H42">
    <cfRule type="cellIs" dxfId="604" priority="899" operator="equal">
      <formula>20</formula>
    </cfRule>
    <cfRule type="cellIs" dxfId="603" priority="900" operator="equal">
      <formula>1</formula>
    </cfRule>
  </conditionalFormatting>
  <conditionalFormatting sqref="H42">
    <cfRule type="cellIs" dxfId="602" priority="895" operator="equal">
      <formula>20</formula>
    </cfRule>
    <cfRule type="cellIs" dxfId="601" priority="896" operator="equal">
      <formula>1</formula>
    </cfRule>
  </conditionalFormatting>
  <conditionalFormatting sqref="F38:F40">
    <cfRule type="cellIs" dxfId="600" priority="855" operator="equal">
      <formula>"No"</formula>
    </cfRule>
    <cfRule type="cellIs" dxfId="599" priority="856" operator="equal">
      <formula>"Yes"</formula>
    </cfRule>
  </conditionalFormatting>
  <conditionalFormatting sqref="F38:F40">
    <cfRule type="cellIs" dxfId="598" priority="853" operator="equal">
      <formula>"No"</formula>
    </cfRule>
    <cfRule type="cellIs" dxfId="597" priority="854" operator="equal">
      <formula>"Yes"</formula>
    </cfRule>
  </conditionalFormatting>
  <conditionalFormatting sqref="H38">
    <cfRule type="cellIs" dxfId="596" priority="877" operator="equal">
      <formula>20</formula>
    </cfRule>
    <cfRule type="cellIs" dxfId="595" priority="878" operator="equal">
      <formula>1</formula>
    </cfRule>
  </conditionalFormatting>
  <conditionalFormatting sqref="H38">
    <cfRule type="cellIs" dxfId="594" priority="875" operator="equal">
      <formula>20</formula>
    </cfRule>
    <cfRule type="cellIs" dxfId="593" priority="876" operator="equal">
      <formula>1</formula>
    </cfRule>
  </conditionalFormatting>
  <conditionalFormatting sqref="H38">
    <cfRule type="cellIs" dxfId="592" priority="873" operator="equal">
      <formula>20</formula>
    </cfRule>
    <cfRule type="cellIs" dxfId="591" priority="874" operator="equal">
      <formula>1</formula>
    </cfRule>
  </conditionalFormatting>
  <conditionalFormatting sqref="E38:E40">
    <cfRule type="cellIs" dxfId="590" priority="871" operator="equal">
      <formula>"No"</formula>
    </cfRule>
    <cfRule type="cellIs" dxfId="589" priority="872" operator="equal">
      <formula>"Yes"</formula>
    </cfRule>
  </conditionalFormatting>
  <conditionalFormatting sqref="H38">
    <cfRule type="cellIs" dxfId="588" priority="869" operator="equal">
      <formula>20</formula>
    </cfRule>
    <cfRule type="cellIs" dxfId="587" priority="870" operator="equal">
      <formula>1</formula>
    </cfRule>
  </conditionalFormatting>
  <conditionalFormatting sqref="E38:E40">
    <cfRule type="cellIs" dxfId="586" priority="867" operator="equal">
      <formula>"No"</formula>
    </cfRule>
    <cfRule type="cellIs" dxfId="585" priority="868" operator="equal">
      <formula>"Yes"</formula>
    </cfRule>
  </conditionalFormatting>
  <conditionalFormatting sqref="H39">
    <cfRule type="cellIs" dxfId="584" priority="851" operator="equal">
      <formula>20</formula>
    </cfRule>
    <cfRule type="cellIs" dxfId="583" priority="852" operator="equal">
      <formula>1</formula>
    </cfRule>
  </conditionalFormatting>
  <conditionalFormatting sqref="H39">
    <cfRule type="cellIs" dxfId="582" priority="849" operator="equal">
      <formula>20</formula>
    </cfRule>
    <cfRule type="cellIs" dxfId="581" priority="850" operator="equal">
      <formula>1</formula>
    </cfRule>
  </conditionalFormatting>
  <conditionalFormatting sqref="H39">
    <cfRule type="cellIs" dxfId="580" priority="847" operator="equal">
      <formula>20</formula>
    </cfRule>
    <cfRule type="cellIs" dxfId="579" priority="848" operator="equal">
      <formula>1</formula>
    </cfRule>
  </conditionalFormatting>
  <conditionalFormatting sqref="H39">
    <cfRule type="cellIs" dxfId="578" priority="845" operator="equal">
      <formula>20</formula>
    </cfRule>
    <cfRule type="cellIs" dxfId="577" priority="846" operator="equal">
      <formula>1</formula>
    </cfRule>
  </conditionalFormatting>
  <conditionalFormatting sqref="H41">
    <cfRule type="cellIs" dxfId="576" priority="571" operator="equal">
      <formula>20</formula>
    </cfRule>
    <cfRule type="cellIs" dxfId="575" priority="572" operator="equal">
      <formula>1</formula>
    </cfRule>
  </conditionalFormatting>
  <conditionalFormatting sqref="H41">
    <cfRule type="cellIs" dxfId="574" priority="569" operator="equal">
      <formula>20</formula>
    </cfRule>
    <cfRule type="cellIs" dxfId="573" priority="570" operator="equal">
      <formula>1</formula>
    </cfRule>
  </conditionalFormatting>
  <conditionalFormatting sqref="H41">
    <cfRule type="cellIs" dxfId="572" priority="567" operator="equal">
      <formula>20</formula>
    </cfRule>
    <cfRule type="cellIs" dxfId="571" priority="568" operator="equal">
      <formula>1</formula>
    </cfRule>
  </conditionalFormatting>
  <conditionalFormatting sqref="H41">
    <cfRule type="cellIs" dxfId="570" priority="565" operator="equal">
      <formula>20</formula>
    </cfRule>
    <cfRule type="cellIs" dxfId="569" priority="566" operator="equal">
      <formula>1</formula>
    </cfRule>
  </conditionalFormatting>
  <conditionalFormatting sqref="H43:H45">
    <cfRule type="cellIs" dxfId="568" priority="491" operator="equal">
      <formula>20</formula>
    </cfRule>
    <cfRule type="cellIs" dxfId="567" priority="492" operator="equal">
      <formula>1</formula>
    </cfRule>
  </conditionalFormatting>
  <conditionalFormatting sqref="H43:H45">
    <cfRule type="cellIs" dxfId="566" priority="489" operator="equal">
      <formula>20</formula>
    </cfRule>
    <cfRule type="cellIs" dxfId="565" priority="490" operator="equal">
      <formula>1</formula>
    </cfRule>
  </conditionalFormatting>
  <conditionalFormatting sqref="H43:H45">
    <cfRule type="cellIs" dxfId="564" priority="487" operator="equal">
      <formula>20</formula>
    </cfRule>
    <cfRule type="cellIs" dxfId="563" priority="488" operator="equal">
      <formula>1</formula>
    </cfRule>
  </conditionalFormatting>
  <conditionalFormatting sqref="H43:H45">
    <cfRule type="cellIs" dxfId="562" priority="483" operator="equal">
      <formula>20</formula>
    </cfRule>
    <cfRule type="cellIs" dxfId="561" priority="484" operator="equal">
      <formula>1</formula>
    </cfRule>
  </conditionalFormatting>
  <conditionalFormatting sqref="H2">
    <cfRule type="cellIs" dxfId="560" priority="447" operator="equal">
      <formula>20</formula>
    </cfRule>
    <cfRule type="cellIs" dxfId="559" priority="448" operator="equal">
      <formula>1</formula>
    </cfRule>
  </conditionalFormatting>
  <conditionalFormatting sqref="H4">
    <cfRule type="cellIs" dxfId="558" priority="443" operator="equal">
      <formula>20</formula>
    </cfRule>
    <cfRule type="cellIs" dxfId="557" priority="444" operator="equal">
      <formula>1</formula>
    </cfRule>
  </conditionalFormatting>
  <conditionalFormatting sqref="G37">
    <cfRule type="cellIs" dxfId="556" priority="393" operator="equal">
      <formula>"No"</formula>
    </cfRule>
    <cfRule type="cellIs" dxfId="555" priority="394" operator="equal">
      <formula>"Yes"</formula>
    </cfRule>
  </conditionalFormatting>
  <conditionalFormatting sqref="G38">
    <cfRule type="cellIs" dxfId="554" priority="391" operator="equal">
      <formula>"No"</formula>
    </cfRule>
    <cfRule type="cellIs" dxfId="553" priority="392" operator="equal">
      <formula>"Yes"</formula>
    </cfRule>
  </conditionalFormatting>
  <conditionalFormatting sqref="G39">
    <cfRule type="cellIs" dxfId="552" priority="389" operator="equal">
      <formula>"No"</formula>
    </cfRule>
    <cfRule type="cellIs" dxfId="551" priority="390" operator="equal">
      <formula>"Yes"</formula>
    </cfRule>
  </conditionalFormatting>
  <conditionalFormatting sqref="E40">
    <cfRule type="cellIs" dxfId="550" priority="377" operator="equal">
      <formula>"No"</formula>
    </cfRule>
    <cfRule type="cellIs" dxfId="549" priority="378" operator="equal">
      <formula>"Yes"</formula>
    </cfRule>
  </conditionalFormatting>
  <conditionalFormatting sqref="E40">
    <cfRule type="cellIs" dxfId="548" priority="375" operator="equal">
      <formula>"No"</formula>
    </cfRule>
    <cfRule type="cellIs" dxfId="547" priority="376" operator="equal">
      <formula>"Yes"</formula>
    </cfRule>
  </conditionalFormatting>
  <conditionalFormatting sqref="F40">
    <cfRule type="cellIs" dxfId="546" priority="373" operator="equal">
      <formula>"No"</formula>
    </cfRule>
    <cfRule type="cellIs" dxfId="545" priority="374" operator="equal">
      <formula>"Yes"</formula>
    </cfRule>
  </conditionalFormatting>
  <conditionalFormatting sqref="F40">
    <cfRule type="cellIs" dxfId="544" priority="371" operator="equal">
      <formula>"No"</formula>
    </cfRule>
    <cfRule type="cellIs" dxfId="543" priority="372" operator="equal">
      <formula>"Yes"</formula>
    </cfRule>
  </conditionalFormatting>
  <conditionalFormatting sqref="F41:F43">
    <cfRule type="cellIs" dxfId="542" priority="365" operator="equal">
      <formula>"No"</formula>
    </cfRule>
    <cfRule type="cellIs" dxfId="541" priority="366" operator="equal">
      <formula>"Yes"</formula>
    </cfRule>
  </conditionalFormatting>
  <conditionalFormatting sqref="F41:F43">
    <cfRule type="cellIs" dxfId="540" priority="363" operator="equal">
      <formula>"No"</formula>
    </cfRule>
    <cfRule type="cellIs" dxfId="539" priority="364" operator="equal">
      <formula>"Yes"</formula>
    </cfRule>
  </conditionalFormatting>
  <conditionalFormatting sqref="E41:E43">
    <cfRule type="cellIs" dxfId="538" priority="369" operator="equal">
      <formula>"No"</formula>
    </cfRule>
    <cfRule type="cellIs" dxfId="537" priority="370" operator="equal">
      <formula>"Yes"</formula>
    </cfRule>
  </conditionalFormatting>
  <conditionalFormatting sqref="E41:E43">
    <cfRule type="cellIs" dxfId="536" priority="367" operator="equal">
      <formula>"No"</formula>
    </cfRule>
    <cfRule type="cellIs" dxfId="535" priority="368" operator="equal">
      <formula>"Yes"</formula>
    </cfRule>
  </conditionalFormatting>
  <conditionalFormatting sqref="G40">
    <cfRule type="cellIs" dxfId="534" priority="361" operator="equal">
      <formula>"No"</formula>
    </cfRule>
    <cfRule type="cellIs" dxfId="533" priority="362" operator="equal">
      <formula>"Yes"</formula>
    </cfRule>
  </conditionalFormatting>
  <conditionalFormatting sqref="G41">
    <cfRule type="cellIs" dxfId="532" priority="359" operator="equal">
      <formula>"No"</formula>
    </cfRule>
    <cfRule type="cellIs" dxfId="531" priority="360" operator="equal">
      <formula>"Yes"</formula>
    </cfRule>
  </conditionalFormatting>
  <conditionalFormatting sqref="G42">
    <cfRule type="cellIs" dxfId="530" priority="357" operator="equal">
      <formula>"No"</formula>
    </cfRule>
    <cfRule type="cellIs" dxfId="529" priority="358" operator="equal">
      <formula>"Yes"</formula>
    </cfRule>
  </conditionalFormatting>
  <conditionalFormatting sqref="G43">
    <cfRule type="cellIs" dxfId="528" priority="355" operator="equal">
      <formula>"No"</formula>
    </cfRule>
    <cfRule type="cellIs" dxfId="527" priority="356" operator="equal">
      <formula>"Yes"</formula>
    </cfRule>
  </conditionalFormatting>
  <conditionalFormatting sqref="G44">
    <cfRule type="cellIs" dxfId="526" priority="353" operator="equal">
      <formula>"No"</formula>
    </cfRule>
    <cfRule type="cellIs" dxfId="525" priority="354" operator="equal">
      <formula>"Yes"</formula>
    </cfRule>
  </conditionalFormatting>
  <conditionalFormatting sqref="F43:F45">
    <cfRule type="cellIs" dxfId="524" priority="347" operator="equal">
      <formula>"No"</formula>
    </cfRule>
    <cfRule type="cellIs" dxfId="523" priority="348" operator="equal">
      <formula>"Yes"</formula>
    </cfRule>
  </conditionalFormatting>
  <conditionalFormatting sqref="F43:F45">
    <cfRule type="cellIs" dxfId="522" priority="345" operator="equal">
      <formula>"No"</formula>
    </cfRule>
    <cfRule type="cellIs" dxfId="521" priority="346" operator="equal">
      <formula>"Yes"</formula>
    </cfRule>
  </conditionalFormatting>
  <conditionalFormatting sqref="E43:E45">
    <cfRule type="cellIs" dxfId="520" priority="351" operator="equal">
      <formula>"No"</formula>
    </cfRule>
    <cfRule type="cellIs" dxfId="519" priority="352" operator="equal">
      <formula>"Yes"</formula>
    </cfRule>
  </conditionalFormatting>
  <conditionalFormatting sqref="E43:E45">
    <cfRule type="cellIs" dxfId="518" priority="349" operator="equal">
      <formula>"No"</formula>
    </cfRule>
    <cfRule type="cellIs" dxfId="517" priority="350" operator="equal">
      <formula>"Yes"</formula>
    </cfRule>
  </conditionalFormatting>
  <conditionalFormatting sqref="H23 H17 H27">
    <cfRule type="cellIs" dxfId="516" priority="343" operator="equal">
      <formula>20</formula>
    </cfRule>
    <cfRule type="cellIs" dxfId="515" priority="344" operator="equal">
      <formula>1</formula>
    </cfRule>
  </conditionalFormatting>
  <conditionalFormatting sqref="E17:E18 E23">
    <cfRule type="cellIs" dxfId="514" priority="341" operator="equal">
      <formula>"No"</formula>
    </cfRule>
    <cfRule type="cellIs" dxfId="513" priority="342" operator="equal">
      <formula>"Yes"</formula>
    </cfRule>
  </conditionalFormatting>
  <conditionalFormatting sqref="F17:F18 F23">
    <cfRule type="cellIs" dxfId="512" priority="339" operator="equal">
      <formula>"No"</formula>
    </cfRule>
    <cfRule type="cellIs" dxfId="511" priority="340" operator="equal">
      <formula>"Yes"</formula>
    </cfRule>
  </conditionalFormatting>
  <conditionalFormatting sqref="G17:G18 G23">
    <cfRule type="cellIs" dxfId="510" priority="337" operator="equal">
      <formula>"No"</formula>
    </cfRule>
    <cfRule type="cellIs" dxfId="509" priority="338" operator="equal">
      <formula>"Yes"</formula>
    </cfRule>
  </conditionalFormatting>
  <conditionalFormatting sqref="H38 H41">
    <cfRule type="cellIs" dxfId="508" priority="335" operator="equal">
      <formula>20</formula>
    </cfRule>
    <cfRule type="cellIs" dxfId="507" priority="336" operator="equal">
      <formula>1</formula>
    </cfRule>
  </conditionalFormatting>
  <conditionalFormatting sqref="H38 H41">
    <cfRule type="cellIs" dxfId="506" priority="333" operator="equal">
      <formula>20</formula>
    </cfRule>
    <cfRule type="cellIs" dxfId="505" priority="334" operator="equal">
      <formula>1</formula>
    </cfRule>
  </conditionalFormatting>
  <conditionalFormatting sqref="H38">
    <cfRule type="cellIs" dxfId="504" priority="331" operator="equal">
      <formula>20</formula>
    </cfRule>
    <cfRule type="cellIs" dxfId="503" priority="332" operator="equal">
      <formula>1</formula>
    </cfRule>
  </conditionalFormatting>
  <conditionalFormatting sqref="E38">
    <cfRule type="cellIs" dxfId="502" priority="329" operator="equal">
      <formula>"No"</formula>
    </cfRule>
    <cfRule type="cellIs" dxfId="501" priority="330" operator="equal">
      <formula>"Yes"</formula>
    </cfRule>
  </conditionalFormatting>
  <conditionalFormatting sqref="H38">
    <cfRule type="cellIs" dxfId="500" priority="327" operator="equal">
      <formula>20</formula>
    </cfRule>
    <cfRule type="cellIs" dxfId="499" priority="328" operator="equal">
      <formula>1</formula>
    </cfRule>
  </conditionalFormatting>
  <conditionalFormatting sqref="E38">
    <cfRule type="cellIs" dxfId="498" priority="325" operator="equal">
      <formula>"No"</formula>
    </cfRule>
    <cfRule type="cellIs" dxfId="497" priority="326" operator="equal">
      <formula>"Yes"</formula>
    </cfRule>
  </conditionalFormatting>
  <conditionalFormatting sqref="H41">
    <cfRule type="cellIs" dxfId="496" priority="323" operator="equal">
      <formula>20</formula>
    </cfRule>
    <cfRule type="cellIs" dxfId="495" priority="324" operator="equal">
      <formula>1</formula>
    </cfRule>
  </conditionalFormatting>
  <conditionalFormatting sqref="H41">
    <cfRule type="cellIs" dxfId="494" priority="321" operator="equal">
      <formula>20</formula>
    </cfRule>
    <cfRule type="cellIs" dxfId="493" priority="322" operator="equal">
      <formula>1</formula>
    </cfRule>
  </conditionalFormatting>
  <conditionalFormatting sqref="F38">
    <cfRule type="cellIs" dxfId="492" priority="319" operator="equal">
      <formula>"No"</formula>
    </cfRule>
    <cfRule type="cellIs" dxfId="491" priority="320" operator="equal">
      <formula>"Yes"</formula>
    </cfRule>
  </conditionalFormatting>
  <conditionalFormatting sqref="F38">
    <cfRule type="cellIs" dxfId="490" priority="317" operator="equal">
      <formula>"No"</formula>
    </cfRule>
    <cfRule type="cellIs" dxfId="489" priority="318" operator="equal">
      <formula>"Yes"</formula>
    </cfRule>
  </conditionalFormatting>
  <conditionalFormatting sqref="H43">
    <cfRule type="cellIs" dxfId="488" priority="315" operator="equal">
      <formula>20</formula>
    </cfRule>
    <cfRule type="cellIs" dxfId="487" priority="316" operator="equal">
      <formula>1</formula>
    </cfRule>
  </conditionalFormatting>
  <conditionalFormatting sqref="H43">
    <cfRule type="cellIs" dxfId="486" priority="313" operator="equal">
      <formula>20</formula>
    </cfRule>
    <cfRule type="cellIs" dxfId="485" priority="314" operator="equal">
      <formula>1</formula>
    </cfRule>
  </conditionalFormatting>
  <conditionalFormatting sqref="H43">
    <cfRule type="cellIs" dxfId="484" priority="311" operator="equal">
      <formula>20</formula>
    </cfRule>
    <cfRule type="cellIs" dxfId="483" priority="312" operator="equal">
      <formula>1</formula>
    </cfRule>
  </conditionalFormatting>
  <conditionalFormatting sqref="H43">
    <cfRule type="cellIs" dxfId="482" priority="309" operator="equal">
      <formula>20</formula>
    </cfRule>
    <cfRule type="cellIs" dxfId="481" priority="310" operator="equal">
      <formula>1</formula>
    </cfRule>
  </conditionalFormatting>
  <conditionalFormatting sqref="H39">
    <cfRule type="cellIs" dxfId="480" priority="307" operator="equal">
      <formula>20</formula>
    </cfRule>
    <cfRule type="cellIs" dxfId="479" priority="308" operator="equal">
      <formula>1</formula>
    </cfRule>
  </conditionalFormatting>
  <conditionalFormatting sqref="H39">
    <cfRule type="cellIs" dxfId="478" priority="305" operator="equal">
      <formula>20</formula>
    </cfRule>
    <cfRule type="cellIs" dxfId="477" priority="306" operator="equal">
      <formula>1</formula>
    </cfRule>
  </conditionalFormatting>
  <conditionalFormatting sqref="H39">
    <cfRule type="cellIs" dxfId="476" priority="303" operator="equal">
      <formula>20</formula>
    </cfRule>
    <cfRule type="cellIs" dxfId="475" priority="304" operator="equal">
      <formula>1</formula>
    </cfRule>
  </conditionalFormatting>
  <conditionalFormatting sqref="H39">
    <cfRule type="cellIs" dxfId="474" priority="301" operator="equal">
      <formula>20</formula>
    </cfRule>
    <cfRule type="cellIs" dxfId="473" priority="302" operator="equal">
      <formula>1</formula>
    </cfRule>
  </conditionalFormatting>
  <conditionalFormatting sqref="H40">
    <cfRule type="cellIs" dxfId="472" priority="299" operator="equal">
      <formula>20</formula>
    </cfRule>
    <cfRule type="cellIs" dxfId="471" priority="300" operator="equal">
      <formula>1</formula>
    </cfRule>
  </conditionalFormatting>
  <conditionalFormatting sqref="H40">
    <cfRule type="cellIs" dxfId="470" priority="297" operator="equal">
      <formula>20</formula>
    </cfRule>
    <cfRule type="cellIs" dxfId="469" priority="298" operator="equal">
      <formula>1</formula>
    </cfRule>
  </conditionalFormatting>
  <conditionalFormatting sqref="H40">
    <cfRule type="cellIs" dxfId="468" priority="295" operator="equal">
      <formula>20</formula>
    </cfRule>
    <cfRule type="cellIs" dxfId="467" priority="296" operator="equal">
      <formula>1</formula>
    </cfRule>
  </conditionalFormatting>
  <conditionalFormatting sqref="H40">
    <cfRule type="cellIs" dxfId="466" priority="293" operator="equal">
      <formula>20</formula>
    </cfRule>
    <cfRule type="cellIs" dxfId="465" priority="294" operator="equal">
      <formula>1</formula>
    </cfRule>
  </conditionalFormatting>
  <conditionalFormatting sqref="H42">
    <cfRule type="cellIs" dxfId="464" priority="291" operator="equal">
      <formula>20</formula>
    </cfRule>
    <cfRule type="cellIs" dxfId="463" priority="292" operator="equal">
      <formula>1</formula>
    </cfRule>
  </conditionalFormatting>
  <conditionalFormatting sqref="H42">
    <cfRule type="cellIs" dxfId="462" priority="289" operator="equal">
      <formula>20</formula>
    </cfRule>
    <cfRule type="cellIs" dxfId="461" priority="290" operator="equal">
      <formula>1</formula>
    </cfRule>
  </conditionalFormatting>
  <conditionalFormatting sqref="H42">
    <cfRule type="cellIs" dxfId="460" priority="287" operator="equal">
      <formula>20</formula>
    </cfRule>
    <cfRule type="cellIs" dxfId="459" priority="288" operator="equal">
      <formula>1</formula>
    </cfRule>
  </conditionalFormatting>
  <conditionalFormatting sqref="H42">
    <cfRule type="cellIs" dxfId="458" priority="285" operator="equal">
      <formula>20</formula>
    </cfRule>
    <cfRule type="cellIs" dxfId="457" priority="286" operator="equal">
      <formula>1</formula>
    </cfRule>
  </conditionalFormatting>
  <conditionalFormatting sqref="G38">
    <cfRule type="cellIs" dxfId="456" priority="283" operator="equal">
      <formula>"No"</formula>
    </cfRule>
    <cfRule type="cellIs" dxfId="455" priority="284" operator="equal">
      <formula>"Yes"</formula>
    </cfRule>
  </conditionalFormatting>
  <conditionalFormatting sqref="G39">
    <cfRule type="cellIs" dxfId="454" priority="281" operator="equal">
      <formula>"No"</formula>
    </cfRule>
    <cfRule type="cellIs" dxfId="453" priority="282" operator="equal">
      <formula>"Yes"</formula>
    </cfRule>
  </conditionalFormatting>
  <conditionalFormatting sqref="G40">
    <cfRule type="cellIs" dxfId="452" priority="279" operator="equal">
      <formula>"No"</formula>
    </cfRule>
    <cfRule type="cellIs" dxfId="451" priority="280" operator="equal">
      <formula>"Yes"</formula>
    </cfRule>
  </conditionalFormatting>
  <conditionalFormatting sqref="E41">
    <cfRule type="cellIs" dxfId="450" priority="277" operator="equal">
      <formula>"No"</formula>
    </cfRule>
    <cfRule type="cellIs" dxfId="449" priority="278" operator="equal">
      <formula>"Yes"</formula>
    </cfRule>
  </conditionalFormatting>
  <conditionalFormatting sqref="E41">
    <cfRule type="cellIs" dxfId="448" priority="275" operator="equal">
      <formula>"No"</formula>
    </cfRule>
    <cfRule type="cellIs" dxfId="447" priority="276" operator="equal">
      <formula>"Yes"</formula>
    </cfRule>
  </conditionalFormatting>
  <conditionalFormatting sqref="F41">
    <cfRule type="cellIs" dxfId="446" priority="273" operator="equal">
      <formula>"No"</formula>
    </cfRule>
    <cfRule type="cellIs" dxfId="445" priority="274" operator="equal">
      <formula>"Yes"</formula>
    </cfRule>
  </conditionalFormatting>
  <conditionalFormatting sqref="F41">
    <cfRule type="cellIs" dxfId="444" priority="271" operator="equal">
      <formula>"No"</formula>
    </cfRule>
    <cfRule type="cellIs" dxfId="443" priority="272" operator="equal">
      <formula>"Yes"</formula>
    </cfRule>
  </conditionalFormatting>
  <conditionalFormatting sqref="G41">
    <cfRule type="cellIs" dxfId="442" priority="269" operator="equal">
      <formula>"No"</formula>
    </cfRule>
    <cfRule type="cellIs" dxfId="441" priority="270" operator="equal">
      <formula>"Yes"</formula>
    </cfRule>
  </conditionalFormatting>
  <conditionalFormatting sqref="G42">
    <cfRule type="cellIs" dxfId="440" priority="267" operator="equal">
      <formula>"No"</formula>
    </cfRule>
    <cfRule type="cellIs" dxfId="439" priority="268" operator="equal">
      <formula>"Yes"</formula>
    </cfRule>
  </conditionalFormatting>
  <conditionalFormatting sqref="G43">
    <cfRule type="cellIs" dxfId="438" priority="265" operator="equal">
      <formula>"No"</formula>
    </cfRule>
    <cfRule type="cellIs" dxfId="437" priority="266" operator="equal">
      <formula>"Yes"</formula>
    </cfRule>
  </conditionalFormatting>
  <conditionalFormatting sqref="G44">
    <cfRule type="cellIs" dxfId="436" priority="263" operator="equal">
      <formula>"No"</formula>
    </cfRule>
    <cfRule type="cellIs" dxfId="435" priority="264" operator="equal">
      <formula>"Yes"</formula>
    </cfRule>
  </conditionalFormatting>
  <conditionalFormatting sqref="G45">
    <cfRule type="cellIs" dxfId="434" priority="261" operator="equal">
      <formula>"No"</formula>
    </cfRule>
    <cfRule type="cellIs" dxfId="433" priority="262" operator="equal">
      <formula>"Yes"</formula>
    </cfRule>
  </conditionalFormatting>
  <conditionalFormatting sqref="H5">
    <cfRule type="cellIs" dxfId="432" priority="259" operator="equal">
      <formula>20</formula>
    </cfRule>
    <cfRule type="cellIs" dxfId="431" priority="260" operator="equal">
      <formula>1</formula>
    </cfRule>
  </conditionalFormatting>
  <conditionalFormatting sqref="H22">
    <cfRule type="cellIs" dxfId="430" priority="245" operator="equal">
      <formula>20</formula>
    </cfRule>
    <cfRule type="cellIs" dxfId="429" priority="246" operator="equal">
      <formula>1</formula>
    </cfRule>
  </conditionalFormatting>
  <conditionalFormatting sqref="F24">
    <cfRule type="cellIs" dxfId="428" priority="197" operator="equal">
      <formula>"No"</formula>
    </cfRule>
    <cfRule type="cellIs" dxfId="427" priority="198" operator="equal">
      <formula>"Yes"</formula>
    </cfRule>
  </conditionalFormatting>
  <conditionalFormatting sqref="H29">
    <cfRule type="cellIs" dxfId="426" priority="237" operator="equal">
      <formula>20</formula>
    </cfRule>
    <cfRule type="cellIs" dxfId="425" priority="238" operator="equal">
      <formula>1</formula>
    </cfRule>
  </conditionalFormatting>
  <conditionalFormatting sqref="G24">
    <cfRule type="cellIs" dxfId="424" priority="195" operator="equal">
      <formula>"No"</formula>
    </cfRule>
    <cfRule type="cellIs" dxfId="423" priority="196" operator="equal">
      <formula>"Yes"</formula>
    </cfRule>
  </conditionalFormatting>
  <conditionalFormatting sqref="E24">
    <cfRule type="cellIs" dxfId="422" priority="199" operator="equal">
      <formula>"No"</formula>
    </cfRule>
    <cfRule type="cellIs" dxfId="421" priority="200" operator="equal">
      <formula>"Yes"</formula>
    </cfRule>
  </conditionalFormatting>
  <conditionalFormatting sqref="H18 H21">
    <cfRule type="cellIs" dxfId="420" priority="221" operator="equal">
      <formula>20</formula>
    </cfRule>
    <cfRule type="cellIs" dxfId="419" priority="222" operator="equal">
      <formula>1</formula>
    </cfRule>
  </conditionalFormatting>
  <conditionalFormatting sqref="E21:E22">
    <cfRule type="cellIs" dxfId="418" priority="211" operator="equal">
      <formula>"No"</formula>
    </cfRule>
    <cfRule type="cellIs" dxfId="417" priority="212" operator="equal">
      <formula>"Yes"</formula>
    </cfRule>
  </conditionalFormatting>
  <conditionalFormatting sqref="F22">
    <cfRule type="cellIs" dxfId="416" priority="209" operator="equal">
      <formula>"No"</formula>
    </cfRule>
    <cfRule type="cellIs" dxfId="415" priority="210" operator="equal">
      <formula>"Yes"</formula>
    </cfRule>
  </conditionalFormatting>
  <conditionalFormatting sqref="G22">
    <cfRule type="cellIs" dxfId="414" priority="207" operator="equal">
      <formula>"No"</formula>
    </cfRule>
    <cfRule type="cellIs" dxfId="413" priority="208" operator="equal">
      <formula>"Yes"</formula>
    </cfRule>
  </conditionalFormatting>
  <conditionalFormatting sqref="E27 E29">
    <cfRule type="cellIs" dxfId="412" priority="205" operator="equal">
      <formula>"No"</formula>
    </cfRule>
    <cfRule type="cellIs" dxfId="411" priority="206" operator="equal">
      <formula>"Yes"</formula>
    </cfRule>
  </conditionalFormatting>
  <conditionalFormatting sqref="F29">
    <cfRule type="cellIs" dxfId="410" priority="203" operator="equal">
      <formula>"No"</formula>
    </cfRule>
    <cfRule type="cellIs" dxfId="409" priority="204" operator="equal">
      <formula>"Yes"</formula>
    </cfRule>
  </conditionalFormatting>
  <conditionalFormatting sqref="G29">
    <cfRule type="cellIs" dxfId="408" priority="201" operator="equal">
      <formula>"No"</formula>
    </cfRule>
    <cfRule type="cellIs" dxfId="407" priority="202" operator="equal">
      <formula>"Yes"</formula>
    </cfRule>
  </conditionalFormatting>
  <conditionalFormatting sqref="H24">
    <cfRule type="cellIs" dxfId="406" priority="193" operator="equal">
      <formula>20</formula>
    </cfRule>
    <cfRule type="cellIs" dxfId="405" priority="194" operator="equal">
      <formula>1</formula>
    </cfRule>
  </conditionalFormatting>
  <conditionalFormatting sqref="H28">
    <cfRule type="cellIs" dxfId="404" priority="191" operator="equal">
      <formula>20</formula>
    </cfRule>
    <cfRule type="cellIs" dxfId="403" priority="192" operator="equal">
      <formula>1</formula>
    </cfRule>
  </conditionalFormatting>
  <conditionalFormatting sqref="E28">
    <cfRule type="cellIs" dxfId="402" priority="189" operator="equal">
      <formula>"No"</formula>
    </cfRule>
    <cfRule type="cellIs" dxfId="401" priority="190" operator="equal">
      <formula>"Yes"</formula>
    </cfRule>
  </conditionalFormatting>
  <conditionalFormatting sqref="F27:F28">
    <cfRule type="cellIs" dxfId="400" priority="183" operator="equal">
      <formula>"No"</formula>
    </cfRule>
    <cfRule type="cellIs" dxfId="399" priority="184" operator="equal">
      <formula>"Yes"</formula>
    </cfRule>
  </conditionalFormatting>
  <conditionalFormatting sqref="G27:G28">
    <cfRule type="cellIs" dxfId="398" priority="181" operator="equal">
      <formula>"No"</formula>
    </cfRule>
    <cfRule type="cellIs" dxfId="397" priority="182" operator="equal">
      <formula>"Yes"</formula>
    </cfRule>
  </conditionalFormatting>
  <conditionalFormatting sqref="F21">
    <cfRule type="cellIs" dxfId="396" priority="179" operator="equal">
      <formula>"No"</formula>
    </cfRule>
    <cfRule type="cellIs" dxfId="395" priority="180" operator="equal">
      <formula>"Yes"</formula>
    </cfRule>
  </conditionalFormatting>
  <conditionalFormatting sqref="G21">
    <cfRule type="cellIs" dxfId="394" priority="177" operator="equal">
      <formula>"No"</formula>
    </cfRule>
    <cfRule type="cellIs" dxfId="393" priority="178" operator="equal">
      <formula>"Yes"</formula>
    </cfRule>
  </conditionalFormatting>
  <conditionalFormatting sqref="G2 G4:G5">
    <cfRule type="cellIs" dxfId="392" priority="159" operator="equal">
      <formula>"No"</formula>
    </cfRule>
    <cfRule type="cellIs" dxfId="391" priority="160" operator="equal">
      <formula>"Yes"</formula>
    </cfRule>
  </conditionalFormatting>
  <conditionalFormatting sqref="H6">
    <cfRule type="cellIs" dxfId="390" priority="157" operator="equal">
      <formula>20</formula>
    </cfRule>
    <cfRule type="cellIs" dxfId="389" priority="158" operator="equal">
      <formula>1</formula>
    </cfRule>
  </conditionalFormatting>
  <conditionalFormatting sqref="H6">
    <cfRule type="cellIs" dxfId="388" priority="155" operator="equal">
      <formula>20</formula>
    </cfRule>
    <cfRule type="cellIs" dxfId="387" priority="156" operator="equal">
      <formula>1</formula>
    </cfRule>
  </conditionalFormatting>
  <conditionalFormatting sqref="G6">
    <cfRule type="cellIs" dxfId="386" priority="153" operator="equal">
      <formula>"No"</formula>
    </cfRule>
    <cfRule type="cellIs" dxfId="385" priority="154" operator="equal">
      <formula>"Yes"</formula>
    </cfRule>
  </conditionalFormatting>
  <conditionalFormatting sqref="H7:H8">
    <cfRule type="cellIs" dxfId="384" priority="151" operator="equal">
      <formula>20</formula>
    </cfRule>
    <cfRule type="cellIs" dxfId="383" priority="152" operator="equal">
      <formula>1</formula>
    </cfRule>
  </conditionalFormatting>
  <conditionalFormatting sqref="H7:H8">
    <cfRule type="cellIs" dxfId="382" priority="149" operator="equal">
      <formula>20</formula>
    </cfRule>
    <cfRule type="cellIs" dxfId="381" priority="150" operator="equal">
      <formula>1</formula>
    </cfRule>
  </conditionalFormatting>
  <conditionalFormatting sqref="G7:G8">
    <cfRule type="cellIs" dxfId="380" priority="147" operator="equal">
      <formula>"No"</formula>
    </cfRule>
    <cfRule type="cellIs" dxfId="379" priority="148" operator="equal">
      <formula>"Yes"</formula>
    </cfRule>
  </conditionalFormatting>
  <conditionalFormatting sqref="H9:H11">
    <cfRule type="cellIs" dxfId="378" priority="145" operator="equal">
      <formula>20</formula>
    </cfRule>
    <cfRule type="cellIs" dxfId="377" priority="146" operator="equal">
      <formula>1</formula>
    </cfRule>
  </conditionalFormatting>
  <conditionalFormatting sqref="E9:G13">
    <cfRule type="cellIs" dxfId="376" priority="143" operator="equal">
      <formula>"No"</formula>
    </cfRule>
    <cfRule type="cellIs" dxfId="375" priority="144" operator="equal">
      <formula>"Yes"</formula>
    </cfRule>
  </conditionalFormatting>
  <conditionalFormatting sqref="H13">
    <cfRule type="cellIs" dxfId="374" priority="141" operator="equal">
      <formula>20</formula>
    </cfRule>
    <cfRule type="cellIs" dxfId="373" priority="142" operator="equal">
      <formula>1</formula>
    </cfRule>
  </conditionalFormatting>
  <conditionalFormatting sqref="H15">
    <cfRule type="cellIs" dxfId="372" priority="139" operator="equal">
      <formula>20</formula>
    </cfRule>
    <cfRule type="cellIs" dxfId="371" priority="140" operator="equal">
      <formula>1</formula>
    </cfRule>
  </conditionalFormatting>
  <conditionalFormatting sqref="E15:G15">
    <cfRule type="cellIs" dxfId="370" priority="137" operator="equal">
      <formula>"No"</formula>
    </cfRule>
    <cfRule type="cellIs" dxfId="369" priority="138" operator="equal">
      <formula>"Yes"</formula>
    </cfRule>
  </conditionalFormatting>
  <conditionalFormatting sqref="H30">
    <cfRule type="cellIs" dxfId="368" priority="135" operator="equal">
      <formula>20</formula>
    </cfRule>
    <cfRule type="cellIs" dxfId="367" priority="136" operator="equal">
      <formula>1</formula>
    </cfRule>
  </conditionalFormatting>
  <conditionalFormatting sqref="E30:G31 E33:G33">
    <cfRule type="cellIs" dxfId="366" priority="133" operator="equal">
      <formula>"No"</formula>
    </cfRule>
    <cfRule type="cellIs" dxfId="365" priority="134" operator="equal">
      <formula>"Yes"</formula>
    </cfRule>
  </conditionalFormatting>
  <conditionalFormatting sqref="H33">
    <cfRule type="cellIs" dxfId="364" priority="131" operator="equal">
      <formula>20</formula>
    </cfRule>
    <cfRule type="cellIs" dxfId="363" priority="132" operator="equal">
      <formula>1</formula>
    </cfRule>
  </conditionalFormatting>
  <conditionalFormatting sqref="H20">
    <cfRule type="cellIs" dxfId="362" priority="129" operator="equal">
      <formula>20</formula>
    </cfRule>
    <cfRule type="cellIs" dxfId="361" priority="130" operator="equal">
      <formula>1</formula>
    </cfRule>
  </conditionalFormatting>
  <conditionalFormatting sqref="E20">
    <cfRule type="cellIs" dxfId="360" priority="127" operator="equal">
      <formula>"No"</formula>
    </cfRule>
    <cfRule type="cellIs" dxfId="359" priority="128" operator="equal">
      <formula>"Yes"</formula>
    </cfRule>
  </conditionalFormatting>
  <conditionalFormatting sqref="F20">
    <cfRule type="cellIs" dxfId="358" priority="125" operator="equal">
      <formula>"No"</formula>
    </cfRule>
    <cfRule type="cellIs" dxfId="357" priority="126" operator="equal">
      <formula>"Yes"</formula>
    </cfRule>
  </conditionalFormatting>
  <conditionalFormatting sqref="G20">
    <cfRule type="cellIs" dxfId="356" priority="123" operator="equal">
      <formula>"No"</formula>
    </cfRule>
    <cfRule type="cellIs" dxfId="355" priority="124" operator="equal">
      <formula>"Yes"</formula>
    </cfRule>
  </conditionalFormatting>
  <conditionalFormatting sqref="E19">
    <cfRule type="cellIs" dxfId="354" priority="121" operator="equal">
      <formula>"No"</formula>
    </cfRule>
    <cfRule type="cellIs" dxfId="353" priority="122" operator="equal">
      <formula>"Yes"</formula>
    </cfRule>
  </conditionalFormatting>
  <conditionalFormatting sqref="F19">
    <cfRule type="cellIs" dxfId="352" priority="119" operator="equal">
      <formula>"No"</formula>
    </cfRule>
    <cfRule type="cellIs" dxfId="351" priority="120" operator="equal">
      <formula>"Yes"</formula>
    </cfRule>
  </conditionalFormatting>
  <conditionalFormatting sqref="G19">
    <cfRule type="cellIs" dxfId="350" priority="117" operator="equal">
      <formula>"No"</formula>
    </cfRule>
    <cfRule type="cellIs" dxfId="349" priority="118" operator="equal">
      <formula>"Yes"</formula>
    </cfRule>
  </conditionalFormatting>
  <conditionalFormatting sqref="H19">
    <cfRule type="cellIs" dxfId="348" priority="115" operator="equal">
      <formula>20</formula>
    </cfRule>
    <cfRule type="cellIs" dxfId="347" priority="116" operator="equal">
      <formula>1</formula>
    </cfRule>
  </conditionalFormatting>
  <conditionalFormatting sqref="H12">
    <cfRule type="cellIs" dxfId="346" priority="113" operator="equal">
      <formula>20</formula>
    </cfRule>
    <cfRule type="cellIs" dxfId="345" priority="114" operator="equal">
      <formula>1</formula>
    </cfRule>
  </conditionalFormatting>
  <conditionalFormatting sqref="F25">
    <cfRule type="cellIs" dxfId="344" priority="109" operator="equal">
      <formula>"No"</formula>
    </cfRule>
    <cfRule type="cellIs" dxfId="343" priority="110" operator="equal">
      <formula>"Yes"</formula>
    </cfRule>
  </conditionalFormatting>
  <conditionalFormatting sqref="G25">
    <cfRule type="cellIs" dxfId="342" priority="107" operator="equal">
      <formula>"No"</formula>
    </cfRule>
    <cfRule type="cellIs" dxfId="341" priority="108" operator="equal">
      <formula>"Yes"</formula>
    </cfRule>
  </conditionalFormatting>
  <conditionalFormatting sqref="E25">
    <cfRule type="cellIs" dxfId="340" priority="111" operator="equal">
      <formula>"No"</formula>
    </cfRule>
    <cfRule type="cellIs" dxfId="339" priority="112" operator="equal">
      <formula>"Yes"</formula>
    </cfRule>
  </conditionalFormatting>
  <conditionalFormatting sqref="H25">
    <cfRule type="cellIs" dxfId="338" priority="105" operator="equal">
      <formula>20</formula>
    </cfRule>
    <cfRule type="cellIs" dxfId="337" priority="106" operator="equal">
      <formula>1</formula>
    </cfRule>
  </conditionalFormatting>
  <conditionalFormatting sqref="H26">
    <cfRule type="cellIs" dxfId="336" priority="103" operator="equal">
      <formula>20</formula>
    </cfRule>
    <cfRule type="cellIs" dxfId="335" priority="104" operator="equal">
      <formula>1</formula>
    </cfRule>
  </conditionalFormatting>
  <conditionalFormatting sqref="E26">
    <cfRule type="cellIs" dxfId="334" priority="101" operator="equal">
      <formula>"No"</formula>
    </cfRule>
    <cfRule type="cellIs" dxfId="333" priority="102" operator="equal">
      <formula>"Yes"</formula>
    </cfRule>
  </conditionalFormatting>
  <conditionalFormatting sqref="F26">
    <cfRule type="cellIs" dxfId="332" priority="99" operator="equal">
      <formula>"No"</formula>
    </cfRule>
    <cfRule type="cellIs" dxfId="331" priority="100" operator="equal">
      <formula>"Yes"</formula>
    </cfRule>
  </conditionalFormatting>
  <conditionalFormatting sqref="G26">
    <cfRule type="cellIs" dxfId="330" priority="97" operator="equal">
      <formula>"No"</formula>
    </cfRule>
    <cfRule type="cellIs" dxfId="329" priority="98" operator="equal">
      <formula>"Yes"</formula>
    </cfRule>
  </conditionalFormatting>
  <conditionalFormatting sqref="H31">
    <cfRule type="cellIs" dxfId="328" priority="95" operator="equal">
      <formula>20</formula>
    </cfRule>
    <cfRule type="cellIs" dxfId="327" priority="96" operator="equal">
      <formula>1</formula>
    </cfRule>
  </conditionalFormatting>
  <conditionalFormatting sqref="E32:G32">
    <cfRule type="cellIs" dxfId="326" priority="93" operator="equal">
      <formula>"No"</formula>
    </cfRule>
    <cfRule type="cellIs" dxfId="325" priority="94" operator="equal">
      <formula>"Yes"</formula>
    </cfRule>
  </conditionalFormatting>
  <conditionalFormatting sqref="H32">
    <cfRule type="cellIs" dxfId="324" priority="91" operator="equal">
      <formula>20</formula>
    </cfRule>
    <cfRule type="cellIs" dxfId="323" priority="92" operator="equal">
      <formula>1</formula>
    </cfRule>
  </conditionalFormatting>
  <conditionalFormatting sqref="E34:G34">
    <cfRule type="cellIs" dxfId="322" priority="89" operator="equal">
      <formula>"No"</formula>
    </cfRule>
    <cfRule type="cellIs" dxfId="321" priority="90" operator="equal">
      <formula>"Yes"</formula>
    </cfRule>
  </conditionalFormatting>
  <conditionalFormatting sqref="H34">
    <cfRule type="cellIs" dxfId="320" priority="87" operator="equal">
      <formula>20</formula>
    </cfRule>
    <cfRule type="cellIs" dxfId="319" priority="88" operator="equal">
      <formula>1</formula>
    </cfRule>
  </conditionalFormatting>
  <conditionalFormatting sqref="H3">
    <cfRule type="cellIs" dxfId="318" priority="81" operator="equal">
      <formula>20</formula>
    </cfRule>
    <cfRule type="cellIs" dxfId="317" priority="82" operator="equal">
      <formula>1</formula>
    </cfRule>
  </conditionalFormatting>
  <conditionalFormatting sqref="G3">
    <cfRule type="cellIs" dxfId="316" priority="79" operator="equal">
      <formula>"No"</formula>
    </cfRule>
    <cfRule type="cellIs" dxfId="315" priority="80" operator="equal">
      <formula>"Yes"</formula>
    </cfRule>
  </conditionalFormatting>
  <conditionalFormatting sqref="E14:G14">
    <cfRule type="cellIs" dxfId="314" priority="77" operator="equal">
      <formula>"No"</formula>
    </cfRule>
    <cfRule type="cellIs" dxfId="313" priority="78" operator="equal">
      <formula>"Yes"</formula>
    </cfRule>
  </conditionalFormatting>
  <conditionalFormatting sqref="H14">
    <cfRule type="cellIs" dxfId="312" priority="75" operator="equal">
      <formula>20</formula>
    </cfRule>
    <cfRule type="cellIs" dxfId="311" priority="76" operator="equal">
      <formula>1</formula>
    </cfRule>
  </conditionalFormatting>
  <conditionalFormatting sqref="H14">
    <cfRule type="cellIs" dxfId="310" priority="73" operator="equal">
      <formula>20</formula>
    </cfRule>
    <cfRule type="cellIs" dxfId="309" priority="74" operator="equal">
      <formula>1</formula>
    </cfRule>
  </conditionalFormatting>
  <conditionalFormatting sqref="E16:G16">
    <cfRule type="cellIs" dxfId="308" priority="71" operator="equal">
      <formula>"No"</formula>
    </cfRule>
    <cfRule type="cellIs" dxfId="307" priority="72" operator="equal">
      <formula>"Yes"</formula>
    </cfRule>
  </conditionalFormatting>
  <conditionalFormatting sqref="H16">
    <cfRule type="cellIs" dxfId="306" priority="69" operator="equal">
      <formula>20</formula>
    </cfRule>
    <cfRule type="cellIs" dxfId="305" priority="70" operator="equal">
      <formula>1</formula>
    </cfRule>
  </conditionalFormatting>
  <conditionalFormatting sqref="H16">
    <cfRule type="cellIs" dxfId="304" priority="67" operator="equal">
      <formula>20</formula>
    </cfRule>
    <cfRule type="cellIs" dxfId="303" priority="68" operator="equal">
      <formula>1</formula>
    </cfRule>
  </conditionalFormatting>
  <conditionalFormatting sqref="E35:G35">
    <cfRule type="cellIs" dxfId="302" priority="65" operator="equal">
      <formula>"No"</formula>
    </cfRule>
    <cfRule type="cellIs" dxfId="301" priority="66" operator="equal">
      <formula>"Yes"</formula>
    </cfRule>
  </conditionalFormatting>
  <conditionalFormatting sqref="H35">
    <cfRule type="cellIs" dxfId="300" priority="63" operator="equal">
      <formula>20</formula>
    </cfRule>
    <cfRule type="cellIs" dxfId="299" priority="64" operator="equal">
      <formula>1</formula>
    </cfRule>
  </conditionalFormatting>
  <conditionalFormatting sqref="H46">
    <cfRule type="cellIs" dxfId="298" priority="61" operator="equal">
      <formula>20</formula>
    </cfRule>
    <cfRule type="cellIs" dxfId="297" priority="62" operator="equal">
      <formula>1</formula>
    </cfRule>
  </conditionalFormatting>
  <conditionalFormatting sqref="H46">
    <cfRule type="cellIs" dxfId="296" priority="59" operator="equal">
      <formula>20</formula>
    </cfRule>
    <cfRule type="cellIs" dxfId="295" priority="60" operator="equal">
      <formula>1</formula>
    </cfRule>
  </conditionalFormatting>
  <conditionalFormatting sqref="H46">
    <cfRule type="cellIs" dxfId="294" priority="57" operator="equal">
      <formula>20</formula>
    </cfRule>
    <cfRule type="cellIs" dxfId="293" priority="58" operator="equal">
      <formula>1</formula>
    </cfRule>
  </conditionalFormatting>
  <conditionalFormatting sqref="H46">
    <cfRule type="cellIs" dxfId="292" priority="55" operator="equal">
      <formula>20</formula>
    </cfRule>
    <cfRule type="cellIs" dxfId="291" priority="56" operator="equal">
      <formula>1</formula>
    </cfRule>
  </conditionalFormatting>
  <conditionalFormatting sqref="F46">
    <cfRule type="cellIs" dxfId="290" priority="49" operator="equal">
      <formula>"No"</formula>
    </cfRule>
    <cfRule type="cellIs" dxfId="289" priority="50" operator="equal">
      <formula>"Yes"</formula>
    </cfRule>
  </conditionalFormatting>
  <conditionalFormatting sqref="F46">
    <cfRule type="cellIs" dxfId="288" priority="47" operator="equal">
      <formula>"No"</formula>
    </cfRule>
    <cfRule type="cellIs" dxfId="287" priority="48" operator="equal">
      <formula>"Yes"</formula>
    </cfRule>
  </conditionalFormatting>
  <conditionalFormatting sqref="E46">
    <cfRule type="cellIs" dxfId="286" priority="53" operator="equal">
      <formula>"No"</formula>
    </cfRule>
    <cfRule type="cellIs" dxfId="285" priority="54" operator="equal">
      <formula>"Yes"</formula>
    </cfRule>
  </conditionalFormatting>
  <conditionalFormatting sqref="E46">
    <cfRule type="cellIs" dxfId="284" priority="51" operator="equal">
      <formula>"No"</formula>
    </cfRule>
    <cfRule type="cellIs" dxfId="283" priority="52" operator="equal">
      <formula>"Yes"</formula>
    </cfRule>
  </conditionalFormatting>
  <conditionalFormatting sqref="G46">
    <cfRule type="cellIs" dxfId="282" priority="43" operator="equal">
      <formula>"No"</formula>
    </cfRule>
    <cfRule type="cellIs" dxfId="281" priority="44" operator="equal">
      <formula>"Yes"</formula>
    </cfRule>
  </conditionalFormatting>
  <conditionalFormatting sqref="G46">
    <cfRule type="cellIs" dxfId="280" priority="41" operator="equal">
      <formula>"No"</formula>
    </cfRule>
    <cfRule type="cellIs" dxfId="279" priority="42" operator="equal">
      <formula>"Yes"</formula>
    </cfRule>
  </conditionalFormatting>
  <conditionalFormatting sqref="H47">
    <cfRule type="cellIs" dxfId="278" priority="39" operator="equal">
      <formula>20</formula>
    </cfRule>
    <cfRule type="cellIs" dxfId="277" priority="40" operator="equal">
      <formula>1</formula>
    </cfRule>
  </conditionalFormatting>
  <conditionalFormatting sqref="H47">
    <cfRule type="cellIs" dxfId="276" priority="37" operator="equal">
      <formula>20</formula>
    </cfRule>
    <cfRule type="cellIs" dxfId="275" priority="38" operator="equal">
      <formula>1</formula>
    </cfRule>
  </conditionalFormatting>
  <conditionalFormatting sqref="H47">
    <cfRule type="cellIs" dxfId="274" priority="35" operator="equal">
      <formula>20</formula>
    </cfRule>
    <cfRule type="cellIs" dxfId="273" priority="36" operator="equal">
      <formula>1</formula>
    </cfRule>
  </conditionalFormatting>
  <conditionalFormatting sqref="H47">
    <cfRule type="cellIs" dxfId="272" priority="33" operator="equal">
      <formula>20</formula>
    </cfRule>
    <cfRule type="cellIs" dxfId="271" priority="34" operator="equal">
      <formula>1</formula>
    </cfRule>
  </conditionalFormatting>
  <conditionalFormatting sqref="F47">
    <cfRule type="cellIs" dxfId="270" priority="27" operator="equal">
      <formula>"No"</formula>
    </cfRule>
    <cfRule type="cellIs" dxfId="269" priority="28" operator="equal">
      <formula>"Yes"</formula>
    </cfRule>
  </conditionalFormatting>
  <conditionalFormatting sqref="F47">
    <cfRule type="cellIs" dxfId="268" priority="25" operator="equal">
      <formula>"No"</formula>
    </cfRule>
    <cfRule type="cellIs" dxfId="267" priority="26" operator="equal">
      <formula>"Yes"</formula>
    </cfRule>
  </conditionalFormatting>
  <conditionalFormatting sqref="E47">
    <cfRule type="cellIs" dxfId="266" priority="31" operator="equal">
      <formula>"No"</formula>
    </cfRule>
    <cfRule type="cellIs" dxfId="265" priority="32" operator="equal">
      <formula>"Yes"</formula>
    </cfRule>
  </conditionalFormatting>
  <conditionalFormatting sqref="E47">
    <cfRule type="cellIs" dxfId="264" priority="29" operator="equal">
      <formula>"No"</formula>
    </cfRule>
    <cfRule type="cellIs" dxfId="263" priority="30" operator="equal">
      <formula>"Yes"</formula>
    </cfRule>
  </conditionalFormatting>
  <conditionalFormatting sqref="G47">
    <cfRule type="cellIs" dxfId="262" priority="23" operator="equal">
      <formula>"No"</formula>
    </cfRule>
    <cfRule type="cellIs" dxfId="261" priority="24" operator="equal">
      <formula>"Yes"</formula>
    </cfRule>
  </conditionalFormatting>
  <conditionalFormatting sqref="G47">
    <cfRule type="cellIs" dxfId="260" priority="21" operator="equal">
      <formula>"No"</formula>
    </cfRule>
    <cfRule type="cellIs" dxfId="259" priority="22" operator="equal">
      <formula>"Yes"</formula>
    </cfRule>
  </conditionalFormatting>
  <conditionalFormatting sqref="H48">
    <cfRule type="cellIs" dxfId="258" priority="19" operator="equal">
      <formula>20</formula>
    </cfRule>
    <cfRule type="cellIs" dxfId="257" priority="20" operator="equal">
      <formula>1</formula>
    </cfRule>
  </conditionalFormatting>
  <conditionalFormatting sqref="H48">
    <cfRule type="cellIs" dxfId="256" priority="17" operator="equal">
      <formula>20</formula>
    </cfRule>
    <cfRule type="cellIs" dxfId="255" priority="18" operator="equal">
      <formula>1</formula>
    </cfRule>
  </conditionalFormatting>
  <conditionalFormatting sqref="H48">
    <cfRule type="cellIs" dxfId="254" priority="15" operator="equal">
      <formula>20</formula>
    </cfRule>
    <cfRule type="cellIs" dxfId="253" priority="16" operator="equal">
      <formula>1</formula>
    </cfRule>
  </conditionalFormatting>
  <conditionalFormatting sqref="H48">
    <cfRule type="cellIs" dxfId="252" priority="13" operator="equal">
      <formula>20</formula>
    </cfRule>
    <cfRule type="cellIs" dxfId="251" priority="14" operator="equal">
      <formula>1</formula>
    </cfRule>
  </conditionalFormatting>
  <conditionalFormatting sqref="F48">
    <cfRule type="cellIs" dxfId="250" priority="7" operator="equal">
      <formula>"No"</formula>
    </cfRule>
    <cfRule type="cellIs" dxfId="249" priority="8" operator="equal">
      <formula>"Yes"</formula>
    </cfRule>
  </conditionalFormatting>
  <conditionalFormatting sqref="F48">
    <cfRule type="cellIs" dxfId="248" priority="5" operator="equal">
      <formula>"No"</formula>
    </cfRule>
    <cfRule type="cellIs" dxfId="247" priority="6" operator="equal">
      <formula>"Yes"</formula>
    </cfRule>
  </conditionalFormatting>
  <conditionalFormatting sqref="E48">
    <cfRule type="cellIs" dxfId="246" priority="11" operator="equal">
      <formula>"No"</formula>
    </cfRule>
    <cfRule type="cellIs" dxfId="245" priority="12" operator="equal">
      <formula>"Yes"</formula>
    </cfRule>
  </conditionalFormatting>
  <conditionalFormatting sqref="E48">
    <cfRule type="cellIs" dxfId="244" priority="9" operator="equal">
      <formula>"No"</formula>
    </cfRule>
    <cfRule type="cellIs" dxfId="243" priority="10" operator="equal">
      <formula>"Yes"</formula>
    </cfRule>
  </conditionalFormatting>
  <conditionalFormatting sqref="G48">
    <cfRule type="cellIs" dxfId="242" priority="3" operator="equal">
      <formula>"No"</formula>
    </cfRule>
    <cfRule type="cellIs" dxfId="241" priority="4" operator="equal">
      <formula>"Yes"</formula>
    </cfRule>
  </conditionalFormatting>
  <conditionalFormatting sqref="G48">
    <cfRule type="cellIs" dxfId="240" priority="1" operator="equal">
      <formula>"No"</formula>
    </cfRule>
    <cfRule type="cellIs" dxfId="239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01"/>
  <sheetViews>
    <sheetView showGridLines="0" zoomScaleNormal="100" workbookViewId="0"/>
  </sheetViews>
  <sheetFormatPr defaultRowHeight="15.6" x14ac:dyDescent="0.3"/>
  <cols>
    <col min="1" max="1" width="16.69921875" style="20" bestFit="1" customWidth="1"/>
    <col min="2" max="2" width="25.69921875" style="20" bestFit="1" customWidth="1"/>
    <col min="3" max="3" width="20.09765625" style="20" bestFit="1" customWidth="1"/>
    <col min="4" max="4" width="4.8984375" style="20" bestFit="1" customWidth="1"/>
    <col min="5" max="5" width="5.796875" style="20" bestFit="1" customWidth="1"/>
    <col min="6" max="6" width="3.8984375" style="20" bestFit="1" customWidth="1"/>
    <col min="7" max="7" width="7" style="20" customWidth="1"/>
    <col min="8" max="8" width="3.8984375" style="20" bestFit="1" customWidth="1"/>
    <col min="9" max="9" width="5.3984375" style="20" bestFit="1" customWidth="1"/>
    <col min="10" max="10" width="10" style="20" bestFit="1" customWidth="1"/>
    <col min="11" max="11" width="16.296875" bestFit="1" customWidth="1"/>
  </cols>
  <sheetData>
    <row r="1" spans="1:11" ht="16.2" thickBot="1" x14ac:dyDescent="0.35">
      <c r="A1" s="102" t="s">
        <v>0</v>
      </c>
      <c r="B1" s="77" t="s">
        <v>37</v>
      </c>
      <c r="C1" s="77" t="s">
        <v>38</v>
      </c>
      <c r="D1" s="79" t="s">
        <v>39</v>
      </c>
      <c r="E1" s="77" t="s">
        <v>40</v>
      </c>
      <c r="F1" s="77" t="s">
        <v>41</v>
      </c>
      <c r="G1" s="77" t="s">
        <v>42</v>
      </c>
      <c r="H1" s="81" t="s">
        <v>43</v>
      </c>
      <c r="I1" s="78" t="s">
        <v>28</v>
      </c>
      <c r="J1" s="78" t="s">
        <v>141</v>
      </c>
      <c r="K1" s="78" t="s">
        <v>38</v>
      </c>
    </row>
    <row r="2" spans="1:11" x14ac:dyDescent="0.3">
      <c r="A2" s="71" t="s">
        <v>114</v>
      </c>
      <c r="B2" s="72" t="s">
        <v>122</v>
      </c>
      <c r="C2" s="72" t="s">
        <v>123</v>
      </c>
      <c r="D2" s="80">
        <v>6</v>
      </c>
      <c r="E2" s="154">
        <v>4</v>
      </c>
      <c r="F2" s="154">
        <v>2</v>
      </c>
      <c r="G2" s="180">
        <v>1</v>
      </c>
      <c r="H2" s="138">
        <f t="shared" ref="H2:H65" ca="1" si="0">RANDBETWEEN(1,20)</f>
        <v>15</v>
      </c>
      <c r="I2" s="72">
        <f t="shared" ref="I2:I53" ca="1" si="1">SUM(D2:H2)</f>
        <v>28</v>
      </c>
      <c r="J2" s="191" t="str">
        <f t="shared" ref="J2:J27" ca="1" si="2">IF(I2&gt;$H$80-1,"Hit","Miss")</f>
        <v>Miss</v>
      </c>
      <c r="K2" s="72">
        <f t="shared" ref="K2:K26" ca="1" si="3">IF(J2="Hit",(CONCATENATE(RANDBETWEEN(1,8)," + 3 + 2 + ",(RANDBETWEEN(1,6)+RANDBETWEEN(1,6)+RANDBETWEEN(1,6)))),0)</f>
        <v>0</v>
      </c>
    </row>
    <row r="3" spans="1:11" x14ac:dyDescent="0.3">
      <c r="A3" s="71" t="s">
        <v>114</v>
      </c>
      <c r="B3" s="72" t="s">
        <v>122</v>
      </c>
      <c r="C3" s="72" t="s">
        <v>123</v>
      </c>
      <c r="D3" s="80">
        <v>6</v>
      </c>
      <c r="E3" s="154">
        <v>4</v>
      </c>
      <c r="F3" s="154">
        <v>2</v>
      </c>
      <c r="G3" s="180">
        <v>1</v>
      </c>
      <c r="H3" s="138">
        <f t="shared" ca="1" si="0"/>
        <v>15</v>
      </c>
      <c r="I3" s="72">
        <f t="shared" ca="1" si="1"/>
        <v>28</v>
      </c>
      <c r="J3" s="191" t="str">
        <f t="shared" ca="1" si="2"/>
        <v>Miss</v>
      </c>
      <c r="K3" s="72">
        <f t="shared" ca="1" si="3"/>
        <v>0</v>
      </c>
    </row>
    <row r="4" spans="1:11" x14ac:dyDescent="0.3">
      <c r="A4" s="71" t="s">
        <v>114</v>
      </c>
      <c r="B4" s="72" t="s">
        <v>122</v>
      </c>
      <c r="C4" s="72" t="s">
        <v>123</v>
      </c>
      <c r="D4" s="80">
        <v>6</v>
      </c>
      <c r="E4" s="154">
        <v>4</v>
      </c>
      <c r="F4" s="154">
        <v>2</v>
      </c>
      <c r="G4" s="180">
        <v>1</v>
      </c>
      <c r="H4" s="138">
        <f t="shared" ca="1" si="0"/>
        <v>6</v>
      </c>
      <c r="I4" s="72">
        <f t="shared" ca="1" si="1"/>
        <v>19</v>
      </c>
      <c r="J4" s="191" t="str">
        <f t="shared" ca="1" si="2"/>
        <v>Miss</v>
      </c>
      <c r="K4" s="72">
        <f t="shared" ca="1" si="3"/>
        <v>0</v>
      </c>
    </row>
    <row r="5" spans="1:11" x14ac:dyDescent="0.3">
      <c r="A5" s="71" t="s">
        <v>114</v>
      </c>
      <c r="B5" s="72" t="s">
        <v>122</v>
      </c>
      <c r="C5" s="72" t="s">
        <v>123</v>
      </c>
      <c r="D5" s="80">
        <v>6</v>
      </c>
      <c r="E5" s="154">
        <v>4</v>
      </c>
      <c r="F5" s="154">
        <v>2</v>
      </c>
      <c r="G5" s="180">
        <v>1</v>
      </c>
      <c r="H5" s="138">
        <f t="shared" ca="1" si="0"/>
        <v>16</v>
      </c>
      <c r="I5" s="72">
        <f t="shared" ca="1" si="1"/>
        <v>29</v>
      </c>
      <c r="J5" s="191" t="str">
        <f t="shared" ca="1" si="2"/>
        <v>Miss</v>
      </c>
      <c r="K5" s="72">
        <f t="shared" ca="1" si="3"/>
        <v>0</v>
      </c>
    </row>
    <row r="6" spans="1:11" x14ac:dyDescent="0.3">
      <c r="A6" s="71" t="s">
        <v>114</v>
      </c>
      <c r="B6" s="72" t="s">
        <v>122</v>
      </c>
      <c r="C6" s="72" t="s">
        <v>123</v>
      </c>
      <c r="D6" s="80">
        <v>6</v>
      </c>
      <c r="E6" s="154">
        <v>4</v>
      </c>
      <c r="F6" s="154">
        <v>2</v>
      </c>
      <c r="G6" s="180">
        <v>1</v>
      </c>
      <c r="H6" s="138">
        <f t="shared" ca="1" si="0"/>
        <v>18</v>
      </c>
      <c r="I6" s="72">
        <f t="shared" ca="1" si="1"/>
        <v>31</v>
      </c>
      <c r="J6" s="191" t="str">
        <f t="shared" ca="1" si="2"/>
        <v>Miss</v>
      </c>
      <c r="K6" s="72">
        <f t="shared" ca="1" si="3"/>
        <v>0</v>
      </c>
    </row>
    <row r="7" spans="1:11" x14ac:dyDescent="0.3">
      <c r="A7" s="71" t="s">
        <v>114</v>
      </c>
      <c r="B7" s="72" t="s">
        <v>122</v>
      </c>
      <c r="C7" s="72" t="s">
        <v>123</v>
      </c>
      <c r="D7" s="80">
        <v>6</v>
      </c>
      <c r="E7" s="154">
        <v>4</v>
      </c>
      <c r="F7" s="154">
        <v>2</v>
      </c>
      <c r="G7" s="180">
        <v>1</v>
      </c>
      <c r="H7" s="138">
        <f t="shared" ca="1" si="0"/>
        <v>10</v>
      </c>
      <c r="I7" s="72">
        <f t="shared" ca="1" si="1"/>
        <v>23</v>
      </c>
      <c r="J7" s="191" t="str">
        <f t="shared" ca="1" si="2"/>
        <v>Miss</v>
      </c>
      <c r="K7" s="72">
        <f t="shared" ca="1" si="3"/>
        <v>0</v>
      </c>
    </row>
    <row r="8" spans="1:11" x14ac:dyDescent="0.3">
      <c r="A8" s="71" t="s">
        <v>114</v>
      </c>
      <c r="B8" s="72" t="s">
        <v>122</v>
      </c>
      <c r="C8" s="72" t="s">
        <v>123</v>
      </c>
      <c r="D8" s="80">
        <v>6</v>
      </c>
      <c r="E8" s="154">
        <v>4</v>
      </c>
      <c r="F8" s="154">
        <v>2</v>
      </c>
      <c r="G8" s="180">
        <v>1</v>
      </c>
      <c r="H8" s="138">
        <f t="shared" ca="1" si="0"/>
        <v>4</v>
      </c>
      <c r="I8" s="72">
        <f t="shared" ca="1" si="1"/>
        <v>17</v>
      </c>
      <c r="J8" s="191" t="str">
        <f t="shared" ca="1" si="2"/>
        <v>Miss</v>
      </c>
      <c r="K8" s="72">
        <f t="shared" ca="1" si="3"/>
        <v>0</v>
      </c>
    </row>
    <row r="9" spans="1:11" x14ac:dyDescent="0.3">
      <c r="A9" s="71" t="s">
        <v>114</v>
      </c>
      <c r="B9" s="72" t="s">
        <v>122</v>
      </c>
      <c r="C9" s="72" t="s">
        <v>123</v>
      </c>
      <c r="D9" s="80">
        <v>6</v>
      </c>
      <c r="E9" s="154">
        <v>4</v>
      </c>
      <c r="F9" s="154">
        <v>2</v>
      </c>
      <c r="G9" s="180">
        <v>1</v>
      </c>
      <c r="H9" s="138">
        <f t="shared" ca="1" si="0"/>
        <v>15</v>
      </c>
      <c r="I9" s="72">
        <f t="shared" ca="1" si="1"/>
        <v>28</v>
      </c>
      <c r="J9" s="191" t="str">
        <f t="shared" ca="1" si="2"/>
        <v>Miss</v>
      </c>
      <c r="K9" s="72">
        <f t="shared" ca="1" si="3"/>
        <v>0</v>
      </c>
    </row>
    <row r="10" spans="1:11" x14ac:dyDescent="0.3">
      <c r="A10" s="71" t="s">
        <v>114</v>
      </c>
      <c r="B10" s="72" t="s">
        <v>122</v>
      </c>
      <c r="C10" s="72" t="s">
        <v>123</v>
      </c>
      <c r="D10" s="80">
        <v>6</v>
      </c>
      <c r="E10" s="154">
        <v>4</v>
      </c>
      <c r="F10" s="154">
        <v>2</v>
      </c>
      <c r="G10" s="180">
        <v>1</v>
      </c>
      <c r="H10" s="138">
        <f t="shared" ca="1" si="0"/>
        <v>12</v>
      </c>
      <c r="I10" s="72">
        <f t="shared" ca="1" si="1"/>
        <v>25</v>
      </c>
      <c r="J10" s="191" t="str">
        <f t="shared" ca="1" si="2"/>
        <v>Miss</v>
      </c>
      <c r="K10" s="72">
        <f t="shared" ca="1" si="3"/>
        <v>0</v>
      </c>
    </row>
    <row r="11" spans="1:11" x14ac:dyDescent="0.3">
      <c r="A11" s="71" t="s">
        <v>114</v>
      </c>
      <c r="B11" s="72" t="s">
        <v>122</v>
      </c>
      <c r="C11" s="72" t="s">
        <v>123</v>
      </c>
      <c r="D11" s="80">
        <v>6</v>
      </c>
      <c r="E11" s="154">
        <v>4</v>
      </c>
      <c r="F11" s="154">
        <v>2</v>
      </c>
      <c r="G11" s="180">
        <v>1</v>
      </c>
      <c r="H11" s="138">
        <f t="shared" ca="1" si="0"/>
        <v>18</v>
      </c>
      <c r="I11" s="72">
        <f t="shared" ca="1" si="1"/>
        <v>31</v>
      </c>
      <c r="J11" s="191" t="str">
        <f t="shared" ca="1" si="2"/>
        <v>Miss</v>
      </c>
      <c r="K11" s="72">
        <f t="shared" ca="1" si="3"/>
        <v>0</v>
      </c>
    </row>
    <row r="12" spans="1:11" x14ac:dyDescent="0.3">
      <c r="A12" s="71" t="s">
        <v>114</v>
      </c>
      <c r="B12" s="72" t="s">
        <v>122</v>
      </c>
      <c r="C12" s="72" t="s">
        <v>123</v>
      </c>
      <c r="D12" s="80">
        <v>6</v>
      </c>
      <c r="E12" s="154">
        <v>4</v>
      </c>
      <c r="F12" s="154">
        <v>2</v>
      </c>
      <c r="G12" s="180">
        <v>1</v>
      </c>
      <c r="H12" s="138">
        <f t="shared" ca="1" si="0"/>
        <v>12</v>
      </c>
      <c r="I12" s="72">
        <f t="shared" ca="1" si="1"/>
        <v>25</v>
      </c>
      <c r="J12" s="191" t="str">
        <f t="shared" ca="1" si="2"/>
        <v>Miss</v>
      </c>
      <c r="K12" s="72">
        <f t="shared" ca="1" si="3"/>
        <v>0</v>
      </c>
    </row>
    <row r="13" spans="1:11" x14ac:dyDescent="0.3">
      <c r="A13" s="71" t="s">
        <v>114</v>
      </c>
      <c r="B13" s="72" t="s">
        <v>122</v>
      </c>
      <c r="C13" s="72" t="s">
        <v>123</v>
      </c>
      <c r="D13" s="80">
        <v>6</v>
      </c>
      <c r="E13" s="154">
        <v>4</v>
      </c>
      <c r="F13" s="154">
        <v>2</v>
      </c>
      <c r="G13" s="180">
        <v>1</v>
      </c>
      <c r="H13" s="138">
        <f t="shared" ca="1" si="0"/>
        <v>12</v>
      </c>
      <c r="I13" s="72">
        <f t="shared" ca="1" si="1"/>
        <v>25</v>
      </c>
      <c r="J13" s="191" t="str">
        <f t="shared" ca="1" si="2"/>
        <v>Miss</v>
      </c>
      <c r="K13" s="72">
        <f t="shared" ca="1" si="3"/>
        <v>0</v>
      </c>
    </row>
    <row r="14" spans="1:11" x14ac:dyDescent="0.3">
      <c r="A14" s="71" t="s">
        <v>114</v>
      </c>
      <c r="B14" s="72" t="s">
        <v>122</v>
      </c>
      <c r="C14" s="72" t="s">
        <v>123</v>
      </c>
      <c r="D14" s="80">
        <v>6</v>
      </c>
      <c r="E14" s="154">
        <v>4</v>
      </c>
      <c r="F14" s="154">
        <v>2</v>
      </c>
      <c r="G14" s="180">
        <v>1</v>
      </c>
      <c r="H14" s="138">
        <f t="shared" ca="1" si="0"/>
        <v>11</v>
      </c>
      <c r="I14" s="72">
        <f t="shared" ca="1" si="1"/>
        <v>24</v>
      </c>
      <c r="J14" s="191" t="str">
        <f t="shared" ca="1" si="2"/>
        <v>Miss</v>
      </c>
      <c r="K14" s="72">
        <f t="shared" ca="1" si="3"/>
        <v>0</v>
      </c>
    </row>
    <row r="15" spans="1:11" x14ac:dyDescent="0.3">
      <c r="A15" s="71" t="s">
        <v>114</v>
      </c>
      <c r="B15" s="72" t="s">
        <v>122</v>
      </c>
      <c r="C15" s="72" t="s">
        <v>123</v>
      </c>
      <c r="D15" s="80">
        <v>6</v>
      </c>
      <c r="E15" s="154">
        <v>4</v>
      </c>
      <c r="F15" s="154">
        <v>2</v>
      </c>
      <c r="G15" s="180">
        <v>1</v>
      </c>
      <c r="H15" s="138">
        <f t="shared" ca="1" si="0"/>
        <v>3</v>
      </c>
      <c r="I15" s="72">
        <f t="shared" ca="1" si="1"/>
        <v>16</v>
      </c>
      <c r="J15" s="191" t="str">
        <f t="shared" ca="1" si="2"/>
        <v>Miss</v>
      </c>
      <c r="K15" s="72">
        <f t="shared" ca="1" si="3"/>
        <v>0</v>
      </c>
    </row>
    <row r="16" spans="1:11" x14ac:dyDescent="0.3">
      <c r="A16" s="71" t="s">
        <v>114</v>
      </c>
      <c r="B16" s="72" t="s">
        <v>122</v>
      </c>
      <c r="C16" s="72" t="s">
        <v>123</v>
      </c>
      <c r="D16" s="80">
        <v>6</v>
      </c>
      <c r="E16" s="154">
        <v>4</v>
      </c>
      <c r="F16" s="154">
        <v>2</v>
      </c>
      <c r="G16" s="180">
        <v>1</v>
      </c>
      <c r="H16" s="138">
        <f t="shared" ca="1" si="0"/>
        <v>17</v>
      </c>
      <c r="I16" s="72">
        <f t="shared" ca="1" si="1"/>
        <v>30</v>
      </c>
      <c r="J16" s="191" t="str">
        <f t="shared" ca="1" si="2"/>
        <v>Miss</v>
      </c>
      <c r="K16" s="72">
        <f t="shared" ca="1" si="3"/>
        <v>0</v>
      </c>
    </row>
    <row r="17" spans="1:11" x14ac:dyDescent="0.3">
      <c r="A17" s="71" t="s">
        <v>114</v>
      </c>
      <c r="B17" s="72" t="s">
        <v>122</v>
      </c>
      <c r="C17" s="72" t="s">
        <v>123</v>
      </c>
      <c r="D17" s="80">
        <v>6</v>
      </c>
      <c r="E17" s="154">
        <v>4</v>
      </c>
      <c r="F17" s="154">
        <v>2</v>
      </c>
      <c r="G17" s="180">
        <v>1</v>
      </c>
      <c r="H17" s="138">
        <f t="shared" ca="1" si="0"/>
        <v>19</v>
      </c>
      <c r="I17" s="72">
        <f t="shared" ca="1" si="1"/>
        <v>32</v>
      </c>
      <c r="J17" s="191" t="str">
        <f t="shared" ca="1" si="2"/>
        <v>Miss</v>
      </c>
      <c r="K17" s="72">
        <f t="shared" ca="1" si="3"/>
        <v>0</v>
      </c>
    </row>
    <row r="18" spans="1:11" x14ac:dyDescent="0.3">
      <c r="A18" s="71" t="s">
        <v>114</v>
      </c>
      <c r="B18" s="72" t="s">
        <v>122</v>
      </c>
      <c r="C18" s="72" t="s">
        <v>123</v>
      </c>
      <c r="D18" s="80">
        <v>6</v>
      </c>
      <c r="E18" s="154">
        <v>4</v>
      </c>
      <c r="F18" s="154">
        <v>2</v>
      </c>
      <c r="G18" s="180">
        <v>1</v>
      </c>
      <c r="H18" s="138">
        <f t="shared" ca="1" si="0"/>
        <v>20</v>
      </c>
      <c r="I18" s="72">
        <f t="shared" ca="1" si="1"/>
        <v>33</v>
      </c>
      <c r="J18" s="191" t="str">
        <f t="shared" ca="1" si="2"/>
        <v>Miss</v>
      </c>
      <c r="K18" s="72">
        <f t="shared" ca="1" si="3"/>
        <v>0</v>
      </c>
    </row>
    <row r="19" spans="1:11" x14ac:dyDescent="0.3">
      <c r="A19" s="71" t="s">
        <v>114</v>
      </c>
      <c r="B19" s="72" t="s">
        <v>122</v>
      </c>
      <c r="C19" s="72" t="s">
        <v>123</v>
      </c>
      <c r="D19" s="80">
        <v>6</v>
      </c>
      <c r="E19" s="154">
        <v>4</v>
      </c>
      <c r="F19" s="154">
        <v>2</v>
      </c>
      <c r="G19" s="180">
        <v>1</v>
      </c>
      <c r="H19" s="138">
        <f t="shared" ca="1" si="0"/>
        <v>18</v>
      </c>
      <c r="I19" s="72">
        <f t="shared" ca="1" si="1"/>
        <v>31</v>
      </c>
      <c r="J19" s="191" t="str">
        <f t="shared" ca="1" si="2"/>
        <v>Miss</v>
      </c>
      <c r="K19" s="72">
        <f t="shared" ca="1" si="3"/>
        <v>0</v>
      </c>
    </row>
    <row r="20" spans="1:11" x14ac:dyDescent="0.3">
      <c r="A20" s="71" t="s">
        <v>114</v>
      </c>
      <c r="B20" s="72" t="s">
        <v>122</v>
      </c>
      <c r="C20" s="72" t="s">
        <v>123</v>
      </c>
      <c r="D20" s="80">
        <v>6</v>
      </c>
      <c r="E20" s="154">
        <v>4</v>
      </c>
      <c r="F20" s="154">
        <v>2</v>
      </c>
      <c r="G20" s="180">
        <v>1</v>
      </c>
      <c r="H20" s="138">
        <f t="shared" ca="1" si="0"/>
        <v>18</v>
      </c>
      <c r="I20" s="72">
        <f t="shared" ca="1" si="1"/>
        <v>31</v>
      </c>
      <c r="J20" s="191" t="str">
        <f t="shared" ca="1" si="2"/>
        <v>Miss</v>
      </c>
      <c r="K20" s="72">
        <f t="shared" ca="1" si="3"/>
        <v>0</v>
      </c>
    </row>
    <row r="21" spans="1:11" x14ac:dyDescent="0.3">
      <c r="A21" s="71" t="s">
        <v>114</v>
      </c>
      <c r="B21" s="72" t="s">
        <v>122</v>
      </c>
      <c r="C21" s="72" t="s">
        <v>123</v>
      </c>
      <c r="D21" s="80">
        <v>6</v>
      </c>
      <c r="E21" s="154">
        <v>4</v>
      </c>
      <c r="F21" s="154">
        <v>2</v>
      </c>
      <c r="G21" s="180">
        <v>1</v>
      </c>
      <c r="H21" s="138">
        <f t="shared" ca="1" si="0"/>
        <v>4</v>
      </c>
      <c r="I21" s="72">
        <f t="shared" ca="1" si="1"/>
        <v>17</v>
      </c>
      <c r="J21" s="191" t="str">
        <f t="shared" ca="1" si="2"/>
        <v>Miss</v>
      </c>
      <c r="K21" s="72">
        <f t="shared" ca="1" si="3"/>
        <v>0</v>
      </c>
    </row>
    <row r="22" spans="1:11" x14ac:dyDescent="0.3">
      <c r="A22" s="71" t="s">
        <v>114</v>
      </c>
      <c r="B22" s="72" t="s">
        <v>122</v>
      </c>
      <c r="C22" s="72" t="s">
        <v>123</v>
      </c>
      <c r="D22" s="80">
        <v>6</v>
      </c>
      <c r="E22" s="154">
        <v>4</v>
      </c>
      <c r="F22" s="154">
        <v>2</v>
      </c>
      <c r="G22" s="180">
        <v>1</v>
      </c>
      <c r="H22" s="138">
        <f t="shared" ca="1" si="0"/>
        <v>18</v>
      </c>
      <c r="I22" s="72">
        <f t="shared" ca="1" si="1"/>
        <v>31</v>
      </c>
      <c r="J22" s="191" t="str">
        <f t="shared" ca="1" si="2"/>
        <v>Miss</v>
      </c>
      <c r="K22" s="72">
        <f t="shared" ca="1" si="3"/>
        <v>0</v>
      </c>
    </row>
    <row r="23" spans="1:11" x14ac:dyDescent="0.3">
      <c r="A23" s="71" t="s">
        <v>114</v>
      </c>
      <c r="B23" s="72" t="s">
        <v>122</v>
      </c>
      <c r="C23" s="72" t="s">
        <v>123</v>
      </c>
      <c r="D23" s="80">
        <v>6</v>
      </c>
      <c r="E23" s="154">
        <v>4</v>
      </c>
      <c r="F23" s="154">
        <v>2</v>
      </c>
      <c r="G23" s="180">
        <v>1</v>
      </c>
      <c r="H23" s="138">
        <f t="shared" ca="1" si="0"/>
        <v>13</v>
      </c>
      <c r="I23" s="72">
        <f t="shared" ca="1" si="1"/>
        <v>26</v>
      </c>
      <c r="J23" s="191" t="str">
        <f t="shared" ca="1" si="2"/>
        <v>Miss</v>
      </c>
      <c r="K23" s="72">
        <f t="shared" ca="1" si="3"/>
        <v>0</v>
      </c>
    </row>
    <row r="24" spans="1:11" x14ac:dyDescent="0.3">
      <c r="A24" s="71" t="s">
        <v>114</v>
      </c>
      <c r="B24" s="72" t="s">
        <v>122</v>
      </c>
      <c r="C24" s="72" t="s">
        <v>123</v>
      </c>
      <c r="D24" s="80">
        <v>6</v>
      </c>
      <c r="E24" s="154">
        <v>4</v>
      </c>
      <c r="F24" s="154">
        <v>2</v>
      </c>
      <c r="G24" s="180">
        <v>1</v>
      </c>
      <c r="H24" s="138">
        <f t="shared" ca="1" si="0"/>
        <v>11</v>
      </c>
      <c r="I24" s="72">
        <f t="shared" ca="1" si="1"/>
        <v>24</v>
      </c>
      <c r="J24" s="191" t="str">
        <f t="shared" ca="1" si="2"/>
        <v>Miss</v>
      </c>
      <c r="K24" s="72">
        <f t="shared" ca="1" si="3"/>
        <v>0</v>
      </c>
    </row>
    <row r="25" spans="1:11" x14ac:dyDescent="0.3">
      <c r="A25" s="71" t="s">
        <v>114</v>
      </c>
      <c r="B25" s="72" t="s">
        <v>122</v>
      </c>
      <c r="C25" s="72" t="s">
        <v>123</v>
      </c>
      <c r="D25" s="80">
        <v>6</v>
      </c>
      <c r="E25" s="154">
        <v>4</v>
      </c>
      <c r="F25" s="154">
        <v>2</v>
      </c>
      <c r="G25" s="180">
        <v>1</v>
      </c>
      <c r="H25" s="138">
        <f t="shared" ca="1" si="0"/>
        <v>9</v>
      </c>
      <c r="I25" s="72">
        <f t="shared" ca="1" si="1"/>
        <v>22</v>
      </c>
      <c r="J25" s="191" t="str">
        <f t="shared" ca="1" si="2"/>
        <v>Miss</v>
      </c>
      <c r="K25" s="72">
        <f t="shared" ca="1" si="3"/>
        <v>0</v>
      </c>
    </row>
    <row r="26" spans="1:11" x14ac:dyDescent="0.3">
      <c r="A26" s="71" t="s">
        <v>114</v>
      </c>
      <c r="B26" s="72" t="s">
        <v>122</v>
      </c>
      <c r="C26" s="72" t="s">
        <v>123</v>
      </c>
      <c r="D26" s="80">
        <v>6</v>
      </c>
      <c r="E26" s="154">
        <v>4</v>
      </c>
      <c r="F26" s="154">
        <v>2</v>
      </c>
      <c r="G26" s="180">
        <v>1</v>
      </c>
      <c r="H26" s="138">
        <f t="shared" ca="1" si="0"/>
        <v>20</v>
      </c>
      <c r="I26" s="72">
        <f t="shared" ca="1" si="1"/>
        <v>33</v>
      </c>
      <c r="J26" s="191" t="str">
        <f t="shared" ca="1" si="2"/>
        <v>Miss</v>
      </c>
      <c r="K26" s="72">
        <f t="shared" ca="1" si="3"/>
        <v>0</v>
      </c>
    </row>
    <row r="27" spans="1:11" x14ac:dyDescent="0.3">
      <c r="A27" s="74" t="s">
        <v>114</v>
      </c>
      <c r="B27" s="75" t="s">
        <v>122</v>
      </c>
      <c r="C27" s="75" t="s">
        <v>123</v>
      </c>
      <c r="D27" s="165">
        <v>6</v>
      </c>
      <c r="E27" s="166">
        <v>4</v>
      </c>
      <c r="F27" s="166">
        <v>2</v>
      </c>
      <c r="G27" s="181">
        <v>1</v>
      </c>
      <c r="H27" s="138">
        <f t="shared" ca="1" si="0"/>
        <v>3</v>
      </c>
      <c r="I27" s="75">
        <f t="shared" ca="1" si="1"/>
        <v>16</v>
      </c>
      <c r="J27" s="193" t="str">
        <f t="shared" ca="1" si="2"/>
        <v>Miss</v>
      </c>
      <c r="K27" s="75">
        <f t="shared" ref="K27" ca="1" si="4">IF(J27="Hit",(CONCATENATE(RANDBETWEEN(1,8)," + 3 + 2 + ",(RANDBETWEEN(1,6)+RANDBETWEEN(1,6)+RANDBETWEEN(1,6)))),0)</f>
        <v>0</v>
      </c>
    </row>
    <row r="28" spans="1:11" x14ac:dyDescent="0.3">
      <c r="A28" s="71" t="s">
        <v>115</v>
      </c>
      <c r="B28" s="72" t="s">
        <v>135</v>
      </c>
      <c r="C28" s="72" t="s">
        <v>140</v>
      </c>
      <c r="D28" s="80">
        <v>5</v>
      </c>
      <c r="E28" s="154">
        <v>4</v>
      </c>
      <c r="F28" s="154">
        <v>0</v>
      </c>
      <c r="G28" s="180">
        <v>1</v>
      </c>
      <c r="H28" s="138">
        <f t="shared" ca="1" si="0"/>
        <v>3</v>
      </c>
      <c r="I28" s="72">
        <f t="shared" ca="1" si="1"/>
        <v>13</v>
      </c>
      <c r="J28" s="192" t="str">
        <f t="shared" ref="J28:J53" ca="1" si="5">IF(I28&gt;$H$81-1,"Hit","Miss")</f>
        <v>Hit</v>
      </c>
      <c r="K28" s="72" t="str">
        <f t="shared" ref="K28:K38" ca="1" si="6">IF(J28="Hit",(CONCATENATE((RANDBETWEEN(1,6)+RANDBETWEEN(1,6))," fire")),0)</f>
        <v>10 fire</v>
      </c>
    </row>
    <row r="29" spans="1:11" x14ac:dyDescent="0.3">
      <c r="A29" s="71" t="s">
        <v>115</v>
      </c>
      <c r="B29" s="72" t="s">
        <v>135</v>
      </c>
      <c r="C29" s="72" t="s">
        <v>140</v>
      </c>
      <c r="D29" s="80">
        <v>5</v>
      </c>
      <c r="E29" s="154">
        <v>4</v>
      </c>
      <c r="F29" s="154">
        <v>0</v>
      </c>
      <c r="G29" s="180">
        <v>1</v>
      </c>
      <c r="H29" s="138">
        <f t="shared" ca="1" si="0"/>
        <v>2</v>
      </c>
      <c r="I29" s="72">
        <f t="shared" ca="1" si="1"/>
        <v>12</v>
      </c>
      <c r="J29" s="192" t="str">
        <f t="shared" ca="1" si="5"/>
        <v>Hit</v>
      </c>
      <c r="K29" s="72" t="str">
        <f t="shared" ca="1" si="6"/>
        <v>4 fire</v>
      </c>
    </row>
    <row r="30" spans="1:11" x14ac:dyDescent="0.3">
      <c r="A30" s="71" t="s">
        <v>115</v>
      </c>
      <c r="B30" s="72" t="s">
        <v>135</v>
      </c>
      <c r="C30" s="72" t="s">
        <v>140</v>
      </c>
      <c r="D30" s="80">
        <v>5</v>
      </c>
      <c r="E30" s="154">
        <v>4</v>
      </c>
      <c r="F30" s="154">
        <v>0</v>
      </c>
      <c r="G30" s="180">
        <v>1</v>
      </c>
      <c r="H30" s="138">
        <f t="shared" ca="1" si="0"/>
        <v>7</v>
      </c>
      <c r="I30" s="72">
        <f t="shared" ca="1" si="1"/>
        <v>17</v>
      </c>
      <c r="J30" s="192" t="str">
        <f t="shared" ca="1" si="5"/>
        <v>Hit</v>
      </c>
      <c r="K30" s="72" t="str">
        <f t="shared" ca="1" si="6"/>
        <v>9 fire</v>
      </c>
    </row>
    <row r="31" spans="1:11" x14ac:dyDescent="0.3">
      <c r="A31" s="71" t="s">
        <v>115</v>
      </c>
      <c r="B31" s="72" t="s">
        <v>135</v>
      </c>
      <c r="C31" s="72" t="s">
        <v>140</v>
      </c>
      <c r="D31" s="80">
        <v>5</v>
      </c>
      <c r="E31" s="154">
        <v>4</v>
      </c>
      <c r="F31" s="154">
        <v>0</v>
      </c>
      <c r="G31" s="180">
        <v>1</v>
      </c>
      <c r="H31" s="138">
        <f t="shared" ca="1" si="0"/>
        <v>12</v>
      </c>
      <c r="I31" s="72">
        <f t="shared" ca="1" si="1"/>
        <v>22</v>
      </c>
      <c r="J31" s="192" t="str">
        <f t="shared" ca="1" si="5"/>
        <v>Hit</v>
      </c>
      <c r="K31" s="72" t="str">
        <f t="shared" ca="1" si="6"/>
        <v>6 fire</v>
      </c>
    </row>
    <row r="32" spans="1:11" x14ac:dyDescent="0.3">
      <c r="A32" s="71" t="s">
        <v>115</v>
      </c>
      <c r="B32" s="72" t="s">
        <v>135</v>
      </c>
      <c r="C32" s="72" t="s">
        <v>140</v>
      </c>
      <c r="D32" s="80">
        <v>5</v>
      </c>
      <c r="E32" s="154">
        <v>4</v>
      </c>
      <c r="F32" s="154">
        <v>0</v>
      </c>
      <c r="G32" s="180">
        <v>1</v>
      </c>
      <c r="H32" s="138">
        <f t="shared" ca="1" si="0"/>
        <v>15</v>
      </c>
      <c r="I32" s="72">
        <f t="shared" ca="1" si="1"/>
        <v>25</v>
      </c>
      <c r="J32" s="192" t="str">
        <f t="shared" ca="1" si="5"/>
        <v>Hit</v>
      </c>
      <c r="K32" s="72" t="str">
        <f t="shared" ca="1" si="6"/>
        <v>12 fire</v>
      </c>
    </row>
    <row r="33" spans="1:11" x14ac:dyDescent="0.3">
      <c r="A33" s="71" t="s">
        <v>115</v>
      </c>
      <c r="B33" s="72" t="s">
        <v>135</v>
      </c>
      <c r="C33" s="72" t="s">
        <v>140</v>
      </c>
      <c r="D33" s="80">
        <v>5</v>
      </c>
      <c r="E33" s="154">
        <v>4</v>
      </c>
      <c r="F33" s="154">
        <v>0</v>
      </c>
      <c r="G33" s="180">
        <v>1</v>
      </c>
      <c r="H33" s="138">
        <f t="shared" ca="1" si="0"/>
        <v>12</v>
      </c>
      <c r="I33" s="72">
        <f t="shared" ca="1" si="1"/>
        <v>22</v>
      </c>
      <c r="J33" s="192" t="str">
        <f t="shared" ca="1" si="5"/>
        <v>Hit</v>
      </c>
      <c r="K33" s="72" t="str">
        <f t="shared" ca="1" si="6"/>
        <v>5 fire</v>
      </c>
    </row>
    <row r="34" spans="1:11" x14ac:dyDescent="0.3">
      <c r="A34" s="71" t="s">
        <v>115</v>
      </c>
      <c r="B34" s="72" t="s">
        <v>135</v>
      </c>
      <c r="C34" s="72" t="s">
        <v>140</v>
      </c>
      <c r="D34" s="80">
        <v>5</v>
      </c>
      <c r="E34" s="154">
        <v>4</v>
      </c>
      <c r="F34" s="154">
        <v>0</v>
      </c>
      <c r="G34" s="180">
        <v>1</v>
      </c>
      <c r="H34" s="138">
        <f t="shared" ca="1" si="0"/>
        <v>7</v>
      </c>
      <c r="I34" s="72">
        <f t="shared" ca="1" si="1"/>
        <v>17</v>
      </c>
      <c r="J34" s="192" t="str">
        <f t="shared" ca="1" si="5"/>
        <v>Hit</v>
      </c>
      <c r="K34" s="72" t="str">
        <f t="shared" ca="1" si="6"/>
        <v>5 fire</v>
      </c>
    </row>
    <row r="35" spans="1:11" x14ac:dyDescent="0.3">
      <c r="A35" s="71" t="s">
        <v>115</v>
      </c>
      <c r="B35" s="72" t="s">
        <v>135</v>
      </c>
      <c r="C35" s="72" t="s">
        <v>140</v>
      </c>
      <c r="D35" s="80">
        <v>5</v>
      </c>
      <c r="E35" s="154">
        <v>4</v>
      </c>
      <c r="F35" s="154">
        <v>0</v>
      </c>
      <c r="G35" s="180">
        <v>1</v>
      </c>
      <c r="H35" s="138">
        <f t="shared" ca="1" si="0"/>
        <v>1</v>
      </c>
      <c r="I35" s="72">
        <f t="shared" ca="1" si="1"/>
        <v>11</v>
      </c>
      <c r="J35" s="192" t="str">
        <f t="shared" ca="1" si="5"/>
        <v>Hit</v>
      </c>
      <c r="K35" s="72" t="str">
        <f t="shared" ca="1" si="6"/>
        <v>5 fire</v>
      </c>
    </row>
    <row r="36" spans="1:11" x14ac:dyDescent="0.3">
      <c r="A36" s="71" t="s">
        <v>115</v>
      </c>
      <c r="B36" s="72" t="s">
        <v>135</v>
      </c>
      <c r="C36" s="72" t="s">
        <v>140</v>
      </c>
      <c r="D36" s="80">
        <v>5</v>
      </c>
      <c r="E36" s="154">
        <v>4</v>
      </c>
      <c r="F36" s="154">
        <v>0</v>
      </c>
      <c r="G36" s="180">
        <v>1</v>
      </c>
      <c r="H36" s="138">
        <f t="shared" ca="1" si="0"/>
        <v>9</v>
      </c>
      <c r="I36" s="72">
        <f t="shared" ca="1" si="1"/>
        <v>19</v>
      </c>
      <c r="J36" s="192" t="str">
        <f t="shared" ca="1" si="5"/>
        <v>Hit</v>
      </c>
      <c r="K36" s="72" t="str">
        <f t="shared" ca="1" si="6"/>
        <v>7 fire</v>
      </c>
    </row>
    <row r="37" spans="1:11" x14ac:dyDescent="0.3">
      <c r="A37" s="71" t="s">
        <v>115</v>
      </c>
      <c r="B37" s="72" t="s">
        <v>135</v>
      </c>
      <c r="C37" s="72" t="s">
        <v>140</v>
      </c>
      <c r="D37" s="80">
        <v>5</v>
      </c>
      <c r="E37" s="154">
        <v>4</v>
      </c>
      <c r="F37" s="154">
        <v>0</v>
      </c>
      <c r="G37" s="180">
        <v>1</v>
      </c>
      <c r="H37" s="138">
        <f t="shared" ca="1" si="0"/>
        <v>15</v>
      </c>
      <c r="I37" s="72">
        <f t="shared" ca="1" si="1"/>
        <v>25</v>
      </c>
      <c r="J37" s="192" t="str">
        <f t="shared" ca="1" si="5"/>
        <v>Hit</v>
      </c>
      <c r="K37" s="72" t="str">
        <f t="shared" ca="1" si="6"/>
        <v>3 fire</v>
      </c>
    </row>
    <row r="38" spans="1:11" x14ac:dyDescent="0.3">
      <c r="A38" s="74" t="s">
        <v>115</v>
      </c>
      <c r="B38" s="75" t="s">
        <v>135</v>
      </c>
      <c r="C38" s="75" t="s">
        <v>140</v>
      </c>
      <c r="D38" s="165">
        <v>5</v>
      </c>
      <c r="E38" s="166">
        <v>4</v>
      </c>
      <c r="F38" s="166">
        <v>0</v>
      </c>
      <c r="G38" s="181">
        <v>1</v>
      </c>
      <c r="H38" s="138">
        <f t="shared" ca="1" si="0"/>
        <v>2</v>
      </c>
      <c r="I38" s="75">
        <f t="shared" ca="1" si="1"/>
        <v>12</v>
      </c>
      <c r="J38" s="193" t="str">
        <f t="shared" ca="1" si="5"/>
        <v>Hit</v>
      </c>
      <c r="K38" s="75" t="str">
        <f t="shared" ca="1" si="6"/>
        <v>8 fire</v>
      </c>
    </row>
    <row r="39" spans="1:11" x14ac:dyDescent="0.3">
      <c r="A39" s="71" t="s">
        <v>115</v>
      </c>
      <c r="B39" s="72" t="s">
        <v>136</v>
      </c>
      <c r="C39" s="72" t="s">
        <v>139</v>
      </c>
      <c r="D39" s="80">
        <v>5</v>
      </c>
      <c r="E39" s="154">
        <v>4</v>
      </c>
      <c r="F39" s="154">
        <v>0</v>
      </c>
      <c r="G39" s="180">
        <v>1</v>
      </c>
      <c r="H39" s="138">
        <f t="shared" ca="1" si="0"/>
        <v>7</v>
      </c>
      <c r="I39" s="72">
        <f t="shared" ca="1" si="1"/>
        <v>17</v>
      </c>
      <c r="J39" s="192" t="str">
        <f t="shared" ca="1" si="5"/>
        <v>Hit</v>
      </c>
      <c r="K39" s="72" t="str">
        <f t="shared" ref="K39:K47" ca="1" si="7">IF(J39="Hit",(CONCATENATE((RANDBETWEEN(1,6)+RANDBETWEEN(1,6))," acid")),0)</f>
        <v>4 acid</v>
      </c>
    </row>
    <row r="40" spans="1:11" x14ac:dyDescent="0.3">
      <c r="A40" s="71" t="s">
        <v>115</v>
      </c>
      <c r="B40" s="72" t="s">
        <v>136</v>
      </c>
      <c r="C40" s="72" t="s">
        <v>139</v>
      </c>
      <c r="D40" s="80">
        <v>5</v>
      </c>
      <c r="E40" s="154">
        <v>4</v>
      </c>
      <c r="F40" s="154">
        <v>0</v>
      </c>
      <c r="G40" s="180">
        <v>1</v>
      </c>
      <c r="H40" s="138">
        <f t="shared" ca="1" si="0"/>
        <v>20</v>
      </c>
      <c r="I40" s="72">
        <f t="shared" ca="1" si="1"/>
        <v>30</v>
      </c>
      <c r="J40" s="192" t="str">
        <f t="shared" ca="1" si="5"/>
        <v>Hit</v>
      </c>
      <c r="K40" s="72" t="str">
        <f t="shared" ca="1" si="7"/>
        <v>9 acid</v>
      </c>
    </row>
    <row r="41" spans="1:11" x14ac:dyDescent="0.3">
      <c r="A41" s="71" t="s">
        <v>115</v>
      </c>
      <c r="B41" s="72" t="s">
        <v>136</v>
      </c>
      <c r="C41" s="72" t="s">
        <v>139</v>
      </c>
      <c r="D41" s="80">
        <v>5</v>
      </c>
      <c r="E41" s="154">
        <v>4</v>
      </c>
      <c r="F41" s="154">
        <v>0</v>
      </c>
      <c r="G41" s="180">
        <v>1</v>
      </c>
      <c r="H41" s="138">
        <f t="shared" ca="1" si="0"/>
        <v>12</v>
      </c>
      <c r="I41" s="72">
        <f t="shared" ca="1" si="1"/>
        <v>22</v>
      </c>
      <c r="J41" s="192" t="str">
        <f t="shared" ca="1" si="5"/>
        <v>Hit</v>
      </c>
      <c r="K41" s="72" t="str">
        <f t="shared" ca="1" si="7"/>
        <v>11 acid</v>
      </c>
    </row>
    <row r="42" spans="1:11" x14ac:dyDescent="0.3">
      <c r="A42" s="71" t="s">
        <v>115</v>
      </c>
      <c r="B42" s="72" t="s">
        <v>136</v>
      </c>
      <c r="C42" s="72" t="s">
        <v>139</v>
      </c>
      <c r="D42" s="80">
        <v>5</v>
      </c>
      <c r="E42" s="154">
        <v>4</v>
      </c>
      <c r="F42" s="154">
        <v>0</v>
      </c>
      <c r="G42" s="180">
        <v>1</v>
      </c>
      <c r="H42" s="138">
        <f t="shared" ca="1" si="0"/>
        <v>15</v>
      </c>
      <c r="I42" s="72">
        <f t="shared" ca="1" si="1"/>
        <v>25</v>
      </c>
      <c r="J42" s="192" t="str">
        <f t="shared" ca="1" si="5"/>
        <v>Hit</v>
      </c>
      <c r="K42" s="72" t="str">
        <f t="shared" ca="1" si="7"/>
        <v>8 acid</v>
      </c>
    </row>
    <row r="43" spans="1:11" x14ac:dyDescent="0.3">
      <c r="A43" s="71" t="s">
        <v>115</v>
      </c>
      <c r="B43" s="72" t="s">
        <v>136</v>
      </c>
      <c r="C43" s="72" t="s">
        <v>139</v>
      </c>
      <c r="D43" s="80">
        <v>5</v>
      </c>
      <c r="E43" s="154">
        <v>4</v>
      </c>
      <c r="F43" s="154">
        <v>0</v>
      </c>
      <c r="G43" s="180">
        <v>1</v>
      </c>
      <c r="H43" s="138">
        <f t="shared" ca="1" si="0"/>
        <v>12</v>
      </c>
      <c r="I43" s="72">
        <f t="shared" ca="1" si="1"/>
        <v>22</v>
      </c>
      <c r="J43" s="192" t="str">
        <f t="shared" ca="1" si="5"/>
        <v>Hit</v>
      </c>
      <c r="K43" s="72" t="str">
        <f t="shared" ca="1" si="7"/>
        <v>8 acid</v>
      </c>
    </row>
    <row r="44" spans="1:11" x14ac:dyDescent="0.3">
      <c r="A44" s="71" t="s">
        <v>115</v>
      </c>
      <c r="B44" s="72" t="s">
        <v>136</v>
      </c>
      <c r="C44" s="72" t="s">
        <v>139</v>
      </c>
      <c r="D44" s="80">
        <v>5</v>
      </c>
      <c r="E44" s="154">
        <v>4</v>
      </c>
      <c r="F44" s="154">
        <v>0</v>
      </c>
      <c r="G44" s="180">
        <v>1</v>
      </c>
      <c r="H44" s="138">
        <f t="shared" ca="1" si="0"/>
        <v>13</v>
      </c>
      <c r="I44" s="72">
        <f t="shared" ca="1" si="1"/>
        <v>23</v>
      </c>
      <c r="J44" s="192" t="str">
        <f t="shared" ca="1" si="5"/>
        <v>Hit</v>
      </c>
      <c r="K44" s="72" t="str">
        <f t="shared" ca="1" si="7"/>
        <v>7 acid</v>
      </c>
    </row>
    <row r="45" spans="1:11" x14ac:dyDescent="0.3">
      <c r="A45" s="71" t="s">
        <v>115</v>
      </c>
      <c r="B45" s="72" t="s">
        <v>136</v>
      </c>
      <c r="C45" s="72" t="s">
        <v>139</v>
      </c>
      <c r="D45" s="80">
        <v>5</v>
      </c>
      <c r="E45" s="154">
        <v>4</v>
      </c>
      <c r="F45" s="154">
        <v>0</v>
      </c>
      <c r="G45" s="180">
        <v>1</v>
      </c>
      <c r="H45" s="138">
        <f t="shared" ca="1" si="0"/>
        <v>3</v>
      </c>
      <c r="I45" s="72">
        <f t="shared" ca="1" si="1"/>
        <v>13</v>
      </c>
      <c r="J45" s="192" t="str">
        <f t="shared" ca="1" si="5"/>
        <v>Hit</v>
      </c>
      <c r="K45" s="72" t="str">
        <f t="shared" ca="1" si="7"/>
        <v>8 acid</v>
      </c>
    </row>
    <row r="46" spans="1:11" x14ac:dyDescent="0.3">
      <c r="A46" s="71" t="s">
        <v>115</v>
      </c>
      <c r="B46" s="72" t="s">
        <v>136</v>
      </c>
      <c r="C46" s="72" t="s">
        <v>139</v>
      </c>
      <c r="D46" s="80">
        <v>5</v>
      </c>
      <c r="E46" s="154">
        <v>4</v>
      </c>
      <c r="F46" s="154">
        <v>0</v>
      </c>
      <c r="G46" s="180">
        <v>1</v>
      </c>
      <c r="H46" s="138">
        <f t="shared" ca="1" si="0"/>
        <v>1</v>
      </c>
      <c r="I46" s="72">
        <f t="shared" ca="1" si="1"/>
        <v>11</v>
      </c>
      <c r="J46" s="192" t="str">
        <f t="shared" ca="1" si="5"/>
        <v>Hit</v>
      </c>
      <c r="K46" s="72" t="str">
        <f t="shared" ca="1" si="7"/>
        <v>7 acid</v>
      </c>
    </row>
    <row r="47" spans="1:11" x14ac:dyDescent="0.3">
      <c r="A47" s="74" t="s">
        <v>115</v>
      </c>
      <c r="B47" s="75" t="s">
        <v>136</v>
      </c>
      <c r="C47" s="75" t="s">
        <v>139</v>
      </c>
      <c r="D47" s="165">
        <v>5</v>
      </c>
      <c r="E47" s="166">
        <v>4</v>
      </c>
      <c r="F47" s="166">
        <v>0</v>
      </c>
      <c r="G47" s="181">
        <v>1</v>
      </c>
      <c r="H47" s="138">
        <f t="shared" ca="1" si="0"/>
        <v>5</v>
      </c>
      <c r="I47" s="75">
        <f t="shared" ca="1" si="1"/>
        <v>15</v>
      </c>
      <c r="J47" s="193" t="str">
        <f t="shared" ca="1" si="5"/>
        <v>Hit</v>
      </c>
      <c r="K47" s="75" t="str">
        <f t="shared" ca="1" si="7"/>
        <v>5 acid</v>
      </c>
    </row>
    <row r="48" spans="1:11" x14ac:dyDescent="0.3">
      <c r="A48" s="71" t="s">
        <v>115</v>
      </c>
      <c r="B48" s="72" t="s">
        <v>137</v>
      </c>
      <c r="C48" s="72" t="s">
        <v>138</v>
      </c>
      <c r="D48" s="80">
        <v>5</v>
      </c>
      <c r="E48" s="154">
        <v>4</v>
      </c>
      <c r="F48" s="154">
        <v>0</v>
      </c>
      <c r="G48" s="180">
        <v>1</v>
      </c>
      <c r="H48" s="138">
        <f t="shared" ca="1" si="0"/>
        <v>17</v>
      </c>
      <c r="I48" s="72">
        <f t="shared" ca="1" si="1"/>
        <v>27</v>
      </c>
      <c r="J48" s="192" t="str">
        <f t="shared" ca="1" si="5"/>
        <v>Hit</v>
      </c>
      <c r="K48" s="72" t="str">
        <f t="shared" ref="K48:K53" ca="1" si="8">IF(J48="Hit",(CONCATENATE((RANDBETWEEN(1,4)+(RANDBETWEEN(1,4)+RANDBETWEEN(1,4)))," cold")),0)</f>
        <v>6 cold</v>
      </c>
    </row>
    <row r="49" spans="1:11" x14ac:dyDescent="0.3">
      <c r="A49" s="71" t="s">
        <v>115</v>
      </c>
      <c r="B49" s="72" t="s">
        <v>137</v>
      </c>
      <c r="C49" s="72" t="s">
        <v>138</v>
      </c>
      <c r="D49" s="80">
        <v>5</v>
      </c>
      <c r="E49" s="154">
        <v>4</v>
      </c>
      <c r="F49" s="154">
        <v>0</v>
      </c>
      <c r="G49" s="180">
        <v>1</v>
      </c>
      <c r="H49" s="138">
        <f t="shared" ca="1" si="0"/>
        <v>2</v>
      </c>
      <c r="I49" s="72">
        <f t="shared" ca="1" si="1"/>
        <v>12</v>
      </c>
      <c r="J49" s="192" t="str">
        <f t="shared" ca="1" si="5"/>
        <v>Hit</v>
      </c>
      <c r="K49" s="72" t="str">
        <f t="shared" ca="1" si="8"/>
        <v>10 cold</v>
      </c>
    </row>
    <row r="50" spans="1:11" x14ac:dyDescent="0.3">
      <c r="A50" s="71" t="s">
        <v>115</v>
      </c>
      <c r="B50" s="72" t="s">
        <v>137</v>
      </c>
      <c r="C50" s="72" t="s">
        <v>138</v>
      </c>
      <c r="D50" s="80">
        <v>5</v>
      </c>
      <c r="E50" s="154">
        <v>4</v>
      </c>
      <c r="F50" s="154">
        <v>0</v>
      </c>
      <c r="G50" s="180">
        <v>1</v>
      </c>
      <c r="H50" s="138">
        <f t="shared" ca="1" si="0"/>
        <v>11</v>
      </c>
      <c r="I50" s="72">
        <f t="shared" ca="1" si="1"/>
        <v>21</v>
      </c>
      <c r="J50" s="192" t="str">
        <f t="shared" ca="1" si="5"/>
        <v>Hit</v>
      </c>
      <c r="K50" s="72" t="str">
        <f t="shared" ca="1" si="8"/>
        <v>6 cold</v>
      </c>
    </row>
    <row r="51" spans="1:11" x14ac:dyDescent="0.3">
      <c r="A51" s="71" t="s">
        <v>115</v>
      </c>
      <c r="B51" s="72" t="s">
        <v>137</v>
      </c>
      <c r="C51" s="72" t="s">
        <v>138</v>
      </c>
      <c r="D51" s="80">
        <v>5</v>
      </c>
      <c r="E51" s="154">
        <v>4</v>
      </c>
      <c r="F51" s="154">
        <v>0</v>
      </c>
      <c r="G51" s="180">
        <v>1</v>
      </c>
      <c r="H51" s="138">
        <f t="shared" ca="1" si="0"/>
        <v>2</v>
      </c>
      <c r="I51" s="72">
        <f t="shared" ca="1" si="1"/>
        <v>12</v>
      </c>
      <c r="J51" s="192" t="str">
        <f t="shared" ca="1" si="5"/>
        <v>Hit</v>
      </c>
      <c r="K51" s="72" t="str">
        <f t="shared" ca="1" si="8"/>
        <v>11 cold</v>
      </c>
    </row>
    <row r="52" spans="1:11" x14ac:dyDescent="0.3">
      <c r="A52" s="71" t="s">
        <v>115</v>
      </c>
      <c r="B52" s="72" t="s">
        <v>137</v>
      </c>
      <c r="C52" s="72" t="s">
        <v>138</v>
      </c>
      <c r="D52" s="80">
        <v>5</v>
      </c>
      <c r="E52" s="154">
        <v>4</v>
      </c>
      <c r="F52" s="154">
        <v>0</v>
      </c>
      <c r="G52" s="180">
        <v>1</v>
      </c>
      <c r="H52" s="138">
        <f t="shared" ca="1" si="0"/>
        <v>12</v>
      </c>
      <c r="I52" s="72">
        <f t="shared" ca="1" si="1"/>
        <v>22</v>
      </c>
      <c r="J52" s="192" t="str">
        <f t="shared" ca="1" si="5"/>
        <v>Hit</v>
      </c>
      <c r="K52" s="72" t="str">
        <f t="shared" ca="1" si="8"/>
        <v>10 cold</v>
      </c>
    </row>
    <row r="53" spans="1:11" x14ac:dyDescent="0.3">
      <c r="A53" s="74" t="s">
        <v>115</v>
      </c>
      <c r="B53" s="75" t="s">
        <v>137</v>
      </c>
      <c r="C53" s="75" t="s">
        <v>138</v>
      </c>
      <c r="D53" s="165">
        <v>5</v>
      </c>
      <c r="E53" s="166">
        <v>4</v>
      </c>
      <c r="F53" s="166">
        <v>0</v>
      </c>
      <c r="G53" s="181">
        <v>1</v>
      </c>
      <c r="H53" s="138">
        <f t="shared" ca="1" si="0"/>
        <v>8</v>
      </c>
      <c r="I53" s="75">
        <f t="shared" ca="1" si="1"/>
        <v>18</v>
      </c>
      <c r="J53" s="193" t="str">
        <f t="shared" ca="1" si="5"/>
        <v>Hit</v>
      </c>
      <c r="K53" s="75" t="str">
        <f t="shared" ca="1" si="8"/>
        <v>7 cold</v>
      </c>
    </row>
    <row r="54" spans="1:11" x14ac:dyDescent="0.3">
      <c r="A54" s="71" t="s">
        <v>171</v>
      </c>
      <c r="B54" s="72" t="s">
        <v>172</v>
      </c>
      <c r="C54" s="72" t="s">
        <v>174</v>
      </c>
      <c r="D54" s="80">
        <v>10</v>
      </c>
      <c r="E54" s="154">
        <v>4</v>
      </c>
      <c r="F54" s="154">
        <v>1</v>
      </c>
      <c r="G54" s="180">
        <v>2</v>
      </c>
      <c r="H54" s="138">
        <f t="shared" ca="1" si="0"/>
        <v>15</v>
      </c>
      <c r="I54" s="72">
        <f t="shared" ref="I54" ca="1" si="9">SUM(D54:H54)</f>
        <v>32</v>
      </c>
      <c r="J54" s="191" t="str">
        <f t="shared" ref="J54" ca="1" si="10">IF(I54&gt;$H$80-1,"Hit","Miss")</f>
        <v>Miss</v>
      </c>
      <c r="K54" s="72">
        <f t="shared" ref="K54:K67" ca="1" si="11">IF(J54="Hit",(CONCATENATE(RANDBETWEEN(1,10)," + 3 + 2 + ",(RANDBETWEEN(1,6)+RANDBETWEEN(1,6))," good")),0)</f>
        <v>0</v>
      </c>
    </row>
    <row r="55" spans="1:11" x14ac:dyDescent="0.3">
      <c r="A55" s="71" t="s">
        <v>171</v>
      </c>
      <c r="B55" s="72" t="s">
        <v>172</v>
      </c>
      <c r="C55" s="72" t="s">
        <v>174</v>
      </c>
      <c r="D55" s="80">
        <v>10</v>
      </c>
      <c r="E55" s="154">
        <v>4</v>
      </c>
      <c r="F55" s="154">
        <v>1</v>
      </c>
      <c r="G55" s="180">
        <v>2</v>
      </c>
      <c r="H55" s="138">
        <f t="shared" ca="1" si="0"/>
        <v>11</v>
      </c>
      <c r="I55" s="72">
        <f t="shared" ref="I55:I67" ca="1" si="12">SUM(D55:H55)</f>
        <v>28</v>
      </c>
      <c r="J55" s="191" t="str">
        <f t="shared" ref="J55:J67" ca="1" si="13">IF(I55&gt;$H$80-1,"Hit","Miss")</f>
        <v>Miss</v>
      </c>
      <c r="K55" s="72">
        <f t="shared" ca="1" si="11"/>
        <v>0</v>
      </c>
    </row>
    <row r="56" spans="1:11" x14ac:dyDescent="0.3">
      <c r="A56" s="71" t="s">
        <v>171</v>
      </c>
      <c r="B56" s="72" t="s">
        <v>172</v>
      </c>
      <c r="C56" s="72" t="s">
        <v>174</v>
      </c>
      <c r="D56" s="80">
        <v>10</v>
      </c>
      <c r="E56" s="154">
        <v>4</v>
      </c>
      <c r="F56" s="154">
        <v>1</v>
      </c>
      <c r="G56" s="180">
        <v>2</v>
      </c>
      <c r="H56" s="138">
        <f t="shared" ca="1" si="0"/>
        <v>9</v>
      </c>
      <c r="I56" s="72">
        <f t="shared" ca="1" si="12"/>
        <v>26</v>
      </c>
      <c r="J56" s="191" t="str">
        <f t="shared" ca="1" si="13"/>
        <v>Miss</v>
      </c>
      <c r="K56" s="72">
        <f t="shared" ca="1" si="11"/>
        <v>0</v>
      </c>
    </row>
    <row r="57" spans="1:11" x14ac:dyDescent="0.3">
      <c r="A57" s="71" t="s">
        <v>171</v>
      </c>
      <c r="B57" s="72" t="s">
        <v>172</v>
      </c>
      <c r="C57" s="72" t="s">
        <v>174</v>
      </c>
      <c r="D57" s="80">
        <v>10</v>
      </c>
      <c r="E57" s="154">
        <v>4</v>
      </c>
      <c r="F57" s="154">
        <v>1</v>
      </c>
      <c r="G57" s="180">
        <v>2</v>
      </c>
      <c r="H57" s="138">
        <f t="shared" ca="1" si="0"/>
        <v>12</v>
      </c>
      <c r="I57" s="72">
        <f t="shared" ca="1" si="12"/>
        <v>29</v>
      </c>
      <c r="J57" s="191" t="str">
        <f t="shared" ca="1" si="13"/>
        <v>Miss</v>
      </c>
      <c r="K57" s="72">
        <f t="shared" ca="1" si="11"/>
        <v>0</v>
      </c>
    </row>
    <row r="58" spans="1:11" x14ac:dyDescent="0.3">
      <c r="A58" s="71" t="s">
        <v>171</v>
      </c>
      <c r="B58" s="72" t="s">
        <v>172</v>
      </c>
      <c r="C58" s="72" t="s">
        <v>174</v>
      </c>
      <c r="D58" s="80">
        <v>10</v>
      </c>
      <c r="E58" s="154">
        <v>4</v>
      </c>
      <c r="F58" s="154">
        <v>1</v>
      </c>
      <c r="G58" s="180">
        <v>2</v>
      </c>
      <c r="H58" s="138">
        <f t="shared" ca="1" si="0"/>
        <v>18</v>
      </c>
      <c r="I58" s="72">
        <f t="shared" ca="1" si="12"/>
        <v>35</v>
      </c>
      <c r="J58" s="191" t="str">
        <f t="shared" ca="1" si="13"/>
        <v>Miss</v>
      </c>
      <c r="K58" s="72">
        <f t="shared" ca="1" si="11"/>
        <v>0</v>
      </c>
    </row>
    <row r="59" spans="1:11" x14ac:dyDescent="0.3">
      <c r="A59" s="71" t="s">
        <v>171</v>
      </c>
      <c r="B59" s="72" t="s">
        <v>172</v>
      </c>
      <c r="C59" s="72" t="s">
        <v>174</v>
      </c>
      <c r="D59" s="80">
        <v>10</v>
      </c>
      <c r="E59" s="154">
        <v>4</v>
      </c>
      <c r="F59" s="154">
        <v>1</v>
      </c>
      <c r="G59" s="180">
        <v>2</v>
      </c>
      <c r="H59" s="138">
        <f t="shared" ca="1" si="0"/>
        <v>18</v>
      </c>
      <c r="I59" s="72">
        <f t="shared" ca="1" si="12"/>
        <v>35</v>
      </c>
      <c r="J59" s="191" t="str">
        <f t="shared" ca="1" si="13"/>
        <v>Miss</v>
      </c>
      <c r="K59" s="72">
        <f t="shared" ca="1" si="11"/>
        <v>0</v>
      </c>
    </row>
    <row r="60" spans="1:11" x14ac:dyDescent="0.3">
      <c r="A60" s="71" t="s">
        <v>171</v>
      </c>
      <c r="B60" s="72" t="s">
        <v>172</v>
      </c>
      <c r="C60" s="72" t="s">
        <v>174</v>
      </c>
      <c r="D60" s="80">
        <v>10</v>
      </c>
      <c r="E60" s="154">
        <v>4</v>
      </c>
      <c r="F60" s="154">
        <v>1</v>
      </c>
      <c r="G60" s="180">
        <v>2</v>
      </c>
      <c r="H60" s="138">
        <f t="shared" ca="1" si="0"/>
        <v>14</v>
      </c>
      <c r="I60" s="72">
        <f t="shared" ca="1" si="12"/>
        <v>31</v>
      </c>
      <c r="J60" s="191" t="str">
        <f t="shared" ca="1" si="13"/>
        <v>Miss</v>
      </c>
      <c r="K60" s="72">
        <f t="shared" ca="1" si="11"/>
        <v>0</v>
      </c>
    </row>
    <row r="61" spans="1:11" x14ac:dyDescent="0.3">
      <c r="A61" s="71" t="s">
        <v>171</v>
      </c>
      <c r="B61" s="72" t="s">
        <v>172</v>
      </c>
      <c r="C61" s="72" t="s">
        <v>174</v>
      </c>
      <c r="D61" s="80">
        <v>10</v>
      </c>
      <c r="E61" s="154">
        <v>4</v>
      </c>
      <c r="F61" s="154">
        <v>1</v>
      </c>
      <c r="G61" s="180">
        <v>2</v>
      </c>
      <c r="H61" s="138">
        <f t="shared" ca="1" si="0"/>
        <v>2</v>
      </c>
      <c r="I61" s="72">
        <f t="shared" ca="1" si="12"/>
        <v>19</v>
      </c>
      <c r="J61" s="191" t="str">
        <f t="shared" ca="1" si="13"/>
        <v>Miss</v>
      </c>
      <c r="K61" s="72">
        <f t="shared" ca="1" si="11"/>
        <v>0</v>
      </c>
    </row>
    <row r="62" spans="1:11" x14ac:dyDescent="0.3">
      <c r="A62" s="71" t="s">
        <v>171</v>
      </c>
      <c r="B62" s="72" t="s">
        <v>172</v>
      </c>
      <c r="C62" s="72" t="s">
        <v>174</v>
      </c>
      <c r="D62" s="80">
        <v>10</v>
      </c>
      <c r="E62" s="154">
        <v>4</v>
      </c>
      <c r="F62" s="154">
        <v>1</v>
      </c>
      <c r="G62" s="180">
        <v>2</v>
      </c>
      <c r="H62" s="138">
        <f t="shared" ca="1" si="0"/>
        <v>9</v>
      </c>
      <c r="I62" s="72">
        <f t="shared" ca="1" si="12"/>
        <v>26</v>
      </c>
      <c r="J62" s="191" t="str">
        <f t="shared" ca="1" si="13"/>
        <v>Miss</v>
      </c>
      <c r="K62" s="72">
        <f t="shared" ca="1" si="11"/>
        <v>0</v>
      </c>
    </row>
    <row r="63" spans="1:11" x14ac:dyDescent="0.3">
      <c r="A63" s="71" t="s">
        <v>171</v>
      </c>
      <c r="B63" s="72" t="s">
        <v>172</v>
      </c>
      <c r="C63" s="72" t="s">
        <v>174</v>
      </c>
      <c r="D63" s="80">
        <v>10</v>
      </c>
      <c r="E63" s="154">
        <v>4</v>
      </c>
      <c r="F63" s="154">
        <v>1</v>
      </c>
      <c r="G63" s="180">
        <v>2</v>
      </c>
      <c r="H63" s="138">
        <f t="shared" ca="1" si="0"/>
        <v>5</v>
      </c>
      <c r="I63" s="72">
        <f t="shared" ca="1" si="12"/>
        <v>22</v>
      </c>
      <c r="J63" s="191" t="str">
        <f t="shared" ca="1" si="13"/>
        <v>Miss</v>
      </c>
      <c r="K63" s="72">
        <f t="shared" ca="1" si="11"/>
        <v>0</v>
      </c>
    </row>
    <row r="64" spans="1:11" x14ac:dyDescent="0.3">
      <c r="A64" s="71" t="s">
        <v>171</v>
      </c>
      <c r="B64" s="72" t="s">
        <v>172</v>
      </c>
      <c r="C64" s="72" t="s">
        <v>174</v>
      </c>
      <c r="D64" s="80">
        <v>10</v>
      </c>
      <c r="E64" s="154">
        <v>4</v>
      </c>
      <c r="F64" s="154">
        <v>1</v>
      </c>
      <c r="G64" s="180">
        <v>2</v>
      </c>
      <c r="H64" s="138">
        <f t="shared" ca="1" si="0"/>
        <v>19</v>
      </c>
      <c r="I64" s="72">
        <f t="shared" ca="1" si="12"/>
        <v>36</v>
      </c>
      <c r="J64" s="191" t="str">
        <f t="shared" ca="1" si="13"/>
        <v>Miss</v>
      </c>
      <c r="K64" s="72">
        <f t="shared" ca="1" si="11"/>
        <v>0</v>
      </c>
    </row>
    <row r="65" spans="1:11" x14ac:dyDescent="0.3">
      <c r="A65" s="71" t="s">
        <v>171</v>
      </c>
      <c r="B65" s="72" t="s">
        <v>172</v>
      </c>
      <c r="C65" s="72" t="s">
        <v>174</v>
      </c>
      <c r="D65" s="80">
        <v>10</v>
      </c>
      <c r="E65" s="154">
        <v>4</v>
      </c>
      <c r="F65" s="154">
        <v>1</v>
      </c>
      <c r="G65" s="180">
        <v>2</v>
      </c>
      <c r="H65" s="138">
        <f t="shared" ca="1" si="0"/>
        <v>17</v>
      </c>
      <c r="I65" s="72">
        <f t="shared" ca="1" si="12"/>
        <v>34</v>
      </c>
      <c r="J65" s="191" t="str">
        <f t="shared" ca="1" si="13"/>
        <v>Miss</v>
      </c>
      <c r="K65" s="72">
        <f t="shared" ca="1" si="11"/>
        <v>0</v>
      </c>
    </row>
    <row r="66" spans="1:11" x14ac:dyDescent="0.3">
      <c r="A66" s="71" t="s">
        <v>171</v>
      </c>
      <c r="B66" s="72" t="s">
        <v>172</v>
      </c>
      <c r="C66" s="72" t="s">
        <v>174</v>
      </c>
      <c r="D66" s="80">
        <v>10</v>
      </c>
      <c r="E66" s="154">
        <v>4</v>
      </c>
      <c r="F66" s="154">
        <v>1</v>
      </c>
      <c r="G66" s="180">
        <v>2</v>
      </c>
      <c r="H66" s="138">
        <f t="shared" ref="H66:H78" ca="1" si="14">RANDBETWEEN(1,20)</f>
        <v>19</v>
      </c>
      <c r="I66" s="72">
        <f t="shared" ca="1" si="12"/>
        <v>36</v>
      </c>
      <c r="J66" s="191" t="str">
        <f t="shared" ca="1" si="13"/>
        <v>Miss</v>
      </c>
      <c r="K66" s="72">
        <f t="shared" ca="1" si="11"/>
        <v>0</v>
      </c>
    </row>
    <row r="67" spans="1:11" x14ac:dyDescent="0.3">
      <c r="A67" s="74" t="s">
        <v>171</v>
      </c>
      <c r="B67" s="75" t="s">
        <v>172</v>
      </c>
      <c r="C67" s="75" t="s">
        <v>174</v>
      </c>
      <c r="D67" s="165">
        <v>10</v>
      </c>
      <c r="E67" s="166">
        <v>4</v>
      </c>
      <c r="F67" s="166">
        <v>1</v>
      </c>
      <c r="G67" s="181">
        <v>2</v>
      </c>
      <c r="H67" s="140">
        <f t="shared" ca="1" si="14"/>
        <v>1</v>
      </c>
      <c r="I67" s="75">
        <f t="shared" ca="1" si="12"/>
        <v>18</v>
      </c>
      <c r="J67" s="193" t="str">
        <f t="shared" ca="1" si="13"/>
        <v>Miss</v>
      </c>
      <c r="K67" s="75">
        <f t="shared" ca="1" si="11"/>
        <v>0</v>
      </c>
    </row>
    <row r="68" spans="1:11" x14ac:dyDescent="0.3">
      <c r="A68" s="71" t="s">
        <v>170</v>
      </c>
      <c r="B68" s="72" t="s">
        <v>175</v>
      </c>
      <c r="C68" s="72" t="s">
        <v>176</v>
      </c>
      <c r="D68" s="80">
        <v>13</v>
      </c>
      <c r="E68" s="154">
        <v>4</v>
      </c>
      <c r="F68" s="154">
        <v>1</v>
      </c>
      <c r="G68" s="180">
        <v>2</v>
      </c>
      <c r="H68" s="138">
        <f t="shared" ca="1" si="14"/>
        <v>2</v>
      </c>
      <c r="I68" s="72">
        <f t="shared" ref="I68:I78" ca="1" si="15">SUM(D68:H68)</f>
        <v>22</v>
      </c>
      <c r="J68" s="191" t="str">
        <f t="shared" ref="J68:J78" ca="1" si="16">IF(I68&gt;$H$80-1,"Hit","Miss")</f>
        <v>Miss</v>
      </c>
      <c r="K68" s="72">
        <f t="shared" ref="K68:K78" ca="1" si="17">IF(J68="Hit",(CONCATENATE(RANDBETWEEN(1,4)+RANDBETWEEN(1,4)," + 3 + 2 + ",(RANDBETWEEN(1,6)+RANDBETWEEN(1,6))," chaos")),0)</f>
        <v>0</v>
      </c>
    </row>
    <row r="69" spans="1:11" x14ac:dyDescent="0.3">
      <c r="A69" s="71" t="s">
        <v>170</v>
      </c>
      <c r="B69" s="72" t="s">
        <v>175</v>
      </c>
      <c r="C69" s="72" t="s">
        <v>176</v>
      </c>
      <c r="D69" s="80">
        <v>13</v>
      </c>
      <c r="E69" s="154">
        <v>4</v>
      </c>
      <c r="F69" s="154">
        <v>1</v>
      </c>
      <c r="G69" s="180">
        <v>2</v>
      </c>
      <c r="H69" s="138">
        <f t="shared" ca="1" si="14"/>
        <v>15</v>
      </c>
      <c r="I69" s="72">
        <f t="shared" ca="1" si="15"/>
        <v>35</v>
      </c>
      <c r="J69" s="191" t="str">
        <f t="shared" ca="1" si="16"/>
        <v>Miss</v>
      </c>
      <c r="K69" s="72">
        <f t="shared" ca="1" si="17"/>
        <v>0</v>
      </c>
    </row>
    <row r="70" spans="1:11" x14ac:dyDescent="0.3">
      <c r="A70" s="71" t="s">
        <v>170</v>
      </c>
      <c r="B70" s="72" t="s">
        <v>175</v>
      </c>
      <c r="C70" s="72" t="s">
        <v>176</v>
      </c>
      <c r="D70" s="80">
        <v>13</v>
      </c>
      <c r="E70" s="154">
        <v>4</v>
      </c>
      <c r="F70" s="154">
        <v>1</v>
      </c>
      <c r="G70" s="180">
        <v>2</v>
      </c>
      <c r="H70" s="138">
        <f t="shared" ca="1" si="14"/>
        <v>11</v>
      </c>
      <c r="I70" s="72">
        <f t="shared" ca="1" si="15"/>
        <v>31</v>
      </c>
      <c r="J70" s="191" t="str">
        <f t="shared" ca="1" si="16"/>
        <v>Miss</v>
      </c>
      <c r="K70" s="72">
        <f t="shared" ca="1" si="17"/>
        <v>0</v>
      </c>
    </row>
    <row r="71" spans="1:11" x14ac:dyDescent="0.3">
      <c r="A71" s="71" t="s">
        <v>170</v>
      </c>
      <c r="B71" s="72" t="s">
        <v>175</v>
      </c>
      <c r="C71" s="72" t="s">
        <v>176</v>
      </c>
      <c r="D71" s="80">
        <v>13</v>
      </c>
      <c r="E71" s="154">
        <v>4</v>
      </c>
      <c r="F71" s="154">
        <v>1</v>
      </c>
      <c r="G71" s="180">
        <v>2</v>
      </c>
      <c r="H71" s="138">
        <f t="shared" ca="1" si="14"/>
        <v>3</v>
      </c>
      <c r="I71" s="72">
        <f t="shared" ca="1" si="15"/>
        <v>23</v>
      </c>
      <c r="J71" s="191" t="str">
        <f t="shared" ca="1" si="16"/>
        <v>Miss</v>
      </c>
      <c r="K71" s="72">
        <f t="shared" ca="1" si="17"/>
        <v>0</v>
      </c>
    </row>
    <row r="72" spans="1:11" x14ac:dyDescent="0.3">
      <c r="A72" s="71" t="s">
        <v>170</v>
      </c>
      <c r="B72" s="72" t="s">
        <v>175</v>
      </c>
      <c r="C72" s="72" t="s">
        <v>176</v>
      </c>
      <c r="D72" s="80">
        <v>13</v>
      </c>
      <c r="E72" s="154">
        <v>4</v>
      </c>
      <c r="F72" s="154">
        <v>1</v>
      </c>
      <c r="G72" s="180">
        <v>2</v>
      </c>
      <c r="H72" s="138">
        <f t="shared" ca="1" si="14"/>
        <v>14</v>
      </c>
      <c r="I72" s="72">
        <f t="shared" ca="1" si="15"/>
        <v>34</v>
      </c>
      <c r="J72" s="191" t="str">
        <f t="shared" ca="1" si="16"/>
        <v>Miss</v>
      </c>
      <c r="K72" s="72">
        <f t="shared" ca="1" si="17"/>
        <v>0</v>
      </c>
    </row>
    <row r="73" spans="1:11" x14ac:dyDescent="0.3">
      <c r="A73" s="71" t="s">
        <v>170</v>
      </c>
      <c r="B73" s="72" t="s">
        <v>175</v>
      </c>
      <c r="C73" s="72" t="s">
        <v>176</v>
      </c>
      <c r="D73" s="80">
        <v>13</v>
      </c>
      <c r="E73" s="154">
        <v>4</v>
      </c>
      <c r="F73" s="154">
        <v>1</v>
      </c>
      <c r="G73" s="180">
        <v>2</v>
      </c>
      <c r="H73" s="138">
        <f t="shared" ca="1" si="14"/>
        <v>6</v>
      </c>
      <c r="I73" s="72">
        <f t="shared" ca="1" si="15"/>
        <v>26</v>
      </c>
      <c r="J73" s="191" t="str">
        <f t="shared" ca="1" si="16"/>
        <v>Miss</v>
      </c>
      <c r="K73" s="72">
        <f t="shared" ca="1" si="17"/>
        <v>0</v>
      </c>
    </row>
    <row r="74" spans="1:11" x14ac:dyDescent="0.3">
      <c r="A74" s="71" t="s">
        <v>170</v>
      </c>
      <c r="B74" s="72" t="s">
        <v>175</v>
      </c>
      <c r="C74" s="72" t="s">
        <v>176</v>
      </c>
      <c r="D74" s="80">
        <v>13</v>
      </c>
      <c r="E74" s="154">
        <v>4</v>
      </c>
      <c r="F74" s="154">
        <v>1</v>
      </c>
      <c r="G74" s="180">
        <v>2</v>
      </c>
      <c r="H74" s="138">
        <f t="shared" ca="1" si="14"/>
        <v>16</v>
      </c>
      <c r="I74" s="72">
        <f t="shared" ca="1" si="15"/>
        <v>36</v>
      </c>
      <c r="J74" s="191" t="str">
        <f t="shared" ca="1" si="16"/>
        <v>Miss</v>
      </c>
      <c r="K74" s="72">
        <f t="shared" ca="1" si="17"/>
        <v>0</v>
      </c>
    </row>
    <row r="75" spans="1:11" x14ac:dyDescent="0.3">
      <c r="A75" s="71" t="s">
        <v>170</v>
      </c>
      <c r="B75" s="72" t="s">
        <v>175</v>
      </c>
      <c r="C75" s="72" t="s">
        <v>176</v>
      </c>
      <c r="D75" s="80">
        <v>13</v>
      </c>
      <c r="E75" s="154">
        <v>4</v>
      </c>
      <c r="F75" s="154">
        <v>1</v>
      </c>
      <c r="G75" s="180">
        <v>2</v>
      </c>
      <c r="H75" s="138">
        <f t="shared" ca="1" si="14"/>
        <v>4</v>
      </c>
      <c r="I75" s="72">
        <f t="shared" ca="1" si="15"/>
        <v>24</v>
      </c>
      <c r="J75" s="191" t="str">
        <f t="shared" ca="1" si="16"/>
        <v>Miss</v>
      </c>
      <c r="K75" s="72">
        <f t="shared" ca="1" si="17"/>
        <v>0</v>
      </c>
    </row>
    <row r="76" spans="1:11" x14ac:dyDescent="0.3">
      <c r="A76" s="71" t="s">
        <v>170</v>
      </c>
      <c r="B76" s="72" t="s">
        <v>175</v>
      </c>
      <c r="C76" s="72" t="s">
        <v>176</v>
      </c>
      <c r="D76" s="80">
        <v>13</v>
      </c>
      <c r="E76" s="154">
        <v>4</v>
      </c>
      <c r="F76" s="154">
        <v>1</v>
      </c>
      <c r="G76" s="180">
        <v>2</v>
      </c>
      <c r="H76" s="138">
        <f t="shared" ca="1" si="14"/>
        <v>19</v>
      </c>
      <c r="I76" s="72">
        <f t="shared" ca="1" si="15"/>
        <v>39</v>
      </c>
      <c r="J76" s="191" t="str">
        <f t="shared" ca="1" si="16"/>
        <v>Hit</v>
      </c>
      <c r="K76" s="72" t="str">
        <f t="shared" ca="1" si="17"/>
        <v>4 + 3 + 2 + 5 chaos</v>
      </c>
    </row>
    <row r="77" spans="1:11" x14ac:dyDescent="0.3">
      <c r="A77" s="71" t="s">
        <v>170</v>
      </c>
      <c r="B77" s="72" t="s">
        <v>175</v>
      </c>
      <c r="C77" s="72" t="s">
        <v>176</v>
      </c>
      <c r="D77" s="80">
        <v>13</v>
      </c>
      <c r="E77" s="154">
        <v>4</v>
      </c>
      <c r="F77" s="154">
        <v>1</v>
      </c>
      <c r="G77" s="180">
        <v>2</v>
      </c>
      <c r="H77" s="138">
        <f t="shared" ca="1" si="14"/>
        <v>9</v>
      </c>
      <c r="I77" s="72">
        <f t="shared" ca="1" si="15"/>
        <v>29</v>
      </c>
      <c r="J77" s="191" t="str">
        <f t="shared" ca="1" si="16"/>
        <v>Miss</v>
      </c>
      <c r="K77" s="72">
        <f t="shared" ca="1" si="17"/>
        <v>0</v>
      </c>
    </row>
    <row r="78" spans="1:11" x14ac:dyDescent="0.3">
      <c r="A78" s="71" t="s">
        <v>170</v>
      </c>
      <c r="B78" s="72" t="s">
        <v>175</v>
      </c>
      <c r="C78" s="72" t="s">
        <v>176</v>
      </c>
      <c r="D78" s="80">
        <v>13</v>
      </c>
      <c r="E78" s="154">
        <v>4</v>
      </c>
      <c r="F78" s="154">
        <v>1</v>
      </c>
      <c r="G78" s="180">
        <v>2</v>
      </c>
      <c r="H78" s="138">
        <f t="shared" ca="1" si="14"/>
        <v>3</v>
      </c>
      <c r="I78" s="72">
        <f t="shared" ca="1" si="15"/>
        <v>23</v>
      </c>
      <c r="J78" s="191" t="str">
        <f t="shared" ca="1" si="16"/>
        <v>Miss</v>
      </c>
      <c r="K78" s="72">
        <f t="shared" ca="1" si="17"/>
        <v>0</v>
      </c>
    </row>
    <row r="79" spans="1:11" x14ac:dyDescent="0.3">
      <c r="K79" s="20"/>
    </row>
    <row r="80" spans="1:11" x14ac:dyDescent="0.3">
      <c r="G80" s="15" t="s">
        <v>155</v>
      </c>
      <c r="H80" s="20">
        <v>38</v>
      </c>
    </row>
    <row r="81" spans="1:11" x14ac:dyDescent="0.3">
      <c r="G81" s="15" t="s">
        <v>173</v>
      </c>
      <c r="H81" s="20">
        <v>6</v>
      </c>
    </row>
    <row r="83" spans="1:11" x14ac:dyDescent="0.3">
      <c r="G83" s="15" t="s">
        <v>151</v>
      </c>
      <c r="H83" s="138">
        <f ca="1">RANDBETWEEN(1,20)</f>
        <v>4</v>
      </c>
    </row>
    <row r="84" spans="1:11" ht="16.2" thickBot="1" x14ac:dyDescent="0.35"/>
    <row r="85" spans="1:11" ht="16.2" thickBot="1" x14ac:dyDescent="0.35">
      <c r="A85" s="102" t="s">
        <v>0</v>
      </c>
      <c r="B85" s="77" t="s">
        <v>37</v>
      </c>
      <c r="C85" s="77" t="s">
        <v>38</v>
      </c>
      <c r="D85" s="79" t="s">
        <v>39</v>
      </c>
      <c r="E85" s="77" t="s">
        <v>40</v>
      </c>
      <c r="F85" s="77" t="s">
        <v>41</v>
      </c>
      <c r="G85" s="77" t="s">
        <v>42</v>
      </c>
      <c r="H85" s="81" t="s">
        <v>43</v>
      </c>
      <c r="I85" s="78" t="s">
        <v>28</v>
      </c>
      <c r="J85" s="194" t="s">
        <v>84</v>
      </c>
      <c r="K85" s="77" t="s">
        <v>97</v>
      </c>
    </row>
    <row r="86" spans="1:11" x14ac:dyDescent="0.3">
      <c r="A86" s="73" t="s">
        <v>239</v>
      </c>
      <c r="B86" s="72" t="s">
        <v>240</v>
      </c>
      <c r="C86" s="72" t="s">
        <v>241</v>
      </c>
      <c r="D86" s="80">
        <v>4</v>
      </c>
      <c r="E86" s="154">
        <v>2</v>
      </c>
      <c r="F86" s="154">
        <v>1</v>
      </c>
      <c r="G86" s="180">
        <v>1</v>
      </c>
      <c r="H86" s="205">
        <f t="shared" ref="H86:H101" ca="1" si="18">RANDBETWEEN(1,20)</f>
        <v>8</v>
      </c>
      <c r="I86" s="72">
        <f t="shared" ref="I86:I101" ca="1" si="19">SUM(D86:H86)</f>
        <v>16</v>
      </c>
      <c r="J86" s="208" t="s">
        <v>7</v>
      </c>
      <c r="K86" s="179" t="s">
        <v>248</v>
      </c>
    </row>
    <row r="87" spans="1:11" x14ac:dyDescent="0.3">
      <c r="A87" s="73" t="s">
        <v>239</v>
      </c>
      <c r="B87" s="72" t="s">
        <v>240</v>
      </c>
      <c r="C87" s="72" t="s">
        <v>241</v>
      </c>
      <c r="D87" s="80">
        <v>4</v>
      </c>
      <c r="E87" s="154">
        <v>2</v>
      </c>
      <c r="F87" s="154">
        <v>1</v>
      </c>
      <c r="G87" s="180">
        <v>1</v>
      </c>
      <c r="H87" s="205">
        <f t="shared" ca="1" si="18"/>
        <v>16</v>
      </c>
      <c r="I87" s="72">
        <f t="shared" ca="1" si="19"/>
        <v>24</v>
      </c>
      <c r="J87" s="208" t="s">
        <v>7</v>
      </c>
      <c r="K87" s="179" t="s">
        <v>248</v>
      </c>
    </row>
    <row r="88" spans="1:11" x14ac:dyDescent="0.3">
      <c r="A88" s="73" t="s">
        <v>239</v>
      </c>
      <c r="B88" s="72" t="s">
        <v>240</v>
      </c>
      <c r="C88" s="72" t="s">
        <v>241</v>
      </c>
      <c r="D88" s="80">
        <v>4</v>
      </c>
      <c r="E88" s="154">
        <v>2</v>
      </c>
      <c r="F88" s="154">
        <v>1</v>
      </c>
      <c r="G88" s="180">
        <v>1</v>
      </c>
      <c r="H88" s="205">
        <f t="shared" ca="1" si="18"/>
        <v>8</v>
      </c>
      <c r="I88" s="72">
        <f t="shared" ca="1" si="19"/>
        <v>16</v>
      </c>
      <c r="J88" s="208" t="s">
        <v>7</v>
      </c>
      <c r="K88" s="179" t="s">
        <v>248</v>
      </c>
    </row>
    <row r="89" spans="1:11" x14ac:dyDescent="0.3">
      <c r="A89" s="73" t="s">
        <v>239</v>
      </c>
      <c r="B89" s="72" t="s">
        <v>240</v>
      </c>
      <c r="C89" s="72" t="s">
        <v>241</v>
      </c>
      <c r="D89" s="80">
        <v>4</v>
      </c>
      <c r="E89" s="154">
        <v>2</v>
      </c>
      <c r="F89" s="154">
        <v>1</v>
      </c>
      <c r="G89" s="180">
        <v>1</v>
      </c>
      <c r="H89" s="205">
        <f t="shared" ca="1" si="18"/>
        <v>3</v>
      </c>
      <c r="I89" s="72">
        <f t="shared" ca="1" si="19"/>
        <v>11</v>
      </c>
      <c r="J89" s="208" t="s">
        <v>7</v>
      </c>
      <c r="K89" s="179" t="s">
        <v>248</v>
      </c>
    </row>
    <row r="90" spans="1:11" x14ac:dyDescent="0.3">
      <c r="A90" s="73" t="s">
        <v>239</v>
      </c>
      <c r="B90" s="72" t="s">
        <v>240</v>
      </c>
      <c r="C90" s="72" t="s">
        <v>241</v>
      </c>
      <c r="D90" s="80">
        <v>4</v>
      </c>
      <c r="E90" s="154">
        <v>2</v>
      </c>
      <c r="F90" s="154">
        <v>1</v>
      </c>
      <c r="G90" s="180">
        <v>1</v>
      </c>
      <c r="H90" s="205">
        <f t="shared" ca="1" si="18"/>
        <v>18</v>
      </c>
      <c r="I90" s="72">
        <f t="shared" ca="1" si="19"/>
        <v>26</v>
      </c>
      <c r="J90" s="208" t="s">
        <v>7</v>
      </c>
      <c r="K90" s="179" t="s">
        <v>248</v>
      </c>
    </row>
    <row r="91" spans="1:11" x14ac:dyDescent="0.3">
      <c r="A91" s="73" t="s">
        <v>239</v>
      </c>
      <c r="B91" s="72" t="s">
        <v>240</v>
      </c>
      <c r="C91" s="72" t="s">
        <v>241</v>
      </c>
      <c r="D91" s="80">
        <v>4</v>
      </c>
      <c r="E91" s="154">
        <v>2</v>
      </c>
      <c r="F91" s="154">
        <v>1</v>
      </c>
      <c r="G91" s="180">
        <v>1</v>
      </c>
      <c r="H91" s="205">
        <f t="shared" ca="1" si="18"/>
        <v>7</v>
      </c>
      <c r="I91" s="72">
        <f t="shared" ca="1" si="19"/>
        <v>15</v>
      </c>
      <c r="J91" s="208" t="s">
        <v>7</v>
      </c>
      <c r="K91" s="179" t="s">
        <v>248</v>
      </c>
    </row>
    <row r="92" spans="1:11" x14ac:dyDescent="0.3">
      <c r="A92" s="73" t="s">
        <v>239</v>
      </c>
      <c r="B92" s="72" t="s">
        <v>240</v>
      </c>
      <c r="C92" s="72" t="s">
        <v>241</v>
      </c>
      <c r="D92" s="80">
        <v>4</v>
      </c>
      <c r="E92" s="154">
        <v>2</v>
      </c>
      <c r="F92" s="154">
        <v>1</v>
      </c>
      <c r="G92" s="180">
        <v>1</v>
      </c>
      <c r="H92" s="205">
        <f t="shared" ca="1" si="18"/>
        <v>8</v>
      </c>
      <c r="I92" s="72">
        <f t="shared" ca="1" si="19"/>
        <v>16</v>
      </c>
      <c r="J92" s="208" t="s">
        <v>7</v>
      </c>
      <c r="K92" s="179" t="s">
        <v>248</v>
      </c>
    </row>
    <row r="93" spans="1:11" x14ac:dyDescent="0.3">
      <c r="A93" s="73" t="s">
        <v>239</v>
      </c>
      <c r="B93" s="72" t="s">
        <v>240</v>
      </c>
      <c r="C93" s="72" t="s">
        <v>241</v>
      </c>
      <c r="D93" s="80">
        <v>4</v>
      </c>
      <c r="E93" s="154">
        <v>2</v>
      </c>
      <c r="F93" s="154">
        <v>1</v>
      </c>
      <c r="G93" s="180">
        <v>1</v>
      </c>
      <c r="H93" s="205">
        <f t="shared" ca="1" si="18"/>
        <v>11</v>
      </c>
      <c r="I93" s="72">
        <f t="shared" ca="1" si="19"/>
        <v>19</v>
      </c>
      <c r="J93" s="208" t="s">
        <v>7</v>
      </c>
      <c r="K93" s="179" t="s">
        <v>248</v>
      </c>
    </row>
    <row r="94" spans="1:11" x14ac:dyDescent="0.3">
      <c r="A94" s="73" t="s">
        <v>239</v>
      </c>
      <c r="B94" s="72" t="s">
        <v>240</v>
      </c>
      <c r="C94" s="72" t="s">
        <v>241</v>
      </c>
      <c r="D94" s="80">
        <v>4</v>
      </c>
      <c r="E94" s="154">
        <v>2</v>
      </c>
      <c r="F94" s="154">
        <v>1</v>
      </c>
      <c r="G94" s="180">
        <v>1</v>
      </c>
      <c r="H94" s="205">
        <f t="shared" ca="1" si="18"/>
        <v>2</v>
      </c>
      <c r="I94" s="72">
        <f t="shared" ca="1" si="19"/>
        <v>10</v>
      </c>
      <c r="J94" s="208" t="s">
        <v>8</v>
      </c>
      <c r="K94" s="179" t="s">
        <v>248</v>
      </c>
    </row>
    <row r="95" spans="1:11" x14ac:dyDescent="0.3">
      <c r="A95" s="73" t="s">
        <v>239</v>
      </c>
      <c r="B95" s="72" t="s">
        <v>240</v>
      </c>
      <c r="C95" s="72" t="s">
        <v>241</v>
      </c>
      <c r="D95" s="80">
        <v>4</v>
      </c>
      <c r="E95" s="154">
        <v>2</v>
      </c>
      <c r="F95" s="154">
        <v>1</v>
      </c>
      <c r="G95" s="180">
        <v>1</v>
      </c>
      <c r="H95" s="205">
        <f t="shared" ca="1" si="18"/>
        <v>8</v>
      </c>
      <c r="I95" s="72">
        <f t="shared" ca="1" si="19"/>
        <v>16</v>
      </c>
      <c r="J95" s="208" t="s">
        <v>8</v>
      </c>
      <c r="K95" s="179" t="s">
        <v>248</v>
      </c>
    </row>
    <row r="96" spans="1:11" x14ac:dyDescent="0.3">
      <c r="A96" s="73" t="s">
        <v>239</v>
      </c>
      <c r="B96" s="72" t="s">
        <v>240</v>
      </c>
      <c r="C96" s="72" t="s">
        <v>241</v>
      </c>
      <c r="D96" s="80">
        <v>4</v>
      </c>
      <c r="E96" s="154">
        <v>2</v>
      </c>
      <c r="F96" s="154">
        <v>1</v>
      </c>
      <c r="G96" s="180">
        <v>1</v>
      </c>
      <c r="H96" s="205">
        <f t="shared" ca="1" si="18"/>
        <v>7</v>
      </c>
      <c r="I96" s="72">
        <f t="shared" ca="1" si="19"/>
        <v>15</v>
      </c>
      <c r="J96" s="208" t="s">
        <v>8</v>
      </c>
      <c r="K96" s="179" t="s">
        <v>248</v>
      </c>
    </row>
    <row r="97" spans="1:11" x14ac:dyDescent="0.3">
      <c r="A97" s="73" t="s">
        <v>239</v>
      </c>
      <c r="B97" s="72" t="s">
        <v>240</v>
      </c>
      <c r="C97" s="72" t="s">
        <v>241</v>
      </c>
      <c r="D97" s="80">
        <v>4</v>
      </c>
      <c r="E97" s="154">
        <v>2</v>
      </c>
      <c r="F97" s="154">
        <v>1</v>
      </c>
      <c r="G97" s="180">
        <v>1</v>
      </c>
      <c r="H97" s="205">
        <f t="shared" ca="1" si="18"/>
        <v>3</v>
      </c>
      <c r="I97" s="72">
        <f t="shared" ca="1" si="19"/>
        <v>11</v>
      </c>
      <c r="J97" s="208" t="s">
        <v>8</v>
      </c>
      <c r="K97" s="179" t="s">
        <v>248</v>
      </c>
    </row>
    <row r="98" spans="1:11" x14ac:dyDescent="0.3">
      <c r="A98" s="73" t="s">
        <v>239</v>
      </c>
      <c r="B98" s="72" t="s">
        <v>240</v>
      </c>
      <c r="C98" s="72" t="s">
        <v>241</v>
      </c>
      <c r="D98" s="80">
        <v>4</v>
      </c>
      <c r="E98" s="154">
        <v>2</v>
      </c>
      <c r="F98" s="154">
        <v>1</v>
      </c>
      <c r="G98" s="180">
        <v>1</v>
      </c>
      <c r="H98" s="205">
        <f t="shared" ca="1" si="18"/>
        <v>15</v>
      </c>
      <c r="I98" s="72">
        <f t="shared" ca="1" si="19"/>
        <v>23</v>
      </c>
      <c r="J98" s="208" t="s">
        <v>8</v>
      </c>
      <c r="K98" s="179" t="s">
        <v>248</v>
      </c>
    </row>
    <row r="99" spans="1:11" x14ac:dyDescent="0.3">
      <c r="A99" s="73" t="s">
        <v>239</v>
      </c>
      <c r="B99" s="72" t="s">
        <v>240</v>
      </c>
      <c r="C99" s="72" t="s">
        <v>241</v>
      </c>
      <c r="D99" s="80">
        <v>4</v>
      </c>
      <c r="E99" s="154">
        <v>2</v>
      </c>
      <c r="F99" s="154">
        <v>1</v>
      </c>
      <c r="G99" s="180">
        <v>1</v>
      </c>
      <c r="H99" s="205">
        <f t="shared" ca="1" si="18"/>
        <v>20</v>
      </c>
      <c r="I99" s="72">
        <f t="shared" ca="1" si="19"/>
        <v>28</v>
      </c>
      <c r="J99" s="208" t="s">
        <v>8</v>
      </c>
      <c r="K99" s="179" t="s">
        <v>248</v>
      </c>
    </row>
    <row r="100" spans="1:11" x14ac:dyDescent="0.3">
      <c r="A100" s="73" t="s">
        <v>239</v>
      </c>
      <c r="B100" s="72" t="s">
        <v>240</v>
      </c>
      <c r="C100" s="72" t="s">
        <v>241</v>
      </c>
      <c r="D100" s="80">
        <v>4</v>
      </c>
      <c r="E100" s="154">
        <v>2</v>
      </c>
      <c r="F100" s="154">
        <v>1</v>
      </c>
      <c r="G100" s="180">
        <v>1</v>
      </c>
      <c r="H100" s="205">
        <f t="shared" ca="1" si="18"/>
        <v>16</v>
      </c>
      <c r="I100" s="72">
        <f t="shared" ca="1" si="19"/>
        <v>24</v>
      </c>
      <c r="J100" s="208" t="s">
        <v>8</v>
      </c>
      <c r="K100" s="179" t="s">
        <v>248</v>
      </c>
    </row>
    <row r="101" spans="1:11" x14ac:dyDescent="0.3">
      <c r="A101" s="164" t="s">
        <v>239</v>
      </c>
      <c r="B101" s="75" t="s">
        <v>240</v>
      </c>
      <c r="C101" s="75" t="s">
        <v>241</v>
      </c>
      <c r="D101" s="165">
        <v>4</v>
      </c>
      <c r="E101" s="166">
        <v>2</v>
      </c>
      <c r="F101" s="166">
        <v>1</v>
      </c>
      <c r="G101" s="181">
        <v>1</v>
      </c>
      <c r="H101" s="76">
        <f t="shared" ca="1" si="18"/>
        <v>16</v>
      </c>
      <c r="I101" s="75">
        <f t="shared" ca="1" si="19"/>
        <v>24</v>
      </c>
      <c r="J101" s="190" t="s">
        <v>8</v>
      </c>
      <c r="K101" s="195" t="s">
        <v>248</v>
      </c>
    </row>
  </sheetData>
  <conditionalFormatting sqref="H1 H86:H101">
    <cfRule type="cellIs" dxfId="238" priority="324" operator="equal">
      <formula>20</formula>
    </cfRule>
    <cfRule type="cellIs" dxfId="237" priority="325" operator="equal">
      <formula>1</formula>
    </cfRule>
  </conditionalFormatting>
  <conditionalFormatting sqref="H1">
    <cfRule type="cellIs" dxfId="236" priority="322" operator="equal">
      <formula>20</formula>
    </cfRule>
    <cfRule type="cellIs" dxfId="235" priority="323" operator="equal">
      <formula>1</formula>
    </cfRule>
  </conditionalFormatting>
  <conditionalFormatting sqref="H1">
    <cfRule type="cellIs" dxfId="234" priority="320" operator="equal">
      <formula>20</formula>
    </cfRule>
    <cfRule type="cellIs" dxfId="233" priority="321" operator="equal">
      <formula>1</formula>
    </cfRule>
  </conditionalFormatting>
  <conditionalFormatting sqref="E1 E2:G52 E86:G101">
    <cfRule type="cellIs" dxfId="232" priority="318" operator="equal">
      <formula>"No"</formula>
    </cfRule>
    <cfRule type="cellIs" dxfId="231" priority="319" operator="equal">
      <formula>"Yes"</formula>
    </cfRule>
  </conditionalFormatting>
  <conditionalFormatting sqref="H1">
    <cfRule type="cellIs" dxfId="230" priority="316" operator="equal">
      <formula>20</formula>
    </cfRule>
    <cfRule type="cellIs" dxfId="229" priority="317" operator="equal">
      <formula>1</formula>
    </cfRule>
  </conditionalFormatting>
  <conditionalFormatting sqref="E1">
    <cfRule type="cellIs" dxfId="228" priority="314" operator="equal">
      <formula>"No"</formula>
    </cfRule>
    <cfRule type="cellIs" dxfId="227" priority="315" operator="equal">
      <formula>"Yes"</formula>
    </cfRule>
  </conditionalFormatting>
  <conditionalFormatting sqref="F1">
    <cfRule type="cellIs" dxfId="226" priority="308" operator="equal">
      <formula>"No"</formula>
    </cfRule>
    <cfRule type="cellIs" dxfId="225" priority="309" operator="equal">
      <formula>"Yes"</formula>
    </cfRule>
  </conditionalFormatting>
  <conditionalFormatting sqref="F1">
    <cfRule type="cellIs" dxfId="224" priority="306" operator="equal">
      <formula>"No"</formula>
    </cfRule>
    <cfRule type="cellIs" dxfId="223" priority="307" operator="equal">
      <formula>"Yes"</formula>
    </cfRule>
  </conditionalFormatting>
  <conditionalFormatting sqref="G1">
    <cfRule type="cellIs" dxfId="222" priority="238" operator="equal">
      <formula>"No"</formula>
    </cfRule>
    <cfRule type="cellIs" dxfId="221" priority="239" operator="equal">
      <formula>"Yes"</formula>
    </cfRule>
  </conditionalFormatting>
  <conditionalFormatting sqref="J2:J52">
    <cfRule type="cellIs" dxfId="220" priority="21" operator="equal">
      <formula>"Hit"</formula>
    </cfRule>
  </conditionalFormatting>
  <conditionalFormatting sqref="H83">
    <cfRule type="cellIs" dxfId="219" priority="19" operator="equal">
      <formula>20</formula>
    </cfRule>
  </conditionalFormatting>
  <conditionalFormatting sqref="H2:H52">
    <cfRule type="cellIs" dxfId="218" priority="18" operator="equal">
      <formula>20</formula>
    </cfRule>
  </conditionalFormatting>
  <conditionalFormatting sqref="E54:G67">
    <cfRule type="cellIs" dxfId="217" priority="16" operator="equal">
      <formula>"No"</formula>
    </cfRule>
    <cfRule type="cellIs" dxfId="216" priority="17" operator="equal">
      <formula>"Yes"</formula>
    </cfRule>
  </conditionalFormatting>
  <conditionalFormatting sqref="J54:J67">
    <cfRule type="cellIs" dxfId="215" priority="15" operator="equal">
      <formula>"Hit"</formula>
    </cfRule>
  </conditionalFormatting>
  <conditionalFormatting sqref="H54:H67">
    <cfRule type="cellIs" dxfId="214" priority="14" operator="equal">
      <formula>20</formula>
    </cfRule>
  </conditionalFormatting>
  <conditionalFormatting sqref="E53:G53">
    <cfRule type="cellIs" dxfId="213" priority="12" operator="equal">
      <formula>"No"</formula>
    </cfRule>
    <cfRule type="cellIs" dxfId="212" priority="13" operator="equal">
      <formula>"Yes"</formula>
    </cfRule>
  </conditionalFormatting>
  <conditionalFormatting sqref="H53">
    <cfRule type="cellIs" dxfId="211" priority="10" operator="equal">
      <formula>20</formula>
    </cfRule>
  </conditionalFormatting>
  <conditionalFormatting sqref="J53">
    <cfRule type="cellIs" dxfId="210" priority="9" operator="equal">
      <formula>"Hit"</formula>
    </cfRule>
  </conditionalFormatting>
  <conditionalFormatting sqref="E68:G78">
    <cfRule type="cellIs" dxfId="209" priority="7" operator="equal">
      <formula>"No"</formula>
    </cfRule>
    <cfRule type="cellIs" dxfId="208" priority="8" operator="equal">
      <formula>"Yes"</formula>
    </cfRule>
  </conditionalFormatting>
  <conditionalFormatting sqref="J68:J78">
    <cfRule type="cellIs" dxfId="207" priority="6" operator="equal">
      <formula>"Hit"</formula>
    </cfRule>
  </conditionalFormatting>
  <conditionalFormatting sqref="H68:H78">
    <cfRule type="cellIs" dxfId="206" priority="5" operator="equal">
      <formula>20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showGridLines="0" workbookViewId="0"/>
  </sheetViews>
  <sheetFormatPr defaultColWidth="3.8984375" defaultRowHeight="15.6" x14ac:dyDescent="0.3"/>
  <cols>
    <col min="1" max="1" width="20.59765625" style="20" bestFit="1" customWidth="1"/>
    <col min="2" max="2" width="12" style="20" bestFit="1" customWidth="1"/>
    <col min="3" max="3" width="6.19921875" style="20" bestFit="1" customWidth="1"/>
    <col min="4" max="4" width="5.5" style="20" bestFit="1" customWidth="1"/>
    <col min="5" max="5" width="4.296875" style="20" bestFit="1" customWidth="1"/>
    <col min="6" max="6" width="5" style="20" bestFit="1" customWidth="1"/>
    <col min="7" max="7" width="3.8984375" style="20"/>
    <col min="8" max="8" width="12.296875" style="20" bestFit="1" customWidth="1"/>
    <col min="9" max="9" width="12" style="20" bestFit="1" customWidth="1"/>
    <col min="10" max="10" width="6.19921875" style="20" bestFit="1" customWidth="1"/>
    <col min="11" max="11" width="5.5" style="20" bestFit="1" customWidth="1"/>
    <col min="12" max="12" width="4.296875" style="20" bestFit="1" customWidth="1"/>
    <col min="13" max="13" width="5" style="20" bestFit="1" customWidth="1"/>
    <col min="14" max="16384" width="3.8984375" style="20"/>
  </cols>
  <sheetData>
    <row r="1" spans="1:13" s="23" customFormat="1" x14ac:dyDescent="0.3">
      <c r="A1" s="137" t="s">
        <v>0</v>
      </c>
      <c r="B1" s="137" t="s">
        <v>74</v>
      </c>
      <c r="C1" s="137" t="s">
        <v>44</v>
      </c>
      <c r="D1" s="137" t="s">
        <v>86</v>
      </c>
      <c r="E1" s="76" t="s">
        <v>3</v>
      </c>
      <c r="F1" s="137" t="s">
        <v>45</v>
      </c>
      <c r="H1" s="137" t="s">
        <v>0</v>
      </c>
      <c r="I1" s="137" t="s">
        <v>74</v>
      </c>
      <c r="J1" s="137" t="s">
        <v>44</v>
      </c>
      <c r="K1" s="137" t="s">
        <v>86</v>
      </c>
      <c r="L1" s="76" t="s">
        <v>3</v>
      </c>
      <c r="M1" s="137" t="s">
        <v>45</v>
      </c>
    </row>
    <row r="2" spans="1:13" x14ac:dyDescent="0.3">
      <c r="A2" s="202" t="s">
        <v>242</v>
      </c>
      <c r="B2" s="133" t="s">
        <v>46</v>
      </c>
      <c r="C2" s="134">
        <v>11</v>
      </c>
      <c r="D2" s="134">
        <v>0</v>
      </c>
      <c r="E2" s="139">
        <f t="shared" ref="E2:E25" ca="1" si="0">RANDBETWEEN(1,20)</f>
        <v>13</v>
      </c>
      <c r="F2" s="70">
        <f t="shared" ref="F2:F4" ca="1" si="1">SUM(C2:E2)</f>
        <v>24</v>
      </c>
      <c r="H2" s="69" t="s">
        <v>85</v>
      </c>
      <c r="I2" s="133" t="s">
        <v>46</v>
      </c>
      <c r="J2" s="70">
        <v>10</v>
      </c>
      <c r="K2" s="70">
        <v>0</v>
      </c>
      <c r="L2" s="139">
        <f t="shared" ref="L2:L4" ca="1" si="2">RANDBETWEEN(1,20)</f>
        <v>5</v>
      </c>
      <c r="M2" s="70">
        <f t="shared" ref="M2:M4" ca="1" si="3">SUM(J2:L2)</f>
        <v>15</v>
      </c>
    </row>
    <row r="3" spans="1:13" x14ac:dyDescent="0.3">
      <c r="A3" s="202" t="s">
        <v>242</v>
      </c>
      <c r="B3" s="133" t="s">
        <v>47</v>
      </c>
      <c r="C3" s="134">
        <v>6</v>
      </c>
      <c r="D3" s="134">
        <v>0</v>
      </c>
      <c r="E3" s="138">
        <f t="shared" ca="1" si="0"/>
        <v>2</v>
      </c>
      <c r="F3" s="72">
        <f t="shared" ca="1" si="1"/>
        <v>8</v>
      </c>
      <c r="H3" s="71" t="s">
        <v>85</v>
      </c>
      <c r="I3" s="133" t="s">
        <v>47</v>
      </c>
      <c r="J3" s="72">
        <v>5</v>
      </c>
      <c r="K3" s="72">
        <v>0</v>
      </c>
      <c r="L3" s="138">
        <f t="shared" ca="1" si="2"/>
        <v>11</v>
      </c>
      <c r="M3" s="72">
        <f t="shared" ca="1" si="3"/>
        <v>16</v>
      </c>
    </row>
    <row r="4" spans="1:13" x14ac:dyDescent="0.3">
      <c r="A4" s="203" t="s">
        <v>242</v>
      </c>
      <c r="B4" s="135" t="s">
        <v>48</v>
      </c>
      <c r="C4" s="136">
        <v>8</v>
      </c>
      <c r="D4" s="136">
        <v>0</v>
      </c>
      <c r="E4" s="140">
        <f t="shared" ca="1" si="0"/>
        <v>3</v>
      </c>
      <c r="F4" s="75">
        <f t="shared" ca="1" si="1"/>
        <v>11</v>
      </c>
      <c r="H4" s="74" t="s">
        <v>85</v>
      </c>
      <c r="I4" s="135" t="s">
        <v>48</v>
      </c>
      <c r="J4" s="75">
        <v>4</v>
      </c>
      <c r="K4" s="75">
        <v>0</v>
      </c>
      <c r="L4" s="140">
        <f t="shared" ca="1" si="2"/>
        <v>4</v>
      </c>
      <c r="M4" s="75">
        <f t="shared" ca="1" si="3"/>
        <v>8</v>
      </c>
    </row>
    <row r="5" spans="1:13" x14ac:dyDescent="0.3">
      <c r="A5" s="152" t="s">
        <v>190</v>
      </c>
      <c r="B5" s="5" t="s">
        <v>46</v>
      </c>
      <c r="C5" s="134">
        <v>2</v>
      </c>
      <c r="D5" s="134">
        <v>0</v>
      </c>
      <c r="E5" s="204">
        <f t="shared" ca="1" si="0"/>
        <v>6</v>
      </c>
      <c r="F5" s="70">
        <f t="shared" ref="F5:F7" ca="1" si="4">E5+C5</f>
        <v>8</v>
      </c>
      <c r="H5" s="74" t="s">
        <v>73</v>
      </c>
      <c r="I5" s="135" t="s">
        <v>98</v>
      </c>
      <c r="J5" s="136">
        <v>10</v>
      </c>
      <c r="K5" s="136">
        <v>0</v>
      </c>
      <c r="L5" s="76">
        <f t="shared" ref="L5:L33" ca="1" si="5">RANDBETWEEN(1,20)</f>
        <v>6</v>
      </c>
      <c r="M5" s="75">
        <f t="shared" ref="M5:M6" ca="1" si="6">L5+J5</f>
        <v>16</v>
      </c>
    </row>
    <row r="6" spans="1:13" x14ac:dyDescent="0.3">
      <c r="A6" s="152" t="s">
        <v>190</v>
      </c>
      <c r="B6" s="133" t="s">
        <v>47</v>
      </c>
      <c r="C6" s="134">
        <v>4</v>
      </c>
      <c r="D6" s="134">
        <v>0</v>
      </c>
      <c r="E6" s="205">
        <f t="shared" ca="1" si="0"/>
        <v>19</v>
      </c>
      <c r="F6" s="72">
        <f t="shared" ca="1" si="4"/>
        <v>23</v>
      </c>
      <c r="H6" s="74" t="s">
        <v>22</v>
      </c>
      <c r="I6" s="135" t="s">
        <v>98</v>
      </c>
      <c r="J6" s="136">
        <v>10</v>
      </c>
      <c r="K6" s="136">
        <v>0</v>
      </c>
      <c r="L6" s="76">
        <f t="shared" ca="1" si="5"/>
        <v>3</v>
      </c>
      <c r="M6" s="75">
        <f t="shared" ca="1" si="6"/>
        <v>13</v>
      </c>
    </row>
    <row r="7" spans="1:13" x14ac:dyDescent="0.3">
      <c r="A7" s="153" t="s">
        <v>190</v>
      </c>
      <c r="B7" s="135" t="s">
        <v>48</v>
      </c>
      <c r="C7" s="136">
        <v>2</v>
      </c>
      <c r="D7" s="136">
        <v>0</v>
      </c>
      <c r="E7" s="76">
        <f t="shared" ca="1" si="0"/>
        <v>14</v>
      </c>
      <c r="F7" s="75">
        <f t="shared" ca="1" si="4"/>
        <v>16</v>
      </c>
      <c r="H7" s="74" t="s">
        <v>102</v>
      </c>
      <c r="I7" s="135" t="s">
        <v>98</v>
      </c>
      <c r="J7" s="136">
        <v>19</v>
      </c>
      <c r="K7" s="136">
        <v>0</v>
      </c>
      <c r="L7" s="76">
        <f t="shared" ca="1" si="5"/>
        <v>18</v>
      </c>
      <c r="M7" s="75">
        <f t="shared" ref="M7" ca="1" si="7">L7+J7</f>
        <v>37</v>
      </c>
    </row>
    <row r="8" spans="1:13" x14ac:dyDescent="0.3">
      <c r="A8" s="152" t="s">
        <v>245</v>
      </c>
      <c r="B8" s="5" t="s">
        <v>46</v>
      </c>
      <c r="C8" s="134">
        <v>11</v>
      </c>
      <c r="D8" s="134">
        <v>0</v>
      </c>
      <c r="E8" s="204">
        <f t="shared" ca="1" si="0"/>
        <v>20</v>
      </c>
      <c r="F8" s="70">
        <f t="shared" ref="F8:F10" ca="1" si="8">E8+C8</f>
        <v>31</v>
      </c>
      <c r="H8" s="69" t="s">
        <v>272</v>
      </c>
      <c r="I8" s="133" t="s">
        <v>46</v>
      </c>
      <c r="J8" s="70">
        <v>11</v>
      </c>
      <c r="K8" s="70">
        <v>0</v>
      </c>
      <c r="L8" s="139">
        <f t="shared" ca="1" si="5"/>
        <v>15</v>
      </c>
      <c r="M8" s="70">
        <f t="shared" ref="M8:M10" ca="1" si="9">SUM(J8:L8)</f>
        <v>26</v>
      </c>
    </row>
    <row r="9" spans="1:13" x14ac:dyDescent="0.3">
      <c r="A9" s="152" t="s">
        <v>245</v>
      </c>
      <c r="B9" s="133" t="s">
        <v>47</v>
      </c>
      <c r="C9" s="134">
        <v>4</v>
      </c>
      <c r="D9" s="134">
        <v>0</v>
      </c>
      <c r="E9" s="205">
        <f t="shared" ca="1" si="0"/>
        <v>5</v>
      </c>
      <c r="F9" s="72">
        <f t="shared" ca="1" si="8"/>
        <v>9</v>
      </c>
      <c r="H9" s="71" t="s">
        <v>272</v>
      </c>
      <c r="I9" s="133" t="s">
        <v>47</v>
      </c>
      <c r="J9" s="72">
        <v>6</v>
      </c>
      <c r="K9" s="72">
        <v>0</v>
      </c>
      <c r="L9" s="138">
        <f t="shared" ca="1" si="5"/>
        <v>3</v>
      </c>
      <c r="M9" s="72">
        <f t="shared" ca="1" si="9"/>
        <v>9</v>
      </c>
    </row>
    <row r="10" spans="1:13" x14ac:dyDescent="0.3">
      <c r="A10" s="153" t="s">
        <v>245</v>
      </c>
      <c r="B10" s="135" t="s">
        <v>48</v>
      </c>
      <c r="C10" s="136">
        <v>4</v>
      </c>
      <c r="D10" s="136">
        <v>0</v>
      </c>
      <c r="E10" s="76">
        <f t="shared" ca="1" si="0"/>
        <v>14</v>
      </c>
      <c r="F10" s="75">
        <f t="shared" ca="1" si="8"/>
        <v>18</v>
      </c>
      <c r="H10" s="74" t="s">
        <v>272</v>
      </c>
      <c r="I10" s="135" t="s">
        <v>48</v>
      </c>
      <c r="J10" s="75">
        <v>3</v>
      </c>
      <c r="K10" s="75">
        <v>0</v>
      </c>
      <c r="L10" s="140">
        <f t="shared" ca="1" si="5"/>
        <v>8</v>
      </c>
      <c r="M10" s="75">
        <f t="shared" ca="1" si="9"/>
        <v>11</v>
      </c>
    </row>
    <row r="11" spans="1:13" x14ac:dyDescent="0.3">
      <c r="A11" s="152" t="s">
        <v>247</v>
      </c>
      <c r="B11" s="133" t="s">
        <v>46</v>
      </c>
      <c r="C11" s="134">
        <v>12</v>
      </c>
      <c r="D11" s="134">
        <v>0</v>
      </c>
      <c r="E11" s="139">
        <f t="shared" ca="1" si="0"/>
        <v>12</v>
      </c>
      <c r="F11" s="70">
        <f t="shared" ref="F11:F13" ca="1" si="10">SUM(C11:E11)</f>
        <v>24</v>
      </c>
      <c r="H11" s="69" t="s">
        <v>154</v>
      </c>
      <c r="I11" s="133" t="s">
        <v>46</v>
      </c>
      <c r="J11" s="70">
        <v>9</v>
      </c>
      <c r="K11" s="70">
        <v>0</v>
      </c>
      <c r="L11" s="139">
        <f t="shared" ca="1" si="5"/>
        <v>12</v>
      </c>
      <c r="M11" s="70">
        <f t="shared" ref="M11:M13" ca="1" si="11">SUM(J11:L11)</f>
        <v>21</v>
      </c>
    </row>
    <row r="12" spans="1:13" x14ac:dyDescent="0.3">
      <c r="A12" s="152" t="s">
        <v>247</v>
      </c>
      <c r="B12" s="133" t="s">
        <v>47</v>
      </c>
      <c r="C12" s="134">
        <v>10</v>
      </c>
      <c r="D12" s="134">
        <v>0</v>
      </c>
      <c r="E12" s="138">
        <f t="shared" ca="1" si="0"/>
        <v>9</v>
      </c>
      <c r="F12" s="72">
        <f t="shared" ca="1" si="10"/>
        <v>19</v>
      </c>
      <c r="H12" s="71" t="s">
        <v>154</v>
      </c>
      <c r="I12" s="133" t="s">
        <v>47</v>
      </c>
      <c r="J12" s="72">
        <v>12</v>
      </c>
      <c r="K12" s="72">
        <v>0</v>
      </c>
      <c r="L12" s="138">
        <f t="shared" ca="1" si="5"/>
        <v>8</v>
      </c>
      <c r="M12" s="72">
        <f t="shared" ca="1" si="11"/>
        <v>20</v>
      </c>
    </row>
    <row r="13" spans="1:13" x14ac:dyDescent="0.3">
      <c r="A13" s="153" t="s">
        <v>247</v>
      </c>
      <c r="B13" s="135" t="s">
        <v>48</v>
      </c>
      <c r="C13" s="136">
        <v>5</v>
      </c>
      <c r="D13" s="136">
        <v>0</v>
      </c>
      <c r="E13" s="140">
        <f t="shared" ca="1" si="0"/>
        <v>1</v>
      </c>
      <c r="F13" s="75">
        <f t="shared" ca="1" si="10"/>
        <v>6</v>
      </c>
      <c r="H13" s="74" t="s">
        <v>154</v>
      </c>
      <c r="I13" s="135" t="s">
        <v>48</v>
      </c>
      <c r="J13" s="75">
        <v>6</v>
      </c>
      <c r="K13" s="75">
        <v>0</v>
      </c>
      <c r="L13" s="140">
        <f t="shared" ca="1" si="5"/>
        <v>3</v>
      </c>
      <c r="M13" s="75">
        <f t="shared" ca="1" si="11"/>
        <v>9</v>
      </c>
    </row>
    <row r="14" spans="1:13" x14ac:dyDescent="0.3">
      <c r="A14" s="152" t="s">
        <v>263</v>
      </c>
      <c r="B14" s="5" t="s">
        <v>46</v>
      </c>
      <c r="C14" s="134">
        <v>10</v>
      </c>
      <c r="D14" s="134">
        <v>0</v>
      </c>
      <c r="E14" s="204">
        <f t="shared" ca="1" si="0"/>
        <v>1</v>
      </c>
      <c r="F14" s="70">
        <f t="shared" ref="F14:F16" ca="1" si="12">E14+C14</f>
        <v>11</v>
      </c>
      <c r="H14" s="71" t="s">
        <v>156</v>
      </c>
      <c r="I14" s="133" t="s">
        <v>47</v>
      </c>
      <c r="J14" s="72">
        <v>10</v>
      </c>
      <c r="K14" s="72">
        <v>0</v>
      </c>
      <c r="L14" s="138">
        <f t="shared" ca="1" si="5"/>
        <v>2</v>
      </c>
      <c r="M14" s="72">
        <f t="shared" ref="M14:M18" ca="1" si="13">SUM(J14:L14)</f>
        <v>12</v>
      </c>
    </row>
    <row r="15" spans="1:13" x14ac:dyDescent="0.3">
      <c r="A15" s="152" t="s">
        <v>263</v>
      </c>
      <c r="B15" s="133" t="s">
        <v>47</v>
      </c>
      <c r="C15" s="134">
        <v>5</v>
      </c>
      <c r="D15" s="134">
        <v>0</v>
      </c>
      <c r="E15" s="205">
        <f t="shared" ca="1" si="0"/>
        <v>12</v>
      </c>
      <c r="F15" s="72">
        <f t="shared" ca="1" si="12"/>
        <v>17</v>
      </c>
      <c r="H15" s="71" t="s">
        <v>157</v>
      </c>
      <c r="I15" s="133" t="s">
        <v>47</v>
      </c>
      <c r="J15" s="72">
        <v>8</v>
      </c>
      <c r="K15" s="72">
        <v>0</v>
      </c>
      <c r="L15" s="138">
        <f t="shared" ca="1" si="5"/>
        <v>13</v>
      </c>
      <c r="M15" s="72">
        <f t="shared" ca="1" si="13"/>
        <v>21</v>
      </c>
    </row>
    <row r="16" spans="1:13" x14ac:dyDescent="0.3">
      <c r="A16" s="153" t="s">
        <v>263</v>
      </c>
      <c r="B16" s="135" t="s">
        <v>48</v>
      </c>
      <c r="C16" s="136">
        <v>4</v>
      </c>
      <c r="D16" s="136">
        <v>0</v>
      </c>
      <c r="E16" s="76">
        <f t="shared" ca="1" si="0"/>
        <v>2</v>
      </c>
      <c r="F16" s="75">
        <f t="shared" ca="1" si="12"/>
        <v>6</v>
      </c>
      <c r="H16" s="71" t="s">
        <v>159</v>
      </c>
      <c r="I16" s="133" t="s">
        <v>47</v>
      </c>
      <c r="J16" s="72">
        <v>7</v>
      </c>
      <c r="K16" s="72">
        <v>0</v>
      </c>
      <c r="L16" s="138">
        <f t="shared" ca="1" si="5"/>
        <v>13</v>
      </c>
      <c r="M16" s="72">
        <f t="shared" ca="1" si="13"/>
        <v>20</v>
      </c>
    </row>
    <row r="17" spans="1:13" x14ac:dyDescent="0.3">
      <c r="A17" s="152" t="s">
        <v>183</v>
      </c>
      <c r="B17" s="133" t="s">
        <v>46</v>
      </c>
      <c r="C17" s="134">
        <v>10</v>
      </c>
      <c r="D17" s="134">
        <v>0</v>
      </c>
      <c r="E17" s="139">
        <f t="shared" ca="1" si="0"/>
        <v>13</v>
      </c>
      <c r="F17" s="70">
        <f t="shared" ref="F17:F22" ca="1" si="14">SUM(C17:E17)</f>
        <v>23</v>
      </c>
      <c r="H17" s="71" t="s">
        <v>158</v>
      </c>
      <c r="I17" s="133" t="s">
        <v>47</v>
      </c>
      <c r="J17" s="72">
        <v>7</v>
      </c>
      <c r="K17" s="72">
        <v>0</v>
      </c>
      <c r="L17" s="138">
        <f t="shared" ca="1" si="5"/>
        <v>14</v>
      </c>
      <c r="M17" s="72">
        <f t="shared" ca="1" si="13"/>
        <v>21</v>
      </c>
    </row>
    <row r="18" spans="1:13" x14ac:dyDescent="0.3">
      <c r="A18" s="152" t="s">
        <v>183</v>
      </c>
      <c r="B18" s="133" t="s">
        <v>47</v>
      </c>
      <c r="C18" s="134">
        <v>8</v>
      </c>
      <c r="D18" s="134">
        <v>0</v>
      </c>
      <c r="E18" s="138">
        <f t="shared" ca="1" si="0"/>
        <v>2</v>
      </c>
      <c r="F18" s="72">
        <f t="shared" ca="1" si="14"/>
        <v>10</v>
      </c>
      <c r="H18" s="71" t="s">
        <v>160</v>
      </c>
      <c r="I18" s="133" t="s">
        <v>47</v>
      </c>
      <c r="J18" s="72">
        <v>7</v>
      </c>
      <c r="K18" s="72">
        <v>0</v>
      </c>
      <c r="L18" s="138">
        <f t="shared" ca="1" si="5"/>
        <v>1</v>
      </c>
      <c r="M18" s="72">
        <f t="shared" ca="1" si="13"/>
        <v>8</v>
      </c>
    </row>
    <row r="19" spans="1:13" x14ac:dyDescent="0.3">
      <c r="A19" s="153" t="s">
        <v>183</v>
      </c>
      <c r="B19" s="135" t="s">
        <v>48</v>
      </c>
      <c r="C19" s="136">
        <v>9</v>
      </c>
      <c r="D19" s="136">
        <v>0</v>
      </c>
      <c r="E19" s="140">
        <f t="shared" ca="1" si="0"/>
        <v>10</v>
      </c>
      <c r="F19" s="75">
        <f t="shared" ca="1" si="14"/>
        <v>19</v>
      </c>
      <c r="H19" s="71" t="s">
        <v>161</v>
      </c>
      <c r="I19" s="133" t="s">
        <v>47</v>
      </c>
      <c r="J19" s="72">
        <v>11</v>
      </c>
      <c r="K19" s="72">
        <v>0</v>
      </c>
      <c r="L19" s="138">
        <f t="shared" ca="1" si="5"/>
        <v>14</v>
      </c>
      <c r="M19" s="72">
        <f t="shared" ref="M19:M33" ca="1" si="15">SUM(J19:L19)</f>
        <v>25</v>
      </c>
    </row>
    <row r="20" spans="1:13" x14ac:dyDescent="0.3">
      <c r="A20" s="152" t="s">
        <v>184</v>
      </c>
      <c r="B20" s="133" t="s">
        <v>46</v>
      </c>
      <c r="C20" s="134">
        <v>12</v>
      </c>
      <c r="D20" s="134">
        <v>0</v>
      </c>
      <c r="E20" s="139">
        <f t="shared" ca="1" si="0"/>
        <v>8</v>
      </c>
      <c r="F20" s="70">
        <f t="shared" ca="1" si="14"/>
        <v>20</v>
      </c>
      <c r="H20" s="71" t="s">
        <v>162</v>
      </c>
      <c r="I20" s="133" t="s">
        <v>47</v>
      </c>
      <c r="J20" s="72">
        <v>10</v>
      </c>
      <c r="K20" s="72">
        <v>0</v>
      </c>
      <c r="L20" s="138">
        <f t="shared" ca="1" si="5"/>
        <v>20</v>
      </c>
      <c r="M20" s="72">
        <f t="shared" ca="1" si="15"/>
        <v>30</v>
      </c>
    </row>
    <row r="21" spans="1:13" x14ac:dyDescent="0.3">
      <c r="A21" s="152" t="s">
        <v>184</v>
      </c>
      <c r="B21" s="133" t="s">
        <v>47</v>
      </c>
      <c r="C21" s="134">
        <v>9</v>
      </c>
      <c r="D21" s="134">
        <v>0</v>
      </c>
      <c r="E21" s="138">
        <f t="shared" ca="1" si="0"/>
        <v>3</v>
      </c>
      <c r="F21" s="72">
        <f t="shared" ca="1" si="14"/>
        <v>12</v>
      </c>
      <c r="H21" s="71" t="s">
        <v>165</v>
      </c>
      <c r="I21" s="133" t="s">
        <v>47</v>
      </c>
      <c r="J21" s="72">
        <v>6</v>
      </c>
      <c r="K21" s="72">
        <v>0</v>
      </c>
      <c r="L21" s="138">
        <f t="shared" ca="1" si="5"/>
        <v>16</v>
      </c>
      <c r="M21" s="72">
        <f t="shared" ca="1" si="15"/>
        <v>22</v>
      </c>
    </row>
    <row r="22" spans="1:13" x14ac:dyDescent="0.3">
      <c r="A22" s="153" t="s">
        <v>184</v>
      </c>
      <c r="B22" s="135" t="s">
        <v>48</v>
      </c>
      <c r="C22" s="136">
        <v>11</v>
      </c>
      <c r="D22" s="136">
        <v>0</v>
      </c>
      <c r="E22" s="140">
        <f t="shared" ca="1" si="0"/>
        <v>15</v>
      </c>
      <c r="F22" s="75">
        <f t="shared" ca="1" si="14"/>
        <v>26</v>
      </c>
      <c r="H22" s="71" t="s">
        <v>164</v>
      </c>
      <c r="I22" s="133" t="s">
        <v>47</v>
      </c>
      <c r="J22" s="72">
        <v>6</v>
      </c>
      <c r="K22" s="72">
        <v>0</v>
      </c>
      <c r="L22" s="138">
        <f t="shared" ca="1" si="5"/>
        <v>5</v>
      </c>
      <c r="M22" s="72">
        <f t="shared" ca="1" si="15"/>
        <v>11</v>
      </c>
    </row>
    <row r="23" spans="1:13" x14ac:dyDescent="0.3">
      <c r="A23" s="152" t="s">
        <v>249</v>
      </c>
      <c r="B23" s="133" t="s">
        <v>46</v>
      </c>
      <c r="C23" s="134">
        <v>10</v>
      </c>
      <c r="D23" s="134">
        <v>0</v>
      </c>
      <c r="E23" s="139">
        <f t="shared" ca="1" si="0"/>
        <v>19</v>
      </c>
      <c r="F23" s="70">
        <f t="shared" ref="F23:F25" ca="1" si="16">SUM(C23:E23)</f>
        <v>29</v>
      </c>
      <c r="H23" s="71" t="s">
        <v>167</v>
      </c>
      <c r="I23" s="133" t="s">
        <v>47</v>
      </c>
      <c r="J23" s="72">
        <v>6</v>
      </c>
      <c r="K23" s="72">
        <v>0</v>
      </c>
      <c r="L23" s="138">
        <f t="shared" ca="1" si="5"/>
        <v>18</v>
      </c>
      <c r="M23" s="72">
        <f t="shared" ca="1" si="15"/>
        <v>24</v>
      </c>
    </row>
    <row r="24" spans="1:13" x14ac:dyDescent="0.3">
      <c r="A24" s="152" t="s">
        <v>249</v>
      </c>
      <c r="B24" s="133" t="s">
        <v>47</v>
      </c>
      <c r="C24" s="134">
        <v>6</v>
      </c>
      <c r="D24" s="134">
        <v>0</v>
      </c>
      <c r="E24" s="138">
        <f t="shared" ca="1" si="0"/>
        <v>12</v>
      </c>
      <c r="F24" s="72">
        <f t="shared" ca="1" si="16"/>
        <v>18</v>
      </c>
      <c r="H24" s="71" t="s">
        <v>168</v>
      </c>
      <c r="I24" s="133" t="s">
        <v>47</v>
      </c>
      <c r="J24" s="72">
        <v>6</v>
      </c>
      <c r="K24" s="72">
        <v>0</v>
      </c>
      <c r="L24" s="138">
        <f t="shared" ca="1" si="5"/>
        <v>20</v>
      </c>
      <c r="M24" s="72">
        <f t="shared" ca="1" si="15"/>
        <v>26</v>
      </c>
    </row>
    <row r="25" spans="1:13" x14ac:dyDescent="0.3">
      <c r="A25" s="153" t="s">
        <v>249</v>
      </c>
      <c r="B25" s="135" t="s">
        <v>48</v>
      </c>
      <c r="C25" s="136">
        <v>8</v>
      </c>
      <c r="D25" s="136">
        <v>0</v>
      </c>
      <c r="E25" s="140">
        <f t="shared" ca="1" si="0"/>
        <v>1</v>
      </c>
      <c r="F25" s="75">
        <f t="shared" ca="1" si="16"/>
        <v>9</v>
      </c>
      <c r="H25" s="71" t="s">
        <v>163</v>
      </c>
      <c r="I25" s="133" t="s">
        <v>47</v>
      </c>
      <c r="J25" s="72">
        <v>8</v>
      </c>
      <c r="K25" s="72">
        <v>0</v>
      </c>
      <c r="L25" s="138">
        <f t="shared" ca="1" si="5"/>
        <v>2</v>
      </c>
      <c r="M25" s="72">
        <f t="shared" ca="1" si="15"/>
        <v>10</v>
      </c>
    </row>
    <row r="26" spans="1:13" x14ac:dyDescent="0.3">
      <c r="A26" s="153" t="s">
        <v>112</v>
      </c>
      <c r="B26" s="135" t="s">
        <v>98</v>
      </c>
      <c r="C26" s="136">
        <v>15</v>
      </c>
      <c r="D26" s="136">
        <v>0</v>
      </c>
      <c r="E26" s="140">
        <f t="shared" ref="E26:E64" ca="1" si="17">RANDBETWEEN(1,20)</f>
        <v>11</v>
      </c>
      <c r="F26" s="75">
        <f t="shared" ref="F26:F28" ca="1" si="18">E26+C26</f>
        <v>26</v>
      </c>
      <c r="H26" s="71" t="s">
        <v>166</v>
      </c>
      <c r="I26" s="133" t="s">
        <v>47</v>
      </c>
      <c r="J26" s="72">
        <v>10</v>
      </c>
      <c r="K26" s="72">
        <v>0</v>
      </c>
      <c r="L26" s="138">
        <f t="shared" ca="1" si="5"/>
        <v>7</v>
      </c>
      <c r="M26" s="72">
        <f t="shared" ca="1" si="15"/>
        <v>17</v>
      </c>
    </row>
    <row r="27" spans="1:13" x14ac:dyDescent="0.3">
      <c r="A27" s="153" t="s">
        <v>249</v>
      </c>
      <c r="B27" s="135" t="s">
        <v>98</v>
      </c>
      <c r="C27" s="136">
        <v>5</v>
      </c>
      <c r="D27" s="136">
        <v>0</v>
      </c>
      <c r="E27" s="140">
        <f t="shared" ca="1" si="17"/>
        <v>1</v>
      </c>
      <c r="F27" s="75">
        <f t="shared" ca="1" si="18"/>
        <v>6</v>
      </c>
      <c r="H27" s="71" t="s">
        <v>169</v>
      </c>
      <c r="I27" s="133" t="s">
        <v>47</v>
      </c>
      <c r="J27" s="72">
        <v>12</v>
      </c>
      <c r="K27" s="72">
        <v>0</v>
      </c>
      <c r="L27" s="138">
        <f t="shared" ca="1" si="5"/>
        <v>4</v>
      </c>
      <c r="M27" s="72">
        <f t="shared" ca="1" si="15"/>
        <v>16</v>
      </c>
    </row>
    <row r="28" spans="1:13" x14ac:dyDescent="0.3">
      <c r="A28" s="153" t="s">
        <v>112</v>
      </c>
      <c r="B28" s="135" t="s">
        <v>134</v>
      </c>
      <c r="C28" s="136">
        <v>33</v>
      </c>
      <c r="D28" s="136">
        <v>0</v>
      </c>
      <c r="E28" s="140">
        <f t="shared" ca="1" si="17"/>
        <v>15</v>
      </c>
      <c r="F28" s="75">
        <f t="shared" ca="1" si="18"/>
        <v>48</v>
      </c>
      <c r="H28" s="71" t="s">
        <v>169</v>
      </c>
      <c r="I28" s="133" t="s">
        <v>47</v>
      </c>
      <c r="J28" s="72">
        <v>12</v>
      </c>
      <c r="K28" s="72">
        <v>0</v>
      </c>
      <c r="L28" s="138">
        <f t="shared" ca="1" si="5"/>
        <v>19</v>
      </c>
      <c r="M28" s="72">
        <f t="shared" ca="1" si="15"/>
        <v>31</v>
      </c>
    </row>
    <row r="29" spans="1:13" x14ac:dyDescent="0.3">
      <c r="A29" s="152" t="s">
        <v>205</v>
      </c>
      <c r="B29" s="133" t="s">
        <v>46</v>
      </c>
      <c r="C29" s="134">
        <v>9</v>
      </c>
      <c r="D29" s="134">
        <v>0</v>
      </c>
      <c r="E29" s="139">
        <f t="shared" ca="1" si="17"/>
        <v>15</v>
      </c>
      <c r="F29" s="70">
        <f t="shared" ref="F29:F64" ca="1" si="19">SUM(C29:E29)</f>
        <v>24</v>
      </c>
      <c r="H29" s="71" t="s">
        <v>169</v>
      </c>
      <c r="I29" s="133" t="s">
        <v>47</v>
      </c>
      <c r="J29" s="72">
        <v>12</v>
      </c>
      <c r="K29" s="72">
        <v>0</v>
      </c>
      <c r="L29" s="138">
        <f t="shared" ca="1" si="5"/>
        <v>16</v>
      </c>
      <c r="M29" s="72">
        <f t="shared" ca="1" si="15"/>
        <v>28</v>
      </c>
    </row>
    <row r="30" spans="1:13" x14ac:dyDescent="0.3">
      <c r="A30" s="152" t="s">
        <v>205</v>
      </c>
      <c r="B30" s="133" t="s">
        <v>47</v>
      </c>
      <c r="C30" s="134">
        <v>3</v>
      </c>
      <c r="D30" s="134">
        <v>0</v>
      </c>
      <c r="E30" s="138">
        <f t="shared" ca="1" si="17"/>
        <v>15</v>
      </c>
      <c r="F30" s="72">
        <f t="shared" ca="1" si="19"/>
        <v>18</v>
      </c>
      <c r="H30" s="71" t="s">
        <v>169</v>
      </c>
      <c r="I30" s="133" t="s">
        <v>47</v>
      </c>
      <c r="J30" s="72">
        <v>12</v>
      </c>
      <c r="K30" s="72">
        <v>0</v>
      </c>
      <c r="L30" s="138">
        <f t="shared" ca="1" si="5"/>
        <v>19</v>
      </c>
      <c r="M30" s="72">
        <f t="shared" ca="1" si="15"/>
        <v>31</v>
      </c>
    </row>
    <row r="31" spans="1:13" x14ac:dyDescent="0.3">
      <c r="A31" s="153" t="s">
        <v>205</v>
      </c>
      <c r="B31" s="135" t="s">
        <v>48</v>
      </c>
      <c r="C31" s="136">
        <v>6</v>
      </c>
      <c r="D31" s="136">
        <v>0</v>
      </c>
      <c r="E31" s="140">
        <f t="shared" ca="1" si="17"/>
        <v>16</v>
      </c>
      <c r="F31" s="75">
        <f t="shared" ca="1" si="19"/>
        <v>22</v>
      </c>
      <c r="H31" s="71" t="s">
        <v>170</v>
      </c>
      <c r="I31" s="133" t="s">
        <v>47</v>
      </c>
      <c r="J31" s="72">
        <v>14</v>
      </c>
      <c r="K31" s="72">
        <v>0</v>
      </c>
      <c r="L31" s="138">
        <f t="shared" ca="1" si="5"/>
        <v>14</v>
      </c>
      <c r="M31" s="72">
        <f t="shared" ca="1" si="15"/>
        <v>28</v>
      </c>
    </row>
    <row r="32" spans="1:13" x14ac:dyDescent="0.3">
      <c r="A32" s="152" t="s">
        <v>185</v>
      </c>
      <c r="B32" s="133" t="s">
        <v>46</v>
      </c>
      <c r="C32" s="134">
        <v>7</v>
      </c>
      <c r="D32" s="134">
        <v>0</v>
      </c>
      <c r="E32" s="139">
        <f t="shared" ca="1" si="17"/>
        <v>3</v>
      </c>
      <c r="F32" s="70">
        <f t="shared" ca="1" si="19"/>
        <v>10</v>
      </c>
      <c r="H32" s="71" t="s">
        <v>170</v>
      </c>
      <c r="I32" s="133" t="s">
        <v>47</v>
      </c>
      <c r="J32" s="72">
        <v>14</v>
      </c>
      <c r="K32" s="72">
        <v>0</v>
      </c>
      <c r="L32" s="138">
        <f t="shared" ca="1" si="5"/>
        <v>2</v>
      </c>
      <c r="M32" s="72">
        <f t="shared" ca="1" si="15"/>
        <v>16</v>
      </c>
    </row>
    <row r="33" spans="1:13" x14ac:dyDescent="0.3">
      <c r="A33" s="152" t="s">
        <v>185</v>
      </c>
      <c r="B33" s="133" t="s">
        <v>47</v>
      </c>
      <c r="C33" s="134">
        <v>3</v>
      </c>
      <c r="D33" s="134">
        <v>0</v>
      </c>
      <c r="E33" s="138">
        <f t="shared" ca="1" si="17"/>
        <v>13</v>
      </c>
      <c r="F33" s="72">
        <f t="shared" ca="1" si="19"/>
        <v>16</v>
      </c>
      <c r="H33" s="71" t="s">
        <v>170</v>
      </c>
      <c r="I33" s="133" t="s">
        <v>47</v>
      </c>
      <c r="J33" s="72">
        <v>14</v>
      </c>
      <c r="K33" s="72">
        <v>0</v>
      </c>
      <c r="L33" s="138">
        <f t="shared" ca="1" si="5"/>
        <v>11</v>
      </c>
      <c r="M33" s="72">
        <f t="shared" ca="1" si="15"/>
        <v>25</v>
      </c>
    </row>
    <row r="34" spans="1:13" x14ac:dyDescent="0.3">
      <c r="A34" s="153" t="s">
        <v>185</v>
      </c>
      <c r="B34" s="135" t="s">
        <v>48</v>
      </c>
      <c r="C34" s="136">
        <v>1</v>
      </c>
      <c r="D34" s="136">
        <v>0</v>
      </c>
      <c r="E34" s="140">
        <f t="shared" ca="1" si="17"/>
        <v>14</v>
      </c>
      <c r="F34" s="75">
        <f t="shared" ca="1" si="19"/>
        <v>15</v>
      </c>
    </row>
    <row r="35" spans="1:13" x14ac:dyDescent="0.3">
      <c r="A35" s="152" t="s">
        <v>179</v>
      </c>
      <c r="B35" s="133" t="s">
        <v>46</v>
      </c>
      <c r="C35" s="154">
        <v>0</v>
      </c>
      <c r="D35" s="134">
        <v>0</v>
      </c>
      <c r="E35" s="139">
        <f t="shared" ca="1" si="17"/>
        <v>16</v>
      </c>
      <c r="F35" s="70">
        <f t="shared" ca="1" si="19"/>
        <v>16</v>
      </c>
    </row>
    <row r="36" spans="1:13" x14ac:dyDescent="0.3">
      <c r="A36" s="152" t="s">
        <v>179</v>
      </c>
      <c r="B36" s="133" t="s">
        <v>47</v>
      </c>
      <c r="C36" s="154">
        <v>1</v>
      </c>
      <c r="D36" s="134">
        <v>0</v>
      </c>
      <c r="E36" s="138">
        <f t="shared" ca="1" si="17"/>
        <v>15</v>
      </c>
      <c r="F36" s="72">
        <f t="shared" ca="1" si="19"/>
        <v>16</v>
      </c>
    </row>
    <row r="37" spans="1:13" x14ac:dyDescent="0.3">
      <c r="A37" s="153" t="s">
        <v>179</v>
      </c>
      <c r="B37" s="135" t="s">
        <v>48</v>
      </c>
      <c r="C37" s="166">
        <v>0</v>
      </c>
      <c r="D37" s="136">
        <v>0</v>
      </c>
      <c r="E37" s="140">
        <f t="shared" ca="1" si="17"/>
        <v>2</v>
      </c>
      <c r="F37" s="75">
        <f t="shared" ca="1" si="19"/>
        <v>2</v>
      </c>
    </row>
    <row r="38" spans="1:13" x14ac:dyDescent="0.3">
      <c r="A38" s="152" t="s">
        <v>218</v>
      </c>
      <c r="B38" s="133" t="s">
        <v>46</v>
      </c>
      <c r="C38" s="154">
        <v>4</v>
      </c>
      <c r="D38" s="134">
        <v>0</v>
      </c>
      <c r="E38" s="139">
        <f t="shared" ca="1" si="17"/>
        <v>7</v>
      </c>
      <c r="F38" s="70">
        <f t="shared" ca="1" si="19"/>
        <v>11</v>
      </c>
    </row>
    <row r="39" spans="1:13" x14ac:dyDescent="0.3">
      <c r="A39" s="152" t="s">
        <v>218</v>
      </c>
      <c r="B39" s="133" t="s">
        <v>47</v>
      </c>
      <c r="C39" s="154">
        <v>7</v>
      </c>
      <c r="D39" s="134">
        <v>0</v>
      </c>
      <c r="E39" s="138">
        <f t="shared" ca="1" si="17"/>
        <v>10</v>
      </c>
      <c r="F39" s="72">
        <f t="shared" ca="1" si="19"/>
        <v>17</v>
      </c>
    </row>
    <row r="40" spans="1:13" x14ac:dyDescent="0.3">
      <c r="A40" s="153" t="s">
        <v>218</v>
      </c>
      <c r="B40" s="135" t="s">
        <v>48</v>
      </c>
      <c r="C40" s="166">
        <v>4</v>
      </c>
      <c r="D40" s="136">
        <v>0</v>
      </c>
      <c r="E40" s="140">
        <f t="shared" ca="1" si="17"/>
        <v>16</v>
      </c>
      <c r="F40" s="75">
        <f t="shared" ca="1" si="19"/>
        <v>20</v>
      </c>
    </row>
    <row r="41" spans="1:13" x14ac:dyDescent="0.3">
      <c r="A41" s="152" t="s">
        <v>185</v>
      </c>
      <c r="B41" s="133" t="s">
        <v>47</v>
      </c>
      <c r="C41" s="134">
        <v>3</v>
      </c>
      <c r="D41" s="134">
        <v>0</v>
      </c>
      <c r="E41" s="138">
        <f t="shared" ca="1" si="17"/>
        <v>20</v>
      </c>
      <c r="F41" s="72">
        <f t="shared" ca="1" si="19"/>
        <v>23</v>
      </c>
    </row>
    <row r="42" spans="1:13" x14ac:dyDescent="0.3">
      <c r="A42" s="152" t="s">
        <v>185</v>
      </c>
      <c r="B42" s="133" t="s">
        <v>47</v>
      </c>
      <c r="C42" s="134">
        <v>3</v>
      </c>
      <c r="D42" s="134">
        <v>0</v>
      </c>
      <c r="E42" s="138">
        <f t="shared" ca="1" si="17"/>
        <v>2</v>
      </c>
      <c r="F42" s="72">
        <f t="shared" ca="1" si="19"/>
        <v>5</v>
      </c>
    </row>
    <row r="43" spans="1:13" x14ac:dyDescent="0.3">
      <c r="A43" s="152" t="s">
        <v>185</v>
      </c>
      <c r="B43" s="133" t="s">
        <v>47</v>
      </c>
      <c r="C43" s="134">
        <v>3</v>
      </c>
      <c r="D43" s="134">
        <v>0</v>
      </c>
      <c r="E43" s="138">
        <f t="shared" ca="1" si="17"/>
        <v>12</v>
      </c>
      <c r="F43" s="72">
        <f t="shared" ca="1" si="19"/>
        <v>15</v>
      </c>
    </row>
    <row r="44" spans="1:13" x14ac:dyDescent="0.3">
      <c r="A44" s="152" t="s">
        <v>185</v>
      </c>
      <c r="B44" s="133" t="s">
        <v>47</v>
      </c>
      <c r="C44" s="134">
        <v>3</v>
      </c>
      <c r="D44" s="134">
        <v>0</v>
      </c>
      <c r="E44" s="138">
        <f t="shared" ca="1" si="17"/>
        <v>20</v>
      </c>
      <c r="F44" s="72">
        <f t="shared" ca="1" si="19"/>
        <v>23</v>
      </c>
    </row>
    <row r="45" spans="1:13" x14ac:dyDescent="0.3">
      <c r="A45" s="152" t="s">
        <v>185</v>
      </c>
      <c r="B45" s="133" t="s">
        <v>47</v>
      </c>
      <c r="C45" s="134">
        <v>3</v>
      </c>
      <c r="D45" s="134">
        <v>0</v>
      </c>
      <c r="E45" s="138">
        <f t="shared" ca="1" si="17"/>
        <v>5</v>
      </c>
      <c r="F45" s="72">
        <f t="shared" ca="1" si="19"/>
        <v>8</v>
      </c>
    </row>
    <row r="46" spans="1:13" x14ac:dyDescent="0.3">
      <c r="A46" s="152" t="s">
        <v>185</v>
      </c>
      <c r="B46" s="133" t="s">
        <v>47</v>
      </c>
      <c r="C46" s="134">
        <v>3</v>
      </c>
      <c r="D46" s="134">
        <v>0</v>
      </c>
      <c r="E46" s="138">
        <f t="shared" ca="1" si="17"/>
        <v>18</v>
      </c>
      <c r="F46" s="72">
        <f t="shared" ca="1" si="19"/>
        <v>21</v>
      </c>
    </row>
    <row r="47" spans="1:13" x14ac:dyDescent="0.3">
      <c r="A47" s="152" t="s">
        <v>185</v>
      </c>
      <c r="B47" s="133" t="s">
        <v>47</v>
      </c>
      <c r="C47" s="134">
        <v>3</v>
      </c>
      <c r="D47" s="134">
        <v>0</v>
      </c>
      <c r="E47" s="138">
        <f t="shared" ca="1" si="17"/>
        <v>14</v>
      </c>
      <c r="F47" s="72">
        <f t="shared" ca="1" si="19"/>
        <v>17</v>
      </c>
    </row>
    <row r="48" spans="1:13" x14ac:dyDescent="0.3">
      <c r="A48" s="152" t="s">
        <v>185</v>
      </c>
      <c r="B48" s="133" t="s">
        <v>47</v>
      </c>
      <c r="C48" s="134">
        <v>3</v>
      </c>
      <c r="D48" s="134">
        <v>0</v>
      </c>
      <c r="E48" s="138">
        <f t="shared" ca="1" si="17"/>
        <v>12</v>
      </c>
      <c r="F48" s="72">
        <f t="shared" ca="1" si="19"/>
        <v>15</v>
      </c>
    </row>
    <row r="49" spans="1:6" x14ac:dyDescent="0.3">
      <c r="A49" s="152" t="s">
        <v>185</v>
      </c>
      <c r="B49" s="133" t="s">
        <v>47</v>
      </c>
      <c r="C49" s="134">
        <v>3</v>
      </c>
      <c r="D49" s="134">
        <v>0</v>
      </c>
      <c r="E49" s="138">
        <f t="shared" ca="1" si="17"/>
        <v>6</v>
      </c>
      <c r="F49" s="72">
        <f t="shared" ca="1" si="19"/>
        <v>9</v>
      </c>
    </row>
    <row r="50" spans="1:6" x14ac:dyDescent="0.3">
      <c r="A50" s="152" t="s">
        <v>179</v>
      </c>
      <c r="B50" s="133" t="s">
        <v>47</v>
      </c>
      <c r="C50" s="154">
        <v>1</v>
      </c>
      <c r="D50" s="134">
        <v>0</v>
      </c>
      <c r="E50" s="138">
        <f t="shared" ca="1" si="17"/>
        <v>20</v>
      </c>
      <c r="F50" s="72">
        <f t="shared" ca="1" si="19"/>
        <v>21</v>
      </c>
    </row>
    <row r="51" spans="1:6" x14ac:dyDescent="0.3">
      <c r="A51" s="152" t="s">
        <v>179</v>
      </c>
      <c r="B51" s="133" t="s">
        <v>47</v>
      </c>
      <c r="C51" s="154">
        <v>1</v>
      </c>
      <c r="D51" s="134">
        <v>0</v>
      </c>
      <c r="E51" s="138">
        <f t="shared" ca="1" si="17"/>
        <v>17</v>
      </c>
      <c r="F51" s="72">
        <f t="shared" ca="1" si="19"/>
        <v>18</v>
      </c>
    </row>
    <row r="52" spans="1:6" x14ac:dyDescent="0.3">
      <c r="A52" s="152" t="s">
        <v>179</v>
      </c>
      <c r="B52" s="133" t="s">
        <v>47</v>
      </c>
      <c r="C52" s="154">
        <v>1</v>
      </c>
      <c r="D52" s="134">
        <v>0</v>
      </c>
      <c r="E52" s="138">
        <f t="shared" ca="1" si="17"/>
        <v>3</v>
      </c>
      <c r="F52" s="72">
        <f t="shared" ca="1" si="19"/>
        <v>4</v>
      </c>
    </row>
    <row r="53" spans="1:6" x14ac:dyDescent="0.3">
      <c r="A53" s="152" t="s">
        <v>179</v>
      </c>
      <c r="B53" s="133" t="s">
        <v>47</v>
      </c>
      <c r="C53" s="154">
        <v>1</v>
      </c>
      <c r="D53" s="134">
        <v>0</v>
      </c>
      <c r="E53" s="138">
        <f t="shared" ca="1" si="17"/>
        <v>11</v>
      </c>
      <c r="F53" s="72">
        <f t="shared" ca="1" si="19"/>
        <v>12</v>
      </c>
    </row>
    <row r="54" spans="1:6" x14ac:dyDescent="0.3">
      <c r="A54" s="152" t="s">
        <v>179</v>
      </c>
      <c r="B54" s="133" t="s">
        <v>47</v>
      </c>
      <c r="C54" s="154">
        <v>1</v>
      </c>
      <c r="D54" s="134">
        <v>0</v>
      </c>
      <c r="E54" s="138">
        <f t="shared" ca="1" si="17"/>
        <v>13</v>
      </c>
      <c r="F54" s="72">
        <f t="shared" ca="1" si="19"/>
        <v>14</v>
      </c>
    </row>
    <row r="55" spans="1:6" x14ac:dyDescent="0.3">
      <c r="A55" s="152" t="s">
        <v>179</v>
      </c>
      <c r="B55" s="133" t="s">
        <v>47</v>
      </c>
      <c r="C55" s="154">
        <v>1</v>
      </c>
      <c r="D55" s="134">
        <v>0</v>
      </c>
      <c r="E55" s="138">
        <f t="shared" ca="1" si="17"/>
        <v>8</v>
      </c>
      <c r="F55" s="72">
        <f t="shared" ca="1" si="19"/>
        <v>9</v>
      </c>
    </row>
    <row r="56" spans="1:6" x14ac:dyDescent="0.3">
      <c r="A56" s="152" t="s">
        <v>179</v>
      </c>
      <c r="B56" s="133" t="s">
        <v>47</v>
      </c>
      <c r="C56" s="154">
        <v>1</v>
      </c>
      <c r="D56" s="134">
        <v>0</v>
      </c>
      <c r="E56" s="138">
        <f t="shared" ca="1" si="17"/>
        <v>18</v>
      </c>
      <c r="F56" s="72">
        <f t="shared" ca="1" si="19"/>
        <v>19</v>
      </c>
    </row>
    <row r="57" spans="1:6" x14ac:dyDescent="0.3">
      <c r="A57" s="152" t="s">
        <v>179</v>
      </c>
      <c r="B57" s="133" t="s">
        <v>47</v>
      </c>
      <c r="C57" s="154">
        <v>1</v>
      </c>
      <c r="D57" s="134">
        <v>0</v>
      </c>
      <c r="E57" s="138">
        <f t="shared" ca="1" si="17"/>
        <v>11</v>
      </c>
      <c r="F57" s="72">
        <f t="shared" ca="1" si="19"/>
        <v>12</v>
      </c>
    </row>
    <row r="58" spans="1:6" x14ac:dyDescent="0.3">
      <c r="A58" s="152" t="s">
        <v>179</v>
      </c>
      <c r="B58" s="133" t="s">
        <v>47</v>
      </c>
      <c r="C58" s="154">
        <v>1</v>
      </c>
      <c r="D58" s="134">
        <v>0</v>
      </c>
      <c r="E58" s="138">
        <f t="shared" ca="1" si="17"/>
        <v>8</v>
      </c>
      <c r="F58" s="72">
        <f t="shared" ca="1" si="19"/>
        <v>9</v>
      </c>
    </row>
    <row r="59" spans="1:6" x14ac:dyDescent="0.3">
      <c r="A59" s="152" t="s">
        <v>179</v>
      </c>
      <c r="B59" s="133" t="s">
        <v>47</v>
      </c>
      <c r="C59" s="154">
        <v>1</v>
      </c>
      <c r="D59" s="134">
        <v>0</v>
      </c>
      <c r="E59" s="138">
        <f t="shared" ca="1" si="17"/>
        <v>4</v>
      </c>
      <c r="F59" s="72">
        <f t="shared" ca="1" si="19"/>
        <v>5</v>
      </c>
    </row>
    <row r="60" spans="1:6" x14ac:dyDescent="0.3">
      <c r="A60" s="152" t="s">
        <v>179</v>
      </c>
      <c r="B60" s="133" t="s">
        <v>47</v>
      </c>
      <c r="C60" s="154">
        <v>1</v>
      </c>
      <c r="D60" s="134">
        <v>0</v>
      </c>
      <c r="E60" s="138">
        <f t="shared" ca="1" si="17"/>
        <v>15</v>
      </c>
      <c r="F60" s="72">
        <f t="shared" ca="1" si="19"/>
        <v>16</v>
      </c>
    </row>
    <row r="61" spans="1:6" x14ac:dyDescent="0.3">
      <c r="A61" s="152" t="s">
        <v>179</v>
      </c>
      <c r="B61" s="133" t="s">
        <v>47</v>
      </c>
      <c r="C61" s="154">
        <v>1</v>
      </c>
      <c r="D61" s="134">
        <v>0</v>
      </c>
      <c r="E61" s="138">
        <f t="shared" ca="1" si="17"/>
        <v>3</v>
      </c>
      <c r="F61" s="72">
        <f t="shared" ca="1" si="19"/>
        <v>4</v>
      </c>
    </row>
    <row r="62" spans="1:6" x14ac:dyDescent="0.3">
      <c r="A62" s="152" t="s">
        <v>179</v>
      </c>
      <c r="B62" s="133" t="s">
        <v>47</v>
      </c>
      <c r="C62" s="154">
        <v>1</v>
      </c>
      <c r="D62" s="134">
        <v>0</v>
      </c>
      <c r="E62" s="138">
        <f t="shared" ca="1" si="17"/>
        <v>4</v>
      </c>
      <c r="F62" s="72">
        <f t="shared" ca="1" si="19"/>
        <v>5</v>
      </c>
    </row>
    <row r="63" spans="1:6" x14ac:dyDescent="0.3">
      <c r="A63" s="152" t="s">
        <v>179</v>
      </c>
      <c r="B63" s="133" t="s">
        <v>47</v>
      </c>
      <c r="C63" s="154">
        <v>1</v>
      </c>
      <c r="D63" s="134">
        <v>0</v>
      </c>
      <c r="E63" s="138">
        <f t="shared" ca="1" si="17"/>
        <v>7</v>
      </c>
      <c r="F63" s="72">
        <f t="shared" ca="1" si="19"/>
        <v>8</v>
      </c>
    </row>
    <row r="64" spans="1:6" x14ac:dyDescent="0.3">
      <c r="A64" s="152" t="s">
        <v>179</v>
      </c>
      <c r="B64" s="133" t="s">
        <v>47</v>
      </c>
      <c r="C64" s="154">
        <v>1</v>
      </c>
      <c r="D64" s="134">
        <v>0</v>
      </c>
      <c r="E64" s="138">
        <f t="shared" ca="1" si="17"/>
        <v>12</v>
      </c>
      <c r="F64" s="72">
        <f t="shared" ca="1" si="19"/>
        <v>13</v>
      </c>
    </row>
  </sheetData>
  <sortState ref="B8:B18">
    <sortCondition ref="B8:B18"/>
  </sortState>
  <conditionalFormatting sqref="A18:A19">
    <cfRule type="cellIs" dxfId="205" priority="169" operator="equal">
      <formula>"No"</formula>
    </cfRule>
    <cfRule type="cellIs" dxfId="204" priority="170" operator="equal">
      <formula>"Yes"</formula>
    </cfRule>
  </conditionalFormatting>
  <conditionalFormatting sqref="A17">
    <cfRule type="cellIs" dxfId="203" priority="167" operator="equal">
      <formula>"No"</formula>
    </cfRule>
    <cfRule type="cellIs" dxfId="202" priority="168" operator="equal">
      <formula>"Yes"</formula>
    </cfRule>
  </conditionalFormatting>
  <conditionalFormatting sqref="A18:A19">
    <cfRule type="cellIs" dxfId="201" priority="165" operator="equal">
      <formula>"No"</formula>
    </cfRule>
    <cfRule type="cellIs" dxfId="200" priority="166" operator="equal">
      <formula>"Yes"</formula>
    </cfRule>
  </conditionalFormatting>
  <conditionalFormatting sqref="A20">
    <cfRule type="cellIs" dxfId="199" priority="163" operator="equal">
      <formula>"No"</formula>
    </cfRule>
    <cfRule type="cellIs" dxfId="198" priority="164" operator="equal">
      <formula>"Yes"</formula>
    </cfRule>
  </conditionalFormatting>
  <conditionalFormatting sqref="A11">
    <cfRule type="cellIs" dxfId="197" priority="191" operator="equal">
      <formula>"No"</formula>
    </cfRule>
    <cfRule type="cellIs" dxfId="196" priority="192" operator="equal">
      <formula>"Yes"</formula>
    </cfRule>
  </conditionalFormatting>
  <conditionalFormatting sqref="A12:A13">
    <cfRule type="cellIs" dxfId="195" priority="189" operator="equal">
      <formula>"No"</formula>
    </cfRule>
    <cfRule type="cellIs" dxfId="194" priority="190" operator="equal">
      <formula>"Yes"</formula>
    </cfRule>
  </conditionalFormatting>
  <conditionalFormatting sqref="A11">
    <cfRule type="cellIs" dxfId="193" priority="187" operator="equal">
      <formula>"No"</formula>
    </cfRule>
    <cfRule type="cellIs" dxfId="192" priority="188" operator="equal">
      <formula>"Yes"</formula>
    </cfRule>
  </conditionalFormatting>
  <conditionalFormatting sqref="A12:A13">
    <cfRule type="cellIs" dxfId="191" priority="185" operator="equal">
      <formula>"No"</formula>
    </cfRule>
    <cfRule type="cellIs" dxfId="190" priority="186" operator="equal">
      <formula>"Yes"</formula>
    </cfRule>
  </conditionalFormatting>
  <conditionalFormatting sqref="A17">
    <cfRule type="cellIs" dxfId="189" priority="171" operator="equal">
      <formula>"No"</formula>
    </cfRule>
    <cfRule type="cellIs" dxfId="188" priority="172" operator="equal">
      <formula>"Yes"</formula>
    </cfRule>
  </conditionalFormatting>
  <conditionalFormatting sqref="A21:A22">
    <cfRule type="cellIs" dxfId="187" priority="161" operator="equal">
      <formula>"No"</formula>
    </cfRule>
    <cfRule type="cellIs" dxfId="186" priority="162" operator="equal">
      <formula>"Yes"</formula>
    </cfRule>
  </conditionalFormatting>
  <conditionalFormatting sqref="A20">
    <cfRule type="cellIs" dxfId="185" priority="159" operator="equal">
      <formula>"No"</formula>
    </cfRule>
    <cfRule type="cellIs" dxfId="184" priority="160" operator="equal">
      <formula>"Yes"</formula>
    </cfRule>
  </conditionalFormatting>
  <conditionalFormatting sqref="A21:A22">
    <cfRule type="cellIs" dxfId="183" priority="157" operator="equal">
      <formula>"No"</formula>
    </cfRule>
    <cfRule type="cellIs" dxfId="182" priority="158" operator="equal">
      <formula>"Yes"</formula>
    </cfRule>
  </conditionalFormatting>
  <conditionalFormatting sqref="A29">
    <cfRule type="cellIs" dxfId="181" priority="147" operator="equal">
      <formula>"No"</formula>
    </cfRule>
    <cfRule type="cellIs" dxfId="180" priority="148" operator="equal">
      <formula>"Yes"</formula>
    </cfRule>
  </conditionalFormatting>
  <conditionalFormatting sqref="A30:A31">
    <cfRule type="cellIs" dxfId="179" priority="145" operator="equal">
      <formula>"No"</formula>
    </cfRule>
    <cfRule type="cellIs" dxfId="178" priority="146" operator="equal">
      <formula>"Yes"</formula>
    </cfRule>
  </conditionalFormatting>
  <conditionalFormatting sqref="A29">
    <cfRule type="cellIs" dxfId="177" priority="143" operator="equal">
      <formula>"No"</formula>
    </cfRule>
    <cfRule type="cellIs" dxfId="176" priority="144" operator="equal">
      <formula>"Yes"</formula>
    </cfRule>
  </conditionalFormatting>
  <conditionalFormatting sqref="A30:A31">
    <cfRule type="cellIs" dxfId="175" priority="141" operator="equal">
      <formula>"No"</formula>
    </cfRule>
    <cfRule type="cellIs" dxfId="174" priority="142" operator="equal">
      <formula>"Yes"</formula>
    </cfRule>
  </conditionalFormatting>
  <conditionalFormatting sqref="A32">
    <cfRule type="cellIs" dxfId="173" priority="139" operator="equal">
      <formula>"No"</formula>
    </cfRule>
    <cfRule type="cellIs" dxfId="172" priority="140" operator="equal">
      <formula>"Yes"</formula>
    </cfRule>
  </conditionalFormatting>
  <conditionalFormatting sqref="A33:A34">
    <cfRule type="cellIs" dxfId="171" priority="137" operator="equal">
      <formula>"No"</formula>
    </cfRule>
    <cfRule type="cellIs" dxfId="170" priority="138" operator="equal">
      <formula>"Yes"</formula>
    </cfRule>
  </conditionalFormatting>
  <conditionalFormatting sqref="A32">
    <cfRule type="cellIs" dxfId="169" priority="135" operator="equal">
      <formula>"No"</formula>
    </cfRule>
    <cfRule type="cellIs" dxfId="168" priority="136" operator="equal">
      <formula>"Yes"</formula>
    </cfRule>
  </conditionalFormatting>
  <conditionalFormatting sqref="A33:A34">
    <cfRule type="cellIs" dxfId="167" priority="133" operator="equal">
      <formula>"No"</formula>
    </cfRule>
    <cfRule type="cellIs" dxfId="166" priority="134" operator="equal">
      <formula>"Yes"</formula>
    </cfRule>
  </conditionalFormatting>
  <conditionalFormatting sqref="A38:A49">
    <cfRule type="cellIs" dxfId="165" priority="131" operator="equal">
      <formula>"No"</formula>
    </cfRule>
    <cfRule type="cellIs" dxfId="164" priority="132" operator="equal">
      <formula>"Yes"</formula>
    </cfRule>
  </conditionalFormatting>
  <conditionalFormatting sqref="A38:A49">
    <cfRule type="cellIs" dxfId="163" priority="129" operator="equal">
      <formula>"No"</formula>
    </cfRule>
    <cfRule type="cellIs" dxfId="162" priority="130" operator="equal">
      <formula>"Yes"</formula>
    </cfRule>
  </conditionalFormatting>
  <conditionalFormatting sqref="A47:A64">
    <cfRule type="cellIs" dxfId="161" priority="127" operator="equal">
      <formula>"No"</formula>
    </cfRule>
    <cfRule type="cellIs" dxfId="160" priority="128" operator="equal">
      <formula>"Yes"</formula>
    </cfRule>
  </conditionalFormatting>
  <conditionalFormatting sqref="A47:A64">
    <cfRule type="cellIs" dxfId="159" priority="125" operator="equal">
      <formula>"No"</formula>
    </cfRule>
    <cfRule type="cellIs" dxfId="158" priority="126" operator="equal">
      <formula>"Yes"</formula>
    </cfRule>
  </conditionalFormatting>
  <conditionalFormatting sqref="A2">
    <cfRule type="cellIs" dxfId="157" priority="123" operator="equal">
      <formula>"No"</formula>
    </cfRule>
    <cfRule type="cellIs" dxfId="156" priority="124" operator="equal">
      <formula>"Yes"</formula>
    </cfRule>
  </conditionalFormatting>
  <conditionalFormatting sqref="A3:A4">
    <cfRule type="cellIs" dxfId="155" priority="121" operator="equal">
      <formula>"No"</formula>
    </cfRule>
    <cfRule type="cellIs" dxfId="154" priority="122" operator="equal">
      <formula>"Yes"</formula>
    </cfRule>
  </conditionalFormatting>
  <conditionalFormatting sqref="A6">
    <cfRule type="cellIs" dxfId="153" priority="119" operator="equal">
      <formula>"No"</formula>
    </cfRule>
    <cfRule type="cellIs" dxfId="152" priority="120" operator="equal">
      <formula>"Yes"</formula>
    </cfRule>
  </conditionalFormatting>
  <conditionalFormatting sqref="A7">
    <cfRule type="cellIs" dxfId="151" priority="117" operator="equal">
      <formula>"No"</formula>
    </cfRule>
    <cfRule type="cellIs" dxfId="150" priority="118" operator="equal">
      <formula>"Yes"</formula>
    </cfRule>
  </conditionalFormatting>
  <conditionalFormatting sqref="A5">
    <cfRule type="cellIs" dxfId="149" priority="115" operator="equal">
      <formula>"No"</formula>
    </cfRule>
    <cfRule type="cellIs" dxfId="148" priority="116" operator="equal">
      <formula>"Yes"</formula>
    </cfRule>
  </conditionalFormatting>
  <conditionalFormatting sqref="A5">
    <cfRule type="cellIs" dxfId="147" priority="113" operator="equal">
      <formula>"No"</formula>
    </cfRule>
    <cfRule type="cellIs" dxfId="146" priority="114" operator="equal">
      <formula>"Yes"</formula>
    </cfRule>
  </conditionalFormatting>
  <conditionalFormatting sqref="A6:A7">
    <cfRule type="cellIs" dxfId="145" priority="111" operator="equal">
      <formula>"No"</formula>
    </cfRule>
    <cfRule type="cellIs" dxfId="144" priority="112" operator="equal">
      <formula>"Yes"</formula>
    </cfRule>
  </conditionalFormatting>
  <conditionalFormatting sqref="A5">
    <cfRule type="cellIs" dxfId="143" priority="109" operator="equal">
      <formula>"No"</formula>
    </cfRule>
    <cfRule type="cellIs" dxfId="142" priority="110" operator="equal">
      <formula>"Yes"</formula>
    </cfRule>
  </conditionalFormatting>
  <conditionalFormatting sqref="A6:A7">
    <cfRule type="cellIs" dxfId="141" priority="107" operator="equal">
      <formula>"No"</formula>
    </cfRule>
    <cfRule type="cellIs" dxfId="140" priority="108" operator="equal">
      <formula>"Yes"</formula>
    </cfRule>
  </conditionalFormatting>
  <conditionalFormatting sqref="A5">
    <cfRule type="cellIs" dxfId="139" priority="105" operator="equal">
      <formula>"No"</formula>
    </cfRule>
    <cfRule type="cellIs" dxfId="138" priority="106" operator="equal">
      <formula>"Yes"</formula>
    </cfRule>
  </conditionalFormatting>
  <conditionalFormatting sqref="A6:A7">
    <cfRule type="cellIs" dxfId="137" priority="103" operator="equal">
      <formula>"No"</formula>
    </cfRule>
    <cfRule type="cellIs" dxfId="136" priority="104" operator="equal">
      <formula>"Yes"</formula>
    </cfRule>
  </conditionalFormatting>
  <conditionalFormatting sqref="A5">
    <cfRule type="cellIs" dxfId="135" priority="101" operator="equal">
      <formula>"No"</formula>
    </cfRule>
    <cfRule type="cellIs" dxfId="134" priority="102" operator="equal">
      <formula>"Yes"</formula>
    </cfRule>
  </conditionalFormatting>
  <conditionalFormatting sqref="A6:A7">
    <cfRule type="cellIs" dxfId="133" priority="99" operator="equal">
      <formula>"No"</formula>
    </cfRule>
    <cfRule type="cellIs" dxfId="132" priority="100" operator="equal">
      <formula>"Yes"</formula>
    </cfRule>
  </conditionalFormatting>
  <conditionalFormatting sqref="A26">
    <cfRule type="cellIs" dxfId="131" priority="97" operator="equal">
      <formula>"No"</formula>
    </cfRule>
    <cfRule type="cellIs" dxfId="130" priority="98" operator="equal">
      <formula>"Yes"</formula>
    </cfRule>
  </conditionalFormatting>
  <conditionalFormatting sqref="A27:A28">
    <cfRule type="cellIs" dxfId="129" priority="95" operator="equal">
      <formula>"No"</formula>
    </cfRule>
    <cfRule type="cellIs" dxfId="128" priority="96" operator="equal">
      <formula>"Yes"</formula>
    </cfRule>
  </conditionalFormatting>
  <conditionalFormatting sqref="A26">
    <cfRule type="cellIs" dxfId="127" priority="93" operator="equal">
      <formula>"No"</formula>
    </cfRule>
    <cfRule type="cellIs" dxfId="126" priority="94" operator="equal">
      <formula>"Yes"</formula>
    </cfRule>
  </conditionalFormatting>
  <conditionalFormatting sqref="A27:A28">
    <cfRule type="cellIs" dxfId="125" priority="91" operator="equal">
      <formula>"No"</formula>
    </cfRule>
    <cfRule type="cellIs" dxfId="124" priority="92" operator="equal">
      <formula>"Yes"</formula>
    </cfRule>
  </conditionalFormatting>
  <conditionalFormatting sqref="A35">
    <cfRule type="cellIs" dxfId="123" priority="89" operator="equal">
      <formula>"No"</formula>
    </cfRule>
    <cfRule type="cellIs" dxfId="122" priority="90" operator="equal">
      <formula>"Yes"</formula>
    </cfRule>
  </conditionalFormatting>
  <conditionalFormatting sqref="A36:A37">
    <cfRule type="cellIs" dxfId="121" priority="87" operator="equal">
      <formula>"No"</formula>
    </cfRule>
    <cfRule type="cellIs" dxfId="120" priority="88" operator="equal">
      <formula>"Yes"</formula>
    </cfRule>
  </conditionalFormatting>
  <conditionalFormatting sqref="A35">
    <cfRule type="cellIs" dxfId="119" priority="85" operator="equal">
      <formula>"No"</formula>
    </cfRule>
    <cfRule type="cellIs" dxfId="118" priority="86" operator="equal">
      <formula>"Yes"</formula>
    </cfRule>
  </conditionalFormatting>
  <conditionalFormatting sqref="A36:A37">
    <cfRule type="cellIs" dxfId="117" priority="83" operator="equal">
      <formula>"No"</formula>
    </cfRule>
    <cfRule type="cellIs" dxfId="116" priority="84" operator="equal">
      <formula>"Yes"</formula>
    </cfRule>
  </conditionalFormatting>
  <conditionalFormatting sqref="A9">
    <cfRule type="cellIs" dxfId="115" priority="81" operator="equal">
      <formula>"No"</formula>
    </cfRule>
    <cfRule type="cellIs" dxfId="114" priority="82" operator="equal">
      <formula>"Yes"</formula>
    </cfRule>
  </conditionalFormatting>
  <conditionalFormatting sqref="A10">
    <cfRule type="cellIs" dxfId="113" priority="79" operator="equal">
      <formula>"No"</formula>
    </cfRule>
    <cfRule type="cellIs" dxfId="112" priority="80" operator="equal">
      <formula>"Yes"</formula>
    </cfRule>
  </conditionalFormatting>
  <conditionalFormatting sqref="A8">
    <cfRule type="cellIs" dxfId="111" priority="77" operator="equal">
      <formula>"No"</formula>
    </cfRule>
    <cfRule type="cellIs" dxfId="110" priority="78" operator="equal">
      <formula>"Yes"</formula>
    </cfRule>
  </conditionalFormatting>
  <conditionalFormatting sqref="A8">
    <cfRule type="cellIs" dxfId="109" priority="75" operator="equal">
      <formula>"No"</formula>
    </cfRule>
    <cfRule type="cellIs" dxfId="108" priority="76" operator="equal">
      <formula>"Yes"</formula>
    </cfRule>
  </conditionalFormatting>
  <conditionalFormatting sqref="A9:A10">
    <cfRule type="cellIs" dxfId="107" priority="73" operator="equal">
      <formula>"No"</formula>
    </cfRule>
    <cfRule type="cellIs" dxfId="106" priority="74" operator="equal">
      <formula>"Yes"</formula>
    </cfRule>
  </conditionalFormatting>
  <conditionalFormatting sqref="A8">
    <cfRule type="cellIs" dxfId="105" priority="71" operator="equal">
      <formula>"No"</formula>
    </cfRule>
    <cfRule type="cellIs" dxfId="104" priority="72" operator="equal">
      <formula>"Yes"</formula>
    </cfRule>
  </conditionalFormatting>
  <conditionalFormatting sqref="A9:A10">
    <cfRule type="cellIs" dxfId="103" priority="69" operator="equal">
      <formula>"No"</formula>
    </cfRule>
    <cfRule type="cellIs" dxfId="102" priority="70" operator="equal">
      <formula>"Yes"</formula>
    </cfRule>
  </conditionalFormatting>
  <conditionalFormatting sqref="A8">
    <cfRule type="cellIs" dxfId="101" priority="67" operator="equal">
      <formula>"No"</formula>
    </cfRule>
    <cfRule type="cellIs" dxfId="100" priority="68" operator="equal">
      <formula>"Yes"</formula>
    </cfRule>
  </conditionalFormatting>
  <conditionalFormatting sqref="A9:A10">
    <cfRule type="cellIs" dxfId="99" priority="65" operator="equal">
      <formula>"No"</formula>
    </cfRule>
    <cfRule type="cellIs" dxfId="98" priority="66" operator="equal">
      <formula>"Yes"</formula>
    </cfRule>
  </conditionalFormatting>
  <conditionalFormatting sqref="A8">
    <cfRule type="cellIs" dxfId="97" priority="63" operator="equal">
      <formula>"No"</formula>
    </cfRule>
    <cfRule type="cellIs" dxfId="96" priority="64" operator="equal">
      <formula>"Yes"</formula>
    </cfRule>
  </conditionalFormatting>
  <conditionalFormatting sqref="A9:A10">
    <cfRule type="cellIs" dxfId="95" priority="61" operator="equal">
      <formula>"No"</formula>
    </cfRule>
    <cfRule type="cellIs" dxfId="94" priority="62" operator="equal">
      <formula>"Yes"</formula>
    </cfRule>
  </conditionalFormatting>
  <conditionalFormatting sqref="A27">
    <cfRule type="cellIs" dxfId="93" priority="59" operator="equal">
      <formula>"No"</formula>
    </cfRule>
    <cfRule type="cellIs" dxfId="92" priority="60" operator="equal">
      <formula>"Yes"</formula>
    </cfRule>
  </conditionalFormatting>
  <conditionalFormatting sqref="A27">
    <cfRule type="cellIs" dxfId="91" priority="57" operator="equal">
      <formula>"No"</formula>
    </cfRule>
    <cfRule type="cellIs" dxfId="90" priority="58" operator="equal">
      <formula>"Yes"</formula>
    </cfRule>
  </conditionalFormatting>
  <conditionalFormatting sqref="A26">
    <cfRule type="cellIs" dxfId="89" priority="55" operator="equal">
      <formula>"No"</formula>
    </cfRule>
    <cfRule type="cellIs" dxfId="88" priority="56" operator="equal">
      <formula>"Yes"</formula>
    </cfRule>
  </conditionalFormatting>
  <conditionalFormatting sqref="A26">
    <cfRule type="cellIs" dxfId="87" priority="53" operator="equal">
      <formula>"No"</formula>
    </cfRule>
    <cfRule type="cellIs" dxfId="86" priority="54" operator="equal">
      <formula>"Yes"</formula>
    </cfRule>
  </conditionalFormatting>
  <conditionalFormatting sqref="A28">
    <cfRule type="cellIs" dxfId="85" priority="51" operator="equal">
      <formula>"No"</formula>
    </cfRule>
    <cfRule type="cellIs" dxfId="84" priority="52" operator="equal">
      <formula>"Yes"</formula>
    </cfRule>
  </conditionalFormatting>
  <conditionalFormatting sqref="A28">
    <cfRule type="cellIs" dxfId="83" priority="49" operator="equal">
      <formula>"No"</formula>
    </cfRule>
    <cfRule type="cellIs" dxfId="82" priority="50" operator="equal">
      <formula>"Yes"</formula>
    </cfRule>
  </conditionalFormatting>
  <conditionalFormatting sqref="A32">
    <cfRule type="cellIs" dxfId="81" priority="47" operator="equal">
      <formula>"No"</formula>
    </cfRule>
    <cfRule type="cellIs" dxfId="80" priority="48" operator="equal">
      <formula>"Yes"</formula>
    </cfRule>
  </conditionalFormatting>
  <conditionalFormatting sqref="A33:A34">
    <cfRule type="cellIs" dxfId="79" priority="45" operator="equal">
      <formula>"No"</formula>
    </cfRule>
    <cfRule type="cellIs" dxfId="78" priority="46" operator="equal">
      <formula>"Yes"</formula>
    </cfRule>
  </conditionalFormatting>
  <conditionalFormatting sqref="A32">
    <cfRule type="cellIs" dxfId="77" priority="43" operator="equal">
      <formula>"No"</formula>
    </cfRule>
    <cfRule type="cellIs" dxfId="76" priority="44" operator="equal">
      <formula>"Yes"</formula>
    </cfRule>
  </conditionalFormatting>
  <conditionalFormatting sqref="A33:A34">
    <cfRule type="cellIs" dxfId="75" priority="41" operator="equal">
      <formula>"No"</formula>
    </cfRule>
    <cfRule type="cellIs" dxfId="74" priority="42" operator="equal">
      <formula>"Yes"</formula>
    </cfRule>
  </conditionalFormatting>
  <conditionalFormatting sqref="A35">
    <cfRule type="cellIs" dxfId="73" priority="39" operator="equal">
      <formula>"No"</formula>
    </cfRule>
    <cfRule type="cellIs" dxfId="72" priority="40" operator="equal">
      <formula>"Yes"</formula>
    </cfRule>
  </conditionalFormatting>
  <conditionalFormatting sqref="A36:A37">
    <cfRule type="cellIs" dxfId="71" priority="37" operator="equal">
      <formula>"No"</formula>
    </cfRule>
    <cfRule type="cellIs" dxfId="70" priority="38" operator="equal">
      <formula>"Yes"</formula>
    </cfRule>
  </conditionalFormatting>
  <conditionalFormatting sqref="A35">
    <cfRule type="cellIs" dxfId="69" priority="35" operator="equal">
      <formula>"No"</formula>
    </cfRule>
    <cfRule type="cellIs" dxfId="68" priority="36" operator="equal">
      <formula>"Yes"</formula>
    </cfRule>
  </conditionalFormatting>
  <conditionalFormatting sqref="A36:A37">
    <cfRule type="cellIs" dxfId="67" priority="33" operator="equal">
      <formula>"No"</formula>
    </cfRule>
    <cfRule type="cellIs" dxfId="66" priority="34" operator="equal">
      <formula>"Yes"</formula>
    </cfRule>
  </conditionalFormatting>
  <conditionalFormatting sqref="A29">
    <cfRule type="cellIs" dxfId="65" priority="31" operator="equal">
      <formula>"No"</formula>
    </cfRule>
    <cfRule type="cellIs" dxfId="64" priority="32" operator="equal">
      <formula>"Yes"</formula>
    </cfRule>
  </conditionalFormatting>
  <conditionalFormatting sqref="A30:A31">
    <cfRule type="cellIs" dxfId="63" priority="29" operator="equal">
      <formula>"No"</formula>
    </cfRule>
    <cfRule type="cellIs" dxfId="62" priority="30" operator="equal">
      <formula>"Yes"</formula>
    </cfRule>
  </conditionalFormatting>
  <conditionalFormatting sqref="A29">
    <cfRule type="cellIs" dxfId="61" priority="27" operator="equal">
      <formula>"No"</formula>
    </cfRule>
    <cfRule type="cellIs" dxfId="60" priority="28" operator="equal">
      <formula>"Yes"</formula>
    </cfRule>
  </conditionalFormatting>
  <conditionalFormatting sqref="A30:A31">
    <cfRule type="cellIs" dxfId="59" priority="25" operator="equal">
      <formula>"No"</formula>
    </cfRule>
    <cfRule type="cellIs" dxfId="58" priority="26" operator="equal">
      <formula>"Yes"</formula>
    </cfRule>
  </conditionalFormatting>
  <conditionalFormatting sqref="A38">
    <cfRule type="cellIs" dxfId="57" priority="23" operator="equal">
      <formula>"No"</formula>
    </cfRule>
    <cfRule type="cellIs" dxfId="56" priority="24" operator="equal">
      <formula>"Yes"</formula>
    </cfRule>
  </conditionalFormatting>
  <conditionalFormatting sqref="A39:A40">
    <cfRule type="cellIs" dxfId="55" priority="21" operator="equal">
      <formula>"No"</formula>
    </cfRule>
    <cfRule type="cellIs" dxfId="54" priority="22" operator="equal">
      <formula>"Yes"</formula>
    </cfRule>
  </conditionalFormatting>
  <conditionalFormatting sqref="A38">
    <cfRule type="cellIs" dxfId="53" priority="19" operator="equal">
      <formula>"No"</formula>
    </cfRule>
    <cfRule type="cellIs" dxfId="52" priority="20" operator="equal">
      <formula>"Yes"</formula>
    </cfRule>
  </conditionalFormatting>
  <conditionalFormatting sqref="A39:A40">
    <cfRule type="cellIs" dxfId="51" priority="17" operator="equal">
      <formula>"No"</formula>
    </cfRule>
    <cfRule type="cellIs" dxfId="50" priority="18" operator="equal">
      <formula>"Yes"</formula>
    </cfRule>
  </conditionalFormatting>
  <conditionalFormatting sqref="A23">
    <cfRule type="cellIs" dxfId="49" priority="15" operator="equal">
      <formula>"No"</formula>
    </cfRule>
    <cfRule type="cellIs" dxfId="48" priority="16" operator="equal">
      <formula>"Yes"</formula>
    </cfRule>
  </conditionalFormatting>
  <conditionalFormatting sqref="A24:A25">
    <cfRule type="cellIs" dxfId="47" priority="13" operator="equal">
      <formula>"No"</formula>
    </cfRule>
    <cfRule type="cellIs" dxfId="46" priority="14" operator="equal">
      <formula>"Yes"</formula>
    </cfRule>
  </conditionalFormatting>
  <conditionalFormatting sqref="A23">
    <cfRule type="cellIs" dxfId="45" priority="11" operator="equal">
      <formula>"No"</formula>
    </cfRule>
    <cfRule type="cellIs" dxfId="44" priority="12" operator="equal">
      <formula>"Yes"</formula>
    </cfRule>
  </conditionalFormatting>
  <conditionalFormatting sqref="A24:A25">
    <cfRule type="cellIs" dxfId="43" priority="9" operator="equal">
      <formula>"No"</formula>
    </cfRule>
    <cfRule type="cellIs" dxfId="42" priority="10" operator="equal">
      <formula>"Yes"</formula>
    </cfRule>
  </conditionalFormatting>
  <conditionalFormatting sqref="A14">
    <cfRule type="cellIs" dxfId="41" priority="7" operator="equal">
      <formula>"No"</formula>
    </cfRule>
    <cfRule type="cellIs" dxfId="40" priority="8" operator="equal">
      <formula>"Yes"</formula>
    </cfRule>
  </conditionalFormatting>
  <conditionalFormatting sqref="A15:A16">
    <cfRule type="cellIs" dxfId="39" priority="5" operator="equal">
      <formula>"No"</formula>
    </cfRule>
    <cfRule type="cellIs" dxfId="38" priority="6" operator="equal">
      <formula>"Yes"</formula>
    </cfRule>
  </conditionalFormatting>
  <conditionalFormatting sqref="A14">
    <cfRule type="cellIs" dxfId="37" priority="3" operator="equal">
      <formula>"No"</formula>
    </cfRule>
    <cfRule type="cellIs" dxfId="36" priority="4" operator="equal">
      <formula>"Yes"</formula>
    </cfRule>
  </conditionalFormatting>
  <conditionalFormatting sqref="A15:A16">
    <cfRule type="cellIs" dxfId="35" priority="1" operator="equal">
      <formula>"No"</formula>
    </cfRule>
    <cfRule type="cellIs" dxfId="34" priority="2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33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12.69921875" defaultRowHeight="15.6" x14ac:dyDescent="0.3"/>
  <cols>
    <col min="1" max="1" width="30.8984375" style="23" bestFit="1" customWidth="1"/>
    <col min="2" max="2" width="5.8984375" style="23" bestFit="1" customWidth="1"/>
    <col min="3" max="3" width="5" style="23" bestFit="1" customWidth="1"/>
    <col min="4" max="4" width="3.69921875" style="23" bestFit="1" customWidth="1"/>
    <col min="5" max="5" width="10.69921875" style="23" bestFit="1" customWidth="1"/>
    <col min="6" max="6" width="10.3984375" style="20" bestFit="1" customWidth="1"/>
    <col min="7" max="7" width="2.8984375" style="20" bestFit="1" customWidth="1"/>
    <col min="8" max="8" width="6.19921875" style="20" bestFit="1" customWidth="1"/>
    <col min="9" max="9" width="7.296875" style="20" bestFit="1" customWidth="1"/>
    <col min="10" max="10" width="4.296875" style="20" bestFit="1" customWidth="1"/>
    <col min="11" max="11" width="4.796875" style="20" bestFit="1" customWidth="1"/>
    <col min="12" max="12" width="4.69921875" style="20" bestFit="1" customWidth="1"/>
    <col min="13" max="13" width="7.5" style="20" bestFit="1" customWidth="1"/>
    <col min="14" max="14" width="5.3984375" style="20" bestFit="1" customWidth="1"/>
    <col min="15" max="15" width="4.19921875" style="20" bestFit="1" customWidth="1"/>
    <col min="16" max="16" width="5.5" style="20" bestFit="1" customWidth="1"/>
    <col min="17" max="17" width="6.09765625" style="20" bestFit="1" customWidth="1"/>
    <col min="18" max="18" width="4.59765625" style="20" bestFit="1" customWidth="1"/>
    <col min="19" max="19" width="5.796875" style="20" bestFit="1" customWidth="1"/>
    <col min="20" max="20" width="6.09765625" style="20" bestFit="1" customWidth="1"/>
    <col min="21" max="21" width="9" style="20" bestFit="1" customWidth="1"/>
    <col min="22" max="22" width="7.796875" style="20" bestFit="1" customWidth="1"/>
    <col min="23" max="23" width="8.796875" style="20" bestFit="1" customWidth="1"/>
    <col min="24" max="24" width="7.3984375" style="20" bestFit="1" customWidth="1"/>
    <col min="25" max="25" width="4.3984375" style="20" bestFit="1" customWidth="1"/>
    <col min="26" max="26" width="11.69921875" style="20" hidden="1" customWidth="1"/>
    <col min="27" max="27" width="7.59765625" style="20" bestFit="1" customWidth="1"/>
    <col min="28" max="28" width="2.59765625" style="20" customWidth="1"/>
    <col min="29" max="29" width="9.09765625" style="20" bestFit="1" customWidth="1"/>
    <col min="30" max="16384" width="12.69921875" style="20"/>
  </cols>
  <sheetData>
    <row r="1" spans="1:29" s="17" customFormat="1" ht="32.4" thickTop="1" thickBot="1" x14ac:dyDescent="0.35">
      <c r="A1" s="52" t="s">
        <v>0</v>
      </c>
      <c r="B1" s="111" t="s">
        <v>49</v>
      </c>
      <c r="C1" s="114" t="s">
        <v>50</v>
      </c>
      <c r="D1" s="117" t="s">
        <v>51</v>
      </c>
      <c r="E1" s="144" t="s">
        <v>78</v>
      </c>
      <c r="F1" s="107" t="s">
        <v>52</v>
      </c>
      <c r="G1" s="108"/>
      <c r="H1" s="49" t="s">
        <v>53</v>
      </c>
      <c r="I1" s="16" t="s">
        <v>54</v>
      </c>
      <c r="J1" s="18" t="s">
        <v>55</v>
      </c>
      <c r="K1" s="24" t="s">
        <v>56</v>
      </c>
      <c r="L1" s="26" t="s">
        <v>57</v>
      </c>
      <c r="M1" s="141" t="s">
        <v>58</v>
      </c>
      <c r="N1" s="32" t="s">
        <v>59</v>
      </c>
      <c r="O1" s="35" t="s">
        <v>60</v>
      </c>
      <c r="P1" s="37" t="s">
        <v>61</v>
      </c>
      <c r="Q1" s="40" t="s">
        <v>62</v>
      </c>
      <c r="R1" s="43" t="s">
        <v>63</v>
      </c>
      <c r="S1" s="46" t="s">
        <v>64</v>
      </c>
      <c r="T1" s="29" t="s">
        <v>65</v>
      </c>
      <c r="U1" s="53" t="s">
        <v>66</v>
      </c>
      <c r="V1" s="56" t="s">
        <v>67</v>
      </c>
      <c r="W1" s="63" t="s">
        <v>68</v>
      </c>
      <c r="X1" s="66" t="s">
        <v>69</v>
      </c>
      <c r="Y1" s="60" t="s">
        <v>70</v>
      </c>
      <c r="Z1" s="56" t="s">
        <v>71</v>
      </c>
      <c r="AA1" s="59" t="s">
        <v>72</v>
      </c>
      <c r="AC1" s="147" t="s">
        <v>126</v>
      </c>
    </row>
    <row r="2" spans="1:29" ht="16.2" thickTop="1" x14ac:dyDescent="0.3">
      <c r="A2" s="142" t="s">
        <v>8</v>
      </c>
      <c r="B2" s="112">
        <f>16</f>
        <v>16</v>
      </c>
      <c r="C2" s="115">
        <f>14+1</f>
        <v>15</v>
      </c>
      <c r="D2" s="118">
        <f>20+1</f>
        <v>21</v>
      </c>
      <c r="E2" s="145">
        <v>0</v>
      </c>
      <c r="F2" s="109" t="s">
        <v>75</v>
      </c>
      <c r="G2" s="110" t="s">
        <v>76</v>
      </c>
      <c r="H2" s="50"/>
      <c r="I2" s="19"/>
      <c r="J2" s="173" t="s">
        <v>111</v>
      </c>
      <c r="K2" s="175" t="s">
        <v>111</v>
      </c>
      <c r="L2" s="177" t="s">
        <v>111</v>
      </c>
      <c r="M2" s="170">
        <v>13</v>
      </c>
      <c r="N2" s="33"/>
      <c r="O2" s="171" t="s">
        <v>111</v>
      </c>
      <c r="P2" s="38"/>
      <c r="Q2" s="41"/>
      <c r="R2" s="44"/>
      <c r="S2" s="47"/>
      <c r="T2" s="30">
        <v>13</v>
      </c>
      <c r="U2" s="54"/>
      <c r="V2" s="57">
        <f>SUM(H2:U2)</f>
        <v>26</v>
      </c>
      <c r="W2" s="64"/>
      <c r="X2" s="67">
        <v>26</v>
      </c>
      <c r="Y2" s="61">
        <v>64</v>
      </c>
      <c r="Z2" s="57">
        <f t="shared" ref="Z2:Z7" si="0">Y2+X2-(V2+W2)</f>
        <v>64</v>
      </c>
      <c r="AA2" s="126">
        <f>SMALL(Y2:Z2,1)</f>
        <v>64</v>
      </c>
      <c r="AC2" s="206" t="s">
        <v>178</v>
      </c>
    </row>
    <row r="3" spans="1:29" x14ac:dyDescent="0.3">
      <c r="A3" s="143" t="s">
        <v>80</v>
      </c>
      <c r="B3" s="113">
        <f>22-1</f>
        <v>21</v>
      </c>
      <c r="C3" s="116">
        <f>11-1</f>
        <v>10</v>
      </c>
      <c r="D3" s="119">
        <f>23-1</f>
        <v>22</v>
      </c>
      <c r="E3" s="146">
        <v>0</v>
      </c>
      <c r="F3" s="163" t="s">
        <v>96</v>
      </c>
      <c r="G3" s="110">
        <v>1</v>
      </c>
      <c r="H3" s="51">
        <v>115</v>
      </c>
      <c r="I3" s="21">
        <v>1</v>
      </c>
      <c r="J3" s="174" t="s">
        <v>111</v>
      </c>
      <c r="K3" s="176" t="s">
        <v>111</v>
      </c>
      <c r="L3" s="178" t="s">
        <v>111</v>
      </c>
      <c r="M3" s="170" t="s">
        <v>111</v>
      </c>
      <c r="N3" s="34"/>
      <c r="O3" s="172" t="s">
        <v>111</v>
      </c>
      <c r="P3" s="39"/>
      <c r="Q3" s="42"/>
      <c r="R3" s="45"/>
      <c r="S3" s="48"/>
      <c r="T3" s="31">
        <v>29</v>
      </c>
      <c r="U3" s="55"/>
      <c r="V3" s="57">
        <f>SUM(H3:U3)</f>
        <v>145</v>
      </c>
      <c r="W3" s="65"/>
      <c r="X3" s="68"/>
      <c r="Y3" s="62">
        <f>105*1.2</f>
        <v>126</v>
      </c>
      <c r="Z3" s="58">
        <f t="shared" si="0"/>
        <v>-19</v>
      </c>
      <c r="AA3" s="126">
        <f>SMALL(Y3:Z3,1)</f>
        <v>-19</v>
      </c>
      <c r="AC3" s="206" t="s">
        <v>257</v>
      </c>
    </row>
    <row r="4" spans="1:29" x14ac:dyDescent="0.3">
      <c r="A4" s="158" t="s">
        <v>83</v>
      </c>
      <c r="B4" s="150">
        <v>22</v>
      </c>
      <c r="C4" s="151">
        <v>10</v>
      </c>
      <c r="D4" s="119">
        <v>22</v>
      </c>
      <c r="E4" s="146">
        <v>0</v>
      </c>
      <c r="F4" s="109" t="s">
        <v>79</v>
      </c>
      <c r="G4" s="110">
        <v>0</v>
      </c>
      <c r="H4" s="51"/>
      <c r="I4" s="21"/>
      <c r="J4" s="22"/>
      <c r="K4" s="25"/>
      <c r="L4" s="27"/>
      <c r="M4" s="28"/>
      <c r="N4" s="34"/>
      <c r="O4" s="36"/>
      <c r="P4" s="39"/>
      <c r="Q4" s="42"/>
      <c r="R4" s="45"/>
      <c r="S4" s="48"/>
      <c r="T4" s="31"/>
      <c r="U4" s="55"/>
      <c r="V4" s="57">
        <f t="shared" ref="V4" si="1">SUM(H4:U4)</f>
        <v>0</v>
      </c>
      <c r="W4" s="65"/>
      <c r="X4" s="68"/>
      <c r="Y4" s="62">
        <v>45</v>
      </c>
      <c r="Z4" s="58">
        <f t="shared" si="0"/>
        <v>45</v>
      </c>
      <c r="AA4" s="126"/>
      <c r="AC4" s="206" t="s">
        <v>127</v>
      </c>
    </row>
    <row r="5" spans="1:29" x14ac:dyDescent="0.3">
      <c r="A5" s="143" t="s">
        <v>73</v>
      </c>
      <c r="B5" s="113">
        <f>11+6+4</f>
        <v>21</v>
      </c>
      <c r="C5" s="116">
        <f>13+4</f>
        <v>17</v>
      </c>
      <c r="D5" s="119">
        <f>13+6+4</f>
        <v>23</v>
      </c>
      <c r="E5" s="146">
        <v>0</v>
      </c>
      <c r="F5" s="109" t="s">
        <v>75</v>
      </c>
      <c r="G5" s="110" t="s">
        <v>76</v>
      </c>
      <c r="H5" s="51"/>
      <c r="I5" s="21">
        <v>58</v>
      </c>
      <c r="J5" s="174" t="s">
        <v>111</v>
      </c>
      <c r="K5" s="176" t="s">
        <v>111</v>
      </c>
      <c r="L5" s="178" t="s">
        <v>111</v>
      </c>
      <c r="M5" s="170">
        <v>19</v>
      </c>
      <c r="N5" s="34">
        <v>2</v>
      </c>
      <c r="O5" s="172" t="s">
        <v>111</v>
      </c>
      <c r="P5" s="39"/>
      <c r="Q5" s="42"/>
      <c r="R5" s="45"/>
      <c r="S5" s="48"/>
      <c r="T5" s="31"/>
      <c r="U5" s="55"/>
      <c r="V5" s="57">
        <f>SUM(H5:U5)</f>
        <v>79</v>
      </c>
      <c r="W5" s="65">
        <v>2</v>
      </c>
      <c r="X5" s="68">
        <v>53</v>
      </c>
      <c r="Y5" s="62">
        <f>52</f>
        <v>52</v>
      </c>
      <c r="Z5" s="58">
        <f t="shared" si="0"/>
        <v>24</v>
      </c>
      <c r="AA5" s="126">
        <f>SMALL(Y5:Z5,1)</f>
        <v>24</v>
      </c>
      <c r="AC5" s="206" t="s">
        <v>217</v>
      </c>
    </row>
    <row r="6" spans="1:29" x14ac:dyDescent="0.3">
      <c r="A6" s="143" t="s">
        <v>22</v>
      </c>
      <c r="B6" s="113">
        <f>20+2</f>
        <v>22</v>
      </c>
      <c r="C6" s="116">
        <f>13+2+2</f>
        <v>17</v>
      </c>
      <c r="D6" s="119">
        <f>21+2+2</f>
        <v>25</v>
      </c>
      <c r="E6" s="146">
        <v>0</v>
      </c>
      <c r="F6" s="109" t="s">
        <v>75</v>
      </c>
      <c r="G6" s="110" t="s">
        <v>76</v>
      </c>
      <c r="H6" s="51"/>
      <c r="I6" s="21">
        <v>49</v>
      </c>
      <c r="J6" s="174" t="s">
        <v>111</v>
      </c>
      <c r="K6" s="176" t="s">
        <v>111</v>
      </c>
      <c r="L6" s="178" t="s">
        <v>111</v>
      </c>
      <c r="M6" s="170" t="s">
        <v>111</v>
      </c>
      <c r="N6" s="34"/>
      <c r="O6" s="172" t="s">
        <v>111</v>
      </c>
      <c r="P6" s="39"/>
      <c r="Q6" s="42"/>
      <c r="R6" s="45"/>
      <c r="S6" s="48"/>
      <c r="T6" s="31"/>
      <c r="U6" s="55"/>
      <c r="V6" s="57">
        <f>SUM(H6:U6)</f>
        <v>49</v>
      </c>
      <c r="W6" s="65"/>
      <c r="X6" s="68"/>
      <c r="Y6" s="62">
        <v>70</v>
      </c>
      <c r="Z6" s="58">
        <f t="shared" si="0"/>
        <v>21</v>
      </c>
      <c r="AA6" s="126">
        <f>SMALL(Y6:Z6,1)</f>
        <v>21</v>
      </c>
      <c r="AC6" s="211" t="s">
        <v>253</v>
      </c>
    </row>
    <row r="7" spans="1:29" ht="15.75" customHeight="1" x14ac:dyDescent="0.3">
      <c r="A7" s="143" t="s">
        <v>7</v>
      </c>
      <c r="B7" s="149">
        <f>19</f>
        <v>19</v>
      </c>
      <c r="C7" s="116">
        <f>14+1-1</f>
        <v>14</v>
      </c>
      <c r="D7" s="119">
        <f>23+1-1</f>
        <v>23</v>
      </c>
      <c r="E7" s="146">
        <v>0</v>
      </c>
      <c r="F7" s="109" t="s">
        <v>75</v>
      </c>
      <c r="G7" s="110" t="s">
        <v>76</v>
      </c>
      <c r="H7" s="51"/>
      <c r="I7" s="21"/>
      <c r="J7" s="174" t="s">
        <v>111</v>
      </c>
      <c r="K7" s="176" t="s">
        <v>111</v>
      </c>
      <c r="L7" s="178" t="s">
        <v>111</v>
      </c>
      <c r="M7" s="170" t="s">
        <v>111</v>
      </c>
      <c r="N7" s="34"/>
      <c r="O7" s="172" t="s">
        <v>111</v>
      </c>
      <c r="P7" s="39"/>
      <c r="Q7" s="42"/>
      <c r="R7" s="45"/>
      <c r="S7" s="48"/>
      <c r="T7" s="31"/>
      <c r="U7" s="55"/>
      <c r="V7" s="57">
        <f>SUM(H7:U7)</f>
        <v>0</v>
      </c>
      <c r="W7" s="65"/>
      <c r="X7" s="68"/>
      <c r="Y7" s="62">
        <f>60</f>
        <v>60</v>
      </c>
      <c r="Z7" s="58">
        <f t="shared" si="0"/>
        <v>60</v>
      </c>
      <c r="AA7" s="126">
        <f>SMALL(Y7:Z7,1)</f>
        <v>60</v>
      </c>
      <c r="AC7" s="206" t="s">
        <v>177</v>
      </c>
    </row>
    <row r="8" spans="1:29" ht="15.75" customHeight="1" x14ac:dyDescent="0.3">
      <c r="A8" s="215" t="s">
        <v>260</v>
      </c>
      <c r="B8" s="113">
        <v>19</v>
      </c>
      <c r="C8" s="116">
        <v>13</v>
      </c>
      <c r="D8" s="119">
        <v>22</v>
      </c>
      <c r="E8" s="146">
        <v>0</v>
      </c>
      <c r="F8" s="109" t="s">
        <v>75</v>
      </c>
      <c r="G8" s="110" t="s">
        <v>76</v>
      </c>
      <c r="H8" s="51"/>
      <c r="I8" s="21"/>
      <c r="J8" s="22"/>
      <c r="K8" s="25"/>
      <c r="L8" s="27"/>
      <c r="M8" s="28"/>
      <c r="N8" s="34"/>
      <c r="O8" s="36"/>
      <c r="P8" s="39"/>
      <c r="Q8" s="42"/>
      <c r="R8" s="45"/>
      <c r="S8" s="48"/>
      <c r="T8" s="31"/>
      <c r="U8" s="55"/>
      <c r="V8" s="57">
        <f t="shared" ref="V8:V10" si="2">SUM(H8:U8)</f>
        <v>0</v>
      </c>
      <c r="W8" s="65"/>
      <c r="X8" s="68"/>
      <c r="Y8" s="62">
        <v>52</v>
      </c>
      <c r="Z8" s="58">
        <f t="shared" ref="Z8:Z10" si="3">Y8+X8-(V8+W8)</f>
        <v>52</v>
      </c>
      <c r="AA8" s="126">
        <f t="shared" ref="AA8:AA10" si="4">SMALL(Y8:Z8,1)</f>
        <v>52</v>
      </c>
      <c r="AC8" s="201"/>
    </row>
    <row r="9" spans="1:29" ht="15.75" customHeight="1" x14ac:dyDescent="0.3">
      <c r="A9" s="215" t="s">
        <v>259</v>
      </c>
      <c r="B9" s="113">
        <v>18</v>
      </c>
      <c r="C9" s="116">
        <v>17</v>
      </c>
      <c r="D9" s="119">
        <v>18</v>
      </c>
      <c r="E9" s="146">
        <v>0</v>
      </c>
      <c r="F9" s="109" t="s">
        <v>75</v>
      </c>
      <c r="G9" s="110" t="s">
        <v>76</v>
      </c>
      <c r="H9" s="51"/>
      <c r="I9" s="21"/>
      <c r="J9" s="22"/>
      <c r="K9" s="25"/>
      <c r="L9" s="27"/>
      <c r="M9" s="28"/>
      <c r="N9" s="34"/>
      <c r="O9" s="36"/>
      <c r="P9" s="39"/>
      <c r="Q9" s="42"/>
      <c r="R9" s="45"/>
      <c r="S9" s="48"/>
      <c r="T9" s="31"/>
      <c r="U9" s="55"/>
      <c r="V9" s="57">
        <f t="shared" si="2"/>
        <v>0</v>
      </c>
      <c r="W9" s="65"/>
      <c r="X9" s="68"/>
      <c r="Y9" s="62">
        <v>72</v>
      </c>
      <c r="Z9" s="58">
        <f t="shared" si="3"/>
        <v>72</v>
      </c>
      <c r="AA9" s="126">
        <f t="shared" si="4"/>
        <v>72</v>
      </c>
      <c r="AC9" s="206" t="s">
        <v>270</v>
      </c>
    </row>
    <row r="10" spans="1:29" ht="15.75" customHeight="1" x14ac:dyDescent="0.3">
      <c r="A10" s="155" t="s">
        <v>271</v>
      </c>
      <c r="B10" s="150">
        <v>22</v>
      </c>
      <c r="C10" s="151">
        <v>15</v>
      </c>
      <c r="D10" s="119">
        <v>22</v>
      </c>
      <c r="E10" s="146">
        <v>0</v>
      </c>
      <c r="F10" s="163" t="s">
        <v>275</v>
      </c>
      <c r="G10" s="110">
        <v>10</v>
      </c>
      <c r="H10" s="51"/>
      <c r="I10" s="21"/>
      <c r="J10" s="22"/>
      <c r="K10" s="176" t="s">
        <v>111</v>
      </c>
      <c r="L10" s="27"/>
      <c r="M10" s="170" t="s">
        <v>111</v>
      </c>
      <c r="N10" s="34"/>
      <c r="O10" s="36"/>
      <c r="P10" s="39"/>
      <c r="Q10" s="42"/>
      <c r="R10" s="45"/>
      <c r="S10" s="48"/>
      <c r="T10" s="31"/>
      <c r="U10" s="55"/>
      <c r="V10" s="57">
        <f t="shared" si="2"/>
        <v>0</v>
      </c>
      <c r="W10" s="65"/>
      <c r="X10" s="68"/>
      <c r="Y10" s="169">
        <f>76+16</f>
        <v>92</v>
      </c>
      <c r="Z10" s="58">
        <f t="shared" si="3"/>
        <v>92</v>
      </c>
      <c r="AA10" s="159">
        <f t="shared" si="4"/>
        <v>92</v>
      </c>
      <c r="AC10" s="201"/>
    </row>
    <row r="11" spans="1:29" ht="15.75" customHeight="1" x14ac:dyDescent="0.3">
      <c r="A11" s="155" t="s">
        <v>269</v>
      </c>
      <c r="B11" s="150"/>
      <c r="C11" s="151"/>
      <c r="D11" s="119"/>
      <c r="E11" s="146"/>
      <c r="F11" s="109"/>
      <c r="G11" s="110"/>
      <c r="H11" s="51"/>
      <c r="I11" s="21"/>
      <c r="J11" s="22"/>
      <c r="K11" s="25"/>
      <c r="L11" s="27"/>
      <c r="M11" s="28"/>
      <c r="N11" s="34"/>
      <c r="O11" s="36"/>
      <c r="P11" s="39"/>
      <c r="Q11" s="42"/>
      <c r="R11" s="45"/>
      <c r="S11" s="48"/>
      <c r="T11" s="31"/>
      <c r="U11" s="55"/>
      <c r="V11" s="57"/>
      <c r="W11" s="65"/>
      <c r="X11" s="68"/>
      <c r="Y11" s="169"/>
      <c r="Z11" s="58"/>
      <c r="AA11" s="159"/>
      <c r="AC11" s="206" t="s">
        <v>270</v>
      </c>
    </row>
    <row r="12" spans="1:29" x14ac:dyDescent="0.3">
      <c r="A12" s="155" t="s">
        <v>100</v>
      </c>
      <c r="B12" s="150">
        <v>23</v>
      </c>
      <c r="C12" s="151">
        <v>14</v>
      </c>
      <c r="D12" s="119">
        <v>24</v>
      </c>
      <c r="E12" s="146">
        <v>0</v>
      </c>
      <c r="F12" s="163" t="s">
        <v>104</v>
      </c>
      <c r="G12" s="110">
        <v>3</v>
      </c>
      <c r="H12" s="51">
        <v>32</v>
      </c>
      <c r="I12" s="21">
        <v>27</v>
      </c>
      <c r="J12" s="214" t="s">
        <v>133</v>
      </c>
      <c r="K12" s="176" t="s">
        <v>111</v>
      </c>
      <c r="L12" s="178" t="s">
        <v>111</v>
      </c>
      <c r="M12" s="170">
        <v>34</v>
      </c>
      <c r="N12" s="34"/>
      <c r="O12" s="172" t="s">
        <v>111</v>
      </c>
      <c r="P12" s="39"/>
      <c r="Q12" s="42"/>
      <c r="R12" s="45"/>
      <c r="S12" s="48"/>
      <c r="T12" s="31">
        <v>12</v>
      </c>
      <c r="U12" s="55"/>
      <c r="V12" s="57">
        <f t="shared" ref="V12" si="5">SUM(H12:U12)</f>
        <v>105</v>
      </c>
      <c r="W12" s="65"/>
      <c r="X12" s="68">
        <v>21</v>
      </c>
      <c r="Y12" s="169">
        <v>102</v>
      </c>
      <c r="Z12" s="58">
        <f t="shared" ref="Z12:Z15" si="6">Y12+X12-(V12+W12)</f>
        <v>18</v>
      </c>
      <c r="AA12" s="159">
        <f t="shared" ref="AA12:AA15" si="7">SMALL(Y12:Z12,1)</f>
        <v>18</v>
      </c>
      <c r="AC12" s="206" t="s">
        <v>258</v>
      </c>
    </row>
    <row r="13" spans="1:29" x14ac:dyDescent="0.3">
      <c r="A13" s="155" t="s">
        <v>102</v>
      </c>
      <c r="B13" s="150">
        <v>32</v>
      </c>
      <c r="C13" s="151">
        <v>9</v>
      </c>
      <c r="D13" s="119">
        <v>32</v>
      </c>
      <c r="E13" s="146">
        <v>18</v>
      </c>
      <c r="F13" s="163" t="s">
        <v>104</v>
      </c>
      <c r="G13" s="110">
        <v>5</v>
      </c>
      <c r="H13" s="51"/>
      <c r="I13" s="21">
        <v>41</v>
      </c>
      <c r="J13" s="214" t="s">
        <v>133</v>
      </c>
      <c r="K13" s="176" t="s">
        <v>111</v>
      </c>
      <c r="L13" s="178" t="s">
        <v>111</v>
      </c>
      <c r="M13" s="170">
        <v>33</v>
      </c>
      <c r="N13" s="34"/>
      <c r="O13" s="172" t="s">
        <v>111</v>
      </c>
      <c r="P13" s="39"/>
      <c r="Q13" s="212" t="s">
        <v>133</v>
      </c>
      <c r="R13" s="45"/>
      <c r="S13" s="48"/>
      <c r="T13" s="31"/>
      <c r="U13" s="55"/>
      <c r="V13" s="57">
        <f t="shared" ref="V13" si="8">SUM(H13:U13)</f>
        <v>74</v>
      </c>
      <c r="W13" s="65"/>
      <c r="X13" s="68">
        <v>54</v>
      </c>
      <c r="Y13" s="62">
        <v>233</v>
      </c>
      <c r="Z13" s="58">
        <f t="shared" si="6"/>
        <v>213</v>
      </c>
      <c r="AA13" s="159">
        <f t="shared" si="7"/>
        <v>213</v>
      </c>
      <c r="AC13" s="206" t="s">
        <v>254</v>
      </c>
    </row>
    <row r="14" spans="1:29" x14ac:dyDescent="0.3">
      <c r="A14" s="156" t="s">
        <v>242</v>
      </c>
      <c r="B14" s="113">
        <f>23+7</f>
        <v>30</v>
      </c>
      <c r="C14" s="116">
        <v>6</v>
      </c>
      <c r="D14" s="119">
        <f>23+7</f>
        <v>30</v>
      </c>
      <c r="E14" s="146">
        <v>20</v>
      </c>
      <c r="F14" s="109" t="s">
        <v>186</v>
      </c>
      <c r="G14" s="110">
        <v>10</v>
      </c>
      <c r="H14" s="51">
        <v>115</v>
      </c>
      <c r="I14" s="21"/>
      <c r="J14" s="22">
        <v>23</v>
      </c>
      <c r="K14" s="25"/>
      <c r="L14" s="27"/>
      <c r="M14" s="200" t="s">
        <v>133</v>
      </c>
      <c r="N14" s="34"/>
      <c r="O14" s="36"/>
      <c r="P14" s="39">
        <v>15</v>
      </c>
      <c r="Q14" s="42"/>
      <c r="R14" s="213" t="s">
        <v>133</v>
      </c>
      <c r="S14" s="48"/>
      <c r="T14" s="31"/>
      <c r="U14" s="55"/>
      <c r="V14" s="57">
        <f t="shared" ref="V14" si="9">SUM(H14:U14)</f>
        <v>153</v>
      </c>
      <c r="W14" s="65"/>
      <c r="X14" s="68"/>
      <c r="Y14" s="62">
        <v>138</v>
      </c>
      <c r="Z14" s="58">
        <f t="shared" si="6"/>
        <v>-15</v>
      </c>
      <c r="AA14" s="126">
        <f t="shared" si="7"/>
        <v>-15</v>
      </c>
      <c r="AC14" s="201"/>
    </row>
    <row r="15" spans="1:29" x14ac:dyDescent="0.3">
      <c r="A15" s="156" t="s">
        <v>187</v>
      </c>
      <c r="B15" s="113">
        <v>8</v>
      </c>
      <c r="C15" s="116">
        <v>9</v>
      </c>
      <c r="D15" s="119">
        <v>8</v>
      </c>
      <c r="E15" s="146">
        <v>8</v>
      </c>
      <c r="F15" s="109" t="s">
        <v>79</v>
      </c>
      <c r="G15" s="110">
        <v>0</v>
      </c>
      <c r="H15" s="51"/>
      <c r="I15" s="21"/>
      <c r="J15" s="22"/>
      <c r="K15" s="25"/>
      <c r="L15" s="27"/>
      <c r="M15" s="200" t="s">
        <v>133</v>
      </c>
      <c r="N15" s="34"/>
      <c r="O15" s="36"/>
      <c r="P15" s="39"/>
      <c r="Q15" s="42"/>
      <c r="R15" s="213" t="s">
        <v>133</v>
      </c>
      <c r="S15" s="48"/>
      <c r="T15" s="31"/>
      <c r="U15" s="55"/>
      <c r="V15" s="57">
        <f t="shared" ref="V15" si="10">SUM(H15:U15)</f>
        <v>0</v>
      </c>
      <c r="W15" s="65"/>
      <c r="X15" s="68"/>
      <c r="Y15" s="62">
        <v>16</v>
      </c>
      <c r="Z15" s="58">
        <f t="shared" si="6"/>
        <v>16</v>
      </c>
      <c r="AA15" s="126">
        <f t="shared" si="7"/>
        <v>16</v>
      </c>
      <c r="AC15" s="201"/>
    </row>
    <row r="16" spans="1:29" x14ac:dyDescent="0.3">
      <c r="A16" s="156" t="s">
        <v>200</v>
      </c>
      <c r="B16" s="113">
        <v>18</v>
      </c>
      <c r="C16" s="116">
        <v>9</v>
      </c>
      <c r="D16" s="119">
        <v>19</v>
      </c>
      <c r="E16" s="146">
        <v>0</v>
      </c>
      <c r="F16" s="109" t="s">
        <v>79</v>
      </c>
      <c r="G16" s="110">
        <v>0</v>
      </c>
      <c r="H16" s="51"/>
      <c r="I16" s="21"/>
      <c r="J16" s="22"/>
      <c r="K16" s="25"/>
      <c r="L16" s="27"/>
      <c r="M16" s="200" t="s">
        <v>133</v>
      </c>
      <c r="N16" s="34"/>
      <c r="O16" s="36"/>
      <c r="P16" s="39"/>
      <c r="Q16" s="42"/>
      <c r="R16" s="213" t="s">
        <v>133</v>
      </c>
      <c r="S16" s="48"/>
      <c r="T16" s="31"/>
      <c r="U16" s="55"/>
      <c r="V16" s="57">
        <f>SUM(H16:U16)</f>
        <v>0</v>
      </c>
      <c r="W16" s="65"/>
      <c r="X16" s="68"/>
      <c r="Y16" s="62">
        <v>59</v>
      </c>
      <c r="Z16" s="58">
        <f>Y16+X16-(V16+W16)</f>
        <v>59</v>
      </c>
      <c r="AA16" s="126">
        <f>SMALL(Y16:Z16,1)</f>
        <v>59</v>
      </c>
      <c r="AC16" s="201"/>
    </row>
    <row r="17" spans="1:29" x14ac:dyDescent="0.3">
      <c r="A17" s="156" t="s">
        <v>201</v>
      </c>
      <c r="B17" s="113">
        <v>20</v>
      </c>
      <c r="C17" s="116">
        <v>11</v>
      </c>
      <c r="D17" s="119">
        <v>21</v>
      </c>
      <c r="E17" s="146">
        <v>0</v>
      </c>
      <c r="F17" s="109" t="s">
        <v>79</v>
      </c>
      <c r="G17" s="110">
        <v>0</v>
      </c>
      <c r="H17" s="51"/>
      <c r="I17" s="21"/>
      <c r="J17" s="22"/>
      <c r="K17" s="25"/>
      <c r="L17" s="27"/>
      <c r="M17" s="200" t="s">
        <v>133</v>
      </c>
      <c r="N17" s="34"/>
      <c r="O17" s="36"/>
      <c r="P17" s="39"/>
      <c r="Q17" s="42"/>
      <c r="R17" s="213" t="s">
        <v>133</v>
      </c>
      <c r="S17" s="48"/>
      <c r="T17" s="31"/>
      <c r="U17" s="55"/>
      <c r="V17" s="57">
        <f>SUM(H17:U17)</f>
        <v>0</v>
      </c>
      <c r="W17" s="65"/>
      <c r="X17" s="68"/>
      <c r="Y17" s="62">
        <v>57</v>
      </c>
      <c r="Z17" s="58">
        <f>Y17+X17-(V17+W17)</f>
        <v>57</v>
      </c>
      <c r="AA17" s="126">
        <f>SMALL(Y17:Z17,1)</f>
        <v>57</v>
      </c>
      <c r="AC17" s="201"/>
    </row>
    <row r="18" spans="1:29" x14ac:dyDescent="0.3">
      <c r="A18" s="156" t="s">
        <v>193</v>
      </c>
      <c r="B18" s="113">
        <v>19</v>
      </c>
      <c r="C18" s="116">
        <v>14</v>
      </c>
      <c r="D18" s="119">
        <v>21</v>
      </c>
      <c r="E18" s="146">
        <v>0</v>
      </c>
      <c r="F18" s="109" t="s">
        <v>79</v>
      </c>
      <c r="G18" s="110">
        <v>0</v>
      </c>
      <c r="H18" s="51">
        <v>1</v>
      </c>
      <c r="I18" s="21">
        <v>38</v>
      </c>
      <c r="J18" s="22">
        <v>7</v>
      </c>
      <c r="K18" s="25"/>
      <c r="L18" s="27">
        <v>17</v>
      </c>
      <c r="M18" s="200" t="s">
        <v>133</v>
      </c>
      <c r="N18" s="34"/>
      <c r="O18" s="36"/>
      <c r="P18" s="39"/>
      <c r="Q18" s="42"/>
      <c r="R18" s="45"/>
      <c r="S18" s="48"/>
      <c r="T18" s="31"/>
      <c r="U18" s="55"/>
      <c r="V18" s="57">
        <f t="shared" ref="V18" si="11">SUM(H18:U18)</f>
        <v>63</v>
      </c>
      <c r="W18" s="65"/>
      <c r="X18" s="68"/>
      <c r="Y18" s="62">
        <v>62</v>
      </c>
      <c r="Z18" s="58">
        <f t="shared" ref="Z18" si="12">Y18+X18-(V18+W18)</f>
        <v>-1</v>
      </c>
      <c r="AA18" s="126">
        <f t="shared" ref="AA18" si="13">SMALL(Y18:Z18,1)</f>
        <v>-1</v>
      </c>
      <c r="AC18" s="201"/>
    </row>
    <row r="19" spans="1:29" x14ac:dyDescent="0.3">
      <c r="A19" s="156" t="s">
        <v>219</v>
      </c>
      <c r="B19" s="113">
        <v>16</v>
      </c>
      <c r="C19" s="116">
        <v>12</v>
      </c>
      <c r="D19" s="119">
        <v>18</v>
      </c>
      <c r="E19" s="146">
        <v>0</v>
      </c>
      <c r="F19" s="109" t="s">
        <v>79</v>
      </c>
      <c r="G19" s="110">
        <v>0</v>
      </c>
      <c r="H19" s="51"/>
      <c r="I19" s="21"/>
      <c r="J19" s="22"/>
      <c r="K19" s="25"/>
      <c r="L19" s="27"/>
      <c r="M19" s="28"/>
      <c r="N19" s="34"/>
      <c r="O19" s="36"/>
      <c r="P19" s="39"/>
      <c r="Q19" s="42"/>
      <c r="R19" s="45"/>
      <c r="S19" s="48"/>
      <c r="T19" s="31"/>
      <c r="U19" s="55"/>
      <c r="V19" s="57">
        <f t="shared" ref="V19:V23" si="14">SUM(H19:U19)</f>
        <v>0</v>
      </c>
      <c r="W19" s="65"/>
      <c r="X19" s="68"/>
      <c r="Y19" s="62">
        <v>18</v>
      </c>
      <c r="Z19" s="58">
        <f t="shared" ref="Z19:Z23" si="15">Y19+X19-(V19+W19)</f>
        <v>18</v>
      </c>
      <c r="AA19" s="126">
        <f t="shared" ref="AA19:AA23" si="16">SMALL(Y19:Z19,1)</f>
        <v>18</v>
      </c>
      <c r="AC19" s="201"/>
    </row>
    <row r="20" spans="1:29" x14ac:dyDescent="0.3">
      <c r="A20" s="156" t="s">
        <v>220</v>
      </c>
      <c r="B20" s="113">
        <v>14</v>
      </c>
      <c r="C20" s="116">
        <v>14</v>
      </c>
      <c r="D20" s="119">
        <v>18</v>
      </c>
      <c r="E20" s="146">
        <v>0</v>
      </c>
      <c r="F20" s="109" t="s">
        <v>79</v>
      </c>
      <c r="G20" s="110">
        <v>0</v>
      </c>
      <c r="H20" s="51"/>
      <c r="I20" s="21"/>
      <c r="J20" s="22"/>
      <c r="K20" s="25"/>
      <c r="L20" s="27"/>
      <c r="M20" s="28"/>
      <c r="N20" s="34"/>
      <c r="O20" s="36"/>
      <c r="P20" s="39"/>
      <c r="Q20" s="42"/>
      <c r="R20" s="45"/>
      <c r="S20" s="48"/>
      <c r="T20" s="31"/>
      <c r="U20" s="55"/>
      <c r="V20" s="57">
        <f t="shared" si="14"/>
        <v>0</v>
      </c>
      <c r="W20" s="65"/>
      <c r="X20" s="68"/>
      <c r="Y20" s="62">
        <v>8</v>
      </c>
      <c r="Z20" s="58">
        <f t="shared" si="15"/>
        <v>8</v>
      </c>
      <c r="AA20" s="126">
        <f t="shared" si="16"/>
        <v>8</v>
      </c>
      <c r="AC20" s="201"/>
    </row>
    <row r="21" spans="1:29" x14ac:dyDescent="0.3">
      <c r="A21" s="156" t="s">
        <v>221</v>
      </c>
      <c r="B21" s="113">
        <v>14</v>
      </c>
      <c r="C21" s="116">
        <v>12</v>
      </c>
      <c r="D21" s="119">
        <v>16</v>
      </c>
      <c r="E21" s="146">
        <v>0</v>
      </c>
      <c r="F21" s="109" t="s">
        <v>79</v>
      </c>
      <c r="G21" s="110">
        <v>0</v>
      </c>
      <c r="H21" s="51"/>
      <c r="I21" s="21"/>
      <c r="J21" s="22"/>
      <c r="K21" s="25"/>
      <c r="L21" s="27"/>
      <c r="M21" s="28"/>
      <c r="N21" s="34"/>
      <c r="O21" s="36"/>
      <c r="P21" s="39"/>
      <c r="Q21" s="42"/>
      <c r="R21" s="45"/>
      <c r="S21" s="48"/>
      <c r="T21" s="31"/>
      <c r="U21" s="55"/>
      <c r="V21" s="57">
        <f t="shared" si="14"/>
        <v>0</v>
      </c>
      <c r="W21" s="65"/>
      <c r="X21" s="68"/>
      <c r="Y21" s="62">
        <v>6</v>
      </c>
      <c r="Z21" s="58">
        <f t="shared" si="15"/>
        <v>6</v>
      </c>
      <c r="AA21" s="126">
        <f t="shared" si="16"/>
        <v>6</v>
      </c>
      <c r="AC21" s="201"/>
    </row>
    <row r="22" spans="1:29" x14ac:dyDescent="0.3">
      <c r="A22" s="156" t="s">
        <v>222</v>
      </c>
      <c r="B22" s="113">
        <v>16</v>
      </c>
      <c r="C22" s="116">
        <v>12</v>
      </c>
      <c r="D22" s="119">
        <v>18</v>
      </c>
      <c r="E22" s="146">
        <v>0</v>
      </c>
      <c r="F22" s="109" t="s">
        <v>79</v>
      </c>
      <c r="G22" s="110">
        <v>0</v>
      </c>
      <c r="H22" s="51"/>
      <c r="I22" s="21"/>
      <c r="J22" s="22"/>
      <c r="K22" s="25"/>
      <c r="L22" s="27"/>
      <c r="M22" s="28"/>
      <c r="N22" s="34"/>
      <c r="O22" s="36"/>
      <c r="P22" s="39"/>
      <c r="Q22" s="42"/>
      <c r="R22" s="45"/>
      <c r="S22" s="48"/>
      <c r="T22" s="31"/>
      <c r="U22" s="55"/>
      <c r="V22" s="57">
        <f t="shared" si="14"/>
        <v>0</v>
      </c>
      <c r="W22" s="65"/>
      <c r="X22" s="68"/>
      <c r="Y22" s="62">
        <v>14</v>
      </c>
      <c r="Z22" s="58">
        <f t="shared" si="15"/>
        <v>14</v>
      </c>
      <c r="AA22" s="126">
        <f t="shared" si="16"/>
        <v>14</v>
      </c>
      <c r="AC22" s="201"/>
    </row>
    <row r="23" spans="1:29" x14ac:dyDescent="0.3">
      <c r="A23" s="156" t="s">
        <v>223</v>
      </c>
      <c r="B23" s="113">
        <v>14</v>
      </c>
      <c r="C23" s="116">
        <v>14</v>
      </c>
      <c r="D23" s="119">
        <v>18</v>
      </c>
      <c r="E23" s="146">
        <v>0</v>
      </c>
      <c r="F23" s="109" t="s">
        <v>79</v>
      </c>
      <c r="G23" s="110">
        <v>0</v>
      </c>
      <c r="H23" s="51"/>
      <c r="I23" s="21"/>
      <c r="J23" s="22"/>
      <c r="K23" s="25"/>
      <c r="L23" s="27"/>
      <c r="M23" s="28"/>
      <c r="N23" s="34"/>
      <c r="O23" s="36"/>
      <c r="P23" s="39"/>
      <c r="Q23" s="42"/>
      <c r="R23" s="45"/>
      <c r="S23" s="48"/>
      <c r="T23" s="31"/>
      <c r="U23" s="55"/>
      <c r="V23" s="57">
        <f t="shared" si="14"/>
        <v>0</v>
      </c>
      <c r="W23" s="65"/>
      <c r="X23" s="68"/>
      <c r="Y23" s="62">
        <v>4</v>
      </c>
      <c r="Z23" s="58">
        <f t="shared" si="15"/>
        <v>4</v>
      </c>
      <c r="AA23" s="126">
        <f t="shared" si="16"/>
        <v>4</v>
      </c>
      <c r="AC23" s="201"/>
    </row>
    <row r="24" spans="1:29" x14ac:dyDescent="0.3">
      <c r="A24" s="156" t="s">
        <v>202</v>
      </c>
      <c r="B24" s="113">
        <v>21</v>
      </c>
      <c r="C24" s="116">
        <f>12+2</f>
        <v>14</v>
      </c>
      <c r="D24" s="119">
        <f>22+2</f>
        <v>24</v>
      </c>
      <c r="E24" s="146">
        <v>0</v>
      </c>
      <c r="F24" s="163" t="s">
        <v>96</v>
      </c>
      <c r="G24" s="110">
        <v>5</v>
      </c>
      <c r="H24" s="51"/>
      <c r="I24" s="21">
        <v>23</v>
      </c>
      <c r="J24" s="22">
        <v>18</v>
      </c>
      <c r="K24" s="25">
        <v>17</v>
      </c>
      <c r="L24" s="27">
        <v>35</v>
      </c>
      <c r="M24" s="200" t="s">
        <v>133</v>
      </c>
      <c r="N24" s="34"/>
      <c r="O24" s="36"/>
      <c r="P24" s="39"/>
      <c r="Q24" s="42"/>
      <c r="R24" s="213" t="s">
        <v>133</v>
      </c>
      <c r="S24" s="48"/>
      <c r="T24" s="31"/>
      <c r="U24" s="55"/>
      <c r="V24" s="57">
        <f>SUM(H24:U24)</f>
        <v>93</v>
      </c>
      <c r="W24" s="65"/>
      <c r="X24" s="68"/>
      <c r="Y24" s="62">
        <v>58</v>
      </c>
      <c r="Z24" s="58">
        <f>Y24+X24-(V24+W24)</f>
        <v>-35</v>
      </c>
      <c r="AA24" s="126">
        <f>SMALL(Y24:Z24,1)</f>
        <v>-35</v>
      </c>
      <c r="AC24" s="211" t="s">
        <v>251</v>
      </c>
    </row>
    <row r="25" spans="1:29" x14ac:dyDescent="0.3">
      <c r="A25" s="156" t="s">
        <v>203</v>
      </c>
      <c r="B25" s="113">
        <v>20</v>
      </c>
      <c r="C25" s="116">
        <v>11</v>
      </c>
      <c r="D25" s="119">
        <v>21</v>
      </c>
      <c r="E25" s="146">
        <v>0</v>
      </c>
      <c r="F25" s="109" t="s">
        <v>79</v>
      </c>
      <c r="G25" s="110">
        <v>0</v>
      </c>
      <c r="H25" s="51"/>
      <c r="I25" s="21"/>
      <c r="J25" s="22"/>
      <c r="K25" s="25"/>
      <c r="L25" s="27"/>
      <c r="M25" s="200" t="s">
        <v>133</v>
      </c>
      <c r="N25" s="34"/>
      <c r="O25" s="36"/>
      <c r="P25" s="39"/>
      <c r="Q25" s="42"/>
      <c r="R25" s="213" t="s">
        <v>133</v>
      </c>
      <c r="S25" s="48"/>
      <c r="T25" s="31"/>
      <c r="U25" s="55"/>
      <c r="V25" s="57">
        <f>SUM(H25:U25)</f>
        <v>0</v>
      </c>
      <c r="W25" s="65"/>
      <c r="X25" s="68"/>
      <c r="Y25" s="62">
        <v>70</v>
      </c>
      <c r="Z25" s="58">
        <f>Y25+X25-(V25+W25)</f>
        <v>70</v>
      </c>
      <c r="AA25" s="126">
        <f>SMALL(Y25:Z25,1)</f>
        <v>70</v>
      </c>
      <c r="AC25" s="201"/>
    </row>
    <row r="26" spans="1:29" x14ac:dyDescent="0.3">
      <c r="A26" s="156" t="s">
        <v>252</v>
      </c>
      <c r="B26" s="113">
        <v>18</v>
      </c>
      <c r="C26" s="116">
        <v>10</v>
      </c>
      <c r="D26" s="119">
        <v>19</v>
      </c>
      <c r="E26" s="146">
        <v>0</v>
      </c>
      <c r="F26" s="109" t="s">
        <v>79</v>
      </c>
      <c r="G26" s="110">
        <v>0</v>
      </c>
      <c r="H26" s="51"/>
      <c r="I26" s="21">
        <v>73</v>
      </c>
      <c r="J26" s="22">
        <v>28</v>
      </c>
      <c r="K26" s="25"/>
      <c r="L26" s="27"/>
      <c r="M26" s="200" t="s">
        <v>133</v>
      </c>
      <c r="N26" s="34"/>
      <c r="O26" s="36"/>
      <c r="P26" s="39"/>
      <c r="Q26" s="42"/>
      <c r="R26" s="213" t="s">
        <v>133</v>
      </c>
      <c r="S26" s="48"/>
      <c r="T26" s="31">
        <v>15</v>
      </c>
      <c r="U26" s="55"/>
      <c r="V26" s="57">
        <f>SUM(H26:U26)</f>
        <v>116</v>
      </c>
      <c r="W26" s="65"/>
      <c r="X26" s="68"/>
      <c r="Y26" s="62">
        <v>56</v>
      </c>
      <c r="Z26" s="58">
        <f t="shared" ref="Z26:Z27" si="17">Y26+X26-(V26+W26)</f>
        <v>-60</v>
      </c>
      <c r="AA26" s="126">
        <f t="shared" ref="AA26:AA27" si="18">SMALL(Y26:Z26,1)</f>
        <v>-60</v>
      </c>
      <c r="AC26" s="201"/>
    </row>
    <row r="27" spans="1:29" x14ac:dyDescent="0.3">
      <c r="A27" s="156" t="s">
        <v>204</v>
      </c>
      <c r="B27" s="113">
        <v>20</v>
      </c>
      <c r="C27" s="116">
        <v>11</v>
      </c>
      <c r="D27" s="119">
        <v>21</v>
      </c>
      <c r="E27" s="146">
        <v>0</v>
      </c>
      <c r="F27" s="109" t="s">
        <v>79</v>
      </c>
      <c r="G27" s="110">
        <v>0</v>
      </c>
      <c r="H27" s="51"/>
      <c r="I27" s="21"/>
      <c r="J27" s="22"/>
      <c r="K27" s="25"/>
      <c r="L27" s="27"/>
      <c r="M27" s="200" t="s">
        <v>133</v>
      </c>
      <c r="N27" s="34"/>
      <c r="O27" s="36"/>
      <c r="P27" s="39"/>
      <c r="Q27" s="42"/>
      <c r="R27" s="213" t="s">
        <v>133</v>
      </c>
      <c r="S27" s="48"/>
      <c r="T27" s="31"/>
      <c r="U27" s="55"/>
      <c r="V27" s="57">
        <f t="shared" ref="V27" si="19">SUM(H27:U27)</f>
        <v>0</v>
      </c>
      <c r="W27" s="65"/>
      <c r="X27" s="68"/>
      <c r="Y27" s="62">
        <v>60</v>
      </c>
      <c r="Z27" s="58">
        <f t="shared" si="17"/>
        <v>60</v>
      </c>
      <c r="AA27" s="126">
        <f t="shared" si="18"/>
        <v>60</v>
      </c>
      <c r="AC27" s="201"/>
    </row>
    <row r="28" spans="1:29" x14ac:dyDescent="0.3">
      <c r="A28" s="156" t="s">
        <v>224</v>
      </c>
      <c r="B28" s="150">
        <v>24</v>
      </c>
      <c r="C28" s="151">
        <v>8</v>
      </c>
      <c r="D28" s="119">
        <v>25</v>
      </c>
      <c r="E28" s="146">
        <v>0</v>
      </c>
      <c r="F28" s="109" t="s">
        <v>246</v>
      </c>
      <c r="G28" s="110">
        <v>5</v>
      </c>
      <c r="H28" s="51"/>
      <c r="I28" s="21"/>
      <c r="J28" s="216">
        <v>38</v>
      </c>
      <c r="K28" s="25"/>
      <c r="L28" s="27"/>
      <c r="M28" s="28"/>
      <c r="N28" s="34"/>
      <c r="O28" s="36"/>
      <c r="P28" s="39"/>
      <c r="Q28" s="42"/>
      <c r="R28" s="45"/>
      <c r="S28" s="48"/>
      <c r="T28" s="31"/>
      <c r="U28" s="55"/>
      <c r="V28" s="57">
        <f t="shared" ref="V28:V30" si="20">SUM(H28:U28)</f>
        <v>38</v>
      </c>
      <c r="W28" s="65"/>
      <c r="X28" s="68"/>
      <c r="Y28" s="62">
        <v>148</v>
      </c>
      <c r="Z28" s="58">
        <f t="shared" ref="Z28:Z31" si="21">Y28+X28-(V28+W28)</f>
        <v>110</v>
      </c>
      <c r="AA28" s="126">
        <f t="shared" ref="AA28:AA31" si="22">SMALL(Y28:Z28,1)</f>
        <v>110</v>
      </c>
      <c r="AC28" s="186"/>
    </row>
    <row r="29" spans="1:29" x14ac:dyDescent="0.3">
      <c r="A29" s="156" t="s">
        <v>197</v>
      </c>
      <c r="B29" s="150">
        <v>18</v>
      </c>
      <c r="C29" s="151">
        <v>10</v>
      </c>
      <c r="D29" s="119">
        <v>18</v>
      </c>
      <c r="E29" s="146">
        <v>0</v>
      </c>
      <c r="F29" s="109" t="s">
        <v>79</v>
      </c>
      <c r="G29" s="110">
        <v>0</v>
      </c>
      <c r="H29" s="51">
        <v>36</v>
      </c>
      <c r="I29" s="21">
        <v>40</v>
      </c>
      <c r="J29" s="22">
        <v>18</v>
      </c>
      <c r="K29" s="25"/>
      <c r="L29" s="27"/>
      <c r="M29" s="200" t="s">
        <v>133</v>
      </c>
      <c r="N29" s="34"/>
      <c r="O29" s="36"/>
      <c r="P29" s="39"/>
      <c r="Q29" s="42"/>
      <c r="R29" s="213" t="s">
        <v>133</v>
      </c>
      <c r="S29" s="48"/>
      <c r="T29" s="31"/>
      <c r="U29" s="55"/>
      <c r="V29" s="57">
        <f t="shared" si="20"/>
        <v>94</v>
      </c>
      <c r="W29" s="65"/>
      <c r="X29" s="68"/>
      <c r="Y29" s="62">
        <v>76</v>
      </c>
      <c r="Z29" s="58">
        <f t="shared" si="21"/>
        <v>-18</v>
      </c>
      <c r="AA29" s="126">
        <f t="shared" si="22"/>
        <v>-18</v>
      </c>
      <c r="AC29" s="186"/>
    </row>
    <row r="30" spans="1:29" x14ac:dyDescent="0.3">
      <c r="A30" s="156" t="s">
        <v>198</v>
      </c>
      <c r="B30" s="150">
        <v>21</v>
      </c>
      <c r="C30" s="151">
        <v>10</v>
      </c>
      <c r="D30" s="119">
        <v>21</v>
      </c>
      <c r="E30" s="146">
        <v>0</v>
      </c>
      <c r="F30" s="109" t="s">
        <v>79</v>
      </c>
      <c r="G30" s="110">
        <v>0</v>
      </c>
      <c r="H30" s="51">
        <v>35</v>
      </c>
      <c r="I30" s="21">
        <v>27</v>
      </c>
      <c r="J30" s="22">
        <v>36</v>
      </c>
      <c r="K30" s="25"/>
      <c r="L30" s="27">
        <v>11</v>
      </c>
      <c r="M30" s="200" t="s">
        <v>133</v>
      </c>
      <c r="N30" s="34"/>
      <c r="O30" s="36"/>
      <c r="P30" s="39"/>
      <c r="Q30" s="42"/>
      <c r="R30" s="213" t="s">
        <v>133</v>
      </c>
      <c r="S30" s="48"/>
      <c r="T30" s="31"/>
      <c r="U30" s="55"/>
      <c r="V30" s="57">
        <f t="shared" si="20"/>
        <v>109</v>
      </c>
      <c r="W30" s="65"/>
      <c r="X30" s="68"/>
      <c r="Y30" s="62">
        <v>102</v>
      </c>
      <c r="Z30" s="58">
        <f t="shared" si="21"/>
        <v>-7</v>
      </c>
      <c r="AA30" s="126">
        <f t="shared" si="22"/>
        <v>-7</v>
      </c>
      <c r="AC30" s="186"/>
    </row>
    <row r="31" spans="1:29" x14ac:dyDescent="0.3">
      <c r="A31" s="156" t="s">
        <v>247</v>
      </c>
      <c r="B31" s="113">
        <v>23</v>
      </c>
      <c r="C31" s="116">
        <v>11</v>
      </c>
      <c r="D31" s="119">
        <v>25</v>
      </c>
      <c r="E31" s="146">
        <v>0</v>
      </c>
      <c r="F31" s="109" t="s">
        <v>79</v>
      </c>
      <c r="G31" s="110">
        <v>0</v>
      </c>
      <c r="H31" s="51"/>
      <c r="I31" s="21"/>
      <c r="J31" s="22"/>
      <c r="K31" s="25"/>
      <c r="L31" s="27"/>
      <c r="M31" s="200" t="s">
        <v>133</v>
      </c>
      <c r="N31" s="34"/>
      <c r="O31" s="36"/>
      <c r="P31" s="39"/>
      <c r="Q31" s="42"/>
      <c r="R31" s="213" t="s">
        <v>133</v>
      </c>
      <c r="S31" s="48"/>
      <c r="T31" s="31"/>
      <c r="U31" s="55"/>
      <c r="V31" s="57">
        <f t="shared" ref="V31" si="23">SUM(H31:U31)</f>
        <v>0</v>
      </c>
      <c r="W31" s="65"/>
      <c r="X31" s="68"/>
      <c r="Y31" s="62">
        <v>114</v>
      </c>
      <c r="Z31" s="58">
        <f t="shared" si="21"/>
        <v>114</v>
      </c>
      <c r="AA31" s="126">
        <f t="shared" si="22"/>
        <v>114</v>
      </c>
      <c r="AC31" s="201"/>
    </row>
    <row r="32" spans="1:29" x14ac:dyDescent="0.3">
      <c r="A32" s="156" t="s">
        <v>245</v>
      </c>
      <c r="B32" s="113">
        <v>23</v>
      </c>
      <c r="C32" s="116">
        <v>8</v>
      </c>
      <c r="D32" s="119">
        <v>23</v>
      </c>
      <c r="E32" s="146">
        <v>0</v>
      </c>
      <c r="F32" s="163" t="s">
        <v>104</v>
      </c>
      <c r="G32" s="110">
        <v>5</v>
      </c>
      <c r="H32" s="51"/>
      <c r="I32" s="21">
        <v>57</v>
      </c>
      <c r="J32" s="22"/>
      <c r="K32" s="25"/>
      <c r="L32" s="27">
        <v>4</v>
      </c>
      <c r="M32" s="200" t="s">
        <v>133</v>
      </c>
      <c r="N32" s="34"/>
      <c r="O32" s="36"/>
      <c r="P32" s="39"/>
      <c r="Q32" s="42"/>
      <c r="R32" s="213" t="s">
        <v>133</v>
      </c>
      <c r="S32" s="48"/>
      <c r="T32" s="31"/>
      <c r="U32" s="55"/>
      <c r="V32" s="57">
        <f t="shared" ref="V32" si="24">SUM(H32:U32)</f>
        <v>61</v>
      </c>
      <c r="W32" s="65"/>
      <c r="X32" s="68"/>
      <c r="Y32" s="62">
        <v>69</v>
      </c>
      <c r="Z32" s="58">
        <f t="shared" ref="Z32:Z33" si="25">Y32+X32-(V32+W32)</f>
        <v>8</v>
      </c>
      <c r="AA32" s="126">
        <f t="shared" ref="AA32:AA33" si="26">SMALL(Y32:Z32,1)</f>
        <v>8</v>
      </c>
    </row>
    <row r="33" spans="1:29" x14ac:dyDescent="0.3">
      <c r="A33" s="156" t="s">
        <v>112</v>
      </c>
      <c r="B33" s="150">
        <v>38</v>
      </c>
      <c r="C33" s="151">
        <v>6</v>
      </c>
      <c r="D33" s="119">
        <v>38</v>
      </c>
      <c r="E33" s="146">
        <v>27</v>
      </c>
      <c r="F33" s="163" t="s">
        <v>104</v>
      </c>
      <c r="G33" s="110">
        <v>15</v>
      </c>
      <c r="H33" s="51">
        <v>8</v>
      </c>
      <c r="I33" s="21">
        <v>34</v>
      </c>
      <c r="J33" s="22">
        <v>19</v>
      </c>
      <c r="K33" s="25">
        <v>83</v>
      </c>
      <c r="L33" s="27">
        <v>36</v>
      </c>
      <c r="M33" s="200" t="s">
        <v>133</v>
      </c>
      <c r="N33" s="34"/>
      <c r="O33" s="36"/>
      <c r="P33" s="39">
        <v>39</v>
      </c>
      <c r="Q33" s="42">
        <v>65</v>
      </c>
      <c r="R33" s="213" t="s">
        <v>133</v>
      </c>
      <c r="S33" s="48"/>
      <c r="T33" s="31">
        <v>87</v>
      </c>
      <c r="U33" s="55">
        <v>3</v>
      </c>
      <c r="V33" s="57">
        <f t="shared" ref="V33" si="27">SUM(H33:U33)</f>
        <v>374</v>
      </c>
      <c r="W33" s="65"/>
      <c r="X33" s="68">
        <v>354</v>
      </c>
      <c r="Y33" s="62">
        <v>445</v>
      </c>
      <c r="Z33" s="58">
        <f t="shared" si="25"/>
        <v>425</v>
      </c>
      <c r="AA33" s="126">
        <f t="shared" si="26"/>
        <v>425</v>
      </c>
      <c r="AC33" s="186"/>
    </row>
  </sheetData>
  <sortState ref="A2:AA6">
    <sortCondition ref="A2:A6"/>
  </sortState>
  <conditionalFormatting sqref="AA2:AA3 AA5:AA6">
    <cfRule type="cellIs" dxfId="33" priority="260" stopIfTrue="1" operator="lessThan">
      <formula>0.5</formula>
    </cfRule>
  </conditionalFormatting>
  <conditionalFormatting sqref="AA2:AA3 AA5:AA6">
    <cfRule type="cellIs" dxfId="32" priority="289" operator="lessThan">
      <formula>Y2/2</formula>
    </cfRule>
  </conditionalFormatting>
  <conditionalFormatting sqref="AA7">
    <cfRule type="cellIs" dxfId="31" priority="141" stopIfTrue="1" operator="lessThan">
      <formula>0.5</formula>
    </cfRule>
  </conditionalFormatting>
  <conditionalFormatting sqref="AA7">
    <cfRule type="cellIs" dxfId="30" priority="142" operator="lessThan">
      <formula>Y7/2</formula>
    </cfRule>
  </conditionalFormatting>
  <conditionalFormatting sqref="AA4">
    <cfRule type="cellIs" dxfId="29" priority="129" stopIfTrue="1" operator="lessThan">
      <formula>0.5</formula>
    </cfRule>
  </conditionalFormatting>
  <conditionalFormatting sqref="AA4">
    <cfRule type="cellIs" dxfId="28" priority="130" operator="lessThan">
      <formula>Y4/2</formula>
    </cfRule>
  </conditionalFormatting>
  <conditionalFormatting sqref="AA12">
    <cfRule type="cellIs" dxfId="27" priority="33" stopIfTrue="1" operator="lessThan">
      <formula>0.5</formula>
    </cfRule>
  </conditionalFormatting>
  <conditionalFormatting sqref="AA12">
    <cfRule type="cellIs" dxfId="26" priority="34" operator="lessThan">
      <formula>Y12/2</formula>
    </cfRule>
  </conditionalFormatting>
  <conditionalFormatting sqref="AA13">
    <cfRule type="cellIs" dxfId="25" priority="29" stopIfTrue="1" operator="lessThan">
      <formula>0.5</formula>
    </cfRule>
  </conditionalFormatting>
  <conditionalFormatting sqref="AA13">
    <cfRule type="cellIs" dxfId="24" priority="30" operator="lessThan">
      <formula>Y13/2</formula>
    </cfRule>
  </conditionalFormatting>
  <conditionalFormatting sqref="AA28">
    <cfRule type="cellIs" dxfId="23" priority="23" stopIfTrue="1" operator="lessThan">
      <formula>0.5</formula>
    </cfRule>
  </conditionalFormatting>
  <conditionalFormatting sqref="AA28">
    <cfRule type="cellIs" dxfId="22" priority="24" operator="lessThan">
      <formula>Y28/2</formula>
    </cfRule>
  </conditionalFormatting>
  <conditionalFormatting sqref="AA14">
    <cfRule type="cellIs" dxfId="21" priority="21" stopIfTrue="1" operator="lessThan">
      <formula>0.5</formula>
    </cfRule>
  </conditionalFormatting>
  <conditionalFormatting sqref="AA14">
    <cfRule type="cellIs" dxfId="20" priority="22" operator="lessThan">
      <formula>Y14/2</formula>
    </cfRule>
  </conditionalFormatting>
  <conditionalFormatting sqref="AA15">
    <cfRule type="cellIs" dxfId="19" priority="19" stopIfTrue="1" operator="lessThan">
      <formula>0.5</formula>
    </cfRule>
  </conditionalFormatting>
  <conditionalFormatting sqref="AA15">
    <cfRule type="cellIs" dxfId="18" priority="20" operator="lessThan">
      <formula>Y15/2</formula>
    </cfRule>
  </conditionalFormatting>
  <conditionalFormatting sqref="AA16:AA17 AA24:AA27">
    <cfRule type="cellIs" dxfId="17" priority="17" stopIfTrue="1" operator="lessThan">
      <formula>0.5</formula>
    </cfRule>
  </conditionalFormatting>
  <conditionalFormatting sqref="AA16:AA17 AA24:AA27">
    <cfRule type="cellIs" dxfId="16" priority="18" operator="lessThan">
      <formula>Y16/2</formula>
    </cfRule>
  </conditionalFormatting>
  <conditionalFormatting sqref="AA19:AA23">
    <cfRule type="cellIs" dxfId="15" priority="15" stopIfTrue="1" operator="lessThan">
      <formula>0.5</formula>
    </cfRule>
  </conditionalFormatting>
  <conditionalFormatting sqref="AA19:AA23">
    <cfRule type="cellIs" dxfId="14" priority="16" operator="lessThan">
      <formula>Y19/2</formula>
    </cfRule>
  </conditionalFormatting>
  <conditionalFormatting sqref="AA31">
    <cfRule type="cellIs" dxfId="13" priority="13" stopIfTrue="1" operator="lessThan">
      <formula>0.5</formula>
    </cfRule>
  </conditionalFormatting>
  <conditionalFormatting sqref="AA31">
    <cfRule type="cellIs" dxfId="12" priority="14" operator="lessThan">
      <formula>Y31/2</formula>
    </cfRule>
  </conditionalFormatting>
  <conditionalFormatting sqref="AA32">
    <cfRule type="cellIs" dxfId="11" priority="11" stopIfTrue="1" operator="lessThan">
      <formula>0.5</formula>
    </cfRule>
  </conditionalFormatting>
  <conditionalFormatting sqref="AA32">
    <cfRule type="cellIs" dxfId="10" priority="12" operator="lessThan">
      <formula>Y32/2</formula>
    </cfRule>
  </conditionalFormatting>
  <conditionalFormatting sqref="AA33">
    <cfRule type="cellIs" dxfId="9" priority="9" stopIfTrue="1" operator="lessThan">
      <formula>0.5</formula>
    </cfRule>
  </conditionalFormatting>
  <conditionalFormatting sqref="AA33">
    <cfRule type="cellIs" dxfId="8" priority="10" operator="lessThan">
      <formula>Y33/2</formula>
    </cfRule>
  </conditionalFormatting>
  <conditionalFormatting sqref="AA29:AA30">
    <cfRule type="cellIs" dxfId="7" priority="7" stopIfTrue="1" operator="lessThan">
      <formula>0.5</formula>
    </cfRule>
  </conditionalFormatting>
  <conditionalFormatting sqref="AA29:AA30">
    <cfRule type="cellIs" dxfId="6" priority="8" operator="lessThan">
      <formula>Y29/2</formula>
    </cfRule>
  </conditionalFormatting>
  <conditionalFormatting sqref="AA8:AA9">
    <cfRule type="cellIs" dxfId="5" priority="5" stopIfTrue="1" operator="lessThan">
      <formula>0.5</formula>
    </cfRule>
  </conditionalFormatting>
  <conditionalFormatting sqref="AA8:AA9">
    <cfRule type="cellIs" dxfId="4" priority="6" operator="lessThan">
      <formula>Y8/2</formula>
    </cfRule>
  </conditionalFormatting>
  <conditionalFormatting sqref="AA18">
    <cfRule type="cellIs" dxfId="3" priority="3" stopIfTrue="1" operator="lessThan">
      <formula>0.5</formula>
    </cfRule>
  </conditionalFormatting>
  <conditionalFormatting sqref="AA18">
    <cfRule type="cellIs" dxfId="2" priority="4" operator="lessThan">
      <formula>Y18/2</formula>
    </cfRule>
  </conditionalFormatting>
  <conditionalFormatting sqref="AA10:AA11">
    <cfRule type="cellIs" dxfId="1" priority="1" stopIfTrue="1" operator="lessThan">
      <formula>0.5</formula>
    </cfRule>
  </conditionalFormatting>
  <conditionalFormatting sqref="AA10:AA11">
    <cfRule type="cellIs" dxfId="0" priority="2" operator="lessThan">
      <formula>Y10/2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4.898437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10</v>
      </c>
      <c r="D1" s="3" t="s">
        <v>11</v>
      </c>
      <c r="E1" s="3" t="s">
        <v>12</v>
      </c>
      <c r="F1" s="3" t="s">
        <v>13</v>
      </c>
      <c r="G1" s="3" t="s">
        <v>14</v>
      </c>
      <c r="H1" s="4" t="s">
        <v>15</v>
      </c>
    </row>
    <row r="2" spans="1:16" x14ac:dyDescent="0.3">
      <c r="B2" s="6" t="s">
        <v>99</v>
      </c>
      <c r="C2" s="7">
        <f ca="1">RANDBETWEEN(1,3)</f>
        <v>1</v>
      </c>
      <c r="D2" s="7">
        <f ca="1">RANDBETWEEN(1,3)+RANDBETWEEN(1,3)</f>
        <v>4</v>
      </c>
      <c r="E2" s="7">
        <f ca="1">RANDBETWEEN(1,3)+RANDBETWEEN(1,3)+RANDBETWEEN(1,3)</f>
        <v>5</v>
      </c>
      <c r="F2" s="7">
        <f ca="1">RANDBETWEEN(1,3)+RANDBETWEEN(1,3)+RANDBETWEEN(1,3)+RANDBETWEEN(1,3)</f>
        <v>7</v>
      </c>
      <c r="G2" s="7">
        <f ca="1">RANDBETWEEN(1,3)+RANDBETWEEN(1,3)+RANDBETWEEN(1,3)+RANDBETWEEN(1,3)+RANDBETWEEN(1,3)</f>
        <v>9</v>
      </c>
      <c r="H2" s="8">
        <f ca="1">RANDBETWEEN(1,3)+RANDBETWEEN(1,3)+RANDBETWEEN(1,3)+RANDBETWEEN(1,3)+RANDBETWEEN(1,3)+RANDBETWEEN(1,3)</f>
        <v>12</v>
      </c>
      <c r="L2" s="1"/>
      <c r="M2" s="1"/>
      <c r="N2" s="1"/>
      <c r="O2" s="1"/>
      <c r="P2" s="1"/>
    </row>
    <row r="3" spans="1:16" x14ac:dyDescent="0.3">
      <c r="B3" s="9" t="s">
        <v>90</v>
      </c>
      <c r="C3" s="10">
        <f ca="1">RANDBETWEEN(1,4)</f>
        <v>3</v>
      </c>
      <c r="D3" s="10">
        <f ca="1">RANDBETWEEN(1,4)+RANDBETWEEN(1,4)</f>
        <v>5</v>
      </c>
      <c r="E3" s="10">
        <f ca="1">RANDBETWEEN(1,4)+RANDBETWEEN(1,4)+RANDBETWEEN(1,4)</f>
        <v>9</v>
      </c>
      <c r="F3" s="10">
        <f ca="1">RANDBETWEEN(1,4)+RANDBETWEEN(1,4)+RANDBETWEEN(1,4)+RANDBETWEEN(1,4)</f>
        <v>9</v>
      </c>
      <c r="G3" s="10">
        <f ca="1">RANDBETWEEN(1,4)+RANDBETWEEN(1,4)+RANDBETWEEN(1,4)+RANDBETWEEN(1,4)+RANDBETWEEN(1,4)</f>
        <v>10</v>
      </c>
      <c r="H3" s="11">
        <f ca="1">RANDBETWEEN(1,4)+RANDBETWEEN(1,4)+RANDBETWEEN(1,4)+RANDBETWEEN(1,4)+RANDBETWEEN(1,4)+RANDBETWEEN(1,4)</f>
        <v>11</v>
      </c>
      <c r="L3" s="1"/>
      <c r="M3" s="1"/>
      <c r="N3" s="1"/>
      <c r="O3" s="1"/>
      <c r="P3" s="1"/>
    </row>
    <row r="4" spans="1:16" x14ac:dyDescent="0.3">
      <c r="B4" s="9" t="s">
        <v>91</v>
      </c>
      <c r="C4" s="10">
        <f ca="1">RANDBETWEEN(1,6)</f>
        <v>1</v>
      </c>
      <c r="D4" s="10">
        <f ca="1">RANDBETWEEN(1,6)+RANDBETWEEN(1,6)</f>
        <v>8</v>
      </c>
      <c r="E4" s="10">
        <f ca="1">RANDBETWEEN(1,6)+RANDBETWEEN(1,6)+RANDBETWEEN(1,6)</f>
        <v>10</v>
      </c>
      <c r="F4" s="10">
        <f ca="1">RANDBETWEEN(1,6)+RANDBETWEEN(1,6)+RANDBETWEEN(1,6)+RANDBETWEEN(1,6)</f>
        <v>16</v>
      </c>
      <c r="G4" s="10">
        <f ca="1">RANDBETWEEN(1,6)+RANDBETWEEN(1,6)+RANDBETWEEN(1,6)+RANDBETWEEN(1,6)+RANDBETWEEN(1,6)</f>
        <v>20</v>
      </c>
      <c r="H4" s="11">
        <f ca="1">RANDBETWEEN(1,6)+RANDBETWEEN(1,6)+RANDBETWEEN(1,6)+RANDBETWEEN(1,6)+RANDBETWEEN(1,6)+RANDBETWEEN(1,6)</f>
        <v>26</v>
      </c>
      <c r="L4" s="1"/>
      <c r="M4" s="1"/>
      <c r="N4" s="1"/>
      <c r="O4" s="1"/>
      <c r="P4" s="1"/>
    </row>
    <row r="5" spans="1:16" x14ac:dyDescent="0.3">
      <c r="B5" s="9" t="s">
        <v>92</v>
      </c>
      <c r="C5" s="10">
        <f ca="1">RANDBETWEEN(1,8)</f>
        <v>5</v>
      </c>
      <c r="D5" s="10">
        <f ca="1">RANDBETWEEN(1,8)+RANDBETWEEN(1,8)</f>
        <v>4</v>
      </c>
      <c r="E5" s="10">
        <f ca="1">RANDBETWEEN(1,8)+RANDBETWEEN(1,8)+RANDBETWEEN(1,8)</f>
        <v>15</v>
      </c>
      <c r="F5" s="10">
        <f ca="1">RANDBETWEEN(1,8)+RANDBETWEEN(1,8)+RANDBETWEEN(1,8)+RANDBETWEEN(1,8)</f>
        <v>17</v>
      </c>
      <c r="G5" s="10">
        <f ca="1">RANDBETWEEN(1,8)+RANDBETWEEN(1,8)+RANDBETWEEN(1,8)+RANDBETWEEN(1,8)+RANDBETWEEN(1,8)</f>
        <v>23</v>
      </c>
      <c r="H5" s="11">
        <f ca="1">RANDBETWEEN(1,8)+RANDBETWEEN(1,8)+RANDBETWEEN(1,8)+RANDBETWEEN(1,8)+RANDBETWEEN(1,8)+RANDBETWEEN(1,8)</f>
        <v>30</v>
      </c>
      <c r="L5" s="1"/>
      <c r="M5" s="1"/>
      <c r="N5" s="1"/>
      <c r="O5" s="1"/>
      <c r="P5" s="1"/>
    </row>
    <row r="6" spans="1:16" x14ac:dyDescent="0.3">
      <c r="B6" s="9" t="s">
        <v>93</v>
      </c>
      <c r="C6" s="10">
        <f ca="1">RANDBETWEEN(1,10)</f>
        <v>1</v>
      </c>
      <c r="D6" s="10">
        <f ca="1">RANDBETWEEN(1,10)+RANDBETWEEN(1,10)</f>
        <v>14</v>
      </c>
      <c r="E6" s="10">
        <f ca="1">RANDBETWEEN(1,10)+RANDBETWEEN(1,10)+RANDBETWEEN(1,10)</f>
        <v>15</v>
      </c>
      <c r="F6" s="10">
        <f ca="1">RANDBETWEEN(1,10)+RANDBETWEEN(1,10)+RANDBETWEEN(1,10)+RANDBETWEEN(1,10)</f>
        <v>11</v>
      </c>
      <c r="G6" s="10">
        <f ca="1">RANDBETWEEN(1,10)+RANDBETWEEN(1,10)+RANDBETWEEN(1,10)+RANDBETWEEN(1,10)+RANDBETWEEN(1,10)</f>
        <v>30</v>
      </c>
      <c r="H6" s="11">
        <f ca="1">RANDBETWEEN(1,10)+RANDBETWEEN(1,10)+RANDBETWEEN(1,10)+RANDBETWEEN(1,10)+RANDBETWEEN(1,10)+RANDBETWEEN(1,10)</f>
        <v>23</v>
      </c>
      <c r="L6" s="1"/>
      <c r="M6" s="1"/>
      <c r="N6" s="1"/>
      <c r="O6" s="1"/>
      <c r="P6" s="1"/>
    </row>
    <row r="7" spans="1:16" x14ac:dyDescent="0.3">
      <c r="B7" s="9" t="s">
        <v>94</v>
      </c>
      <c r="C7" s="10">
        <f ca="1">RANDBETWEEN(1,12)</f>
        <v>6</v>
      </c>
      <c r="D7" s="10">
        <f ca="1">RANDBETWEEN(1,12)+RANDBETWEEN(1,12)</f>
        <v>9</v>
      </c>
      <c r="E7" s="10">
        <f ca="1">RANDBETWEEN(1,12)+RANDBETWEEN(1,12)+RANDBETWEEN(1,12)</f>
        <v>22</v>
      </c>
      <c r="F7" s="10">
        <f ca="1">RANDBETWEEN(1,12)+RANDBETWEEN(1,12)+RANDBETWEEN(1,12)+RANDBETWEEN(1,12)</f>
        <v>28</v>
      </c>
      <c r="G7" s="10">
        <f ca="1">RANDBETWEEN(1,12)+RANDBETWEEN(1,12)+RANDBETWEEN(1,12)+RANDBETWEEN(1,12)+RANDBETWEEN(1,12)</f>
        <v>26</v>
      </c>
      <c r="H7" s="11">
        <f ca="1">RANDBETWEEN(1,12)+RANDBETWEEN(1,12)+RANDBETWEEN(1,12)+RANDBETWEEN(1,12)+RANDBETWEEN(1,12)+RANDBETWEEN(1,12)</f>
        <v>49</v>
      </c>
      <c r="L7" s="1"/>
      <c r="M7" s="1"/>
      <c r="N7" s="1"/>
      <c r="O7" s="1"/>
      <c r="P7" s="1"/>
    </row>
    <row r="8" spans="1:16" x14ac:dyDescent="0.3">
      <c r="B8" s="9" t="s">
        <v>43</v>
      </c>
      <c r="C8" s="10">
        <f ca="1">RANDBETWEEN(1,20)</f>
        <v>2</v>
      </c>
      <c r="D8" s="10">
        <f ca="1">RANDBETWEEN(1,20)+RANDBETWEEN(1,20)</f>
        <v>19</v>
      </c>
      <c r="E8" s="10">
        <f ca="1">RANDBETWEEN(1,20)+RANDBETWEEN(1,20)+RANDBETWEEN(1,20)</f>
        <v>42</v>
      </c>
      <c r="F8" s="10">
        <f ca="1">RANDBETWEEN(1,20)+RANDBETWEEN(1,20)+RANDBETWEEN(1,20)+RANDBETWEEN(1,20)</f>
        <v>49</v>
      </c>
      <c r="G8" s="10">
        <f ca="1">RANDBETWEEN(1,20)+RANDBETWEEN(1,20)+RANDBETWEEN(1,20)+RANDBETWEEN(1,20)+RANDBETWEEN(1,20)</f>
        <v>49</v>
      </c>
      <c r="H8" s="11">
        <f ca="1">RANDBETWEEN(1,20)+RANDBETWEEN(1,20)+RANDBETWEEN(1,20)+RANDBETWEEN(1,20)+RANDBETWEEN(1,20)+RANDBETWEEN(1,20)</f>
        <v>69</v>
      </c>
      <c r="L8" s="1"/>
      <c r="M8" s="1"/>
      <c r="N8" s="1"/>
      <c r="O8" s="1"/>
      <c r="P8" s="1"/>
    </row>
    <row r="9" spans="1:16" ht="16.2" thickBot="1" x14ac:dyDescent="0.35">
      <c r="B9" s="12" t="s">
        <v>95</v>
      </c>
      <c r="C9" s="13">
        <f ca="1">RANDBETWEEN(1,100)</f>
        <v>53</v>
      </c>
      <c r="D9" s="13">
        <f ca="1">RANDBETWEEN(1,100)+RANDBETWEEN(1,100)</f>
        <v>142</v>
      </c>
      <c r="E9" s="13">
        <f ca="1">RANDBETWEEN(1,100)+RANDBETWEEN(1,100)+RANDBETWEEN(1,100)</f>
        <v>168</v>
      </c>
      <c r="F9" s="13">
        <f ca="1">RANDBETWEEN(1,100)+RANDBETWEEN(1,100)+RANDBETWEEN(1,100)+RANDBETWEEN(1,100)</f>
        <v>205</v>
      </c>
      <c r="G9" s="13">
        <f ca="1">RANDBETWEEN(1,100)+RANDBETWEEN(1,100)+RANDBETWEEN(1,100)+RANDBETWEEN(1,100)+RANDBETWEEN(1,100)</f>
        <v>156</v>
      </c>
      <c r="H9" s="14">
        <f ca="1">RANDBETWEEN(1,100)+RANDBETWEEN(1,100)+RANDBETWEEN(1,100)+RANDBETWEEN(1,100)+RANDBETWEEN(1,100)+RANDBETWEEN(1,100)</f>
        <v>384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18" x14ac:dyDescent="0.3">
      <c r="A17" s="1"/>
      <c r="C17" s="1"/>
      <c r="D17" s="1"/>
      <c r="E17" s="1"/>
      <c r="F17" s="1"/>
    </row>
    <row r="18" spans="1:18" x14ac:dyDescent="0.3">
      <c r="A18" s="1"/>
      <c r="C18" s="1"/>
      <c r="D18" s="1"/>
      <c r="E18" s="1"/>
      <c r="F18" s="1"/>
    </row>
    <row r="19" spans="1:18" x14ac:dyDescent="0.3">
      <c r="A19" s="1"/>
      <c r="C19" s="1"/>
      <c r="D19" s="1"/>
      <c r="E19" s="1"/>
      <c r="F19" s="1"/>
    </row>
    <row r="20" spans="1:18" x14ac:dyDescent="0.3">
      <c r="A20" s="1"/>
      <c r="C20" s="1"/>
      <c r="D20" s="1"/>
      <c r="E20" s="1"/>
      <c r="F20" s="1"/>
      <c r="R20" s="160"/>
    </row>
    <row r="21" spans="1:18" x14ac:dyDescent="0.3">
      <c r="A21" s="1"/>
      <c r="C21" s="1"/>
      <c r="D21" s="1"/>
      <c r="E21" s="1"/>
      <c r="F21" s="1"/>
    </row>
    <row r="22" spans="1:18" x14ac:dyDescent="0.3">
      <c r="A22" s="1"/>
      <c r="C22" s="1"/>
      <c r="D22" s="1"/>
      <c r="E22" s="1"/>
      <c r="F22" s="1"/>
    </row>
    <row r="23" spans="1:18" x14ac:dyDescent="0.3">
      <c r="A23" s="1"/>
      <c r="C23" s="1"/>
      <c r="D23" s="1"/>
      <c r="E23" s="1"/>
      <c r="F23" s="1"/>
    </row>
    <row r="24" spans="1:18" x14ac:dyDescent="0.3">
      <c r="A24" s="1"/>
      <c r="C24" s="1"/>
      <c r="D24" s="1"/>
      <c r="E24" s="1"/>
      <c r="F24" s="1"/>
    </row>
    <row r="25" spans="1:18" x14ac:dyDescent="0.3">
      <c r="A25" s="1"/>
      <c r="C25" s="1"/>
      <c r="D25" s="1"/>
      <c r="E25" s="1"/>
      <c r="F25" s="1"/>
    </row>
    <row r="26" spans="1:18" x14ac:dyDescent="0.3">
      <c r="A26" s="1"/>
      <c r="C26" s="1"/>
      <c r="D26" s="1"/>
      <c r="E26" s="1"/>
      <c r="F26" s="1"/>
    </row>
    <row r="27" spans="1:18" x14ac:dyDescent="0.3">
      <c r="A27" s="1"/>
      <c r="C27" s="1"/>
      <c r="D27" s="1"/>
      <c r="E27" s="1"/>
      <c r="F27" s="1"/>
    </row>
    <row r="28" spans="1:18" x14ac:dyDescent="0.3">
      <c r="A28" s="1"/>
      <c r="C28" s="1"/>
      <c r="D28" s="1"/>
      <c r="E28" s="1"/>
      <c r="F28" s="1"/>
    </row>
    <row r="29" spans="1:18" x14ac:dyDescent="0.3">
      <c r="A29" s="1"/>
      <c r="C29" s="1"/>
      <c r="D29" s="1"/>
      <c r="E29" s="1"/>
      <c r="F29" s="1"/>
    </row>
    <row r="30" spans="1:18" x14ac:dyDescent="0.3">
      <c r="A30" s="1"/>
      <c r="C30" s="1"/>
      <c r="D30" s="1"/>
      <c r="E30" s="1"/>
      <c r="F30" s="1"/>
    </row>
    <row r="31" spans="1:18" x14ac:dyDescent="0.3">
      <c r="C31" s="1"/>
      <c r="D31" s="1"/>
      <c r="E31" s="1"/>
      <c r="F31" s="1"/>
      <c r="G31" s="1"/>
    </row>
    <row r="32" spans="1:18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Attacks</vt:lpstr>
      <vt:lpstr>Mass 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Álvarez</dc:creator>
  <cp:lastModifiedBy>Alexis Álvarez</cp:lastModifiedBy>
  <cp:lastPrinted>2015-05-22T00:23:54Z</cp:lastPrinted>
  <dcterms:created xsi:type="dcterms:W3CDTF">2014-01-30T16:13:23Z</dcterms:created>
  <dcterms:modified xsi:type="dcterms:W3CDTF">2019-05-06T13:03:31Z</dcterms:modified>
</cp:coreProperties>
</file>