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-12" windowWidth="10200" windowHeight="8736"/>
  </bookViews>
  <sheets>
    <sheet name="Initiative" sheetId="1" r:id="rId1"/>
    <sheet name="Attacks" sheetId="2" r:id="rId2"/>
    <sheet name="Mass Attacks" sheetId="6" r:id="rId3"/>
    <sheet name="Saves" sheetId="3" r:id="rId4"/>
    <sheet name="hps" sheetId="5" r:id="rId5"/>
    <sheet name="Rolls" sheetId="4" r:id="rId6"/>
  </sheets>
  <calcPr calcId="145621"/>
</workbook>
</file>

<file path=xl/calcChain.xml><?xml version="1.0" encoding="utf-8"?>
<calcChain xmlns="http://schemas.openxmlformats.org/spreadsheetml/2006/main">
  <c r="L10" i="3" l="1"/>
  <c r="M10" i="3" s="1"/>
  <c r="L9" i="3"/>
  <c r="M9" i="3" s="1"/>
  <c r="L8" i="3"/>
  <c r="M8" i="3" s="1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I12" i="1" l="1"/>
  <c r="V32" i="5" l="1"/>
  <c r="Z32" i="5" s="1"/>
  <c r="AA32" i="5" s="1"/>
  <c r="Y10" i="5" l="1"/>
  <c r="H18" i="2"/>
  <c r="I18" i="2" s="1"/>
  <c r="H17" i="2"/>
  <c r="I17" i="2" s="1"/>
  <c r="H16" i="2" l="1"/>
  <c r="I16" i="2" s="1"/>
  <c r="V10" i="5" l="1"/>
  <c r="Z10" i="5" s="1"/>
  <c r="AA10" i="5" s="1"/>
  <c r="V18" i="5" l="1"/>
  <c r="Z18" i="5" l="1"/>
  <c r="AA18" i="5" s="1"/>
  <c r="V9" i="5" l="1"/>
  <c r="Z9" i="5" s="1"/>
  <c r="AA9" i="5" s="1"/>
  <c r="Z8" i="5"/>
  <c r="AA8" i="5" s="1"/>
  <c r="V8" i="5"/>
  <c r="V28" i="5" l="1"/>
  <c r="Z28" i="5" s="1"/>
  <c r="AA28" i="5" s="1"/>
  <c r="V27" i="5"/>
  <c r="Z27" i="5" s="1"/>
  <c r="AA27" i="5" s="1"/>
  <c r="V31" i="5" l="1"/>
  <c r="Z31" i="5" s="1"/>
  <c r="AA31" i="5" s="1"/>
  <c r="E7" i="3" l="1"/>
  <c r="F7" i="3" s="1"/>
  <c r="E6" i="3"/>
  <c r="F6" i="3" s="1"/>
  <c r="E5" i="3"/>
  <c r="F5" i="3" s="1"/>
  <c r="E8" i="3"/>
  <c r="F8" i="3" s="1"/>
  <c r="E9" i="3"/>
  <c r="F9" i="3" s="1"/>
  <c r="E10" i="3"/>
  <c r="F10" i="3" s="1"/>
  <c r="D14" i="1" l="1"/>
  <c r="D12" i="1"/>
  <c r="D11" i="1"/>
  <c r="D10" i="1"/>
  <c r="D9" i="1"/>
  <c r="D8" i="1"/>
  <c r="D7" i="1"/>
  <c r="D6" i="1"/>
  <c r="D5" i="1"/>
  <c r="D4" i="1"/>
  <c r="D3" i="1"/>
  <c r="D2" i="1"/>
  <c r="V30" i="5" l="1"/>
  <c r="Z30" i="5" s="1"/>
  <c r="AA30" i="5" s="1"/>
  <c r="B14" i="5" l="1"/>
  <c r="D14" i="5"/>
  <c r="D3" i="5" l="1"/>
  <c r="C3" i="5"/>
  <c r="B3" i="5"/>
  <c r="V29" i="5" l="1"/>
  <c r="Z29" i="5" s="1"/>
  <c r="AA29" i="5" s="1"/>
  <c r="H4" i="2" l="1"/>
  <c r="I4" i="2" s="1"/>
  <c r="H3" i="2"/>
  <c r="I3" i="2" s="1"/>
  <c r="H5" i="2"/>
  <c r="I5" i="2" s="1"/>
  <c r="H2" i="2"/>
  <c r="I2" i="2" s="1"/>
  <c r="V23" i="5"/>
  <c r="Z23" i="5" s="1"/>
  <c r="AA23" i="5" s="1"/>
  <c r="V22" i="5"/>
  <c r="Z22" i="5" s="1"/>
  <c r="AA22" i="5" s="1"/>
  <c r="V21" i="5"/>
  <c r="Z21" i="5" s="1"/>
  <c r="AA21" i="5" s="1"/>
  <c r="V20" i="5"/>
  <c r="Z20" i="5" s="1"/>
  <c r="AA20" i="5" s="1"/>
  <c r="V19" i="5"/>
  <c r="Z19" i="5" s="1"/>
  <c r="AA19" i="5" s="1"/>
  <c r="V25" i="5" l="1"/>
  <c r="Z25" i="5" s="1"/>
  <c r="AA25" i="5" s="1"/>
  <c r="V24" i="5"/>
  <c r="Z24" i="5" s="1"/>
  <c r="AA24" i="5" s="1"/>
  <c r="D24" i="5"/>
  <c r="C24" i="5"/>
  <c r="V17" i="5"/>
  <c r="Z17" i="5" s="1"/>
  <c r="AA17" i="5" s="1"/>
  <c r="V16" i="5"/>
  <c r="Z16" i="5" s="1"/>
  <c r="AA16" i="5" s="1"/>
  <c r="E12" i="1" l="1"/>
  <c r="V15" i="5"/>
  <c r="Z15" i="5" s="1"/>
  <c r="AA15" i="5" s="1"/>
  <c r="V14" i="5"/>
  <c r="Z14" i="5" s="1"/>
  <c r="AA14" i="5" s="1"/>
  <c r="V26" i="5" l="1"/>
  <c r="Z26" i="5" s="1"/>
  <c r="AA26" i="5" s="1"/>
  <c r="H42" i="6" l="1"/>
  <c r="I42" i="6" s="1"/>
  <c r="J42" i="6" s="1"/>
  <c r="K42" i="6" s="1"/>
  <c r="H41" i="6"/>
  <c r="I41" i="6" s="1"/>
  <c r="J41" i="6" s="1"/>
  <c r="K41" i="6" s="1"/>
  <c r="H40" i="6"/>
  <c r="I40" i="6" s="1"/>
  <c r="J40" i="6" s="1"/>
  <c r="K40" i="6" s="1"/>
  <c r="H39" i="6"/>
  <c r="I39" i="6" s="1"/>
  <c r="J39" i="6" s="1"/>
  <c r="K39" i="6" s="1"/>
  <c r="H38" i="6"/>
  <c r="I38" i="6" s="1"/>
  <c r="J38" i="6" s="1"/>
  <c r="K38" i="6" s="1"/>
  <c r="H37" i="6"/>
  <c r="I37" i="6" s="1"/>
  <c r="J37" i="6" s="1"/>
  <c r="K37" i="6" s="1"/>
  <c r="H36" i="6"/>
  <c r="I36" i="6" s="1"/>
  <c r="J36" i="6" s="1"/>
  <c r="K36" i="6" s="1"/>
  <c r="H47" i="6"/>
  <c r="H35" i="6" l="1"/>
  <c r="I35" i="6" s="1"/>
  <c r="J35" i="6" s="1"/>
  <c r="K35" i="6" s="1"/>
  <c r="H34" i="6"/>
  <c r="I34" i="6" s="1"/>
  <c r="J34" i="6" s="1"/>
  <c r="K34" i="6" s="1"/>
  <c r="H33" i="6"/>
  <c r="I33" i="6" s="1"/>
  <c r="J33" i="6" s="1"/>
  <c r="K33" i="6" s="1"/>
  <c r="H32" i="6"/>
  <c r="I32" i="6" s="1"/>
  <c r="J32" i="6" s="1"/>
  <c r="K32" i="6" s="1"/>
  <c r="H31" i="6"/>
  <c r="I31" i="6" s="1"/>
  <c r="J31" i="6" s="1"/>
  <c r="K31" i="6" s="1"/>
  <c r="H30" i="6"/>
  <c r="I30" i="6" s="1"/>
  <c r="J30" i="6" s="1"/>
  <c r="K30" i="6" s="1"/>
  <c r="H29" i="6"/>
  <c r="I29" i="6" s="1"/>
  <c r="J29" i="6" s="1"/>
  <c r="K29" i="6" s="1"/>
  <c r="H28" i="6"/>
  <c r="I28" i="6" s="1"/>
  <c r="J28" i="6" s="1"/>
  <c r="K28" i="6" s="1"/>
  <c r="H27" i="6"/>
  <c r="I27" i="6" s="1"/>
  <c r="J27" i="6" s="1"/>
  <c r="K27" i="6" s="1"/>
  <c r="H26" i="6"/>
  <c r="I26" i="6" s="1"/>
  <c r="J26" i="6" s="1"/>
  <c r="K26" i="6" s="1"/>
  <c r="H24" i="6" l="1"/>
  <c r="H16" i="6"/>
  <c r="H25" i="6" l="1"/>
  <c r="I25" i="6" s="1"/>
  <c r="H23" i="6"/>
  <c r="I23" i="6" s="1"/>
  <c r="H22" i="6"/>
  <c r="H21" i="6"/>
  <c r="H20" i="6"/>
  <c r="H19" i="6"/>
  <c r="H18" i="6"/>
  <c r="H17" i="6"/>
  <c r="H15" i="6"/>
  <c r="H14" i="6"/>
  <c r="H13" i="6"/>
  <c r="H12" i="6"/>
  <c r="H11" i="6"/>
  <c r="H10" i="6"/>
  <c r="H9" i="6"/>
  <c r="I9" i="6" s="1"/>
  <c r="J9" i="6" s="1"/>
  <c r="K9" i="6" s="1"/>
  <c r="H8" i="6"/>
  <c r="H7" i="6"/>
  <c r="H6" i="6"/>
  <c r="H5" i="6"/>
  <c r="H4" i="6"/>
  <c r="H3" i="6"/>
  <c r="H2" i="6"/>
  <c r="I2" i="6" s="1"/>
  <c r="J25" i="6" l="1"/>
  <c r="K25" i="6" s="1"/>
  <c r="J23" i="6"/>
  <c r="K23" i="6" s="1"/>
  <c r="J2" i="6"/>
  <c r="K2" i="6" s="1"/>
  <c r="I7" i="6"/>
  <c r="J7" i="6" s="1"/>
  <c r="K7" i="6" s="1"/>
  <c r="I11" i="6"/>
  <c r="J11" i="6" s="1"/>
  <c r="K11" i="6" s="1"/>
  <c r="I17" i="6"/>
  <c r="I21" i="6"/>
  <c r="I3" i="6"/>
  <c r="J3" i="6" s="1"/>
  <c r="K3" i="6" s="1"/>
  <c r="I4" i="6"/>
  <c r="J4" i="6" s="1"/>
  <c r="K4" i="6" s="1"/>
  <c r="I8" i="6"/>
  <c r="J8" i="6" s="1"/>
  <c r="K8" i="6" s="1"/>
  <c r="I12" i="6"/>
  <c r="J12" i="6" s="1"/>
  <c r="K12" i="6" s="1"/>
  <c r="I14" i="6"/>
  <c r="I18" i="6"/>
  <c r="I22" i="6"/>
  <c r="I5" i="6"/>
  <c r="J5" i="6" s="1"/>
  <c r="K5" i="6" s="1"/>
  <c r="I13" i="6"/>
  <c r="I15" i="6"/>
  <c r="I19" i="6"/>
  <c r="I6" i="6"/>
  <c r="J6" i="6" s="1"/>
  <c r="K6" i="6" s="1"/>
  <c r="I10" i="6"/>
  <c r="J10" i="6" s="1"/>
  <c r="K10" i="6" s="1"/>
  <c r="I16" i="6"/>
  <c r="I20" i="6"/>
  <c r="I24" i="6"/>
  <c r="J13" i="6" l="1"/>
  <c r="K13" i="6" s="1"/>
  <c r="J16" i="6"/>
  <c r="K16" i="6" s="1"/>
  <c r="J15" i="6"/>
  <c r="K15" i="6" s="1"/>
  <c r="J21" i="6"/>
  <c r="K21" i="6" s="1"/>
  <c r="J24" i="6"/>
  <c r="K24" i="6" s="1"/>
  <c r="J18" i="6"/>
  <c r="K18" i="6" s="1"/>
  <c r="J20" i="6"/>
  <c r="K20" i="6" s="1"/>
  <c r="J14" i="6"/>
  <c r="K14" i="6" s="1"/>
  <c r="J17" i="6"/>
  <c r="K17" i="6" s="1"/>
  <c r="J19" i="6"/>
  <c r="K19" i="6" s="1"/>
  <c r="J22" i="6"/>
  <c r="K22" i="6" s="1"/>
  <c r="L7" i="3"/>
  <c r="M7" i="3" s="1"/>
  <c r="H8" i="2" l="1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I13" i="1" l="1"/>
  <c r="E5" i="1" l="1"/>
  <c r="V13" i="5"/>
  <c r="Z13" i="5" s="1"/>
  <c r="AA13" i="5" s="1"/>
  <c r="L5" i="3" l="1"/>
  <c r="M5" i="3" s="1"/>
  <c r="L6" i="3"/>
  <c r="M6" i="3" s="1"/>
  <c r="D5" i="5" l="1"/>
  <c r="B5" i="5" l="1"/>
  <c r="C5" i="5"/>
  <c r="E4" i="1" l="1"/>
  <c r="E3" i="1"/>
  <c r="V12" i="5" l="1"/>
  <c r="Z12" i="5" s="1"/>
  <c r="AA12" i="5" s="1"/>
  <c r="Y3" i="5" l="1"/>
  <c r="Y5" i="5" l="1"/>
  <c r="C10" i="1" l="1"/>
  <c r="E10" i="1" s="1"/>
  <c r="B2" i="5" l="1"/>
  <c r="E7" i="1" l="1"/>
  <c r="D6" i="5" l="1"/>
  <c r="B6" i="5"/>
  <c r="C6" i="5"/>
  <c r="C6" i="1" l="1"/>
  <c r="E9" i="1" l="1"/>
  <c r="Y7" i="5" l="1"/>
  <c r="C2" i="1" l="1"/>
  <c r="L4" i="3" l="1"/>
  <c r="M4" i="3" s="1"/>
  <c r="L3" i="3"/>
  <c r="M3" i="3" s="1"/>
  <c r="L2" i="3"/>
  <c r="M2" i="3" s="1"/>
  <c r="V6" i="5" l="1"/>
  <c r="Z6" i="5" s="1"/>
  <c r="AA6" i="5" s="1"/>
  <c r="V4" i="5" l="1"/>
  <c r="Z4" i="5" s="1"/>
  <c r="D7" i="5" l="1"/>
  <c r="C7" i="5"/>
  <c r="I14" i="1" l="1"/>
  <c r="I15" i="1"/>
  <c r="I16" i="1" s="1"/>
  <c r="M12" i="1" s="1"/>
  <c r="M13" i="1" l="1"/>
  <c r="M11" i="1"/>
  <c r="D2" i="5" l="1"/>
  <c r="C2" i="5"/>
  <c r="E11" i="1" l="1"/>
  <c r="V3" i="5" l="1"/>
  <c r="Z3" i="5" s="1"/>
  <c r="AA3" i="5" s="1"/>
  <c r="B7" i="5" l="1"/>
  <c r="E2" i="3" l="1"/>
  <c r="F2" i="3" s="1"/>
  <c r="E3" i="3"/>
  <c r="F3" i="3" s="1"/>
  <c r="E4" i="3" l="1"/>
  <c r="F4" i="3" s="1"/>
  <c r="V7" i="5" l="1"/>
  <c r="V5" i="5" l="1"/>
  <c r="M6" i="1" l="1"/>
  <c r="M7" i="1"/>
  <c r="M15" i="1" s="1"/>
  <c r="M8" i="1" l="1"/>
  <c r="M9" i="1" s="1"/>
  <c r="E2" i="1" l="1"/>
  <c r="D5" i="4" l="1"/>
  <c r="E8" i="1" l="1"/>
  <c r="E6" i="1"/>
  <c r="V2" i="5" l="1"/>
  <c r="Z7" i="5" l="1"/>
  <c r="AA7" i="5" s="1"/>
  <c r="Z5" i="5"/>
  <c r="AA5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J2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K2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L2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M2" authorId="0">
      <text>
        <r>
          <rPr>
            <i/>
            <sz val="10"/>
            <color indexed="81"/>
            <rFont val="Times New Roman"/>
            <family val="1"/>
          </rPr>
          <t>Resistance 20 + 10</t>
        </r>
      </text>
    </comment>
    <comment ref="O2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B3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J3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K3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L3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M3" authorId="0">
      <text>
        <r>
          <rPr>
            <i/>
            <sz val="10"/>
            <color indexed="81"/>
            <rFont val="Times New Roman"/>
            <family val="1"/>
          </rPr>
          <t>Resistance 20 + 10</t>
        </r>
      </text>
    </comment>
    <comment ref="O3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J5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K5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L5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M5" authorId="0">
      <text>
        <r>
          <rPr>
            <i/>
            <sz val="10"/>
            <color indexed="81"/>
            <rFont val="Times New Roman"/>
            <family val="1"/>
          </rPr>
          <t>Resistance 20 + 10</t>
        </r>
      </text>
    </comment>
    <comment ref="O5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Y5" authorId="0">
      <text>
        <r>
          <rPr>
            <i/>
            <sz val="10"/>
            <color indexed="81"/>
            <rFont val="Times New Roman"/>
            <family val="1"/>
          </rPr>
          <t>Heart of Earth +2/CL</t>
        </r>
      </text>
    </comment>
    <comment ref="B6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6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J6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K6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L6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M6" authorId="0">
      <text>
        <r>
          <rPr>
            <i/>
            <sz val="10"/>
            <color indexed="81"/>
            <rFont val="Times New Roman"/>
            <family val="1"/>
          </rPr>
          <t>Resistance 20 + 10</t>
        </r>
      </text>
    </comment>
    <comment ref="O6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J7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K7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L7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M7" authorId="0">
      <text>
        <r>
          <rPr>
            <i/>
            <sz val="10"/>
            <color indexed="81"/>
            <rFont val="Times New Roman"/>
            <family val="1"/>
          </rPr>
          <t>Resistance 20 + 10</t>
        </r>
      </text>
    </comment>
    <comment ref="O7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K10" authorId="0">
      <text>
        <r>
          <rPr>
            <i/>
            <sz val="10"/>
            <color indexed="81"/>
            <rFont val="Times New Roman"/>
            <family val="1"/>
          </rPr>
          <t>Resistance 10</t>
        </r>
      </text>
    </comment>
    <comment ref="M10" authorId="0">
      <text>
        <r>
          <rPr>
            <i/>
            <sz val="10"/>
            <color indexed="81"/>
            <rFont val="Times New Roman"/>
            <family val="1"/>
          </rPr>
          <t>Resistance 10</t>
        </r>
      </text>
    </comment>
    <comment ref="X10" authorId="0">
      <text>
        <r>
          <rPr>
            <i/>
            <sz val="10"/>
            <color indexed="81"/>
            <rFont val="Times New Roman"/>
            <family val="1"/>
          </rPr>
          <t>Fast Healing 3</t>
        </r>
      </text>
    </comment>
    <comment ref="K12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L12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M12" authorId="0">
      <text>
        <r>
          <rPr>
            <i/>
            <sz val="10"/>
            <color indexed="81"/>
            <rFont val="Times New Roman"/>
            <family val="1"/>
          </rPr>
          <t>Resistance 20 + 10</t>
        </r>
      </text>
    </comment>
    <comment ref="O12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X12" authorId="0">
      <text>
        <r>
          <rPr>
            <i/>
            <sz val="10"/>
            <color indexed="81"/>
            <rFont val="Times New Roman"/>
            <family val="1"/>
          </rPr>
          <t>Started on Round 48</t>
        </r>
      </text>
    </comment>
    <comment ref="K13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L13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M13" authorId="0">
      <text>
        <r>
          <rPr>
            <i/>
            <sz val="10"/>
            <color indexed="81"/>
            <rFont val="Times New Roman"/>
            <family val="1"/>
          </rPr>
          <t>Resistance 20 + 10</t>
        </r>
      </text>
    </comment>
    <comment ref="O13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C24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D24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X32" authorId="0">
      <text>
        <r>
          <rPr>
            <i/>
            <sz val="10"/>
            <color indexed="81"/>
            <rFont val="Times New Roman"/>
            <family val="1"/>
          </rPr>
          <t>Fast Healing 20</t>
        </r>
      </text>
    </comment>
  </commentList>
</comments>
</file>

<file path=xl/sharedStrings.xml><?xml version="1.0" encoding="utf-8"?>
<sst xmlns="http://schemas.openxmlformats.org/spreadsheetml/2006/main" count="527" uniqueCount="201">
  <si>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</si>
  <si>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</si>
  <si>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</si>
  <si>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</si>
  <si>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</si>
  <si>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</si>
  <si>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</si>
  <si>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</si>
  <si>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</si>
  <si>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</si>
  <si>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</si>
  <si>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</si>
  <si>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</si>
  <si>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</si>
  <si>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</si>
  <si>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</si>
  <si>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Party Composition</t>
  </si>
  <si>
    <t>Adversarial Party Composition</t>
  </si>
  <si>
    <t>ECL</t>
  </si>
  <si>
    <t>Classes</t>
  </si>
  <si>
    <t>centaur / ranger</t>
  </si>
  <si>
    <t>rogue / diviner / seer</t>
  </si>
  <si>
    <t>Jadin</t>
  </si>
  <si>
    <t>cleric / seeker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</si>
  <si>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</si>
  <si>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</si>
  <si>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</si>
  <si>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</si>
  <si>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</si>
  <si>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</si>
  <si>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</si>
  <si>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</si>
  <si>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</si>
  <si>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</si>
  <si>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</si>
  <si>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</si>
  <si>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</si>
  <si>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</si>
  <si>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</si>
  <si>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</si>
  <si>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</si>
  <si>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</si>
  <si>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</si>
  <si>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</si>
  <si>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</si>
  <si>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</si>
  <si>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</si>
  <si>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</si>
  <si>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</si>
  <si>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</si>
  <si>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</si>
  <si>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</si>
  <si>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</si>
  <si>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</si>
  <si>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</si>
  <si>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</si>
  <si>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</si>
  <si>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</si>
  <si>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</si>
  <si>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</si>
  <si>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</si>
  <si>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</si>
  <si>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</si>
  <si>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</si>
  <si>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</si>
  <si>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</si>
  <si>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</si>
  <si>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</si>
  <si>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</si>
  <si>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</si>
  <si>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</si>
  <si>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</si>
  <si>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</si>
  <si>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Frayed</t>
  </si>
  <si>
    <t>Save vs.</t>
  </si>
  <si>
    <t>see PC file</t>
  </si>
  <si>
    <t>*</t>
  </si>
  <si>
    <t>Info</t>
  </si>
  <si>
    <t>Spell Resist</t>
  </si>
  <si>
    <t>none</t>
  </si>
  <si>
    <t>Faith</t>
  </si>
  <si>
    <t>20’</t>
  </si>
  <si>
    <t>paladin / pious templar</t>
  </si>
  <si>
    <t>Brant (mount)</t>
  </si>
  <si>
    <t>Targeting</t>
  </si>
  <si>
    <t>Brant</t>
  </si>
  <si>
    <t>Mods</t>
  </si>
  <si>
    <t>Raptorans</t>
  </si>
  <si>
    <t>Races of the Wild</t>
  </si>
  <si>
    <r>
      <t>Jadin</t>
    </r>
    <r>
      <rPr>
        <vertAlign val="superscript"/>
        <sz val="12"/>
        <color theme="1"/>
        <rFont val="Times New Roman"/>
        <family val="1"/>
      </rPr>
      <t>cg</t>
    </r>
  </si>
  <si>
    <t>d4</t>
  </si>
  <si>
    <t>d6</t>
  </si>
  <si>
    <t>d8</t>
  </si>
  <si>
    <t>d10</t>
  </si>
  <si>
    <t>d12</t>
  </si>
  <si>
    <t>d100</t>
  </si>
  <si>
    <t>/all</t>
  </si>
  <si>
    <t>Notes</t>
  </si>
  <si>
    <t>Overcome SR</t>
  </si>
  <si>
    <t>d3</t>
  </si>
  <si>
    <t>Persephone</t>
  </si>
  <si>
    <t>dragon shaman</t>
  </si>
  <si>
    <t>Saryn</t>
  </si>
  <si>
    <t>brass dragon / favored soul</t>
  </si>
  <si>
    <t>/magic</t>
  </si>
  <si>
    <t>60’/30’/200’</t>
  </si>
  <si>
    <t>30’/40’</t>
  </si>
  <si>
    <t>30’/60’</t>
  </si>
  <si>
    <t>30’/15’</t>
  </si>
  <si>
    <t>Formians</t>
  </si>
  <si>
    <t>MM I</t>
  </si>
  <si>
    <t>R</t>
  </si>
  <si>
    <t>Borak</t>
  </si>
  <si>
    <t>Raptoran Archer</t>
  </si>
  <si>
    <t>Raptoran Grenadier</t>
  </si>
  <si>
    <t>Raptoran Aristocrat</t>
  </si>
  <si>
    <t>Ranged Touch Attack</t>
  </si>
  <si>
    <t>Thrown Weapon</t>
  </si>
  <si>
    <t>Ranged Attack</t>
  </si>
  <si>
    <t>Composite Longbow +3 Str +2</t>
  </si>
  <si>
    <t>1d8 +3 +2</t>
  </si>
  <si>
    <t>Composite Longbow, Skirmish</t>
  </si>
  <si>
    <t>1d8 +3 +2 + 3d6</t>
  </si>
  <si>
    <t>Composite Longbow, 2nd Shot</t>
  </si>
  <si>
    <t>varies</t>
  </si>
  <si>
    <t>Stoneskin</t>
  </si>
  <si>
    <t>0/100</t>
  </si>
  <si>
    <t>40’/20’/100’</t>
  </si>
  <si>
    <t>Exemplars of Evil 145</t>
  </si>
  <si>
    <t>Imm</t>
  </si>
  <si>
    <t>Dispel Magic</t>
  </si>
  <si>
    <t>Alchemist’s Fire</t>
  </si>
  <si>
    <t>Flask of Acid</t>
  </si>
  <si>
    <t>Flask of Liquid Ice</t>
  </si>
  <si>
    <t>3d4 cold</t>
  </si>
  <si>
    <t>2d6 acid</t>
  </si>
  <si>
    <t>2d6 fire</t>
  </si>
  <si>
    <t>Result</t>
  </si>
  <si>
    <t>Randomizer:</t>
  </si>
  <si>
    <t>Raptoran</t>
  </si>
  <si>
    <t>Target’s AC:</t>
  </si>
  <si>
    <t>Pikeman</t>
  </si>
  <si>
    <t>Elite Guard</t>
  </si>
  <si>
    <t>Raptoran Pikeman</t>
  </si>
  <si>
    <t>Holy Pike</t>
  </si>
  <si>
    <t>Target’s Touch AC:</t>
  </si>
  <si>
    <t>1d10 +4 + 2d6 good, x3</t>
  </si>
  <si>
    <t>Chaos Ranseur</t>
  </si>
  <si>
    <t>2d4 +4 + 2d6 chaos, x3</t>
  </si>
  <si>
    <t>5/100</t>
  </si>
  <si>
    <t>6/100</t>
  </si>
  <si>
    <t>/chaotic</t>
  </si>
  <si>
    <t>Bluespawn Winglings</t>
  </si>
  <si>
    <t>Grapple</t>
  </si>
  <si>
    <t>Half-dragon Goblin</t>
  </si>
  <si>
    <t>Young Blue Dragon</t>
  </si>
  <si>
    <t>Juvenile Blue Dragon</t>
  </si>
  <si>
    <t>al-Iborak dracotaur ranger</t>
  </si>
  <si>
    <t>al-Iborak elven cleric</t>
  </si>
  <si>
    <t>al-Iborak human paladin of tyranny</t>
  </si>
  <si>
    <t>16/100</t>
  </si>
  <si>
    <t>kobold commando</t>
  </si>
  <si>
    <t>kobold backstabber</t>
  </si>
  <si>
    <t>kobold infantry</t>
  </si>
  <si>
    <t>kobold thug</t>
  </si>
  <si>
    <t>kobold trapsmith</t>
  </si>
  <si>
    <t>siege golem</t>
  </si>
  <si>
    <t>Godslayer Countess</t>
  </si>
  <si>
    <t>Bluespawn Stormlizard</t>
  </si>
  <si>
    <t>/adamantine</t>
  </si>
  <si>
    <t>Bluespawn Burrower</t>
  </si>
  <si>
    <t>0/50</t>
  </si>
  <si>
    <t>al-Iborak goliath warmage</t>
  </si>
  <si>
    <t>17/100</t>
  </si>
  <si>
    <t>36/100</t>
  </si>
  <si>
    <t>70/100</t>
  </si>
  <si>
    <t>46/100</t>
  </si>
  <si>
    <t>Lludd</t>
  </si>
  <si>
    <t>Blake</t>
  </si>
  <si>
    <t>Gore</t>
  </si>
  <si>
    <t>2d6+12</t>
  </si>
  <si>
    <t>Sabrina</t>
  </si>
  <si>
    <t>0/90</t>
  </si>
  <si>
    <t>greenbound rhinoceros</t>
  </si>
  <si>
    <t>gb rhino</t>
  </si>
  <si>
    <t>Slam</t>
  </si>
  <si>
    <t>1d8</t>
  </si>
  <si>
    <t>/mgc&amp;slsh</t>
  </si>
  <si>
    <t>MM I (modified)</t>
  </si>
  <si>
    <t>giant hydra</t>
  </si>
  <si>
    <t>Formian Wiz</t>
  </si>
  <si>
    <t>Formian Dsk</t>
  </si>
  <si>
    <t>Formian Hex</t>
  </si>
  <si>
    <t>Formian STh</t>
  </si>
  <si>
    <t>Formian Wrmg</t>
  </si>
  <si>
    <t>Formian Clr</t>
  </si>
  <si>
    <t>Formian Drd</t>
  </si>
  <si>
    <t>Formian Fvd</t>
  </si>
  <si>
    <t>Mullah</t>
  </si>
  <si>
    <t xml:space="preserve">Formian </t>
  </si>
  <si>
    <t>Mirage Mullah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</si>
</sst>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name val="Times New Roman"/>
      <family val="2"/>
    </font>
    <font>
      <i/>
      <sz val="10"/>
      <color indexed="81"/>
      <name val="Times New Roman"/>
      <family val="1"/>
    </font>
    <font>
      <sz val="12"/>
      <color rgb="FFFF0000"/>
      <name val="Times New Roman"/>
      <family val="2"/>
    </font>
    <font>
      <sz val="12"/>
      <color theme="0"/>
      <name val="Times New Roman"/>
      <family val="2"/>
    </font>
    <font>
      <i/>
      <sz val="12"/>
      <color rgb="FFFFFF66"/>
      <name val="Times New Roman"/>
      <family val="1"/>
    </font>
    <font>
      <i/>
      <sz val="12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indexed="64"/>
      </patternFill>
    </fill>
  </fills>
  <borders count="65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20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19" borderId="29" xfId="0" applyFont="1" applyFill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0" fillId="18" borderId="27" xfId="0" applyFill="1" applyBorder="1" applyAlignment="1">
      <alignment horizontal="center"/>
    </xf>
    <xf numFmtId="0" fontId="0" fillId="18" borderId="28" xfId="0" applyFill="1" applyBorder="1" applyAlignment="1">
      <alignment horizontal="center"/>
    </xf>
    <xf numFmtId="0" fontId="8" fillId="17" borderId="30" xfId="0" applyFont="1" applyFill="1" applyBorder="1" applyAlignment="1">
      <alignment horizontal="center" vertical="center" wrapText="1"/>
    </xf>
    <xf numFmtId="0" fontId="9" fillId="17" borderId="31" xfId="0" applyFont="1" applyFill="1" applyBorder="1" applyAlignment="1">
      <alignment horizontal="center"/>
    </xf>
    <xf numFmtId="0" fontId="9" fillId="17" borderId="32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0" fillId="9" borderId="36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16" borderId="38" xfId="0" applyFont="1" applyFill="1" applyBorder="1" applyAlignment="1">
      <alignment horizontal="center"/>
    </xf>
    <xf numFmtId="0" fontId="0" fillId="16" borderId="34" xfId="0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6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1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right"/>
    </xf>
    <xf numFmtId="0" fontId="2" fillId="3" borderId="41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43" xfId="0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12" fillId="9" borderId="34" xfId="0" applyFont="1" applyFill="1" applyBorder="1" applyAlignment="1">
      <alignment horizontal="center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6" fillId="9" borderId="56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13" fillId="9" borderId="26" xfId="0" applyFont="1" applyFill="1" applyBorder="1" applyAlignment="1">
      <alignment horizontal="center" vertical="center" wrapText="1"/>
    </xf>
    <xf numFmtId="0" fontId="13" fillId="9" borderId="27" xfId="0" applyFont="1" applyFill="1" applyBorder="1" applyAlignment="1">
      <alignment horizontal="center"/>
    </xf>
    <xf numFmtId="0" fontId="13" fillId="9" borderId="28" xfId="0" applyFont="1" applyFill="1" applyBorder="1" applyAlignment="1">
      <alignment horizontal="center"/>
    </xf>
    <xf numFmtId="0" fontId="2" fillId="23" borderId="58" xfId="0" applyFont="1" applyFill="1" applyBorder="1" applyAlignment="1">
      <alignment horizontal="center" vertical="center" wrapText="1"/>
    </xf>
    <xf numFmtId="164" fontId="0" fillId="5" borderId="49" xfId="0" applyNumberFormat="1" applyFill="1" applyBorder="1" applyAlignment="1">
      <alignment horizontal="center"/>
    </xf>
    <xf numFmtId="0" fontId="2" fillId="25" borderId="21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5" borderId="60" xfId="0" applyFont="1" applyFill="1" applyBorder="1" applyAlignment="1">
      <alignment horizontal="center" vertical="center"/>
    </xf>
    <xf numFmtId="0" fontId="5" fillId="5" borderId="61" xfId="0" applyFont="1" applyFill="1" applyBorder="1" applyAlignment="1">
      <alignment horizontal="center" vertical="center"/>
    </xf>
    <xf numFmtId="0" fontId="5" fillId="0" borderId="54" xfId="0" applyFont="1" applyBorder="1" applyAlignment="1">
      <alignment horizontal="center"/>
    </xf>
    <xf numFmtId="0" fontId="2" fillId="7" borderId="32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2" fillId="14" borderId="32" xfId="0" applyFont="1" applyFill="1" applyBorder="1" applyAlignment="1">
      <alignment horizontal="center"/>
    </xf>
    <xf numFmtId="1" fontId="5" fillId="19" borderId="53" xfId="0" applyNumberFormat="1" applyFont="1" applyFill="1" applyBorder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0" fillId="7" borderId="41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14" borderId="21" xfId="0" quotePrefix="1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16" borderId="36" xfId="0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15" fillId="0" borderId="0" xfId="0" quotePrefix="1" applyFont="1" applyAlignment="1">
      <alignment horizontal="center"/>
    </xf>
    <xf numFmtId="0" fontId="15" fillId="0" borderId="33" xfId="0" quotePrefix="1" applyFont="1" applyBorder="1" applyAlignment="1">
      <alignment horizontal="center"/>
    </xf>
    <xf numFmtId="1" fontId="0" fillId="18" borderId="28" xfId="0" applyNumberFormat="1" applyFill="1" applyBorder="1" applyAlignment="1">
      <alignment horizontal="center"/>
    </xf>
    <xf numFmtId="0" fontId="7" fillId="21" borderId="8" xfId="0" applyFont="1" applyFill="1" applyBorder="1" applyAlignment="1">
      <alignment horizontal="center"/>
    </xf>
    <xf numFmtId="0" fontId="17" fillId="17" borderId="5" xfId="0" applyFont="1" applyFill="1" applyBorder="1" applyAlignment="1">
      <alignment horizontal="center"/>
    </xf>
    <xf numFmtId="0" fontId="17" fillId="17" borderId="8" xfId="0" applyFont="1" applyFill="1" applyBorder="1" applyAlignment="1">
      <alignment horizontal="center"/>
    </xf>
    <xf numFmtId="0" fontId="0" fillId="20" borderId="5" xfId="0" applyFill="1" applyBorder="1" applyAlignment="1">
      <alignment horizontal="center"/>
    </xf>
    <xf numFmtId="0" fontId="0" fillId="20" borderId="8" xfId="0" applyFill="1" applyBorder="1" applyAlignment="1">
      <alignment horizontal="center"/>
    </xf>
    <xf numFmtId="0" fontId="0" fillId="26" borderId="5" xfId="0" applyFill="1" applyBorder="1" applyAlignment="1">
      <alignment horizontal="center"/>
    </xf>
    <xf numFmtId="0" fontId="0" fillId="26" borderId="8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0" borderId="34" xfId="0" quotePrefix="1" applyBorder="1" applyAlignment="1">
      <alignment horizontal="center"/>
    </xf>
    <xf numFmtId="0" fontId="5" fillId="6" borderId="54" xfId="0" applyFont="1" applyFill="1" applyBorder="1" applyAlignment="1">
      <alignment horizontal="center"/>
    </xf>
    <xf numFmtId="0" fontId="5" fillId="6" borderId="55" xfId="0" applyFont="1" applyFill="1" applyBorder="1" applyAlignment="1">
      <alignment horizontal="center"/>
    </xf>
    <xf numFmtId="0" fontId="0" fillId="16" borderId="35" xfId="0" applyFill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6" borderId="62" xfId="0" applyFont="1" applyFill="1" applyBorder="1" applyAlignment="1">
      <alignment horizontal="center"/>
    </xf>
    <xf numFmtId="0" fontId="15" fillId="0" borderId="63" xfId="0" quotePrefix="1" applyFont="1" applyBorder="1" applyAlignment="1">
      <alignment horizontal="center"/>
    </xf>
    <xf numFmtId="0" fontId="18" fillId="24" borderId="59" xfId="0" applyFont="1" applyFill="1" applyBorder="1" applyAlignment="1">
      <alignment horizontal="center"/>
    </xf>
    <xf numFmtId="0" fontId="0" fillId="0" borderId="33" xfId="0" quotePrefix="1" applyBorder="1" applyAlignment="1">
      <alignment horizontal="center"/>
    </xf>
    <xf numFmtId="0" fontId="0" fillId="5" borderId="0" xfId="0" applyFill="1" applyAlignment="1">
      <alignment horizontal="center"/>
    </xf>
    <xf numFmtId="0" fontId="15" fillId="5" borderId="0" xfId="0" quotePrefix="1" applyFont="1" applyFill="1" applyAlignment="1">
      <alignment horizontal="center"/>
    </xf>
    <xf numFmtId="0" fontId="0" fillId="5" borderId="33" xfId="0" applyFill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0" fillId="0" borderId="36" xfId="0" quotePrefix="1" applyBorder="1" applyAlignment="1">
      <alignment horizontal="center"/>
    </xf>
    <xf numFmtId="0" fontId="15" fillId="0" borderId="34" xfId="0" quotePrefix="1" applyFont="1" applyBorder="1" applyAlignment="1">
      <alignment horizontal="center"/>
    </xf>
    <xf numFmtId="0" fontId="15" fillId="0" borderId="36" xfId="0" quotePrefix="1" applyFont="1" applyBorder="1" applyAlignment="1">
      <alignment horizontal="center"/>
    </xf>
    <xf numFmtId="0" fontId="15" fillId="0" borderId="35" xfId="0" quotePrefix="1" applyFont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19" fillId="10" borderId="8" xfId="0" applyFont="1" applyFill="1" applyBorder="1" applyAlignment="1">
      <alignment horizontal="center"/>
    </xf>
    <xf numFmtId="0" fontId="0" fillId="24" borderId="59" xfId="0" applyFill="1" applyBorder="1" applyAlignment="1">
      <alignment horizontal="center"/>
    </xf>
    <xf numFmtId="0" fontId="5" fillId="5" borderId="34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0" fillId="14" borderId="59" xfId="0" applyFill="1" applyBorder="1" applyAlignment="1">
      <alignment horizontal="center"/>
    </xf>
    <xf numFmtId="0" fontId="0" fillId="14" borderId="59" xfId="0" quotePrefix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20" fillId="15" borderId="8" xfId="0" applyFont="1" applyFill="1" applyBorder="1" applyAlignment="1">
      <alignment horizontal="center"/>
    </xf>
    <xf numFmtId="0" fontId="11" fillId="28" borderId="8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0" fillId="21" borderId="8" xfId="0" applyFill="1" applyBorder="1" applyAlignment="1">
      <alignment horizontal="center"/>
    </xf>
    <xf numFmtId="0" fontId="15" fillId="0" borderId="0" xfId="0" quotePrefix="1" applyFont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362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FF"/>
      <color rgb="FF66FF33"/>
      <color rgb="FFFFFF66"/>
      <color rgb="FFCCFF99"/>
      <color rgb="FF008000"/>
      <color rgb="FF0000FF"/>
      <color rgb="FF00FFFF"/>
      <color rgb="FF99FF99"/>
      <color rgb="FFCC99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11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10</c:v>
                </c:pt>
                <c:pt idx="5">
                  <c:v>12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10</c:v>
                </c:pt>
                <c:pt idx="3">
                  <c:v>19</c:v>
                </c:pt>
                <c:pt idx="4">
                  <c:v>14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9</c:v>
                </c:pt>
                <c:pt idx="3">
                  <c:v>26</c:v>
                </c:pt>
                <c:pt idx="4">
                  <c:v>27</c:v>
                </c:pt>
                <c:pt idx="5">
                  <c:v>30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16</c:v>
                </c:pt>
                <c:pt idx="2">
                  <c:v>12</c:v>
                </c:pt>
                <c:pt idx="3">
                  <c:v>27</c:v>
                </c:pt>
                <c:pt idx="4">
                  <c:v>20</c:v>
                </c:pt>
                <c:pt idx="5">
                  <c:v>31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7</c:v>
                </c:pt>
                <c:pt idx="1">
                  <c:v>20</c:v>
                </c:pt>
                <c:pt idx="2">
                  <c:v>35</c:v>
                </c:pt>
                <c:pt idx="3">
                  <c:v>27</c:v>
                </c:pt>
                <c:pt idx="4">
                  <c:v>34</c:v>
                </c:pt>
                <c:pt idx="5">
                  <c:v>38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9</c:v>
                </c:pt>
                <c:pt idx="1">
                  <c:v>28</c:v>
                </c:pt>
                <c:pt idx="2">
                  <c:v>30</c:v>
                </c:pt>
                <c:pt idx="3">
                  <c:v>23</c:v>
                </c:pt>
                <c:pt idx="4">
                  <c:v>64</c:v>
                </c:pt>
                <c:pt idx="5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51520"/>
        <c:axId val="144257408"/>
        <c:axId val="143271232"/>
      </c:area3DChart>
      <c:catAx>
        <c:axId val="1442515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4257408"/>
        <c:crosses val="autoZero"/>
        <c:auto val="1"/>
        <c:lblAlgn val="ctr"/>
        <c:lblOffset val="100"/>
        <c:noMultiLvlLbl val="0"/>
      </c:catAx>
      <c:valAx>
        <c:axId val="144257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4251520"/>
        <c:crosses val="autoZero"/>
        <c:crossBetween val="midCat"/>
      </c:valAx>
      <c:serAx>
        <c:axId val="1432712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425740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7</c:v>
                </c:pt>
                <c:pt idx="6">
                  <c:v>9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16</c:v>
                </c:pt>
                <c:pt idx="5">
                  <c:v>20</c:v>
                </c:pt>
                <c:pt idx="6">
                  <c:v>28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10</c:v>
                </c:pt>
                <c:pt idx="3">
                  <c:v>9</c:v>
                </c:pt>
                <c:pt idx="4">
                  <c:v>12</c:v>
                </c:pt>
                <c:pt idx="5">
                  <c:v>35</c:v>
                </c:pt>
                <c:pt idx="6">
                  <c:v>30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19</c:v>
                </c:pt>
                <c:pt idx="3">
                  <c:v>26</c:v>
                </c:pt>
                <c:pt idx="4">
                  <c:v>27</c:v>
                </c:pt>
                <c:pt idx="5">
                  <c:v>27</c:v>
                </c:pt>
                <c:pt idx="6">
                  <c:v>23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10</c:v>
                </c:pt>
                <c:pt idx="2">
                  <c:v>14</c:v>
                </c:pt>
                <c:pt idx="3">
                  <c:v>27</c:v>
                </c:pt>
                <c:pt idx="4">
                  <c:v>20</c:v>
                </c:pt>
                <c:pt idx="5">
                  <c:v>34</c:v>
                </c:pt>
                <c:pt idx="6">
                  <c:v>64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12</c:v>
                </c:pt>
                <c:pt idx="2">
                  <c:v>20</c:v>
                </c:pt>
                <c:pt idx="3">
                  <c:v>30</c:v>
                </c:pt>
                <c:pt idx="4">
                  <c:v>31</c:v>
                </c:pt>
                <c:pt idx="5">
                  <c:v>38</c:v>
                </c:pt>
                <c:pt idx="6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307328"/>
        <c:axId val="144308864"/>
        <c:axId val="144253824"/>
      </c:area3DChart>
      <c:catAx>
        <c:axId val="1443073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4308864"/>
        <c:crosses val="autoZero"/>
        <c:auto val="1"/>
        <c:lblAlgn val="ctr"/>
        <c:lblOffset val="100"/>
        <c:noMultiLvlLbl val="0"/>
      </c:catAx>
      <c:valAx>
        <c:axId val="144308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4307328"/>
        <c:crosses val="autoZero"/>
        <c:crossBetween val="midCat"/>
      </c:valAx>
      <c:serAx>
        <c:axId val="1442538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4430886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11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10</c:v>
                </c:pt>
                <c:pt idx="5">
                  <c:v>12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10</c:v>
                </c:pt>
                <c:pt idx="3">
                  <c:v>19</c:v>
                </c:pt>
                <c:pt idx="4">
                  <c:v>14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9</c:v>
                </c:pt>
                <c:pt idx="3">
                  <c:v>26</c:v>
                </c:pt>
                <c:pt idx="4">
                  <c:v>27</c:v>
                </c:pt>
                <c:pt idx="5">
                  <c:v>30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16</c:v>
                </c:pt>
                <c:pt idx="2">
                  <c:v>12</c:v>
                </c:pt>
                <c:pt idx="3">
                  <c:v>27</c:v>
                </c:pt>
                <c:pt idx="4">
                  <c:v>20</c:v>
                </c:pt>
                <c:pt idx="5">
                  <c:v>31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7</c:v>
                </c:pt>
                <c:pt idx="1">
                  <c:v>20</c:v>
                </c:pt>
                <c:pt idx="2">
                  <c:v>35</c:v>
                </c:pt>
                <c:pt idx="3">
                  <c:v>27</c:v>
                </c:pt>
                <c:pt idx="4">
                  <c:v>34</c:v>
                </c:pt>
                <c:pt idx="5">
                  <c:v>38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9</c:v>
                </c:pt>
                <c:pt idx="1">
                  <c:v>28</c:v>
                </c:pt>
                <c:pt idx="2">
                  <c:v>30</c:v>
                </c:pt>
                <c:pt idx="3">
                  <c:v>23</c:v>
                </c:pt>
                <c:pt idx="4">
                  <c:v>64</c:v>
                </c:pt>
                <c:pt idx="5">
                  <c:v>62</c:v>
                </c:pt>
              </c:numCache>
            </c:numRef>
          </c:val>
        </c:ser>
        <c:bandFmts/>
        <c:axId val="144884096"/>
        <c:axId val="144885632"/>
        <c:axId val="144872320"/>
      </c:surface3DChart>
      <c:catAx>
        <c:axId val="144884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4885632"/>
        <c:crosses val="autoZero"/>
        <c:auto val="1"/>
        <c:lblAlgn val="ctr"/>
        <c:lblOffset val="100"/>
        <c:noMultiLvlLbl val="0"/>
      </c:catAx>
      <c:valAx>
        <c:axId val="144885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4884096"/>
        <c:crosses val="autoZero"/>
        <c:crossBetween val="midCat"/>
      </c:valAx>
      <c:serAx>
        <c:axId val="1448723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488563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68579</xdr:colOff>
      <xdr:row>31</xdr:row>
      <xdr:rowOff>160020</xdr:rowOff>
    </xdr:from>
    <xdr:to>
      <xdr:col>4</xdr:col>
      <xdr:colOff>704849</xdr:colOff>
      <xdr:row>37</xdr:row>
      <xdr:rowOff>38100</xdr:rowOff>
    </xdr:to>
    <xdr:sp macro="" textlink="">
      <xdr:nvSpPr>
        <xdr:cNvPr id="2" name="Hexagon 1"/>
        <xdr:cNvSpPr/>
      </xdr:nvSpPr>
      <xdr:spPr>
        <a:xfrm rot="16200000">
          <a:off x="3320414" y="7134225"/>
          <a:ext cx="1066800" cy="636270"/>
        </a:xfrm>
        <a:prstGeom prst="hexagon">
          <a:avLst/>
        </a:prstGeom>
        <a:solidFill>
          <a:srgbClr val="00FFFF">
            <a:alpha val="67000"/>
          </a:srgbClr>
        </a:solidFill>
        <a:ln w="31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hastened</a:t>
          </a:r>
        </a:p>
      </xdr:txBody>
    </xdr:sp>
    <xdr:clientData/>
  </xdr:twoCellAnchor>
  <xdr:twoCellAnchor>
    <xdr:from>
      <xdr:col>0</xdr:col>
      <xdr:colOff>1706880</xdr:colOff>
      <xdr:row>29</xdr:row>
      <xdr:rowOff>188910</xdr:rowOff>
    </xdr:from>
    <xdr:to>
      <xdr:col>1</xdr:col>
      <xdr:colOff>160258</xdr:colOff>
      <xdr:row>31</xdr:row>
      <xdr:rowOff>17746</xdr:rowOff>
    </xdr:to>
    <xdr:sp macro="" textlink="">
      <xdr:nvSpPr>
        <xdr:cNvPr id="4" name="Hexagon 3"/>
        <xdr:cNvSpPr/>
      </xdr:nvSpPr>
      <xdr:spPr>
        <a:xfrm>
          <a:off x="1706880" y="5164770"/>
          <a:ext cx="807958" cy="225076"/>
        </a:xfrm>
        <a:prstGeom prst="hexagon">
          <a:avLst/>
        </a:prstGeom>
        <a:solidFill>
          <a:srgbClr val="00FFFF">
            <a:alpha val="53000"/>
          </a:srgbClr>
        </a:solidFill>
        <a:ln w="31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pr. f. good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tabSelected="1" zoomScaleNormal="100" workbookViewId="0"/>
  </sheetViews>
  <sheetFormatPr defaultRowHeight="15.6" x14ac:dyDescent="0.3"/>
  <cols>
    <col min="1" max="1" width="16.59765625" bestFit="1" customWidth="1"/>
    <col min="2" max="2" width="6.296875" style="20" bestFit="1" customWidth="1"/>
    <col min="3" max="3" width="8.5" style="20" bestFit="1" customWidth="1"/>
    <col min="4" max="4" width="4.296875" style="20" bestFit="1" customWidth="1"/>
    <col min="5" max="5" width="8.3984375" style="20" bestFit="1" customWidth="1"/>
    <col min="6" max="6" width="11.19921875" style="20" bestFit="1" customWidth="1"/>
    <col min="7" max="7" width="2.69921875" customWidth="1"/>
    <col min="8" max="8" width="14.09765625" bestFit="1" customWidth="1"/>
    <col min="9" max="9" width="5.3984375" bestFit="1" customWidth="1"/>
    <col min="10" max="10" width="22.796875" bestFit="1" customWidth="1"/>
    <col min="11" max="11" width="2.69921875" customWidth="1"/>
    <col min="12" max="12" width="20.796875" bestFit="1" customWidth="1"/>
    <col min="13" max="13" width="4.8984375" bestFit="1" customWidth="1"/>
    <col min="14" max="14" width="20.296875" bestFit="1" customWidth="1"/>
  </cols>
  <sheetData>
    <row r="1" spans="1:14" s="105" customFormat="1" ht="31.8" thickBot="1" x14ac:dyDescent="0.35">
      <c r="A1" s="103" t="s">
        <v>0</v>
      </c>
      <c r="B1" s="103" t="s">
        <v>1</v>
      </c>
      <c r="C1" s="103" t="s">
        <v>2</v>
      </c>
      <c r="D1" s="104" t="s">
        <v>3</v>
      </c>
      <c r="E1" s="103" t="s">
        <v>4</v>
      </c>
      <c r="F1" s="103" t="s">
        <v>5</v>
      </c>
      <c r="H1" s="106" t="s">
        <v>16</v>
      </c>
      <c r="I1" s="106"/>
      <c r="J1" s="106"/>
      <c r="K1" s="106"/>
      <c r="L1" s="106" t="s">
        <v>17</v>
      </c>
      <c r="M1" s="106"/>
      <c r="N1" s="106"/>
    </row>
    <row r="2" spans="1:14" ht="16.8" thickTop="1" thickBot="1" x14ac:dyDescent="0.35">
      <c r="A2" s="89" t="s">
        <v>8</v>
      </c>
      <c r="B2" s="89">
        <v>1</v>
      </c>
      <c r="C2" s="72">
        <f>3</f>
        <v>3</v>
      </c>
      <c r="D2" s="138">
        <f t="shared" ref="D2:D6" ca="1" si="0">RANDBETWEEN(1,20)</f>
        <v>4</v>
      </c>
      <c r="E2" s="72">
        <f t="shared" ref="E2:E6" ca="1" si="1">SUM(C2:D2)</f>
        <v>7</v>
      </c>
      <c r="F2" s="72" t="s">
        <v>9</v>
      </c>
      <c r="H2" s="83" t="s">
        <v>0</v>
      </c>
      <c r="I2" s="84" t="s">
        <v>18</v>
      </c>
      <c r="J2" s="85" t="s">
        <v>19</v>
      </c>
      <c r="L2" s="94" t="s">
        <v>0</v>
      </c>
      <c r="M2" s="95" t="s">
        <v>18</v>
      </c>
      <c r="N2" s="96" t="s">
        <v>77</v>
      </c>
    </row>
    <row r="3" spans="1:14" x14ac:dyDescent="0.3">
      <c r="A3" s="71" t="s">
        <v>102</v>
      </c>
      <c r="B3" s="71">
        <v>1</v>
      </c>
      <c r="C3" s="72">
        <v>0</v>
      </c>
      <c r="D3" s="138">
        <f t="shared" ca="1" si="0"/>
        <v>13</v>
      </c>
      <c r="E3" s="72">
        <f t="shared" ca="1" si="1"/>
        <v>13</v>
      </c>
      <c r="F3" s="72" t="s">
        <v>105</v>
      </c>
      <c r="H3" s="86" t="s">
        <v>8</v>
      </c>
      <c r="I3" s="87">
        <v>10</v>
      </c>
      <c r="J3" s="88" t="s">
        <v>20</v>
      </c>
      <c r="L3" s="97" t="s">
        <v>112</v>
      </c>
      <c r="M3" s="73">
        <v>33</v>
      </c>
      <c r="N3" s="98" t="s">
        <v>128</v>
      </c>
    </row>
    <row r="4" spans="1:14" x14ac:dyDescent="0.3">
      <c r="A4" s="71" t="s">
        <v>109</v>
      </c>
      <c r="B4" s="71">
        <v>1</v>
      </c>
      <c r="C4" s="72">
        <v>1</v>
      </c>
      <c r="D4" s="138">
        <f t="shared" ca="1" si="0"/>
        <v>1</v>
      </c>
      <c r="E4" s="72">
        <f t="shared" ca="1" si="1"/>
        <v>2</v>
      </c>
      <c r="F4" s="72" t="s">
        <v>108</v>
      </c>
      <c r="H4" s="86" t="s">
        <v>80</v>
      </c>
      <c r="I4" s="89">
        <v>10</v>
      </c>
      <c r="J4" s="88" t="s">
        <v>82</v>
      </c>
      <c r="L4" s="97" t="s">
        <v>189</v>
      </c>
      <c r="M4" s="73">
        <v>8</v>
      </c>
      <c r="N4" s="98" t="s">
        <v>188</v>
      </c>
    </row>
    <row r="5" spans="1:14" ht="16.2" thickBot="1" x14ac:dyDescent="0.35">
      <c r="A5" s="73" t="s">
        <v>112</v>
      </c>
      <c r="B5" s="73">
        <v>2</v>
      </c>
      <c r="C5" s="72">
        <v>0</v>
      </c>
      <c r="D5" s="138">
        <f t="shared" ca="1" si="0"/>
        <v>17</v>
      </c>
      <c r="E5" s="72">
        <f t="shared" ca="1" si="1"/>
        <v>17</v>
      </c>
      <c r="F5" s="72" t="s">
        <v>127</v>
      </c>
      <c r="H5" s="86" t="s">
        <v>73</v>
      </c>
      <c r="I5" s="89">
        <v>10</v>
      </c>
      <c r="J5" s="88" t="s">
        <v>21</v>
      </c>
      <c r="L5" s="97"/>
      <c r="M5" s="73"/>
      <c r="N5" s="98"/>
    </row>
    <row r="6" spans="1:14" ht="18.600000000000001" x14ac:dyDescent="0.3">
      <c r="A6" s="89" t="s">
        <v>89</v>
      </c>
      <c r="B6" s="89">
        <v>1</v>
      </c>
      <c r="C6" s="196">
        <f>3+2</f>
        <v>5</v>
      </c>
      <c r="D6" s="138">
        <f t="shared" ca="1" si="0"/>
        <v>1</v>
      </c>
      <c r="E6" s="72">
        <f t="shared" ca="1" si="1"/>
        <v>6</v>
      </c>
      <c r="F6" s="72" t="s">
        <v>9</v>
      </c>
      <c r="H6" s="86" t="s">
        <v>22</v>
      </c>
      <c r="I6" s="89">
        <v>10</v>
      </c>
      <c r="J6" s="88" t="s">
        <v>23</v>
      </c>
      <c r="L6" s="130" t="s">
        <v>25</v>
      </c>
      <c r="M6" s="148">
        <f>AVERAGE(M3:M5)</f>
        <v>20.5</v>
      </c>
      <c r="N6" s="99"/>
    </row>
    <row r="7" spans="1:14" x14ac:dyDescent="0.3">
      <c r="A7" s="71" t="s">
        <v>100</v>
      </c>
      <c r="B7" s="71">
        <v>1</v>
      </c>
      <c r="C7" s="72">
        <v>1</v>
      </c>
      <c r="D7" s="138">
        <f t="shared" ref="D7:D12" ca="1" si="2">RANDBETWEEN(1,20)</f>
        <v>14</v>
      </c>
      <c r="E7" s="72">
        <f t="shared" ref="E7:E12" ca="1" si="3">SUM(C7:D7)</f>
        <v>15</v>
      </c>
      <c r="F7" s="72" t="s">
        <v>107</v>
      </c>
      <c r="H7" s="86" t="s">
        <v>7</v>
      </c>
      <c r="I7" s="89">
        <v>10</v>
      </c>
      <c r="J7" s="88" t="s">
        <v>24</v>
      </c>
      <c r="L7" s="131" t="s">
        <v>26</v>
      </c>
      <c r="M7" s="100">
        <f>SUM(M3:M5)</f>
        <v>41</v>
      </c>
      <c r="N7" s="98"/>
    </row>
    <row r="8" spans="1:14" x14ac:dyDescent="0.3">
      <c r="A8" s="89" t="s">
        <v>7</v>
      </c>
      <c r="B8" s="89">
        <v>1</v>
      </c>
      <c r="C8" s="72">
        <v>4</v>
      </c>
      <c r="D8" s="138">
        <f t="shared" ca="1" si="2"/>
        <v>8</v>
      </c>
      <c r="E8" s="72">
        <f t="shared" ca="1" si="3"/>
        <v>12</v>
      </c>
      <c r="F8" s="72" t="s">
        <v>6</v>
      </c>
      <c r="H8" s="161" t="s">
        <v>100</v>
      </c>
      <c r="I8" s="71">
        <v>12</v>
      </c>
      <c r="J8" s="162" t="s">
        <v>101</v>
      </c>
      <c r="L8" s="131" t="s">
        <v>29</v>
      </c>
      <c r="M8" s="120">
        <f>M7/4</f>
        <v>10.25</v>
      </c>
      <c r="N8" s="98" t="s">
        <v>30</v>
      </c>
    </row>
    <row r="9" spans="1:14" ht="16.2" thickBot="1" x14ac:dyDescent="0.35">
      <c r="A9" s="71" t="s">
        <v>87</v>
      </c>
      <c r="B9" s="71">
        <v>1</v>
      </c>
      <c r="C9" s="72">
        <v>2</v>
      </c>
      <c r="D9" s="138">
        <f t="shared" ca="1" si="2"/>
        <v>17</v>
      </c>
      <c r="E9" s="72">
        <f t="shared" ca="1" si="3"/>
        <v>19</v>
      </c>
      <c r="F9" s="72" t="s">
        <v>106</v>
      </c>
      <c r="H9" s="161" t="s">
        <v>102</v>
      </c>
      <c r="I9" s="71">
        <v>12</v>
      </c>
      <c r="J9" s="162" t="s">
        <v>103</v>
      </c>
      <c r="L9" s="132" t="s">
        <v>31</v>
      </c>
      <c r="M9" s="121">
        <f>M8*2</f>
        <v>20.5</v>
      </c>
      <c r="N9" s="101" t="s">
        <v>32</v>
      </c>
    </row>
    <row r="10" spans="1:14" ht="16.2" thickTop="1" x14ac:dyDescent="0.3">
      <c r="A10" s="89" t="s">
        <v>73</v>
      </c>
      <c r="B10" s="89">
        <v>1</v>
      </c>
      <c r="C10" s="72">
        <f>3</f>
        <v>3</v>
      </c>
      <c r="D10" s="138">
        <f t="shared" ca="1" si="2"/>
        <v>18</v>
      </c>
      <c r="E10" s="72">
        <f t="shared" ca="1" si="3"/>
        <v>21</v>
      </c>
      <c r="F10" s="72" t="s">
        <v>9</v>
      </c>
      <c r="H10" s="161" t="s">
        <v>109</v>
      </c>
      <c r="I10" s="71">
        <v>200</v>
      </c>
      <c r="J10" s="162" t="s">
        <v>110</v>
      </c>
    </row>
    <row r="11" spans="1:14" ht="16.2" thickBot="1" x14ac:dyDescent="0.35">
      <c r="A11" s="89" t="s">
        <v>80</v>
      </c>
      <c r="B11" s="89">
        <v>1</v>
      </c>
      <c r="C11" s="72">
        <v>1</v>
      </c>
      <c r="D11" s="138">
        <f t="shared" ca="1" si="2"/>
        <v>5</v>
      </c>
      <c r="E11" s="72">
        <f t="shared" ca="1" si="3"/>
        <v>6</v>
      </c>
      <c r="F11" s="72" t="s">
        <v>81</v>
      </c>
      <c r="H11" s="161" t="s">
        <v>87</v>
      </c>
      <c r="I11" s="71">
        <v>500</v>
      </c>
      <c r="J11" s="162" t="s">
        <v>88</v>
      </c>
      <c r="L11" s="82" t="s">
        <v>33</v>
      </c>
      <c r="M11" s="125">
        <f>I15</f>
        <v>193.5</v>
      </c>
    </row>
    <row r="12" spans="1:14" x14ac:dyDescent="0.3">
      <c r="A12" s="73" t="s">
        <v>189</v>
      </c>
      <c r="B12" s="73">
        <v>2</v>
      </c>
      <c r="C12" s="72">
        <v>1</v>
      </c>
      <c r="D12" s="138">
        <f t="shared" ca="1" si="2"/>
        <v>9</v>
      </c>
      <c r="E12" s="72">
        <f t="shared" ca="1" si="3"/>
        <v>10</v>
      </c>
      <c r="F12" s="72" t="s">
        <v>6</v>
      </c>
      <c r="H12" s="127" t="s">
        <v>25</v>
      </c>
      <c r="I12" s="90">
        <f>AVERAGE(I3:I11)</f>
        <v>86</v>
      </c>
      <c r="J12" s="91"/>
      <c r="L12" s="82" t="s">
        <v>34</v>
      </c>
      <c r="M12" s="125">
        <f>I16</f>
        <v>387</v>
      </c>
    </row>
    <row r="13" spans="1:14" x14ac:dyDescent="0.3">
      <c r="H13" s="128" t="s">
        <v>26</v>
      </c>
      <c r="I13" s="92">
        <f>SUM(I3:I11)</f>
        <v>774</v>
      </c>
      <c r="J13" s="88"/>
      <c r="L13" s="82" t="s">
        <v>35</v>
      </c>
      <c r="M13" s="125">
        <f>I13</f>
        <v>774</v>
      </c>
    </row>
    <row r="14" spans="1:14" x14ac:dyDescent="0.3">
      <c r="D14" s="138">
        <f ca="1">RANDBETWEEN(1,20)</f>
        <v>8</v>
      </c>
      <c r="H14" s="128" t="s">
        <v>27</v>
      </c>
      <c r="I14" s="92">
        <f>COUNT(I3:I11)</f>
        <v>9</v>
      </c>
      <c r="J14" s="88"/>
    </row>
    <row r="15" spans="1:14" x14ac:dyDescent="0.3">
      <c r="H15" s="128" t="s">
        <v>29</v>
      </c>
      <c r="I15" s="122">
        <f>I13/4</f>
        <v>193.5</v>
      </c>
      <c r="J15" s="88" t="s">
        <v>30</v>
      </c>
      <c r="L15" s="15" t="s">
        <v>36</v>
      </c>
      <c r="M15" s="124">
        <f>M7</f>
        <v>41</v>
      </c>
    </row>
    <row r="16" spans="1:14" ht="16.2" thickBot="1" x14ac:dyDescent="0.35">
      <c r="H16" s="129" t="s">
        <v>31</v>
      </c>
      <c r="I16" s="123">
        <f>I15*2</f>
        <v>387</v>
      </c>
      <c r="J16" s="93" t="s">
        <v>32</v>
      </c>
    </row>
    <row r="17" ht="16.2" thickTop="1" x14ac:dyDescent="0.3"/>
  </sheetData>
  <sortState ref="A2:F12">
    <sortCondition descending="1" ref="E2:E12"/>
    <sortCondition descending="1" ref="C2:C12"/>
  </sortState>
  <conditionalFormatting sqref="M15">
    <cfRule type="cellIs" dxfId="361" priority="17" operator="greaterThan">
      <formula>$M$13</formula>
    </cfRule>
    <cfRule type="cellIs" dxfId="360" priority="18" operator="between">
      <formula>$M$12</formula>
      <formula>$M$13</formula>
    </cfRule>
    <cfRule type="cellIs" dxfId="359" priority="19" operator="between">
      <formula>$M$11</formula>
      <formula>$M$12</formula>
    </cfRule>
    <cfRule type="cellIs" dxfId="358" priority="20" operator="lessThan">
      <formula>$M$11</formula>
    </cfRule>
  </conditionalFormatting>
  <conditionalFormatting sqref="D2:D12">
    <cfRule type="cellIs" dxfId="357" priority="3" operator="equal">
      <formula>20</formula>
    </cfRule>
    <cfRule type="cellIs" dxfId="356" priority="4" operator="equal">
      <formula>1</formula>
    </cfRule>
  </conditionalFormatting>
  <conditionalFormatting sqref="D14">
    <cfRule type="cellIs" dxfId="355" priority="1" operator="equal">
      <formula>20</formula>
    </cfRule>
    <cfRule type="cellIs" dxfId="354" priority="2" operator="equal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zoomScaleNormal="100" workbookViewId="0"/>
  </sheetViews>
  <sheetFormatPr defaultRowHeight="15.6" x14ac:dyDescent="0.3"/>
  <cols>
    <col min="1" max="1" width="16.69921875" style="20" bestFit="1" customWidth="1"/>
    <col min="2" max="2" width="25.69921875" style="20" bestFit="1" customWidth="1"/>
    <col min="3" max="3" width="14.296875" style="20" bestFit="1" customWidth="1"/>
    <col min="4" max="4" width="4.8984375" style="20" bestFit="1" customWidth="1"/>
    <col min="5" max="5" width="5.796875" style="20" bestFit="1" customWidth="1"/>
    <col min="6" max="6" width="3.8984375" style="20" bestFit="1" customWidth="1"/>
    <col min="7" max="7" width="7.09765625" style="20" bestFit="1" customWidth="1"/>
    <col min="8" max="8" width="3.8984375" style="20" bestFit="1" customWidth="1"/>
    <col min="9" max="9" width="5.3984375" style="20" bestFit="1" customWidth="1"/>
    <col min="10" max="10" width="9.19921875" style="20" bestFit="1" customWidth="1"/>
    <col min="11" max="11" width="5.796875" bestFit="1" customWidth="1"/>
  </cols>
  <sheetData>
    <row r="1" spans="1:11" ht="16.2" thickBot="1" x14ac:dyDescent="0.35">
      <c r="A1" s="102" t="s">
        <v>0</v>
      </c>
      <c r="B1" s="77" t="s">
        <v>37</v>
      </c>
      <c r="C1" s="77" t="s">
        <v>38</v>
      </c>
      <c r="D1" s="79" t="s">
        <v>39</v>
      </c>
      <c r="E1" s="77" t="s">
        <v>40</v>
      </c>
      <c r="F1" s="77" t="s">
        <v>41</v>
      </c>
      <c r="G1" s="77" t="s">
        <v>42</v>
      </c>
      <c r="H1" s="81" t="s">
        <v>43</v>
      </c>
      <c r="I1" s="78" t="s">
        <v>28</v>
      </c>
      <c r="J1" s="191" t="s">
        <v>84</v>
      </c>
      <c r="K1" s="77" t="s">
        <v>97</v>
      </c>
    </row>
    <row r="2" spans="1:11" x14ac:dyDescent="0.3">
      <c r="A2" s="73" t="s">
        <v>189</v>
      </c>
      <c r="B2" s="72"/>
      <c r="C2" s="72"/>
      <c r="D2" s="80">
        <v>0</v>
      </c>
      <c r="E2" s="154">
        <v>0</v>
      </c>
      <c r="F2" s="154">
        <v>0</v>
      </c>
      <c r="G2" s="154">
        <v>0</v>
      </c>
      <c r="H2" s="138">
        <f t="shared" ref="H2:H5" ca="1" si="0">RANDBETWEEN(1,20)</f>
        <v>3</v>
      </c>
      <c r="I2" s="72">
        <f t="shared" ref="I2:I5" ca="1" si="1">SUM(D2:H2)</f>
        <v>3</v>
      </c>
      <c r="J2" s="157"/>
      <c r="K2" s="179"/>
    </row>
    <row r="3" spans="1:11" x14ac:dyDescent="0.3">
      <c r="A3" s="73" t="s">
        <v>189</v>
      </c>
      <c r="B3" s="72"/>
      <c r="C3" s="72"/>
      <c r="D3" s="80">
        <v>0</v>
      </c>
      <c r="E3" s="154">
        <v>0</v>
      </c>
      <c r="F3" s="154">
        <v>0</v>
      </c>
      <c r="G3" s="154">
        <v>0</v>
      </c>
      <c r="H3" s="138">
        <f t="shared" ca="1" si="0"/>
        <v>8</v>
      </c>
      <c r="I3" s="72">
        <f t="shared" ca="1" si="1"/>
        <v>8</v>
      </c>
      <c r="J3" s="157"/>
      <c r="K3" s="179"/>
    </row>
    <row r="4" spans="1:11" x14ac:dyDescent="0.3">
      <c r="A4" s="73" t="s">
        <v>189</v>
      </c>
      <c r="B4" s="72"/>
      <c r="C4" s="72"/>
      <c r="D4" s="80">
        <v>0</v>
      </c>
      <c r="E4" s="154">
        <v>0</v>
      </c>
      <c r="F4" s="154">
        <v>0</v>
      </c>
      <c r="G4" s="154">
        <v>0</v>
      </c>
      <c r="H4" s="138">
        <f t="shared" ca="1" si="0"/>
        <v>3</v>
      </c>
      <c r="I4" s="72">
        <f t="shared" ref="I4" ca="1" si="2">SUM(D4:H4)</f>
        <v>3</v>
      </c>
      <c r="J4" s="157"/>
      <c r="K4" s="179"/>
    </row>
    <row r="5" spans="1:11" x14ac:dyDescent="0.3">
      <c r="A5" s="164" t="s">
        <v>189</v>
      </c>
      <c r="B5" s="75"/>
      <c r="C5" s="75"/>
      <c r="D5" s="165">
        <v>0</v>
      </c>
      <c r="E5" s="166">
        <v>0</v>
      </c>
      <c r="F5" s="166">
        <v>0</v>
      </c>
      <c r="G5" s="166">
        <v>0</v>
      </c>
      <c r="H5" s="140">
        <f t="shared" ca="1" si="0"/>
        <v>12</v>
      </c>
      <c r="I5" s="75">
        <f t="shared" ca="1" si="1"/>
        <v>12</v>
      </c>
      <c r="J5" s="187"/>
      <c r="K5" s="192"/>
    </row>
    <row r="6" spans="1:11" ht="16.2" thickBot="1" x14ac:dyDescent="0.35">
      <c r="A6"/>
      <c r="B6"/>
      <c r="C6"/>
      <c r="D6"/>
      <c r="E6"/>
      <c r="F6"/>
      <c r="G6"/>
      <c r="H6"/>
      <c r="I6"/>
      <c r="J6"/>
    </row>
    <row r="7" spans="1:11" ht="16.2" thickBot="1" x14ac:dyDescent="0.35">
      <c r="A7" s="102" t="s">
        <v>0</v>
      </c>
      <c r="B7" s="77" t="s">
        <v>37</v>
      </c>
      <c r="C7" s="77" t="s">
        <v>38</v>
      </c>
      <c r="D7" s="79" t="s">
        <v>39</v>
      </c>
      <c r="E7" s="77" t="s">
        <v>40</v>
      </c>
      <c r="F7" s="77" t="s">
        <v>41</v>
      </c>
      <c r="G7" s="77" t="s">
        <v>42</v>
      </c>
      <c r="H7" s="81" t="s">
        <v>43</v>
      </c>
      <c r="I7" s="78" t="s">
        <v>28</v>
      </c>
      <c r="J7" s="191" t="s">
        <v>84</v>
      </c>
      <c r="K7" s="77" t="s">
        <v>97</v>
      </c>
    </row>
    <row r="8" spans="1:11" x14ac:dyDescent="0.3">
      <c r="A8" s="71" t="s">
        <v>113</v>
      </c>
      <c r="B8" s="72" t="s">
        <v>119</v>
      </c>
      <c r="C8" s="179" t="s">
        <v>120</v>
      </c>
      <c r="D8" s="80">
        <v>10</v>
      </c>
      <c r="E8" s="154">
        <v>4</v>
      </c>
      <c r="F8" s="154">
        <v>2</v>
      </c>
      <c r="G8" s="180">
        <v>1</v>
      </c>
      <c r="H8" s="138">
        <f t="shared" ref="H8:H18" ca="1" si="3">RANDBETWEEN(1,20)</f>
        <v>3</v>
      </c>
      <c r="I8" s="72">
        <f t="shared" ref="I8:I15" ca="1" si="4">SUM(D8:H8)</f>
        <v>20</v>
      </c>
      <c r="J8" s="167"/>
      <c r="K8" s="193"/>
    </row>
    <row r="9" spans="1:11" x14ac:dyDescent="0.3">
      <c r="A9" s="71" t="s">
        <v>113</v>
      </c>
      <c r="B9" s="72" t="s">
        <v>123</v>
      </c>
      <c r="C9" s="179" t="s">
        <v>120</v>
      </c>
      <c r="D9" s="80">
        <v>5</v>
      </c>
      <c r="E9" s="154">
        <v>4</v>
      </c>
      <c r="F9" s="154">
        <v>2</v>
      </c>
      <c r="G9" s="180">
        <v>1</v>
      </c>
      <c r="H9" s="138">
        <f t="shared" ca="1" si="3"/>
        <v>15</v>
      </c>
      <c r="I9" s="72">
        <f t="shared" ca="1" si="4"/>
        <v>27</v>
      </c>
      <c r="J9" s="167"/>
      <c r="K9" s="193"/>
    </row>
    <row r="10" spans="1:11" x14ac:dyDescent="0.3">
      <c r="A10" s="74" t="s">
        <v>113</v>
      </c>
      <c r="B10" s="75" t="s">
        <v>121</v>
      </c>
      <c r="C10" s="75" t="s">
        <v>122</v>
      </c>
      <c r="D10" s="165">
        <v>10</v>
      </c>
      <c r="E10" s="166">
        <v>4</v>
      </c>
      <c r="F10" s="166">
        <v>2</v>
      </c>
      <c r="G10" s="181">
        <v>1</v>
      </c>
      <c r="H10" s="140">
        <f t="shared" ca="1" si="3"/>
        <v>13</v>
      </c>
      <c r="I10" s="75">
        <f t="shared" ca="1" si="4"/>
        <v>30</v>
      </c>
      <c r="J10" s="168"/>
      <c r="K10" s="194"/>
    </row>
    <row r="11" spans="1:11" x14ac:dyDescent="0.3">
      <c r="A11" s="71" t="s">
        <v>114</v>
      </c>
      <c r="B11" s="72" t="s">
        <v>117</v>
      </c>
      <c r="C11" s="72" t="s">
        <v>124</v>
      </c>
      <c r="D11" s="80">
        <v>10</v>
      </c>
      <c r="E11" s="154">
        <v>4</v>
      </c>
      <c r="F11" s="154">
        <v>2</v>
      </c>
      <c r="G11" s="180">
        <v>1</v>
      </c>
      <c r="H11" s="138">
        <f t="shared" ca="1" si="3"/>
        <v>2</v>
      </c>
      <c r="I11" s="72">
        <f t="shared" ca="1" si="4"/>
        <v>19</v>
      </c>
      <c r="J11" s="167"/>
      <c r="K11" s="193"/>
    </row>
    <row r="12" spans="1:11" x14ac:dyDescent="0.3">
      <c r="A12" s="71" t="s">
        <v>114</v>
      </c>
      <c r="B12" s="72" t="s">
        <v>116</v>
      </c>
      <c r="C12" s="72" t="s">
        <v>124</v>
      </c>
      <c r="D12" s="80">
        <v>5</v>
      </c>
      <c r="E12" s="154">
        <v>4</v>
      </c>
      <c r="F12" s="154">
        <v>2</v>
      </c>
      <c r="G12" s="180">
        <v>1</v>
      </c>
      <c r="H12" s="138">
        <f t="shared" ca="1" si="3"/>
        <v>1</v>
      </c>
      <c r="I12" s="72">
        <f t="shared" ca="1" si="4"/>
        <v>13</v>
      </c>
      <c r="J12" s="167"/>
      <c r="K12" s="193"/>
    </row>
    <row r="13" spans="1:11" x14ac:dyDescent="0.3">
      <c r="A13" s="74" t="s">
        <v>114</v>
      </c>
      <c r="B13" s="75" t="s">
        <v>118</v>
      </c>
      <c r="C13" s="75" t="s">
        <v>124</v>
      </c>
      <c r="D13" s="165">
        <v>10</v>
      </c>
      <c r="E13" s="166">
        <v>4</v>
      </c>
      <c r="F13" s="166">
        <v>2</v>
      </c>
      <c r="G13" s="181">
        <v>1</v>
      </c>
      <c r="H13" s="140">
        <f t="shared" ca="1" si="3"/>
        <v>6</v>
      </c>
      <c r="I13" s="75">
        <f t="shared" ca="1" si="4"/>
        <v>23</v>
      </c>
      <c r="J13" s="168"/>
      <c r="K13" s="194"/>
    </row>
    <row r="14" spans="1:11" x14ac:dyDescent="0.3">
      <c r="A14" s="69" t="s">
        <v>115</v>
      </c>
      <c r="B14" s="70" t="s">
        <v>116</v>
      </c>
      <c r="C14" s="70" t="s">
        <v>124</v>
      </c>
      <c r="D14" s="182">
        <v>4</v>
      </c>
      <c r="E14" s="183">
        <v>1</v>
      </c>
      <c r="F14" s="183">
        <v>0</v>
      </c>
      <c r="G14" s="184">
        <v>1</v>
      </c>
      <c r="H14" s="139">
        <f t="shared" ca="1" si="3"/>
        <v>11</v>
      </c>
      <c r="I14" s="70">
        <f t="shared" ca="1" si="4"/>
        <v>17</v>
      </c>
      <c r="J14" s="185"/>
      <c r="K14" s="195"/>
    </row>
    <row r="15" spans="1:11" x14ac:dyDescent="0.3">
      <c r="A15" s="74" t="s">
        <v>115</v>
      </c>
      <c r="B15" s="75" t="s">
        <v>118</v>
      </c>
      <c r="C15" s="75" t="s">
        <v>124</v>
      </c>
      <c r="D15" s="165">
        <v>4</v>
      </c>
      <c r="E15" s="166">
        <v>1</v>
      </c>
      <c r="F15" s="166">
        <v>0</v>
      </c>
      <c r="G15" s="181">
        <v>1</v>
      </c>
      <c r="H15" s="140">
        <f t="shared" ca="1" si="3"/>
        <v>20</v>
      </c>
      <c r="I15" s="75">
        <f t="shared" ca="1" si="4"/>
        <v>26</v>
      </c>
      <c r="J15" s="168"/>
      <c r="K15" s="194"/>
    </row>
    <row r="16" spans="1:11" x14ac:dyDescent="0.3">
      <c r="A16" s="69" t="s">
        <v>184</v>
      </c>
      <c r="B16" s="70" t="s">
        <v>179</v>
      </c>
      <c r="C16" s="70" t="s">
        <v>180</v>
      </c>
      <c r="D16" s="182">
        <v>6</v>
      </c>
      <c r="E16" s="183">
        <v>10</v>
      </c>
      <c r="F16" s="183">
        <v>0</v>
      </c>
      <c r="G16" s="183">
        <v>0</v>
      </c>
      <c r="H16" s="139">
        <f t="shared" ca="1" si="3"/>
        <v>3</v>
      </c>
      <c r="I16" s="70">
        <f t="shared" ref="I16" ca="1" si="5">SUM(D16:H16)</f>
        <v>19</v>
      </c>
      <c r="J16" s="185"/>
      <c r="K16" s="195"/>
    </row>
    <row r="17" spans="1:11" x14ac:dyDescent="0.3">
      <c r="A17" s="71" t="s">
        <v>184</v>
      </c>
      <c r="B17" s="72" t="s">
        <v>185</v>
      </c>
      <c r="C17" s="72" t="s">
        <v>186</v>
      </c>
      <c r="D17" s="80">
        <v>6</v>
      </c>
      <c r="E17" s="154">
        <v>10</v>
      </c>
      <c r="F17" s="154">
        <v>0</v>
      </c>
      <c r="G17" s="154">
        <v>0</v>
      </c>
      <c r="H17" s="138">
        <f t="shared" ca="1" si="3"/>
        <v>4</v>
      </c>
      <c r="I17" s="72">
        <f t="shared" ref="I17" ca="1" si="6">SUM(D17:H17)</f>
        <v>20</v>
      </c>
      <c r="J17" s="208"/>
      <c r="K17" s="193"/>
    </row>
    <row r="18" spans="1:11" x14ac:dyDescent="0.3">
      <c r="A18" s="74" t="s">
        <v>184</v>
      </c>
      <c r="B18" s="75" t="s">
        <v>153</v>
      </c>
      <c r="C18" s="75" t="s">
        <v>153</v>
      </c>
      <c r="D18" s="165">
        <v>6</v>
      </c>
      <c r="E18" s="166">
        <v>10</v>
      </c>
      <c r="F18" s="166">
        <v>4</v>
      </c>
      <c r="G18" s="166">
        <v>0</v>
      </c>
      <c r="H18" s="140">
        <f t="shared" ca="1" si="3"/>
        <v>17</v>
      </c>
      <c r="I18" s="75">
        <f t="shared" ref="I18" ca="1" si="7">SUM(D18:H18)</f>
        <v>37</v>
      </c>
      <c r="J18" s="168"/>
      <c r="K18" s="194"/>
    </row>
  </sheetData>
  <conditionalFormatting sqref="H7 H10">
    <cfRule type="cellIs" dxfId="353" priority="1157" operator="equal">
      <formula>20</formula>
    </cfRule>
    <cfRule type="cellIs" dxfId="352" priority="1158" operator="equal">
      <formula>1</formula>
    </cfRule>
  </conditionalFormatting>
  <conditionalFormatting sqref="H7 H10">
    <cfRule type="cellIs" dxfId="351" priority="1147" operator="equal">
      <formula>20</formula>
    </cfRule>
    <cfRule type="cellIs" dxfId="350" priority="1148" operator="equal">
      <formula>1</formula>
    </cfRule>
  </conditionalFormatting>
  <conditionalFormatting sqref="H7">
    <cfRule type="cellIs" dxfId="349" priority="1113" operator="equal">
      <formula>20</formula>
    </cfRule>
    <cfRule type="cellIs" dxfId="348" priority="1114" operator="equal">
      <formula>1</formula>
    </cfRule>
  </conditionalFormatting>
  <conditionalFormatting sqref="E7">
    <cfRule type="cellIs" dxfId="347" priority="1107" operator="equal">
      <formula>"No"</formula>
    </cfRule>
    <cfRule type="cellIs" dxfId="346" priority="1108" operator="equal">
      <formula>"Yes"</formula>
    </cfRule>
  </conditionalFormatting>
  <conditionalFormatting sqref="H7">
    <cfRule type="cellIs" dxfId="345" priority="1103" operator="equal">
      <formula>20</formula>
    </cfRule>
    <cfRule type="cellIs" dxfId="344" priority="1104" operator="equal">
      <formula>1</formula>
    </cfRule>
  </conditionalFormatting>
  <conditionalFormatting sqref="E7">
    <cfRule type="cellIs" dxfId="343" priority="1097" operator="equal">
      <formula>"No"</formula>
    </cfRule>
    <cfRule type="cellIs" dxfId="342" priority="1098" operator="equal">
      <formula>"Yes"</formula>
    </cfRule>
  </conditionalFormatting>
  <conditionalFormatting sqref="H10">
    <cfRule type="cellIs" dxfId="341" priority="1075" operator="equal">
      <formula>20</formula>
    </cfRule>
    <cfRule type="cellIs" dxfId="340" priority="1076" operator="equal">
      <formula>1</formula>
    </cfRule>
  </conditionalFormatting>
  <conditionalFormatting sqref="H10">
    <cfRule type="cellIs" dxfId="339" priority="1065" operator="equal">
      <formula>20</formula>
    </cfRule>
    <cfRule type="cellIs" dxfId="338" priority="1066" operator="equal">
      <formula>1</formula>
    </cfRule>
  </conditionalFormatting>
  <conditionalFormatting sqref="F7">
    <cfRule type="cellIs" dxfId="337" priority="939" operator="equal">
      <formula>"No"</formula>
    </cfRule>
    <cfRule type="cellIs" dxfId="336" priority="940" operator="equal">
      <formula>"Yes"</formula>
    </cfRule>
  </conditionalFormatting>
  <conditionalFormatting sqref="F7">
    <cfRule type="cellIs" dxfId="335" priority="937" operator="equal">
      <formula>"No"</formula>
    </cfRule>
    <cfRule type="cellIs" dxfId="334" priority="938" operator="equal">
      <formula>"Yes"</formula>
    </cfRule>
  </conditionalFormatting>
  <conditionalFormatting sqref="H12">
    <cfRule type="cellIs" dxfId="333" priority="909" operator="equal">
      <formula>20</formula>
    </cfRule>
    <cfRule type="cellIs" dxfId="332" priority="910" operator="equal">
      <formula>1</formula>
    </cfRule>
  </conditionalFormatting>
  <conditionalFormatting sqref="H12">
    <cfRule type="cellIs" dxfId="331" priority="907" operator="equal">
      <formula>20</formula>
    </cfRule>
    <cfRule type="cellIs" dxfId="330" priority="908" operator="equal">
      <formula>1</formula>
    </cfRule>
  </conditionalFormatting>
  <conditionalFormatting sqref="H12">
    <cfRule type="cellIs" dxfId="329" priority="905" operator="equal">
      <formula>20</formula>
    </cfRule>
    <cfRule type="cellIs" dxfId="328" priority="906" operator="equal">
      <formula>1</formula>
    </cfRule>
  </conditionalFormatting>
  <conditionalFormatting sqref="H12">
    <cfRule type="cellIs" dxfId="327" priority="901" operator="equal">
      <formula>20</formula>
    </cfRule>
    <cfRule type="cellIs" dxfId="326" priority="902" operator="equal">
      <formula>1</formula>
    </cfRule>
  </conditionalFormatting>
  <conditionalFormatting sqref="F8:F10">
    <cfRule type="cellIs" dxfId="325" priority="861" operator="equal">
      <formula>"No"</formula>
    </cfRule>
    <cfRule type="cellIs" dxfId="324" priority="862" operator="equal">
      <formula>"Yes"</formula>
    </cfRule>
  </conditionalFormatting>
  <conditionalFormatting sqref="F8:F10">
    <cfRule type="cellIs" dxfId="323" priority="859" operator="equal">
      <formula>"No"</formula>
    </cfRule>
    <cfRule type="cellIs" dxfId="322" priority="860" operator="equal">
      <formula>"Yes"</formula>
    </cfRule>
  </conditionalFormatting>
  <conditionalFormatting sqref="H8">
    <cfRule type="cellIs" dxfId="321" priority="883" operator="equal">
      <formula>20</formula>
    </cfRule>
    <cfRule type="cellIs" dxfId="320" priority="884" operator="equal">
      <formula>1</formula>
    </cfRule>
  </conditionalFormatting>
  <conditionalFormatting sqref="H8">
    <cfRule type="cellIs" dxfId="319" priority="881" operator="equal">
      <formula>20</formula>
    </cfRule>
    <cfRule type="cellIs" dxfId="318" priority="882" operator="equal">
      <formula>1</formula>
    </cfRule>
  </conditionalFormatting>
  <conditionalFormatting sqref="H8">
    <cfRule type="cellIs" dxfId="317" priority="879" operator="equal">
      <formula>20</formula>
    </cfRule>
    <cfRule type="cellIs" dxfId="316" priority="880" operator="equal">
      <formula>1</formula>
    </cfRule>
  </conditionalFormatting>
  <conditionalFormatting sqref="E8:E10">
    <cfRule type="cellIs" dxfId="315" priority="877" operator="equal">
      <formula>"No"</formula>
    </cfRule>
    <cfRule type="cellIs" dxfId="314" priority="878" operator="equal">
      <formula>"Yes"</formula>
    </cfRule>
  </conditionalFormatting>
  <conditionalFormatting sqref="H8">
    <cfRule type="cellIs" dxfId="313" priority="875" operator="equal">
      <formula>20</formula>
    </cfRule>
    <cfRule type="cellIs" dxfId="312" priority="876" operator="equal">
      <formula>1</formula>
    </cfRule>
  </conditionalFormatting>
  <conditionalFormatting sqref="E8:E10">
    <cfRule type="cellIs" dxfId="311" priority="873" operator="equal">
      <formula>"No"</formula>
    </cfRule>
    <cfRule type="cellIs" dxfId="310" priority="874" operator="equal">
      <formula>"Yes"</formula>
    </cfRule>
  </conditionalFormatting>
  <conditionalFormatting sqref="H9">
    <cfRule type="cellIs" dxfId="309" priority="857" operator="equal">
      <formula>20</formula>
    </cfRule>
    <cfRule type="cellIs" dxfId="308" priority="858" operator="equal">
      <formula>1</formula>
    </cfRule>
  </conditionalFormatting>
  <conditionalFormatting sqref="H9">
    <cfRule type="cellIs" dxfId="307" priority="855" operator="equal">
      <formula>20</formula>
    </cfRule>
    <cfRule type="cellIs" dxfId="306" priority="856" operator="equal">
      <formula>1</formula>
    </cfRule>
  </conditionalFormatting>
  <conditionalFormatting sqref="H9">
    <cfRule type="cellIs" dxfId="305" priority="853" operator="equal">
      <formula>20</formula>
    </cfRule>
    <cfRule type="cellIs" dxfId="304" priority="854" operator="equal">
      <formula>1</formula>
    </cfRule>
  </conditionalFormatting>
  <conditionalFormatting sqref="H9">
    <cfRule type="cellIs" dxfId="303" priority="851" operator="equal">
      <formula>20</formula>
    </cfRule>
    <cfRule type="cellIs" dxfId="302" priority="852" operator="equal">
      <formula>1</formula>
    </cfRule>
  </conditionalFormatting>
  <conditionalFormatting sqref="H11">
    <cfRule type="cellIs" dxfId="301" priority="577" operator="equal">
      <formula>20</formula>
    </cfRule>
    <cfRule type="cellIs" dxfId="300" priority="578" operator="equal">
      <formula>1</formula>
    </cfRule>
  </conditionalFormatting>
  <conditionalFormatting sqref="H11">
    <cfRule type="cellIs" dxfId="299" priority="575" operator="equal">
      <formula>20</formula>
    </cfRule>
    <cfRule type="cellIs" dxfId="298" priority="576" operator="equal">
      <formula>1</formula>
    </cfRule>
  </conditionalFormatting>
  <conditionalFormatting sqref="H11">
    <cfRule type="cellIs" dxfId="297" priority="573" operator="equal">
      <formula>20</formula>
    </cfRule>
    <cfRule type="cellIs" dxfId="296" priority="574" operator="equal">
      <formula>1</formula>
    </cfRule>
  </conditionalFormatting>
  <conditionalFormatting sqref="H11">
    <cfRule type="cellIs" dxfId="295" priority="571" operator="equal">
      <formula>20</formula>
    </cfRule>
    <cfRule type="cellIs" dxfId="294" priority="572" operator="equal">
      <formula>1</formula>
    </cfRule>
  </conditionalFormatting>
  <conditionalFormatting sqref="H13:H15">
    <cfRule type="cellIs" dxfId="293" priority="497" operator="equal">
      <formula>20</formula>
    </cfRule>
    <cfRule type="cellIs" dxfId="292" priority="498" operator="equal">
      <formula>1</formula>
    </cfRule>
  </conditionalFormatting>
  <conditionalFormatting sqref="H13:H15">
    <cfRule type="cellIs" dxfId="291" priority="495" operator="equal">
      <formula>20</formula>
    </cfRule>
    <cfRule type="cellIs" dxfId="290" priority="496" operator="equal">
      <formula>1</formula>
    </cfRule>
  </conditionalFormatting>
  <conditionalFormatting sqref="H13:H15">
    <cfRule type="cellIs" dxfId="289" priority="493" operator="equal">
      <formula>20</formula>
    </cfRule>
    <cfRule type="cellIs" dxfId="288" priority="494" operator="equal">
      <formula>1</formula>
    </cfRule>
  </conditionalFormatting>
  <conditionalFormatting sqref="H13:H15">
    <cfRule type="cellIs" dxfId="287" priority="489" operator="equal">
      <formula>20</formula>
    </cfRule>
    <cfRule type="cellIs" dxfId="286" priority="490" operator="equal">
      <formula>1</formula>
    </cfRule>
  </conditionalFormatting>
  <conditionalFormatting sqref="G7">
    <cfRule type="cellIs" dxfId="285" priority="399" operator="equal">
      <formula>"No"</formula>
    </cfRule>
    <cfRule type="cellIs" dxfId="284" priority="400" operator="equal">
      <formula>"Yes"</formula>
    </cfRule>
  </conditionalFormatting>
  <conditionalFormatting sqref="G8">
    <cfRule type="cellIs" dxfId="283" priority="397" operator="equal">
      <formula>"No"</formula>
    </cfRule>
    <cfRule type="cellIs" dxfId="282" priority="398" operator="equal">
      <formula>"Yes"</formula>
    </cfRule>
  </conditionalFormatting>
  <conditionalFormatting sqref="G9">
    <cfRule type="cellIs" dxfId="281" priority="395" operator="equal">
      <formula>"No"</formula>
    </cfRule>
    <cfRule type="cellIs" dxfId="280" priority="396" operator="equal">
      <formula>"Yes"</formula>
    </cfRule>
  </conditionalFormatting>
  <conditionalFormatting sqref="E10">
    <cfRule type="cellIs" dxfId="279" priority="383" operator="equal">
      <formula>"No"</formula>
    </cfRule>
    <cfRule type="cellIs" dxfId="278" priority="384" operator="equal">
      <formula>"Yes"</formula>
    </cfRule>
  </conditionalFormatting>
  <conditionalFormatting sqref="E10">
    <cfRule type="cellIs" dxfId="277" priority="381" operator="equal">
      <formula>"No"</formula>
    </cfRule>
    <cfRule type="cellIs" dxfId="276" priority="382" operator="equal">
      <formula>"Yes"</formula>
    </cfRule>
  </conditionalFormatting>
  <conditionalFormatting sqref="F10">
    <cfRule type="cellIs" dxfId="275" priority="379" operator="equal">
      <formula>"No"</formula>
    </cfRule>
    <cfRule type="cellIs" dxfId="274" priority="380" operator="equal">
      <formula>"Yes"</formula>
    </cfRule>
  </conditionalFormatting>
  <conditionalFormatting sqref="F10">
    <cfRule type="cellIs" dxfId="273" priority="377" operator="equal">
      <formula>"No"</formula>
    </cfRule>
    <cfRule type="cellIs" dxfId="272" priority="378" operator="equal">
      <formula>"Yes"</formula>
    </cfRule>
  </conditionalFormatting>
  <conditionalFormatting sqref="F11:F13">
    <cfRule type="cellIs" dxfId="271" priority="371" operator="equal">
      <formula>"No"</formula>
    </cfRule>
    <cfRule type="cellIs" dxfId="270" priority="372" operator="equal">
      <formula>"Yes"</formula>
    </cfRule>
  </conditionalFormatting>
  <conditionalFormatting sqref="F11:F13">
    <cfRule type="cellIs" dxfId="269" priority="369" operator="equal">
      <formula>"No"</formula>
    </cfRule>
    <cfRule type="cellIs" dxfId="268" priority="370" operator="equal">
      <formula>"Yes"</formula>
    </cfRule>
  </conditionalFormatting>
  <conditionalFormatting sqref="E11:E13">
    <cfRule type="cellIs" dxfId="267" priority="375" operator="equal">
      <formula>"No"</formula>
    </cfRule>
    <cfRule type="cellIs" dxfId="266" priority="376" operator="equal">
      <formula>"Yes"</formula>
    </cfRule>
  </conditionalFormatting>
  <conditionalFormatting sqref="E11:E13">
    <cfRule type="cellIs" dxfId="265" priority="373" operator="equal">
      <formula>"No"</formula>
    </cfRule>
    <cfRule type="cellIs" dxfId="264" priority="374" operator="equal">
      <formula>"Yes"</formula>
    </cfRule>
  </conditionalFormatting>
  <conditionalFormatting sqref="G10">
    <cfRule type="cellIs" dxfId="263" priority="367" operator="equal">
      <formula>"No"</formula>
    </cfRule>
    <cfRule type="cellIs" dxfId="262" priority="368" operator="equal">
      <formula>"Yes"</formula>
    </cfRule>
  </conditionalFormatting>
  <conditionalFormatting sqref="G11">
    <cfRule type="cellIs" dxfId="261" priority="365" operator="equal">
      <formula>"No"</formula>
    </cfRule>
    <cfRule type="cellIs" dxfId="260" priority="366" operator="equal">
      <formula>"Yes"</formula>
    </cfRule>
  </conditionalFormatting>
  <conditionalFormatting sqref="G12">
    <cfRule type="cellIs" dxfId="259" priority="363" operator="equal">
      <formula>"No"</formula>
    </cfRule>
    <cfRule type="cellIs" dxfId="258" priority="364" operator="equal">
      <formula>"Yes"</formula>
    </cfRule>
  </conditionalFormatting>
  <conditionalFormatting sqref="G13">
    <cfRule type="cellIs" dxfId="257" priority="361" operator="equal">
      <formula>"No"</formula>
    </cfRule>
    <cfRule type="cellIs" dxfId="256" priority="362" operator="equal">
      <formula>"Yes"</formula>
    </cfRule>
  </conditionalFormatting>
  <conditionalFormatting sqref="G14">
    <cfRule type="cellIs" dxfId="255" priority="359" operator="equal">
      <formula>"No"</formula>
    </cfRule>
    <cfRule type="cellIs" dxfId="254" priority="360" operator="equal">
      <formula>"Yes"</formula>
    </cfRule>
  </conditionalFormatting>
  <conditionalFormatting sqref="F13:F15">
    <cfRule type="cellIs" dxfId="253" priority="353" operator="equal">
      <formula>"No"</formula>
    </cfRule>
    <cfRule type="cellIs" dxfId="252" priority="354" operator="equal">
      <formula>"Yes"</formula>
    </cfRule>
  </conditionalFormatting>
  <conditionalFormatting sqref="F13:F15">
    <cfRule type="cellIs" dxfId="251" priority="351" operator="equal">
      <formula>"No"</formula>
    </cfRule>
    <cfRule type="cellIs" dxfId="250" priority="352" operator="equal">
      <formula>"Yes"</formula>
    </cfRule>
  </conditionalFormatting>
  <conditionalFormatting sqref="E13:E15">
    <cfRule type="cellIs" dxfId="249" priority="357" operator="equal">
      <formula>"No"</formula>
    </cfRule>
    <cfRule type="cellIs" dxfId="248" priority="358" operator="equal">
      <formula>"Yes"</formula>
    </cfRule>
  </conditionalFormatting>
  <conditionalFormatting sqref="E13:E15">
    <cfRule type="cellIs" dxfId="247" priority="355" operator="equal">
      <formula>"No"</formula>
    </cfRule>
    <cfRule type="cellIs" dxfId="246" priority="356" operator="equal">
      <formula>"Yes"</formula>
    </cfRule>
  </conditionalFormatting>
  <conditionalFormatting sqref="H8 H11">
    <cfRule type="cellIs" dxfId="245" priority="341" operator="equal">
      <formula>20</formula>
    </cfRule>
    <cfRule type="cellIs" dxfId="244" priority="342" operator="equal">
      <formula>1</formula>
    </cfRule>
  </conditionalFormatting>
  <conditionalFormatting sqref="H8 H11">
    <cfRule type="cellIs" dxfId="243" priority="339" operator="equal">
      <formula>20</formula>
    </cfRule>
    <cfRule type="cellIs" dxfId="242" priority="340" operator="equal">
      <formula>1</formula>
    </cfRule>
  </conditionalFormatting>
  <conditionalFormatting sqref="H8">
    <cfRule type="cellIs" dxfId="241" priority="337" operator="equal">
      <formula>20</formula>
    </cfRule>
    <cfRule type="cellIs" dxfId="240" priority="338" operator="equal">
      <formula>1</formula>
    </cfRule>
  </conditionalFormatting>
  <conditionalFormatting sqref="E8">
    <cfRule type="cellIs" dxfId="239" priority="335" operator="equal">
      <formula>"No"</formula>
    </cfRule>
    <cfRule type="cellIs" dxfId="238" priority="336" operator="equal">
      <formula>"Yes"</formula>
    </cfRule>
  </conditionalFormatting>
  <conditionalFormatting sqref="H8">
    <cfRule type="cellIs" dxfId="237" priority="333" operator="equal">
      <formula>20</formula>
    </cfRule>
    <cfRule type="cellIs" dxfId="236" priority="334" operator="equal">
      <formula>1</formula>
    </cfRule>
  </conditionalFormatting>
  <conditionalFormatting sqref="E8">
    <cfRule type="cellIs" dxfId="235" priority="331" operator="equal">
      <formula>"No"</formula>
    </cfRule>
    <cfRule type="cellIs" dxfId="234" priority="332" operator="equal">
      <formula>"Yes"</formula>
    </cfRule>
  </conditionalFormatting>
  <conditionalFormatting sqref="H11">
    <cfRule type="cellIs" dxfId="233" priority="329" operator="equal">
      <formula>20</formula>
    </cfRule>
    <cfRule type="cellIs" dxfId="232" priority="330" operator="equal">
      <formula>1</formula>
    </cfRule>
  </conditionalFormatting>
  <conditionalFormatting sqref="H11">
    <cfRule type="cellIs" dxfId="231" priority="327" operator="equal">
      <formula>20</formula>
    </cfRule>
    <cfRule type="cellIs" dxfId="230" priority="328" operator="equal">
      <formula>1</formula>
    </cfRule>
  </conditionalFormatting>
  <conditionalFormatting sqref="F8">
    <cfRule type="cellIs" dxfId="229" priority="325" operator="equal">
      <formula>"No"</formula>
    </cfRule>
    <cfRule type="cellIs" dxfId="228" priority="326" operator="equal">
      <formula>"Yes"</formula>
    </cfRule>
  </conditionalFormatting>
  <conditionalFormatting sqref="F8">
    <cfRule type="cellIs" dxfId="227" priority="323" operator="equal">
      <formula>"No"</formula>
    </cfRule>
    <cfRule type="cellIs" dxfId="226" priority="324" operator="equal">
      <formula>"Yes"</formula>
    </cfRule>
  </conditionalFormatting>
  <conditionalFormatting sqref="H13">
    <cfRule type="cellIs" dxfId="225" priority="321" operator="equal">
      <formula>20</formula>
    </cfRule>
    <cfRule type="cellIs" dxfId="224" priority="322" operator="equal">
      <formula>1</formula>
    </cfRule>
  </conditionalFormatting>
  <conditionalFormatting sqref="H13">
    <cfRule type="cellIs" dxfId="223" priority="319" operator="equal">
      <formula>20</formula>
    </cfRule>
    <cfRule type="cellIs" dxfId="222" priority="320" operator="equal">
      <formula>1</formula>
    </cfRule>
  </conditionalFormatting>
  <conditionalFormatting sqref="H13">
    <cfRule type="cellIs" dxfId="221" priority="317" operator="equal">
      <formula>20</formula>
    </cfRule>
    <cfRule type="cellIs" dxfId="220" priority="318" operator="equal">
      <formula>1</formula>
    </cfRule>
  </conditionalFormatting>
  <conditionalFormatting sqref="H13">
    <cfRule type="cellIs" dxfId="219" priority="315" operator="equal">
      <formula>20</formula>
    </cfRule>
    <cfRule type="cellIs" dxfId="218" priority="316" operator="equal">
      <formula>1</formula>
    </cfRule>
  </conditionalFormatting>
  <conditionalFormatting sqref="H9">
    <cfRule type="cellIs" dxfId="217" priority="313" operator="equal">
      <formula>20</formula>
    </cfRule>
    <cfRule type="cellIs" dxfId="216" priority="314" operator="equal">
      <formula>1</formula>
    </cfRule>
  </conditionalFormatting>
  <conditionalFormatting sqref="H9">
    <cfRule type="cellIs" dxfId="215" priority="311" operator="equal">
      <formula>20</formula>
    </cfRule>
    <cfRule type="cellIs" dxfId="214" priority="312" operator="equal">
      <formula>1</formula>
    </cfRule>
  </conditionalFormatting>
  <conditionalFormatting sqref="H9">
    <cfRule type="cellIs" dxfId="213" priority="309" operator="equal">
      <formula>20</formula>
    </cfRule>
    <cfRule type="cellIs" dxfId="212" priority="310" operator="equal">
      <formula>1</formula>
    </cfRule>
  </conditionalFormatting>
  <conditionalFormatting sqref="H9">
    <cfRule type="cellIs" dxfId="211" priority="307" operator="equal">
      <formula>20</formula>
    </cfRule>
    <cfRule type="cellIs" dxfId="210" priority="308" operator="equal">
      <formula>1</formula>
    </cfRule>
  </conditionalFormatting>
  <conditionalFormatting sqref="H10">
    <cfRule type="cellIs" dxfId="209" priority="305" operator="equal">
      <formula>20</formula>
    </cfRule>
    <cfRule type="cellIs" dxfId="208" priority="306" operator="equal">
      <formula>1</formula>
    </cfRule>
  </conditionalFormatting>
  <conditionalFormatting sqref="H10">
    <cfRule type="cellIs" dxfId="207" priority="303" operator="equal">
      <formula>20</formula>
    </cfRule>
    <cfRule type="cellIs" dxfId="206" priority="304" operator="equal">
      <formula>1</formula>
    </cfRule>
  </conditionalFormatting>
  <conditionalFormatting sqref="H10">
    <cfRule type="cellIs" dxfId="205" priority="301" operator="equal">
      <formula>20</formula>
    </cfRule>
    <cfRule type="cellIs" dxfId="204" priority="302" operator="equal">
      <formula>1</formula>
    </cfRule>
  </conditionalFormatting>
  <conditionalFormatting sqref="H10">
    <cfRule type="cellIs" dxfId="203" priority="299" operator="equal">
      <formula>20</formula>
    </cfRule>
    <cfRule type="cellIs" dxfId="202" priority="300" operator="equal">
      <formula>1</formula>
    </cfRule>
  </conditionalFormatting>
  <conditionalFormatting sqref="H12">
    <cfRule type="cellIs" dxfId="201" priority="297" operator="equal">
      <formula>20</formula>
    </cfRule>
    <cfRule type="cellIs" dxfId="200" priority="298" operator="equal">
      <formula>1</formula>
    </cfRule>
  </conditionalFormatting>
  <conditionalFormatting sqref="H12">
    <cfRule type="cellIs" dxfId="199" priority="295" operator="equal">
      <formula>20</formula>
    </cfRule>
    <cfRule type="cellIs" dxfId="198" priority="296" operator="equal">
      <formula>1</formula>
    </cfRule>
  </conditionalFormatting>
  <conditionalFormatting sqref="H12">
    <cfRule type="cellIs" dxfId="197" priority="293" operator="equal">
      <formula>20</formula>
    </cfRule>
    <cfRule type="cellIs" dxfId="196" priority="294" operator="equal">
      <formula>1</formula>
    </cfRule>
  </conditionalFormatting>
  <conditionalFormatting sqref="H12">
    <cfRule type="cellIs" dxfId="195" priority="291" operator="equal">
      <formula>20</formula>
    </cfRule>
    <cfRule type="cellIs" dxfId="194" priority="292" operator="equal">
      <formula>1</formula>
    </cfRule>
  </conditionalFormatting>
  <conditionalFormatting sqref="G8">
    <cfRule type="cellIs" dxfId="193" priority="289" operator="equal">
      <formula>"No"</formula>
    </cfRule>
    <cfRule type="cellIs" dxfId="192" priority="290" operator="equal">
      <formula>"Yes"</formula>
    </cfRule>
  </conditionalFormatting>
  <conditionalFormatting sqref="G9">
    <cfRule type="cellIs" dxfId="191" priority="287" operator="equal">
      <formula>"No"</formula>
    </cfRule>
    <cfRule type="cellIs" dxfId="190" priority="288" operator="equal">
      <formula>"Yes"</formula>
    </cfRule>
  </conditionalFormatting>
  <conditionalFormatting sqref="G10">
    <cfRule type="cellIs" dxfId="189" priority="285" operator="equal">
      <formula>"No"</formula>
    </cfRule>
    <cfRule type="cellIs" dxfId="188" priority="286" operator="equal">
      <formula>"Yes"</formula>
    </cfRule>
  </conditionalFormatting>
  <conditionalFormatting sqref="E11">
    <cfRule type="cellIs" dxfId="187" priority="283" operator="equal">
      <formula>"No"</formula>
    </cfRule>
    <cfRule type="cellIs" dxfId="186" priority="284" operator="equal">
      <formula>"Yes"</formula>
    </cfRule>
  </conditionalFormatting>
  <conditionalFormatting sqref="E11">
    <cfRule type="cellIs" dxfId="185" priority="281" operator="equal">
      <formula>"No"</formula>
    </cfRule>
    <cfRule type="cellIs" dxfId="184" priority="282" operator="equal">
      <formula>"Yes"</formula>
    </cfRule>
  </conditionalFormatting>
  <conditionalFormatting sqref="F11">
    <cfRule type="cellIs" dxfId="183" priority="279" operator="equal">
      <formula>"No"</formula>
    </cfRule>
    <cfRule type="cellIs" dxfId="182" priority="280" operator="equal">
      <formula>"Yes"</formula>
    </cfRule>
  </conditionalFormatting>
  <conditionalFormatting sqref="F11">
    <cfRule type="cellIs" dxfId="181" priority="277" operator="equal">
      <formula>"No"</formula>
    </cfRule>
    <cfRule type="cellIs" dxfId="180" priority="278" operator="equal">
      <formula>"Yes"</formula>
    </cfRule>
  </conditionalFormatting>
  <conditionalFormatting sqref="G11">
    <cfRule type="cellIs" dxfId="179" priority="275" operator="equal">
      <formula>"No"</formula>
    </cfRule>
    <cfRule type="cellIs" dxfId="178" priority="276" operator="equal">
      <formula>"Yes"</formula>
    </cfRule>
  </conditionalFormatting>
  <conditionalFormatting sqref="G12">
    <cfRule type="cellIs" dxfId="177" priority="273" operator="equal">
      <formula>"No"</formula>
    </cfRule>
    <cfRule type="cellIs" dxfId="176" priority="274" operator="equal">
      <formula>"Yes"</formula>
    </cfRule>
  </conditionalFormatting>
  <conditionalFormatting sqref="G13">
    <cfRule type="cellIs" dxfId="175" priority="271" operator="equal">
      <formula>"No"</formula>
    </cfRule>
    <cfRule type="cellIs" dxfId="174" priority="272" operator="equal">
      <formula>"Yes"</formula>
    </cfRule>
  </conditionalFormatting>
  <conditionalFormatting sqref="G14">
    <cfRule type="cellIs" dxfId="173" priority="269" operator="equal">
      <formula>"No"</formula>
    </cfRule>
    <cfRule type="cellIs" dxfId="172" priority="270" operator="equal">
      <formula>"Yes"</formula>
    </cfRule>
  </conditionalFormatting>
  <conditionalFormatting sqref="G15">
    <cfRule type="cellIs" dxfId="171" priority="267" operator="equal">
      <formula>"No"</formula>
    </cfRule>
    <cfRule type="cellIs" dxfId="170" priority="268" operator="equal">
      <formula>"Yes"</formula>
    </cfRule>
  </conditionalFormatting>
  <conditionalFormatting sqref="H2">
    <cfRule type="cellIs" dxfId="169" priority="141" operator="equal">
      <formula>20</formula>
    </cfRule>
    <cfRule type="cellIs" dxfId="168" priority="142" operator="equal">
      <formula>1</formula>
    </cfRule>
  </conditionalFormatting>
  <conditionalFormatting sqref="E2:F3 E5:F5">
    <cfRule type="cellIs" dxfId="167" priority="139" operator="equal">
      <formula>"No"</formula>
    </cfRule>
    <cfRule type="cellIs" dxfId="166" priority="140" operator="equal">
      <formula>"Yes"</formula>
    </cfRule>
  </conditionalFormatting>
  <conditionalFormatting sqref="H5">
    <cfRule type="cellIs" dxfId="165" priority="137" operator="equal">
      <formula>20</formula>
    </cfRule>
    <cfRule type="cellIs" dxfId="164" priority="138" operator="equal">
      <formula>1</formula>
    </cfRule>
  </conditionalFormatting>
  <conditionalFormatting sqref="E4:F4">
    <cfRule type="cellIs" dxfId="163" priority="99" operator="equal">
      <formula>"No"</formula>
    </cfRule>
    <cfRule type="cellIs" dxfId="162" priority="100" operator="equal">
      <formula>"Yes"</formula>
    </cfRule>
  </conditionalFormatting>
  <conditionalFormatting sqref="H3">
    <cfRule type="cellIs" dxfId="161" priority="101" operator="equal">
      <formula>20</formula>
    </cfRule>
    <cfRule type="cellIs" dxfId="160" priority="102" operator="equal">
      <formula>1</formula>
    </cfRule>
  </conditionalFormatting>
  <conditionalFormatting sqref="H4">
    <cfRule type="cellIs" dxfId="159" priority="97" operator="equal">
      <formula>20</formula>
    </cfRule>
    <cfRule type="cellIs" dxfId="158" priority="98" operator="equal">
      <formula>1</formula>
    </cfRule>
  </conditionalFormatting>
  <conditionalFormatting sqref="H16">
    <cfRule type="cellIs" dxfId="157" priority="67" operator="equal">
      <formula>20</formula>
    </cfRule>
    <cfRule type="cellIs" dxfId="156" priority="68" operator="equal">
      <formula>1</formula>
    </cfRule>
  </conditionalFormatting>
  <conditionalFormatting sqref="H16">
    <cfRule type="cellIs" dxfId="155" priority="65" operator="equal">
      <formula>20</formula>
    </cfRule>
    <cfRule type="cellIs" dxfId="154" priority="66" operator="equal">
      <formula>1</formula>
    </cfRule>
  </conditionalFormatting>
  <conditionalFormatting sqref="H16">
    <cfRule type="cellIs" dxfId="153" priority="63" operator="equal">
      <formula>20</formula>
    </cfRule>
    <cfRule type="cellIs" dxfId="152" priority="64" operator="equal">
      <formula>1</formula>
    </cfRule>
  </conditionalFormatting>
  <conditionalFormatting sqref="H16">
    <cfRule type="cellIs" dxfId="151" priority="61" operator="equal">
      <formula>20</formula>
    </cfRule>
    <cfRule type="cellIs" dxfId="150" priority="62" operator="equal">
      <formula>1</formula>
    </cfRule>
  </conditionalFormatting>
  <conditionalFormatting sqref="F16">
    <cfRule type="cellIs" dxfId="149" priority="55" operator="equal">
      <formula>"No"</formula>
    </cfRule>
    <cfRule type="cellIs" dxfId="148" priority="56" operator="equal">
      <formula>"Yes"</formula>
    </cfRule>
  </conditionalFormatting>
  <conditionalFormatting sqref="F16">
    <cfRule type="cellIs" dxfId="147" priority="53" operator="equal">
      <formula>"No"</formula>
    </cfRule>
    <cfRule type="cellIs" dxfId="146" priority="54" operator="equal">
      <formula>"Yes"</formula>
    </cfRule>
  </conditionalFormatting>
  <conditionalFormatting sqref="E16">
    <cfRule type="cellIs" dxfId="145" priority="59" operator="equal">
      <formula>"No"</formula>
    </cfRule>
    <cfRule type="cellIs" dxfId="144" priority="60" operator="equal">
      <formula>"Yes"</formula>
    </cfRule>
  </conditionalFormatting>
  <conditionalFormatting sqref="E16">
    <cfRule type="cellIs" dxfId="143" priority="57" operator="equal">
      <formula>"No"</formula>
    </cfRule>
    <cfRule type="cellIs" dxfId="142" priority="58" operator="equal">
      <formula>"Yes"</formula>
    </cfRule>
  </conditionalFormatting>
  <conditionalFormatting sqref="G16">
    <cfRule type="cellIs" dxfId="141" priority="49" operator="equal">
      <formula>"No"</formula>
    </cfRule>
    <cfRule type="cellIs" dxfId="140" priority="50" operator="equal">
      <formula>"Yes"</formula>
    </cfRule>
  </conditionalFormatting>
  <conditionalFormatting sqref="G16">
    <cfRule type="cellIs" dxfId="139" priority="47" operator="equal">
      <formula>"No"</formula>
    </cfRule>
    <cfRule type="cellIs" dxfId="138" priority="48" operator="equal">
      <formula>"Yes"</formula>
    </cfRule>
  </conditionalFormatting>
  <conditionalFormatting sqref="H17">
    <cfRule type="cellIs" dxfId="137" priority="45" operator="equal">
      <formula>20</formula>
    </cfRule>
    <cfRule type="cellIs" dxfId="136" priority="46" operator="equal">
      <formula>1</formula>
    </cfRule>
  </conditionalFormatting>
  <conditionalFormatting sqref="H17">
    <cfRule type="cellIs" dxfId="135" priority="43" operator="equal">
      <formula>20</formula>
    </cfRule>
    <cfRule type="cellIs" dxfId="134" priority="44" operator="equal">
      <formula>1</formula>
    </cfRule>
  </conditionalFormatting>
  <conditionalFormatting sqref="H17">
    <cfRule type="cellIs" dxfId="133" priority="41" operator="equal">
      <formula>20</formula>
    </cfRule>
    <cfRule type="cellIs" dxfId="132" priority="42" operator="equal">
      <formula>1</formula>
    </cfRule>
  </conditionalFormatting>
  <conditionalFormatting sqref="H17">
    <cfRule type="cellIs" dxfId="131" priority="39" operator="equal">
      <formula>20</formula>
    </cfRule>
    <cfRule type="cellIs" dxfId="130" priority="40" operator="equal">
      <formula>1</formula>
    </cfRule>
  </conditionalFormatting>
  <conditionalFormatting sqref="F17">
    <cfRule type="cellIs" dxfId="129" priority="33" operator="equal">
      <formula>"No"</formula>
    </cfRule>
    <cfRule type="cellIs" dxfId="128" priority="34" operator="equal">
      <formula>"Yes"</formula>
    </cfRule>
  </conditionalFormatting>
  <conditionalFormatting sqref="F17">
    <cfRule type="cellIs" dxfId="127" priority="31" operator="equal">
      <formula>"No"</formula>
    </cfRule>
    <cfRule type="cellIs" dxfId="126" priority="32" operator="equal">
      <formula>"Yes"</formula>
    </cfRule>
  </conditionalFormatting>
  <conditionalFormatting sqref="E17">
    <cfRule type="cellIs" dxfId="125" priority="37" operator="equal">
      <formula>"No"</formula>
    </cfRule>
    <cfRule type="cellIs" dxfId="124" priority="38" operator="equal">
      <formula>"Yes"</formula>
    </cfRule>
  </conditionalFormatting>
  <conditionalFormatting sqref="E17">
    <cfRule type="cellIs" dxfId="123" priority="35" operator="equal">
      <formula>"No"</formula>
    </cfRule>
    <cfRule type="cellIs" dxfId="122" priority="36" operator="equal">
      <formula>"Yes"</formula>
    </cfRule>
  </conditionalFormatting>
  <conditionalFormatting sqref="G17">
    <cfRule type="cellIs" dxfId="121" priority="29" operator="equal">
      <formula>"No"</formula>
    </cfRule>
    <cfRule type="cellIs" dxfId="120" priority="30" operator="equal">
      <formula>"Yes"</formula>
    </cfRule>
  </conditionalFormatting>
  <conditionalFormatting sqref="G17">
    <cfRule type="cellIs" dxfId="119" priority="27" operator="equal">
      <formula>"No"</formula>
    </cfRule>
    <cfRule type="cellIs" dxfId="118" priority="28" operator="equal">
      <formula>"Yes"</formula>
    </cfRule>
  </conditionalFormatting>
  <conditionalFormatting sqref="H18">
    <cfRule type="cellIs" dxfId="117" priority="25" operator="equal">
      <formula>20</formula>
    </cfRule>
    <cfRule type="cellIs" dxfId="116" priority="26" operator="equal">
      <formula>1</formula>
    </cfRule>
  </conditionalFormatting>
  <conditionalFormatting sqref="H18">
    <cfRule type="cellIs" dxfId="115" priority="23" operator="equal">
      <formula>20</formula>
    </cfRule>
    <cfRule type="cellIs" dxfId="114" priority="24" operator="equal">
      <formula>1</formula>
    </cfRule>
  </conditionalFormatting>
  <conditionalFormatting sqref="H18">
    <cfRule type="cellIs" dxfId="113" priority="21" operator="equal">
      <formula>20</formula>
    </cfRule>
    <cfRule type="cellIs" dxfId="112" priority="22" operator="equal">
      <formula>1</formula>
    </cfRule>
  </conditionalFormatting>
  <conditionalFormatting sqref="H18">
    <cfRule type="cellIs" dxfId="111" priority="19" operator="equal">
      <formula>20</formula>
    </cfRule>
    <cfRule type="cellIs" dxfId="110" priority="20" operator="equal">
      <formula>1</formula>
    </cfRule>
  </conditionalFormatting>
  <conditionalFormatting sqref="F18">
    <cfRule type="cellIs" dxfId="109" priority="13" operator="equal">
      <formula>"No"</formula>
    </cfRule>
    <cfRule type="cellIs" dxfId="108" priority="14" operator="equal">
      <formula>"Yes"</formula>
    </cfRule>
  </conditionalFormatting>
  <conditionalFormatting sqref="F18">
    <cfRule type="cellIs" dxfId="107" priority="11" operator="equal">
      <formula>"No"</formula>
    </cfRule>
    <cfRule type="cellIs" dxfId="106" priority="12" operator="equal">
      <formula>"Yes"</formula>
    </cfRule>
  </conditionalFormatting>
  <conditionalFormatting sqref="E18">
    <cfRule type="cellIs" dxfId="105" priority="17" operator="equal">
      <formula>"No"</formula>
    </cfRule>
    <cfRule type="cellIs" dxfId="104" priority="18" operator="equal">
      <formula>"Yes"</formula>
    </cfRule>
  </conditionalFormatting>
  <conditionalFormatting sqref="E18">
    <cfRule type="cellIs" dxfId="103" priority="15" operator="equal">
      <formula>"No"</formula>
    </cfRule>
    <cfRule type="cellIs" dxfId="102" priority="16" operator="equal">
      <formula>"Yes"</formula>
    </cfRule>
  </conditionalFormatting>
  <conditionalFormatting sqref="G18">
    <cfRule type="cellIs" dxfId="101" priority="9" operator="equal">
      <formula>"No"</formula>
    </cfRule>
    <cfRule type="cellIs" dxfId="100" priority="10" operator="equal">
      <formula>"Yes"</formula>
    </cfRule>
  </conditionalFormatting>
  <conditionalFormatting sqref="G18">
    <cfRule type="cellIs" dxfId="99" priority="7" operator="equal">
      <formula>"No"</formula>
    </cfRule>
    <cfRule type="cellIs" dxfId="98" priority="8" operator="equal">
      <formula>"Yes"</formula>
    </cfRule>
  </conditionalFormatting>
  <conditionalFormatting sqref="G2:G4">
    <cfRule type="cellIs" dxfId="97" priority="5" operator="equal">
      <formula>"No"</formula>
    </cfRule>
    <cfRule type="cellIs" dxfId="96" priority="6" operator="equal">
      <formula>"Yes"</formula>
    </cfRule>
  </conditionalFormatting>
  <conditionalFormatting sqref="G2:G4">
    <cfRule type="cellIs" dxfId="95" priority="3" operator="equal">
      <formula>"No"</formula>
    </cfRule>
    <cfRule type="cellIs" dxfId="94" priority="4" operator="equal">
      <formula>"Yes"</formula>
    </cfRule>
  </conditionalFormatting>
  <conditionalFormatting sqref="G5">
    <cfRule type="cellIs" dxfId="93" priority="1" operator="equal">
      <formula>"No"</formula>
    </cfRule>
    <cfRule type="cellIs" dxfId="92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zoomScaleNormal="100" workbookViewId="0"/>
  </sheetViews>
  <sheetFormatPr defaultRowHeight="15.6" x14ac:dyDescent="0.3"/>
  <cols>
    <col min="1" max="1" width="16.69921875" style="20" bestFit="1" customWidth="1"/>
    <col min="2" max="2" width="25.69921875" style="20" bestFit="1" customWidth="1"/>
    <col min="3" max="3" width="20.09765625" style="20" bestFit="1" customWidth="1"/>
    <col min="4" max="4" width="4.8984375" style="20" bestFit="1" customWidth="1"/>
    <col min="5" max="5" width="5.796875" style="20" bestFit="1" customWidth="1"/>
    <col min="6" max="6" width="3.8984375" style="20" bestFit="1" customWidth="1"/>
    <col min="7" max="7" width="7" style="20" customWidth="1"/>
    <col min="8" max="8" width="3.8984375" style="20" bestFit="1" customWidth="1"/>
    <col min="9" max="9" width="5.3984375" style="20" bestFit="1" customWidth="1"/>
    <col min="10" max="10" width="10" style="20" bestFit="1" customWidth="1"/>
    <col min="11" max="11" width="16.296875" bestFit="1" customWidth="1"/>
  </cols>
  <sheetData>
    <row r="1" spans="1:14" ht="16.2" thickBot="1" x14ac:dyDescent="0.35">
      <c r="A1" s="102" t="s">
        <v>0</v>
      </c>
      <c r="B1" s="77" t="s">
        <v>37</v>
      </c>
      <c r="C1" s="77" t="s">
        <v>38</v>
      </c>
      <c r="D1" s="79" t="s">
        <v>39</v>
      </c>
      <c r="E1" s="77" t="s">
        <v>40</v>
      </c>
      <c r="F1" s="77" t="s">
        <v>41</v>
      </c>
      <c r="G1" s="77" t="s">
        <v>42</v>
      </c>
      <c r="H1" s="81" t="s">
        <v>43</v>
      </c>
      <c r="I1" s="78" t="s">
        <v>28</v>
      </c>
      <c r="J1" s="78" t="s">
        <v>137</v>
      </c>
      <c r="K1" s="78" t="s">
        <v>38</v>
      </c>
      <c r="M1" s="15" t="s">
        <v>140</v>
      </c>
      <c r="N1" s="20">
        <v>34</v>
      </c>
    </row>
    <row r="2" spans="1:14" x14ac:dyDescent="0.3">
      <c r="A2" s="71" t="s">
        <v>113</v>
      </c>
      <c r="B2" s="72" t="s">
        <v>121</v>
      </c>
      <c r="C2" s="72" t="s">
        <v>122</v>
      </c>
      <c r="D2" s="80">
        <v>6</v>
      </c>
      <c r="E2" s="154">
        <v>4</v>
      </c>
      <c r="F2" s="154">
        <v>2</v>
      </c>
      <c r="G2" s="180">
        <v>1</v>
      </c>
      <c r="H2" s="138">
        <f t="shared" ref="H2:H33" ca="1" si="0">RANDBETWEEN(1,20)</f>
        <v>12</v>
      </c>
      <c r="I2" s="72">
        <f t="shared" ref="I2:I25" ca="1" si="1">SUM(D2:H2)</f>
        <v>25</v>
      </c>
      <c r="J2" s="188" t="str">
        <f ca="1">IF(I2&gt;$N$1-1,"Hit","Miss")</f>
        <v>Miss</v>
      </c>
      <c r="K2" s="72">
        <f t="shared" ref="K2:K11" ca="1" si="2">IF(J2="Hit",(CONCATENATE(RANDBETWEEN(1,8)," + 3 + 2 + ",(RANDBETWEEN(1,6)+RANDBETWEEN(1,6)+RANDBETWEEN(1,6)))),0)</f>
        <v>0</v>
      </c>
      <c r="M2" s="15" t="s">
        <v>145</v>
      </c>
      <c r="N2" s="20">
        <v>6</v>
      </c>
    </row>
    <row r="3" spans="1:14" x14ac:dyDescent="0.3">
      <c r="A3" s="71" t="s">
        <v>113</v>
      </c>
      <c r="B3" s="72" t="s">
        <v>121</v>
      </c>
      <c r="C3" s="72" t="s">
        <v>122</v>
      </c>
      <c r="D3" s="80">
        <v>6</v>
      </c>
      <c r="E3" s="154">
        <v>4</v>
      </c>
      <c r="F3" s="154">
        <v>2</v>
      </c>
      <c r="G3" s="180">
        <v>1</v>
      </c>
      <c r="H3" s="138">
        <f t="shared" ca="1" si="0"/>
        <v>15</v>
      </c>
      <c r="I3" s="72">
        <f t="shared" ca="1" si="1"/>
        <v>28</v>
      </c>
      <c r="J3" s="188" t="str">
        <f ca="1">IF(I3&gt;$N$1-1,"Hit","Miss")</f>
        <v>Miss</v>
      </c>
      <c r="K3" s="72">
        <f t="shared" ca="1" si="2"/>
        <v>0</v>
      </c>
    </row>
    <row r="4" spans="1:14" x14ac:dyDescent="0.3">
      <c r="A4" s="71" t="s">
        <v>113</v>
      </c>
      <c r="B4" s="72" t="s">
        <v>121</v>
      </c>
      <c r="C4" s="72" t="s">
        <v>122</v>
      </c>
      <c r="D4" s="80">
        <v>6</v>
      </c>
      <c r="E4" s="154">
        <v>4</v>
      </c>
      <c r="F4" s="154">
        <v>2</v>
      </c>
      <c r="G4" s="180">
        <v>1</v>
      </c>
      <c r="H4" s="138">
        <f t="shared" ca="1" si="0"/>
        <v>20</v>
      </c>
      <c r="I4" s="72">
        <f t="shared" ca="1" si="1"/>
        <v>33</v>
      </c>
      <c r="J4" s="188" t="str">
        <f ca="1">IF(I4&gt;$N$1-1,"Hit","Miss")</f>
        <v>Miss</v>
      </c>
      <c r="K4" s="72">
        <f t="shared" ca="1" si="2"/>
        <v>0</v>
      </c>
    </row>
    <row r="5" spans="1:14" x14ac:dyDescent="0.3">
      <c r="A5" s="71" t="s">
        <v>113</v>
      </c>
      <c r="B5" s="72" t="s">
        <v>121</v>
      </c>
      <c r="C5" s="72" t="s">
        <v>122</v>
      </c>
      <c r="D5" s="80">
        <v>6</v>
      </c>
      <c r="E5" s="154">
        <v>4</v>
      </c>
      <c r="F5" s="154">
        <v>2</v>
      </c>
      <c r="G5" s="180">
        <v>1</v>
      </c>
      <c r="H5" s="138">
        <f t="shared" ca="1" si="0"/>
        <v>9</v>
      </c>
      <c r="I5" s="72">
        <f t="shared" ca="1" si="1"/>
        <v>22</v>
      </c>
      <c r="J5" s="188" t="str">
        <f ca="1">IF(I5&gt;$N$1-1,"Hit","Miss")</f>
        <v>Miss</v>
      </c>
      <c r="K5" s="72">
        <f t="shared" ca="1" si="2"/>
        <v>0</v>
      </c>
    </row>
    <row r="6" spans="1:14" x14ac:dyDescent="0.3">
      <c r="A6" s="71" t="s">
        <v>113</v>
      </c>
      <c r="B6" s="72" t="s">
        <v>121</v>
      </c>
      <c r="C6" s="72" t="s">
        <v>122</v>
      </c>
      <c r="D6" s="80">
        <v>6</v>
      </c>
      <c r="E6" s="154">
        <v>4</v>
      </c>
      <c r="F6" s="154">
        <v>2</v>
      </c>
      <c r="G6" s="180">
        <v>1</v>
      </c>
      <c r="H6" s="138">
        <f t="shared" ca="1" si="0"/>
        <v>9</v>
      </c>
      <c r="I6" s="72">
        <f t="shared" ca="1" si="1"/>
        <v>22</v>
      </c>
      <c r="J6" s="188" t="str">
        <f ca="1">IF(I6&gt;$N$1-1,"Hit","Miss")</f>
        <v>Miss</v>
      </c>
      <c r="K6" s="72">
        <f t="shared" ca="1" si="2"/>
        <v>0</v>
      </c>
    </row>
    <row r="7" spans="1:14" x14ac:dyDescent="0.3">
      <c r="A7" s="71" t="s">
        <v>113</v>
      </c>
      <c r="B7" s="72" t="s">
        <v>121</v>
      </c>
      <c r="C7" s="72" t="s">
        <v>122</v>
      </c>
      <c r="D7" s="80">
        <v>6</v>
      </c>
      <c r="E7" s="154">
        <v>4</v>
      </c>
      <c r="F7" s="154">
        <v>2</v>
      </c>
      <c r="G7" s="180">
        <v>1</v>
      </c>
      <c r="H7" s="138">
        <f t="shared" ca="1" si="0"/>
        <v>6</v>
      </c>
      <c r="I7" s="72">
        <f t="shared" ca="1" si="1"/>
        <v>19</v>
      </c>
      <c r="J7" s="188" t="str">
        <f ca="1">IF(I7&gt;$N$1-1,"Hit","Miss")</f>
        <v>Miss</v>
      </c>
      <c r="K7" s="72">
        <f t="shared" ca="1" si="2"/>
        <v>0</v>
      </c>
    </row>
    <row r="8" spans="1:14" x14ac:dyDescent="0.3">
      <c r="A8" s="71" t="s">
        <v>113</v>
      </c>
      <c r="B8" s="72" t="s">
        <v>121</v>
      </c>
      <c r="C8" s="72" t="s">
        <v>122</v>
      </c>
      <c r="D8" s="80">
        <v>6</v>
      </c>
      <c r="E8" s="154">
        <v>4</v>
      </c>
      <c r="F8" s="154">
        <v>2</v>
      </c>
      <c r="G8" s="180">
        <v>1</v>
      </c>
      <c r="H8" s="138">
        <f t="shared" ca="1" si="0"/>
        <v>17</v>
      </c>
      <c r="I8" s="72">
        <f t="shared" ca="1" si="1"/>
        <v>30</v>
      </c>
      <c r="J8" s="188" t="str">
        <f ca="1">IF(I8&gt;$N$1-1,"Hit","Miss")</f>
        <v>Miss</v>
      </c>
      <c r="K8" s="72">
        <f t="shared" ca="1" si="2"/>
        <v>0</v>
      </c>
    </row>
    <row r="9" spans="1:14" x14ac:dyDescent="0.3">
      <c r="A9" s="71" t="s">
        <v>113</v>
      </c>
      <c r="B9" s="72" t="s">
        <v>121</v>
      </c>
      <c r="C9" s="72" t="s">
        <v>122</v>
      </c>
      <c r="D9" s="80">
        <v>6</v>
      </c>
      <c r="E9" s="154">
        <v>4</v>
      </c>
      <c r="F9" s="154">
        <v>2</v>
      </c>
      <c r="G9" s="180">
        <v>1</v>
      </c>
      <c r="H9" s="138">
        <f t="shared" ca="1" si="0"/>
        <v>15</v>
      </c>
      <c r="I9" s="72">
        <f t="shared" ca="1" si="1"/>
        <v>28</v>
      </c>
      <c r="J9" s="188" t="str">
        <f ca="1">IF(I9&gt;$N$1-1,"Hit","Miss")</f>
        <v>Miss</v>
      </c>
      <c r="K9" s="72">
        <f t="shared" ca="1" si="2"/>
        <v>0</v>
      </c>
    </row>
    <row r="10" spans="1:14" x14ac:dyDescent="0.3">
      <c r="A10" s="71" t="s">
        <v>113</v>
      </c>
      <c r="B10" s="72" t="s">
        <v>121</v>
      </c>
      <c r="C10" s="72" t="s">
        <v>122</v>
      </c>
      <c r="D10" s="80">
        <v>6</v>
      </c>
      <c r="E10" s="154">
        <v>4</v>
      </c>
      <c r="F10" s="154">
        <v>2</v>
      </c>
      <c r="G10" s="180">
        <v>1</v>
      </c>
      <c r="H10" s="138">
        <f t="shared" ca="1" si="0"/>
        <v>2</v>
      </c>
      <c r="I10" s="72">
        <f t="shared" ca="1" si="1"/>
        <v>15</v>
      </c>
      <c r="J10" s="188" t="str">
        <f ca="1">IF(I10&gt;$N$1-1,"Hit","Miss")</f>
        <v>Miss</v>
      </c>
      <c r="K10" s="72">
        <f t="shared" ca="1" si="2"/>
        <v>0</v>
      </c>
    </row>
    <row r="11" spans="1:14" x14ac:dyDescent="0.3">
      <c r="A11" s="71" t="s">
        <v>113</v>
      </c>
      <c r="B11" s="72" t="s">
        <v>121</v>
      </c>
      <c r="C11" s="72" t="s">
        <v>122</v>
      </c>
      <c r="D11" s="80">
        <v>6</v>
      </c>
      <c r="E11" s="154">
        <v>4</v>
      </c>
      <c r="F11" s="154">
        <v>2</v>
      </c>
      <c r="G11" s="180">
        <v>1</v>
      </c>
      <c r="H11" s="138">
        <f t="shared" ca="1" si="0"/>
        <v>17</v>
      </c>
      <c r="I11" s="72">
        <f t="shared" ca="1" si="1"/>
        <v>30</v>
      </c>
      <c r="J11" s="188" t="str">
        <f ca="1">IF(I11&gt;$N$1-1,"Hit","Miss")</f>
        <v>Miss</v>
      </c>
      <c r="K11" s="72">
        <f t="shared" ca="1" si="2"/>
        <v>0</v>
      </c>
    </row>
    <row r="12" spans="1:14" x14ac:dyDescent="0.3">
      <c r="A12" s="74" t="s">
        <v>113</v>
      </c>
      <c r="B12" s="75" t="s">
        <v>121</v>
      </c>
      <c r="C12" s="75" t="s">
        <v>122</v>
      </c>
      <c r="D12" s="165">
        <v>6</v>
      </c>
      <c r="E12" s="166">
        <v>4</v>
      </c>
      <c r="F12" s="166">
        <v>2</v>
      </c>
      <c r="G12" s="181">
        <v>1</v>
      </c>
      <c r="H12" s="138">
        <f t="shared" ca="1" si="0"/>
        <v>18</v>
      </c>
      <c r="I12" s="75">
        <f t="shared" ca="1" si="1"/>
        <v>31</v>
      </c>
      <c r="J12" s="190" t="str">
        <f ca="1">IF(I12&gt;$N$1-1,"Hit","Miss")</f>
        <v>Miss</v>
      </c>
      <c r="K12" s="75">
        <f t="shared" ref="K12" ca="1" si="3">IF(J12="Hit",(CONCATENATE(RANDBETWEEN(1,8)," + 3 + 2 + ",(RANDBETWEEN(1,6)+RANDBETWEEN(1,6)+RANDBETWEEN(1,6)))),0)</f>
        <v>0</v>
      </c>
    </row>
    <row r="13" spans="1:14" x14ac:dyDescent="0.3">
      <c r="A13" s="71" t="s">
        <v>114</v>
      </c>
      <c r="B13" s="72" t="s">
        <v>131</v>
      </c>
      <c r="C13" s="72" t="s">
        <v>136</v>
      </c>
      <c r="D13" s="80">
        <v>5</v>
      </c>
      <c r="E13" s="154">
        <v>4</v>
      </c>
      <c r="F13" s="154">
        <v>0</v>
      </c>
      <c r="G13" s="180">
        <v>1</v>
      </c>
      <c r="H13" s="138">
        <f t="shared" ca="1" si="0"/>
        <v>18</v>
      </c>
      <c r="I13" s="72">
        <f t="shared" ca="1" si="1"/>
        <v>28</v>
      </c>
      <c r="J13" s="189" t="str">
        <f ca="1">IF(I13&gt;$N$2-1,"Hit","Miss")</f>
        <v>Hit</v>
      </c>
      <c r="K13" s="72" t="str">
        <f t="shared" ref="K13:K17" ca="1" si="4">IF(J13="Hit",(CONCATENATE((RANDBETWEEN(1,6)+RANDBETWEEN(1,6))," fire")),0)</f>
        <v>6 fire</v>
      </c>
    </row>
    <row r="14" spans="1:14" x14ac:dyDescent="0.3">
      <c r="A14" s="71" t="s">
        <v>114</v>
      </c>
      <c r="B14" s="72" t="s">
        <v>131</v>
      </c>
      <c r="C14" s="72" t="s">
        <v>136</v>
      </c>
      <c r="D14" s="80">
        <v>5</v>
      </c>
      <c r="E14" s="154">
        <v>4</v>
      </c>
      <c r="F14" s="154">
        <v>0</v>
      </c>
      <c r="G14" s="180">
        <v>1</v>
      </c>
      <c r="H14" s="138">
        <f t="shared" ca="1" si="0"/>
        <v>1</v>
      </c>
      <c r="I14" s="72">
        <f t="shared" ca="1" si="1"/>
        <v>11</v>
      </c>
      <c r="J14" s="189" t="str">
        <f ca="1">IF(I14&gt;$N$2-1,"Hit","Miss")</f>
        <v>Hit</v>
      </c>
      <c r="K14" s="72" t="str">
        <f t="shared" ca="1" si="4"/>
        <v>9 fire</v>
      </c>
    </row>
    <row r="15" spans="1:14" x14ac:dyDescent="0.3">
      <c r="A15" s="71" t="s">
        <v>114</v>
      </c>
      <c r="B15" s="72" t="s">
        <v>131</v>
      </c>
      <c r="C15" s="72" t="s">
        <v>136</v>
      </c>
      <c r="D15" s="80">
        <v>5</v>
      </c>
      <c r="E15" s="154">
        <v>4</v>
      </c>
      <c r="F15" s="154">
        <v>0</v>
      </c>
      <c r="G15" s="180">
        <v>1</v>
      </c>
      <c r="H15" s="138">
        <f t="shared" ca="1" si="0"/>
        <v>10</v>
      </c>
      <c r="I15" s="72">
        <f t="shared" ca="1" si="1"/>
        <v>20</v>
      </c>
      <c r="J15" s="189" t="str">
        <f ca="1">IF(I15&gt;$N$2-1,"Hit","Miss")</f>
        <v>Hit</v>
      </c>
      <c r="K15" s="72" t="str">
        <f t="shared" ca="1" si="4"/>
        <v>11 fire</v>
      </c>
    </row>
    <row r="16" spans="1:14" x14ac:dyDescent="0.3">
      <c r="A16" s="71" t="s">
        <v>114</v>
      </c>
      <c r="B16" s="72" t="s">
        <v>131</v>
      </c>
      <c r="C16" s="72" t="s">
        <v>136</v>
      </c>
      <c r="D16" s="80">
        <v>5</v>
      </c>
      <c r="E16" s="154">
        <v>4</v>
      </c>
      <c r="F16" s="154">
        <v>0</v>
      </c>
      <c r="G16" s="180">
        <v>1</v>
      </c>
      <c r="H16" s="138">
        <f t="shared" ca="1" si="0"/>
        <v>4</v>
      </c>
      <c r="I16" s="72">
        <f t="shared" ca="1" si="1"/>
        <v>14</v>
      </c>
      <c r="J16" s="189" t="str">
        <f ca="1">IF(I16&gt;$N$2-1,"Hit","Miss")</f>
        <v>Hit</v>
      </c>
      <c r="K16" s="72" t="str">
        <f t="shared" ca="1" si="4"/>
        <v>3 fire</v>
      </c>
    </row>
    <row r="17" spans="1:11" x14ac:dyDescent="0.3">
      <c r="A17" s="74" t="s">
        <v>114</v>
      </c>
      <c r="B17" s="75" t="s">
        <v>131</v>
      </c>
      <c r="C17" s="75" t="s">
        <v>136</v>
      </c>
      <c r="D17" s="165">
        <v>5</v>
      </c>
      <c r="E17" s="166">
        <v>4</v>
      </c>
      <c r="F17" s="166">
        <v>0</v>
      </c>
      <c r="G17" s="181">
        <v>1</v>
      </c>
      <c r="H17" s="138">
        <f t="shared" ca="1" si="0"/>
        <v>19</v>
      </c>
      <c r="I17" s="75">
        <f t="shared" ca="1" si="1"/>
        <v>29</v>
      </c>
      <c r="J17" s="190" t="str">
        <f ca="1">IF(I17&gt;$N$2-1,"Hit","Miss")</f>
        <v>Hit</v>
      </c>
      <c r="K17" s="75" t="str">
        <f t="shared" ca="1" si="4"/>
        <v>6 fire</v>
      </c>
    </row>
    <row r="18" spans="1:11" x14ac:dyDescent="0.3">
      <c r="A18" s="71" t="s">
        <v>114</v>
      </c>
      <c r="B18" s="72" t="s">
        <v>132</v>
      </c>
      <c r="C18" s="72" t="s">
        <v>135</v>
      </c>
      <c r="D18" s="80">
        <v>5</v>
      </c>
      <c r="E18" s="154">
        <v>4</v>
      </c>
      <c r="F18" s="154">
        <v>0</v>
      </c>
      <c r="G18" s="180">
        <v>1</v>
      </c>
      <c r="H18" s="138">
        <f t="shared" ca="1" si="0"/>
        <v>3</v>
      </c>
      <c r="I18" s="72">
        <f t="shared" ca="1" si="1"/>
        <v>13</v>
      </c>
      <c r="J18" s="189" t="str">
        <f ca="1">IF(I18&gt;$N$2-1,"Hit","Miss")</f>
        <v>Hit</v>
      </c>
      <c r="K18" s="72" t="str">
        <f t="shared" ref="K18:K22" ca="1" si="5">IF(J18="Hit",(CONCATENATE((RANDBETWEEN(1,6)+RANDBETWEEN(1,6))," acid")),0)</f>
        <v>7 acid</v>
      </c>
    </row>
    <row r="19" spans="1:11" x14ac:dyDescent="0.3">
      <c r="A19" s="71" t="s">
        <v>114</v>
      </c>
      <c r="B19" s="72" t="s">
        <v>132</v>
      </c>
      <c r="C19" s="72" t="s">
        <v>135</v>
      </c>
      <c r="D19" s="80">
        <v>5</v>
      </c>
      <c r="E19" s="154">
        <v>4</v>
      </c>
      <c r="F19" s="154">
        <v>0</v>
      </c>
      <c r="G19" s="180">
        <v>1</v>
      </c>
      <c r="H19" s="138">
        <f t="shared" ca="1" si="0"/>
        <v>7</v>
      </c>
      <c r="I19" s="72">
        <f t="shared" ca="1" si="1"/>
        <v>17</v>
      </c>
      <c r="J19" s="189" t="str">
        <f ca="1">IF(I19&gt;$N$2-1,"Hit","Miss")</f>
        <v>Hit</v>
      </c>
      <c r="K19" s="72" t="str">
        <f t="shared" ca="1" si="5"/>
        <v>6 acid</v>
      </c>
    </row>
    <row r="20" spans="1:11" x14ac:dyDescent="0.3">
      <c r="A20" s="71" t="s">
        <v>114</v>
      </c>
      <c r="B20" s="72" t="s">
        <v>132</v>
      </c>
      <c r="C20" s="72" t="s">
        <v>135</v>
      </c>
      <c r="D20" s="80">
        <v>5</v>
      </c>
      <c r="E20" s="154">
        <v>4</v>
      </c>
      <c r="F20" s="154">
        <v>0</v>
      </c>
      <c r="G20" s="180">
        <v>1</v>
      </c>
      <c r="H20" s="138">
        <f t="shared" ca="1" si="0"/>
        <v>8</v>
      </c>
      <c r="I20" s="72">
        <f t="shared" ca="1" si="1"/>
        <v>18</v>
      </c>
      <c r="J20" s="189" t="str">
        <f ca="1">IF(I20&gt;$N$2-1,"Hit","Miss")</f>
        <v>Hit</v>
      </c>
      <c r="K20" s="72" t="str">
        <f t="shared" ca="1" si="5"/>
        <v>8 acid</v>
      </c>
    </row>
    <row r="21" spans="1:11" x14ac:dyDescent="0.3">
      <c r="A21" s="71" t="s">
        <v>114</v>
      </c>
      <c r="B21" s="72" t="s">
        <v>132</v>
      </c>
      <c r="C21" s="72" t="s">
        <v>135</v>
      </c>
      <c r="D21" s="80">
        <v>5</v>
      </c>
      <c r="E21" s="154">
        <v>4</v>
      </c>
      <c r="F21" s="154">
        <v>0</v>
      </c>
      <c r="G21" s="180">
        <v>1</v>
      </c>
      <c r="H21" s="138">
        <f t="shared" ca="1" si="0"/>
        <v>1</v>
      </c>
      <c r="I21" s="72">
        <f t="shared" ca="1" si="1"/>
        <v>11</v>
      </c>
      <c r="J21" s="189" t="str">
        <f ca="1">IF(I21&gt;$N$2-1,"Hit","Miss")</f>
        <v>Hit</v>
      </c>
      <c r="K21" s="72" t="str">
        <f t="shared" ca="1" si="5"/>
        <v>8 acid</v>
      </c>
    </row>
    <row r="22" spans="1:11" x14ac:dyDescent="0.3">
      <c r="A22" s="74" t="s">
        <v>114</v>
      </c>
      <c r="B22" s="75" t="s">
        <v>132</v>
      </c>
      <c r="C22" s="75" t="s">
        <v>135</v>
      </c>
      <c r="D22" s="165">
        <v>5</v>
      </c>
      <c r="E22" s="166">
        <v>4</v>
      </c>
      <c r="F22" s="166">
        <v>0</v>
      </c>
      <c r="G22" s="181">
        <v>1</v>
      </c>
      <c r="H22" s="138">
        <f t="shared" ca="1" si="0"/>
        <v>3</v>
      </c>
      <c r="I22" s="75">
        <f t="shared" ca="1" si="1"/>
        <v>13</v>
      </c>
      <c r="J22" s="190" t="str">
        <f ca="1">IF(I22&gt;$N$2-1,"Hit","Miss")</f>
        <v>Hit</v>
      </c>
      <c r="K22" s="75" t="str">
        <f t="shared" ca="1" si="5"/>
        <v>10 acid</v>
      </c>
    </row>
    <row r="23" spans="1:11" x14ac:dyDescent="0.3">
      <c r="A23" s="71" t="s">
        <v>114</v>
      </c>
      <c r="B23" s="72" t="s">
        <v>133</v>
      </c>
      <c r="C23" s="72" t="s">
        <v>134</v>
      </c>
      <c r="D23" s="80">
        <v>5</v>
      </c>
      <c r="E23" s="154">
        <v>4</v>
      </c>
      <c r="F23" s="154">
        <v>0</v>
      </c>
      <c r="G23" s="180">
        <v>1</v>
      </c>
      <c r="H23" s="138">
        <f t="shared" ca="1" si="0"/>
        <v>1</v>
      </c>
      <c r="I23" s="72">
        <f t="shared" ca="1" si="1"/>
        <v>11</v>
      </c>
      <c r="J23" s="189" t="str">
        <f ca="1">IF(I23&gt;$N$2-1,"Hit","Miss")</f>
        <v>Hit</v>
      </c>
      <c r="K23" s="72" t="str">
        <f t="shared" ref="K23:K25" ca="1" si="6">IF(J23="Hit",(CONCATENATE((RANDBETWEEN(1,4)+(RANDBETWEEN(1,4)+RANDBETWEEN(1,4)))," cold")),0)</f>
        <v>5 cold</v>
      </c>
    </row>
    <row r="24" spans="1:11" x14ac:dyDescent="0.3">
      <c r="A24" s="71" t="s">
        <v>114</v>
      </c>
      <c r="B24" s="72" t="s">
        <v>133</v>
      </c>
      <c r="C24" s="72" t="s">
        <v>134</v>
      </c>
      <c r="D24" s="80">
        <v>5</v>
      </c>
      <c r="E24" s="154">
        <v>4</v>
      </c>
      <c r="F24" s="154">
        <v>0</v>
      </c>
      <c r="G24" s="180">
        <v>1</v>
      </c>
      <c r="H24" s="138">
        <f t="shared" ca="1" si="0"/>
        <v>4</v>
      </c>
      <c r="I24" s="72">
        <f t="shared" ca="1" si="1"/>
        <v>14</v>
      </c>
      <c r="J24" s="189" t="str">
        <f ca="1">IF(I24&gt;$N$2-1,"Hit","Miss")</f>
        <v>Hit</v>
      </c>
      <c r="K24" s="72" t="str">
        <f t="shared" ca="1" si="6"/>
        <v>7 cold</v>
      </c>
    </row>
    <row r="25" spans="1:11" x14ac:dyDescent="0.3">
      <c r="A25" s="74" t="s">
        <v>114</v>
      </c>
      <c r="B25" s="75" t="s">
        <v>133</v>
      </c>
      <c r="C25" s="75" t="s">
        <v>134</v>
      </c>
      <c r="D25" s="165">
        <v>5</v>
      </c>
      <c r="E25" s="166">
        <v>4</v>
      </c>
      <c r="F25" s="166">
        <v>0</v>
      </c>
      <c r="G25" s="181">
        <v>1</v>
      </c>
      <c r="H25" s="138">
        <f t="shared" ca="1" si="0"/>
        <v>4</v>
      </c>
      <c r="I25" s="75">
        <f t="shared" ca="1" si="1"/>
        <v>14</v>
      </c>
      <c r="J25" s="190" t="str">
        <f ca="1">IF(I25&gt;$N$2-1,"Hit","Miss")</f>
        <v>Hit</v>
      </c>
      <c r="K25" s="75" t="str">
        <f t="shared" ca="1" si="6"/>
        <v>7 cold</v>
      </c>
    </row>
    <row r="26" spans="1:11" x14ac:dyDescent="0.3">
      <c r="A26" s="71" t="s">
        <v>143</v>
      </c>
      <c r="B26" s="72" t="s">
        <v>144</v>
      </c>
      <c r="C26" s="72" t="s">
        <v>146</v>
      </c>
      <c r="D26" s="80">
        <v>10</v>
      </c>
      <c r="E26" s="154">
        <v>4</v>
      </c>
      <c r="F26" s="154">
        <v>1</v>
      </c>
      <c r="G26" s="180">
        <v>2</v>
      </c>
      <c r="H26" s="138">
        <f t="shared" ca="1" si="0"/>
        <v>6</v>
      </c>
      <c r="I26" s="72">
        <f t="shared" ref="I26" ca="1" si="7">SUM(D26:H26)</f>
        <v>23</v>
      </c>
      <c r="J26" s="188" t="str">
        <f ca="1">IF(I26&gt;$N$1-1,"Hit","Miss")</f>
        <v>Miss</v>
      </c>
      <c r="K26" s="72">
        <f t="shared" ref="K26:K35" ca="1" si="8">IF(J26="Hit",(CONCATENATE(RANDBETWEEN(1,10)," + 3 + 2 + ",(RANDBETWEEN(1,6)+RANDBETWEEN(1,6))," good")),0)</f>
        <v>0</v>
      </c>
    </row>
    <row r="27" spans="1:11" x14ac:dyDescent="0.3">
      <c r="A27" s="71" t="s">
        <v>143</v>
      </c>
      <c r="B27" s="72" t="s">
        <v>144</v>
      </c>
      <c r="C27" s="72" t="s">
        <v>146</v>
      </c>
      <c r="D27" s="80">
        <v>10</v>
      </c>
      <c r="E27" s="154">
        <v>4</v>
      </c>
      <c r="F27" s="154">
        <v>1</v>
      </c>
      <c r="G27" s="180">
        <v>2</v>
      </c>
      <c r="H27" s="138">
        <f t="shared" ca="1" si="0"/>
        <v>16</v>
      </c>
      <c r="I27" s="72">
        <f t="shared" ref="I27:I35" ca="1" si="9">SUM(D27:H27)</f>
        <v>33</v>
      </c>
      <c r="J27" s="188" t="str">
        <f ca="1">IF(I27&gt;$N$1-1,"Hit","Miss")</f>
        <v>Miss</v>
      </c>
      <c r="K27" s="72">
        <f t="shared" ca="1" si="8"/>
        <v>0</v>
      </c>
    </row>
    <row r="28" spans="1:11" x14ac:dyDescent="0.3">
      <c r="A28" s="71" t="s">
        <v>143</v>
      </c>
      <c r="B28" s="72" t="s">
        <v>144</v>
      </c>
      <c r="C28" s="72" t="s">
        <v>146</v>
      </c>
      <c r="D28" s="80">
        <v>10</v>
      </c>
      <c r="E28" s="154">
        <v>4</v>
      </c>
      <c r="F28" s="154">
        <v>1</v>
      </c>
      <c r="G28" s="180">
        <v>2</v>
      </c>
      <c r="H28" s="138">
        <f t="shared" ca="1" si="0"/>
        <v>4</v>
      </c>
      <c r="I28" s="72">
        <f t="shared" ca="1" si="9"/>
        <v>21</v>
      </c>
      <c r="J28" s="188" t="str">
        <f ca="1">IF(I28&gt;$N$1-1,"Hit","Miss")</f>
        <v>Miss</v>
      </c>
      <c r="K28" s="72">
        <f t="shared" ca="1" si="8"/>
        <v>0</v>
      </c>
    </row>
    <row r="29" spans="1:11" x14ac:dyDescent="0.3">
      <c r="A29" s="71" t="s">
        <v>143</v>
      </c>
      <c r="B29" s="72" t="s">
        <v>144</v>
      </c>
      <c r="C29" s="72" t="s">
        <v>146</v>
      </c>
      <c r="D29" s="80">
        <v>10</v>
      </c>
      <c r="E29" s="154">
        <v>4</v>
      </c>
      <c r="F29" s="154">
        <v>1</v>
      </c>
      <c r="G29" s="180">
        <v>2</v>
      </c>
      <c r="H29" s="138">
        <f t="shared" ca="1" si="0"/>
        <v>10</v>
      </c>
      <c r="I29" s="72">
        <f t="shared" ca="1" si="9"/>
        <v>27</v>
      </c>
      <c r="J29" s="188" t="str">
        <f ca="1">IF(I29&gt;$N$1-1,"Hit","Miss")</f>
        <v>Miss</v>
      </c>
      <c r="K29" s="72">
        <f t="shared" ca="1" si="8"/>
        <v>0</v>
      </c>
    </row>
    <row r="30" spans="1:11" x14ac:dyDescent="0.3">
      <c r="A30" s="71" t="s">
        <v>143</v>
      </c>
      <c r="B30" s="72" t="s">
        <v>144</v>
      </c>
      <c r="C30" s="72" t="s">
        <v>146</v>
      </c>
      <c r="D30" s="80">
        <v>10</v>
      </c>
      <c r="E30" s="154">
        <v>4</v>
      </c>
      <c r="F30" s="154">
        <v>1</v>
      </c>
      <c r="G30" s="180">
        <v>2</v>
      </c>
      <c r="H30" s="138">
        <f t="shared" ca="1" si="0"/>
        <v>10</v>
      </c>
      <c r="I30" s="72">
        <f t="shared" ca="1" si="9"/>
        <v>27</v>
      </c>
      <c r="J30" s="188" t="str">
        <f ca="1">IF(I30&gt;$N$1-1,"Hit","Miss")</f>
        <v>Miss</v>
      </c>
      <c r="K30" s="72">
        <f t="shared" ca="1" si="8"/>
        <v>0</v>
      </c>
    </row>
    <row r="31" spans="1:11" x14ac:dyDescent="0.3">
      <c r="A31" s="71" t="s">
        <v>143</v>
      </c>
      <c r="B31" s="72" t="s">
        <v>144</v>
      </c>
      <c r="C31" s="72" t="s">
        <v>146</v>
      </c>
      <c r="D31" s="80">
        <v>10</v>
      </c>
      <c r="E31" s="154">
        <v>4</v>
      </c>
      <c r="F31" s="154">
        <v>1</v>
      </c>
      <c r="G31" s="180">
        <v>2</v>
      </c>
      <c r="H31" s="138">
        <f t="shared" ca="1" si="0"/>
        <v>11</v>
      </c>
      <c r="I31" s="72">
        <f t="shared" ca="1" si="9"/>
        <v>28</v>
      </c>
      <c r="J31" s="188" t="str">
        <f ca="1">IF(I31&gt;$N$1-1,"Hit","Miss")</f>
        <v>Miss</v>
      </c>
      <c r="K31" s="72">
        <f t="shared" ca="1" si="8"/>
        <v>0</v>
      </c>
    </row>
    <row r="32" spans="1:11" x14ac:dyDescent="0.3">
      <c r="A32" s="71" t="s">
        <v>143</v>
      </c>
      <c r="B32" s="72" t="s">
        <v>144</v>
      </c>
      <c r="C32" s="72" t="s">
        <v>146</v>
      </c>
      <c r="D32" s="80">
        <v>10</v>
      </c>
      <c r="E32" s="154">
        <v>4</v>
      </c>
      <c r="F32" s="154">
        <v>1</v>
      </c>
      <c r="G32" s="180">
        <v>2</v>
      </c>
      <c r="H32" s="138">
        <f t="shared" ca="1" si="0"/>
        <v>18</v>
      </c>
      <c r="I32" s="72">
        <f t="shared" ca="1" si="9"/>
        <v>35</v>
      </c>
      <c r="J32" s="188" t="str">
        <f ca="1">IF(I32&gt;$N$1-1,"Hit","Miss")</f>
        <v>Hit</v>
      </c>
      <c r="K32" s="72" t="str">
        <f t="shared" ca="1" si="8"/>
        <v>2 + 3 + 2 + 2 good</v>
      </c>
    </row>
    <row r="33" spans="1:11" x14ac:dyDescent="0.3">
      <c r="A33" s="71" t="s">
        <v>143</v>
      </c>
      <c r="B33" s="72" t="s">
        <v>144</v>
      </c>
      <c r="C33" s="72" t="s">
        <v>146</v>
      </c>
      <c r="D33" s="80">
        <v>10</v>
      </c>
      <c r="E33" s="154">
        <v>4</v>
      </c>
      <c r="F33" s="154">
        <v>1</v>
      </c>
      <c r="G33" s="180">
        <v>2</v>
      </c>
      <c r="H33" s="138">
        <f t="shared" ca="1" si="0"/>
        <v>19</v>
      </c>
      <c r="I33" s="72">
        <f t="shared" ca="1" si="9"/>
        <v>36</v>
      </c>
      <c r="J33" s="188" t="str">
        <f ca="1">IF(I33&gt;$N$1-1,"Hit","Miss")</f>
        <v>Hit</v>
      </c>
      <c r="K33" s="72" t="str">
        <f t="shared" ca="1" si="8"/>
        <v>7 + 3 + 2 + 8 good</v>
      </c>
    </row>
    <row r="34" spans="1:11" x14ac:dyDescent="0.3">
      <c r="A34" s="71" t="s">
        <v>143</v>
      </c>
      <c r="B34" s="72" t="s">
        <v>144</v>
      </c>
      <c r="C34" s="72" t="s">
        <v>146</v>
      </c>
      <c r="D34" s="80">
        <v>10</v>
      </c>
      <c r="E34" s="154">
        <v>4</v>
      </c>
      <c r="F34" s="154">
        <v>1</v>
      </c>
      <c r="G34" s="180">
        <v>2</v>
      </c>
      <c r="H34" s="138">
        <f t="shared" ref="H34:H42" ca="1" si="10">RANDBETWEEN(1,20)</f>
        <v>19</v>
      </c>
      <c r="I34" s="72">
        <f t="shared" ca="1" si="9"/>
        <v>36</v>
      </c>
      <c r="J34" s="188" t="str">
        <f ca="1">IF(I34&gt;$N$1-1,"Hit","Miss")</f>
        <v>Hit</v>
      </c>
      <c r="K34" s="72" t="str">
        <f t="shared" ca="1" si="8"/>
        <v>3 + 3 + 2 + 2 good</v>
      </c>
    </row>
    <row r="35" spans="1:11" x14ac:dyDescent="0.3">
      <c r="A35" s="74" t="s">
        <v>143</v>
      </c>
      <c r="B35" s="75" t="s">
        <v>144</v>
      </c>
      <c r="C35" s="75" t="s">
        <v>146</v>
      </c>
      <c r="D35" s="165">
        <v>10</v>
      </c>
      <c r="E35" s="166">
        <v>4</v>
      </c>
      <c r="F35" s="166">
        <v>1</v>
      </c>
      <c r="G35" s="181">
        <v>2</v>
      </c>
      <c r="H35" s="140">
        <f t="shared" ca="1" si="10"/>
        <v>4</v>
      </c>
      <c r="I35" s="75">
        <f t="shared" ca="1" si="9"/>
        <v>21</v>
      </c>
      <c r="J35" s="190" t="str">
        <f ca="1">IF(I35&gt;$N$1-1,"Hit","Miss")</f>
        <v>Miss</v>
      </c>
      <c r="K35" s="75">
        <f t="shared" ca="1" si="8"/>
        <v>0</v>
      </c>
    </row>
    <row r="36" spans="1:11" x14ac:dyDescent="0.3">
      <c r="A36" s="71" t="s">
        <v>142</v>
      </c>
      <c r="B36" s="72" t="s">
        <v>147</v>
      </c>
      <c r="C36" s="72" t="s">
        <v>148</v>
      </c>
      <c r="D36" s="80">
        <v>13</v>
      </c>
      <c r="E36" s="154">
        <v>4</v>
      </c>
      <c r="F36" s="154">
        <v>1</v>
      </c>
      <c r="G36" s="180">
        <v>2</v>
      </c>
      <c r="H36" s="138">
        <f t="shared" ca="1" si="10"/>
        <v>11</v>
      </c>
      <c r="I36" s="72">
        <f t="shared" ref="I36:I42" ca="1" si="11">SUM(D36:H36)</f>
        <v>31</v>
      </c>
      <c r="J36" s="188" t="str">
        <f ca="1">IF(I36&gt;$N$1-1,"Hit","Miss")</f>
        <v>Miss</v>
      </c>
      <c r="K36" s="72">
        <f t="shared" ref="K36:K42" ca="1" si="12">IF(J36="Hit",(CONCATENATE(RANDBETWEEN(1,4)+RANDBETWEEN(1,4)," + 3 + 2 + ",(RANDBETWEEN(1,6)+RANDBETWEEN(1,6))," chaos")),0)</f>
        <v>0</v>
      </c>
    </row>
    <row r="37" spans="1:11" x14ac:dyDescent="0.3">
      <c r="A37" s="71" t="s">
        <v>142</v>
      </c>
      <c r="B37" s="72" t="s">
        <v>147</v>
      </c>
      <c r="C37" s="72" t="s">
        <v>148</v>
      </c>
      <c r="D37" s="80">
        <v>13</v>
      </c>
      <c r="E37" s="154">
        <v>4</v>
      </c>
      <c r="F37" s="154">
        <v>1</v>
      </c>
      <c r="G37" s="180">
        <v>2</v>
      </c>
      <c r="H37" s="138">
        <f t="shared" ca="1" si="10"/>
        <v>8</v>
      </c>
      <c r="I37" s="72">
        <f t="shared" ca="1" si="11"/>
        <v>28</v>
      </c>
      <c r="J37" s="188" t="str">
        <f ca="1">IF(I37&gt;$N$1-1,"Hit","Miss")</f>
        <v>Miss</v>
      </c>
      <c r="K37" s="72">
        <f t="shared" ca="1" si="12"/>
        <v>0</v>
      </c>
    </row>
    <row r="38" spans="1:11" x14ac:dyDescent="0.3">
      <c r="A38" s="71" t="s">
        <v>142</v>
      </c>
      <c r="B38" s="72" t="s">
        <v>147</v>
      </c>
      <c r="C38" s="72" t="s">
        <v>148</v>
      </c>
      <c r="D38" s="80">
        <v>13</v>
      </c>
      <c r="E38" s="154">
        <v>4</v>
      </c>
      <c r="F38" s="154">
        <v>1</v>
      </c>
      <c r="G38" s="180">
        <v>2</v>
      </c>
      <c r="H38" s="138">
        <f t="shared" ca="1" si="10"/>
        <v>17</v>
      </c>
      <c r="I38" s="72">
        <f t="shared" ca="1" si="11"/>
        <v>37</v>
      </c>
      <c r="J38" s="188" t="str">
        <f ca="1">IF(I38&gt;$N$1-1,"Hit","Miss")</f>
        <v>Hit</v>
      </c>
      <c r="K38" s="72" t="str">
        <f t="shared" ca="1" si="12"/>
        <v>6 + 3 + 2 + 12 chaos</v>
      </c>
    </row>
    <row r="39" spans="1:11" x14ac:dyDescent="0.3">
      <c r="A39" s="71" t="s">
        <v>142</v>
      </c>
      <c r="B39" s="72" t="s">
        <v>147</v>
      </c>
      <c r="C39" s="72" t="s">
        <v>148</v>
      </c>
      <c r="D39" s="80">
        <v>13</v>
      </c>
      <c r="E39" s="154">
        <v>4</v>
      </c>
      <c r="F39" s="154">
        <v>1</v>
      </c>
      <c r="G39" s="180">
        <v>2</v>
      </c>
      <c r="H39" s="138">
        <f t="shared" ca="1" si="10"/>
        <v>6</v>
      </c>
      <c r="I39" s="72">
        <f t="shared" ca="1" si="11"/>
        <v>26</v>
      </c>
      <c r="J39" s="188" t="str">
        <f ca="1">IF(I39&gt;$N$1-1,"Hit","Miss")</f>
        <v>Miss</v>
      </c>
      <c r="K39" s="72">
        <f t="shared" ca="1" si="12"/>
        <v>0</v>
      </c>
    </row>
    <row r="40" spans="1:11" x14ac:dyDescent="0.3">
      <c r="A40" s="71" t="s">
        <v>142</v>
      </c>
      <c r="B40" s="72" t="s">
        <v>147</v>
      </c>
      <c r="C40" s="72" t="s">
        <v>148</v>
      </c>
      <c r="D40" s="80">
        <v>13</v>
      </c>
      <c r="E40" s="154">
        <v>4</v>
      </c>
      <c r="F40" s="154">
        <v>1</v>
      </c>
      <c r="G40" s="180">
        <v>2</v>
      </c>
      <c r="H40" s="138">
        <f t="shared" ca="1" si="10"/>
        <v>14</v>
      </c>
      <c r="I40" s="72">
        <f t="shared" ca="1" si="11"/>
        <v>34</v>
      </c>
      <c r="J40" s="188" t="str">
        <f ca="1">IF(I40&gt;$N$1-1,"Hit","Miss")</f>
        <v>Hit</v>
      </c>
      <c r="K40" s="72" t="str">
        <f t="shared" ca="1" si="12"/>
        <v>6 + 3 + 2 + 10 chaos</v>
      </c>
    </row>
    <row r="41" spans="1:11" x14ac:dyDescent="0.3">
      <c r="A41" s="71" t="s">
        <v>142</v>
      </c>
      <c r="B41" s="72" t="s">
        <v>147</v>
      </c>
      <c r="C41" s="72" t="s">
        <v>148</v>
      </c>
      <c r="D41" s="80">
        <v>13</v>
      </c>
      <c r="E41" s="154">
        <v>4</v>
      </c>
      <c r="F41" s="154">
        <v>1</v>
      </c>
      <c r="G41" s="180">
        <v>2</v>
      </c>
      <c r="H41" s="138">
        <f t="shared" ca="1" si="10"/>
        <v>15</v>
      </c>
      <c r="I41" s="72">
        <f t="shared" ca="1" si="11"/>
        <v>35</v>
      </c>
      <c r="J41" s="188" t="str">
        <f ca="1">IF(I41&gt;$N$1-1,"Hit","Miss")</f>
        <v>Hit</v>
      </c>
      <c r="K41" s="72" t="str">
        <f t="shared" ca="1" si="12"/>
        <v>5 + 3 + 2 + 7 chaos</v>
      </c>
    </row>
    <row r="42" spans="1:11" x14ac:dyDescent="0.3">
      <c r="A42" s="71" t="s">
        <v>142</v>
      </c>
      <c r="B42" s="72" t="s">
        <v>147</v>
      </c>
      <c r="C42" s="72" t="s">
        <v>148</v>
      </c>
      <c r="D42" s="80">
        <v>13</v>
      </c>
      <c r="E42" s="154">
        <v>4</v>
      </c>
      <c r="F42" s="154">
        <v>1</v>
      </c>
      <c r="G42" s="180">
        <v>2</v>
      </c>
      <c r="H42" s="138">
        <f t="shared" ca="1" si="10"/>
        <v>19</v>
      </c>
      <c r="I42" s="72">
        <f t="shared" ca="1" si="11"/>
        <v>39</v>
      </c>
      <c r="J42" s="188" t="str">
        <f ca="1">IF(I42&gt;$N$1-1,"Hit","Miss")</f>
        <v>Hit</v>
      </c>
      <c r="K42" s="72" t="str">
        <f t="shared" ca="1" si="12"/>
        <v>5 + 3 + 2 + 10 chaos</v>
      </c>
    </row>
    <row r="43" spans="1:11" x14ac:dyDescent="0.3">
      <c r="K43" s="20"/>
    </row>
    <row r="47" spans="1:11" x14ac:dyDescent="0.3">
      <c r="G47" s="15" t="s">
        <v>138</v>
      </c>
      <c r="H47" s="138">
        <f ca="1">RANDBETWEEN(1,20)</f>
        <v>1</v>
      </c>
    </row>
  </sheetData>
  <conditionalFormatting sqref="H1">
    <cfRule type="cellIs" dxfId="91" priority="324" operator="equal">
      <formula>20</formula>
    </cfRule>
    <cfRule type="cellIs" dxfId="90" priority="325" operator="equal">
      <formula>1</formula>
    </cfRule>
  </conditionalFormatting>
  <conditionalFormatting sqref="H1">
    <cfRule type="cellIs" dxfId="89" priority="322" operator="equal">
      <formula>20</formula>
    </cfRule>
    <cfRule type="cellIs" dxfId="88" priority="323" operator="equal">
      <formula>1</formula>
    </cfRule>
  </conditionalFormatting>
  <conditionalFormatting sqref="H1">
    <cfRule type="cellIs" dxfId="87" priority="320" operator="equal">
      <formula>20</formula>
    </cfRule>
    <cfRule type="cellIs" dxfId="86" priority="321" operator="equal">
      <formula>1</formula>
    </cfRule>
  </conditionalFormatting>
  <conditionalFormatting sqref="E1 E2:G24 E26:G42">
    <cfRule type="cellIs" dxfId="85" priority="318" operator="equal">
      <formula>"No"</formula>
    </cfRule>
    <cfRule type="cellIs" dxfId="84" priority="319" operator="equal">
      <formula>"Yes"</formula>
    </cfRule>
  </conditionalFormatting>
  <conditionalFormatting sqref="H1">
    <cfRule type="cellIs" dxfId="83" priority="316" operator="equal">
      <formula>20</formula>
    </cfRule>
    <cfRule type="cellIs" dxfId="82" priority="317" operator="equal">
      <formula>1</formula>
    </cfRule>
  </conditionalFormatting>
  <conditionalFormatting sqref="E1">
    <cfRule type="cellIs" dxfId="81" priority="314" operator="equal">
      <formula>"No"</formula>
    </cfRule>
    <cfRule type="cellIs" dxfId="80" priority="315" operator="equal">
      <formula>"Yes"</formula>
    </cfRule>
  </conditionalFormatting>
  <conditionalFormatting sqref="F1">
    <cfRule type="cellIs" dxfId="79" priority="308" operator="equal">
      <formula>"No"</formula>
    </cfRule>
    <cfRule type="cellIs" dxfId="78" priority="309" operator="equal">
      <formula>"Yes"</formula>
    </cfRule>
  </conditionalFormatting>
  <conditionalFormatting sqref="F1">
    <cfRule type="cellIs" dxfId="77" priority="306" operator="equal">
      <formula>"No"</formula>
    </cfRule>
    <cfRule type="cellIs" dxfId="76" priority="307" operator="equal">
      <formula>"Yes"</formula>
    </cfRule>
  </conditionalFormatting>
  <conditionalFormatting sqref="G1">
    <cfRule type="cellIs" dxfId="75" priority="238" operator="equal">
      <formula>"No"</formula>
    </cfRule>
    <cfRule type="cellIs" dxfId="74" priority="239" operator="equal">
      <formula>"Yes"</formula>
    </cfRule>
  </conditionalFormatting>
  <conditionalFormatting sqref="J2:J24 J26:J42">
    <cfRule type="cellIs" dxfId="73" priority="21" operator="equal">
      <formula>"Hit"</formula>
    </cfRule>
  </conditionalFormatting>
  <conditionalFormatting sqref="H47 H2:H24 H26:H42">
    <cfRule type="cellIs" dxfId="72" priority="19" operator="equal">
      <formula>20</formula>
    </cfRule>
  </conditionalFormatting>
  <conditionalFormatting sqref="E25:G25">
    <cfRule type="cellIs" dxfId="71" priority="12" operator="equal">
      <formula>"No"</formula>
    </cfRule>
    <cfRule type="cellIs" dxfId="70" priority="13" operator="equal">
      <formula>"Yes"</formula>
    </cfRule>
  </conditionalFormatting>
  <conditionalFormatting sqref="H25">
    <cfRule type="cellIs" dxfId="69" priority="10" operator="equal">
      <formula>20</formula>
    </cfRule>
  </conditionalFormatting>
  <conditionalFormatting sqref="J25">
    <cfRule type="cellIs" dxfId="68" priority="9" operator="equal">
      <formula>"Hit"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workbookViewId="0"/>
  </sheetViews>
  <sheetFormatPr defaultColWidth="3.8984375" defaultRowHeight="15.6" x14ac:dyDescent="0.3"/>
  <cols>
    <col min="1" max="1" width="9.59765625" style="20" bestFit="1" customWidth="1"/>
    <col min="2" max="2" width="12" style="20" bestFit="1" customWidth="1"/>
    <col min="3" max="3" width="6.19921875" style="20" bestFit="1" customWidth="1"/>
    <col min="4" max="4" width="5.5" style="20" bestFit="1" customWidth="1"/>
    <col min="5" max="5" width="4.296875" style="20" bestFit="1" customWidth="1"/>
    <col min="6" max="6" width="5" style="20" bestFit="1" customWidth="1"/>
    <col min="7" max="7" width="3.8984375" style="20"/>
    <col min="8" max="8" width="12.796875" style="20" bestFit="1" customWidth="1"/>
    <col min="9" max="9" width="12" style="20" bestFit="1" customWidth="1"/>
    <col min="10" max="10" width="6.19921875" style="20" bestFit="1" customWidth="1"/>
    <col min="11" max="11" width="5.5" style="20" bestFit="1" customWidth="1"/>
    <col min="12" max="12" width="4.296875" style="20" bestFit="1" customWidth="1"/>
    <col min="13" max="13" width="5" style="20" bestFit="1" customWidth="1"/>
    <col min="14" max="16384" width="3.8984375" style="20"/>
  </cols>
  <sheetData>
    <row r="1" spans="1:13" s="23" customFormat="1" x14ac:dyDescent="0.3">
      <c r="A1" s="137" t="s">
        <v>0</v>
      </c>
      <c r="B1" s="137" t="s">
        <v>74</v>
      </c>
      <c r="C1" s="137" t="s">
        <v>44</v>
      </c>
      <c r="D1" s="137" t="s">
        <v>86</v>
      </c>
      <c r="E1" s="76" t="s">
        <v>3</v>
      </c>
      <c r="F1" s="137" t="s">
        <v>45</v>
      </c>
      <c r="H1" s="137" t="s">
        <v>0</v>
      </c>
      <c r="I1" s="137" t="s">
        <v>74</v>
      </c>
      <c r="J1" s="137" t="s">
        <v>44</v>
      </c>
      <c r="K1" s="137" t="s">
        <v>86</v>
      </c>
      <c r="L1" s="76" t="s">
        <v>3</v>
      </c>
      <c r="M1" s="137" t="s">
        <v>45</v>
      </c>
    </row>
    <row r="2" spans="1:13" x14ac:dyDescent="0.3">
      <c r="A2" s="199" t="s">
        <v>189</v>
      </c>
      <c r="B2" s="133" t="s">
        <v>46</v>
      </c>
      <c r="C2" s="134">
        <v>10</v>
      </c>
      <c r="D2" s="134">
        <v>0</v>
      </c>
      <c r="E2" s="139">
        <f t="shared" ref="E2:E7" ca="1" si="0">RANDBETWEEN(1,20)</f>
        <v>6</v>
      </c>
      <c r="F2" s="70">
        <f t="shared" ref="F2:F4" ca="1" si="1">SUM(C2:E2)</f>
        <v>16</v>
      </c>
      <c r="H2" s="69" t="s">
        <v>85</v>
      </c>
      <c r="I2" s="133" t="s">
        <v>46</v>
      </c>
      <c r="J2" s="70">
        <v>10</v>
      </c>
      <c r="K2" s="70">
        <v>0</v>
      </c>
      <c r="L2" s="139">
        <f t="shared" ref="L2:L4" ca="1" si="2">RANDBETWEEN(1,20)</f>
        <v>17</v>
      </c>
      <c r="M2" s="70">
        <f t="shared" ref="M2:M4" ca="1" si="3">SUM(J2:L2)</f>
        <v>27</v>
      </c>
    </row>
    <row r="3" spans="1:13" x14ac:dyDescent="0.3">
      <c r="A3" s="199" t="s">
        <v>189</v>
      </c>
      <c r="B3" s="133" t="s">
        <v>47</v>
      </c>
      <c r="C3" s="134">
        <v>6</v>
      </c>
      <c r="D3" s="134">
        <v>0</v>
      </c>
      <c r="E3" s="138">
        <f t="shared" ca="1" si="0"/>
        <v>7</v>
      </c>
      <c r="F3" s="72">
        <f t="shared" ca="1" si="1"/>
        <v>13</v>
      </c>
      <c r="H3" s="71" t="s">
        <v>85</v>
      </c>
      <c r="I3" s="133" t="s">
        <v>47</v>
      </c>
      <c r="J3" s="72">
        <v>5</v>
      </c>
      <c r="K3" s="72">
        <v>0</v>
      </c>
      <c r="L3" s="138">
        <f t="shared" ca="1" si="2"/>
        <v>19</v>
      </c>
      <c r="M3" s="72">
        <f t="shared" ca="1" si="3"/>
        <v>24</v>
      </c>
    </row>
    <row r="4" spans="1:13" x14ac:dyDescent="0.3">
      <c r="A4" s="200" t="s">
        <v>189</v>
      </c>
      <c r="B4" s="135" t="s">
        <v>48</v>
      </c>
      <c r="C4" s="136">
        <v>4</v>
      </c>
      <c r="D4" s="136">
        <v>0</v>
      </c>
      <c r="E4" s="140">
        <f t="shared" ca="1" si="0"/>
        <v>5</v>
      </c>
      <c r="F4" s="75">
        <f t="shared" ca="1" si="1"/>
        <v>9</v>
      </c>
      <c r="H4" s="74" t="s">
        <v>85</v>
      </c>
      <c r="I4" s="135" t="s">
        <v>48</v>
      </c>
      <c r="J4" s="75">
        <v>4</v>
      </c>
      <c r="K4" s="75">
        <v>0</v>
      </c>
      <c r="L4" s="140">
        <f t="shared" ca="1" si="2"/>
        <v>11</v>
      </c>
      <c r="M4" s="75">
        <f t="shared" ca="1" si="3"/>
        <v>15</v>
      </c>
    </row>
    <row r="5" spans="1:13" x14ac:dyDescent="0.3">
      <c r="A5" s="152"/>
      <c r="B5" s="133" t="s">
        <v>46</v>
      </c>
      <c r="C5" s="134"/>
      <c r="D5" s="134">
        <v>0</v>
      </c>
      <c r="E5" s="139">
        <f t="shared" ca="1" si="0"/>
        <v>2</v>
      </c>
      <c r="F5" s="70">
        <f t="shared" ref="F5:F7" ca="1" si="4">SUM(C5:E5)</f>
        <v>2</v>
      </c>
      <c r="H5" s="74" t="s">
        <v>73</v>
      </c>
      <c r="I5" s="135" t="s">
        <v>98</v>
      </c>
      <c r="J5" s="136">
        <v>10</v>
      </c>
      <c r="K5" s="136">
        <v>0</v>
      </c>
      <c r="L5" s="140">
        <f t="shared" ref="L5:L10" ca="1" si="5">RANDBETWEEN(1,20)</f>
        <v>11</v>
      </c>
      <c r="M5" s="75">
        <f t="shared" ref="M5:M6" ca="1" si="6">L5+J5</f>
        <v>21</v>
      </c>
    </row>
    <row r="6" spans="1:13" x14ac:dyDescent="0.3">
      <c r="A6" s="152"/>
      <c r="B6" s="133" t="s">
        <v>47</v>
      </c>
      <c r="C6" s="134"/>
      <c r="D6" s="134">
        <v>0</v>
      </c>
      <c r="E6" s="138">
        <f t="shared" ca="1" si="0"/>
        <v>20</v>
      </c>
      <c r="F6" s="72">
        <f t="shared" ca="1" si="4"/>
        <v>20</v>
      </c>
      <c r="H6" s="74" t="s">
        <v>22</v>
      </c>
      <c r="I6" s="135" t="s">
        <v>98</v>
      </c>
      <c r="J6" s="136">
        <v>10</v>
      </c>
      <c r="K6" s="136">
        <v>0</v>
      </c>
      <c r="L6" s="140">
        <f t="shared" ca="1" si="5"/>
        <v>13</v>
      </c>
      <c r="M6" s="75">
        <f t="shared" ca="1" si="6"/>
        <v>23</v>
      </c>
    </row>
    <row r="7" spans="1:13" x14ac:dyDescent="0.3">
      <c r="A7" s="153"/>
      <c r="B7" s="135" t="s">
        <v>48</v>
      </c>
      <c r="C7" s="136"/>
      <c r="D7" s="136">
        <v>0</v>
      </c>
      <c r="E7" s="140">
        <f t="shared" ca="1" si="0"/>
        <v>4</v>
      </c>
      <c r="F7" s="75">
        <f t="shared" ca="1" si="4"/>
        <v>4</v>
      </c>
      <c r="H7" s="74" t="s">
        <v>102</v>
      </c>
      <c r="I7" s="135" t="s">
        <v>98</v>
      </c>
      <c r="J7" s="136">
        <v>19</v>
      </c>
      <c r="K7" s="136">
        <v>0</v>
      </c>
      <c r="L7" s="140">
        <f t="shared" ca="1" si="5"/>
        <v>18</v>
      </c>
      <c r="M7" s="75">
        <f t="shared" ref="M7:M10" ca="1" si="7">L7+J7</f>
        <v>37</v>
      </c>
    </row>
    <row r="8" spans="1:13" x14ac:dyDescent="0.3">
      <c r="A8" s="153"/>
      <c r="B8" s="135" t="s">
        <v>98</v>
      </c>
      <c r="C8" s="136">
        <v>15</v>
      </c>
      <c r="D8" s="136">
        <v>0</v>
      </c>
      <c r="E8" s="140">
        <f t="shared" ref="E8:E10" ca="1" si="8">RANDBETWEEN(1,20)</f>
        <v>19</v>
      </c>
      <c r="F8" s="75">
        <f t="shared" ref="F8:F10" ca="1" si="9">E8+C8</f>
        <v>34</v>
      </c>
      <c r="H8" s="74" t="s">
        <v>200</v>
      </c>
      <c r="I8" s="135" t="s">
        <v>98</v>
      </c>
      <c r="J8" s="136">
        <v>12</v>
      </c>
      <c r="K8" s="136">
        <v>0</v>
      </c>
      <c r="L8" s="140">
        <f t="shared" ca="1" si="5"/>
        <v>3</v>
      </c>
      <c r="M8" s="75">
        <f t="shared" ca="1" si="7"/>
        <v>15</v>
      </c>
    </row>
    <row r="9" spans="1:13" x14ac:dyDescent="0.3">
      <c r="A9" s="153"/>
      <c r="B9" s="135" t="s">
        <v>98</v>
      </c>
      <c r="C9" s="136">
        <v>5</v>
      </c>
      <c r="D9" s="136">
        <v>0</v>
      </c>
      <c r="E9" s="140">
        <f t="shared" ca="1" si="8"/>
        <v>17</v>
      </c>
      <c r="F9" s="75">
        <f t="shared" ca="1" si="9"/>
        <v>22</v>
      </c>
      <c r="H9" s="74" t="s">
        <v>199</v>
      </c>
      <c r="I9" s="135" t="s">
        <v>98</v>
      </c>
      <c r="J9" s="136">
        <v>11</v>
      </c>
      <c r="K9" s="136">
        <v>0</v>
      </c>
      <c r="L9" s="140">
        <f t="shared" ca="1" si="5"/>
        <v>12</v>
      </c>
      <c r="M9" s="75">
        <f t="shared" ca="1" si="7"/>
        <v>23</v>
      </c>
    </row>
    <row r="10" spans="1:13" x14ac:dyDescent="0.3">
      <c r="A10" s="153"/>
      <c r="B10" s="135" t="s">
        <v>130</v>
      </c>
      <c r="C10" s="136">
        <v>33</v>
      </c>
      <c r="D10" s="136">
        <v>0</v>
      </c>
      <c r="E10" s="140">
        <f t="shared" ca="1" si="8"/>
        <v>7</v>
      </c>
      <c r="F10" s="75">
        <f t="shared" ca="1" si="9"/>
        <v>40</v>
      </c>
      <c r="H10" s="74" t="s">
        <v>199</v>
      </c>
      <c r="I10" s="135" t="s">
        <v>98</v>
      </c>
      <c r="J10" s="136">
        <v>10</v>
      </c>
      <c r="K10" s="136">
        <v>0</v>
      </c>
      <c r="L10" s="140">
        <f t="shared" ca="1" si="5"/>
        <v>19</v>
      </c>
      <c r="M10" s="75">
        <f t="shared" ca="1" si="7"/>
        <v>29</v>
      </c>
    </row>
    <row r="11" spans="1:13" x14ac:dyDescent="0.3">
      <c r="H11" s="74" t="s">
        <v>199</v>
      </c>
      <c r="I11" s="135" t="s">
        <v>98</v>
      </c>
      <c r="J11" s="136">
        <v>9</v>
      </c>
      <c r="K11" s="136">
        <v>0</v>
      </c>
      <c r="L11" s="140">
        <f t="shared" ref="L11:L29" ca="1" si="10">RANDBETWEEN(1,20)</f>
        <v>20</v>
      </c>
      <c r="M11" s="75">
        <f t="shared" ref="M11" ca="1" si="11">L11+J11</f>
        <v>29</v>
      </c>
    </row>
    <row r="12" spans="1:13" x14ac:dyDescent="0.3">
      <c r="H12" s="69" t="s">
        <v>184</v>
      </c>
      <c r="I12" s="133" t="s">
        <v>46</v>
      </c>
      <c r="J12" s="70">
        <v>11</v>
      </c>
      <c r="K12" s="70">
        <v>0</v>
      </c>
      <c r="L12" s="139">
        <f t="shared" ca="1" si="10"/>
        <v>14</v>
      </c>
      <c r="M12" s="70">
        <f t="shared" ref="M12:M19" ca="1" si="12">SUM(J12:L12)</f>
        <v>25</v>
      </c>
    </row>
    <row r="13" spans="1:13" x14ac:dyDescent="0.3">
      <c r="H13" s="71" t="s">
        <v>184</v>
      </c>
      <c r="I13" s="133" t="s">
        <v>47</v>
      </c>
      <c r="J13" s="72">
        <v>6</v>
      </c>
      <c r="K13" s="72">
        <v>0</v>
      </c>
      <c r="L13" s="138">
        <f t="shared" ca="1" si="10"/>
        <v>13</v>
      </c>
      <c r="M13" s="72">
        <f t="shared" ca="1" si="12"/>
        <v>19</v>
      </c>
    </row>
    <row r="14" spans="1:13" x14ac:dyDescent="0.3">
      <c r="H14" s="74" t="s">
        <v>184</v>
      </c>
      <c r="I14" s="135" t="s">
        <v>48</v>
      </c>
      <c r="J14" s="75">
        <v>3</v>
      </c>
      <c r="K14" s="75">
        <v>0</v>
      </c>
      <c r="L14" s="140">
        <f t="shared" ca="1" si="10"/>
        <v>18</v>
      </c>
      <c r="M14" s="75">
        <f t="shared" ca="1" si="12"/>
        <v>21</v>
      </c>
    </row>
    <row r="15" spans="1:13" x14ac:dyDescent="0.3">
      <c r="H15" s="69" t="s">
        <v>139</v>
      </c>
      <c r="I15" s="133" t="s">
        <v>46</v>
      </c>
      <c r="J15" s="70">
        <v>9</v>
      </c>
      <c r="K15" s="70">
        <v>0</v>
      </c>
      <c r="L15" s="139">
        <f t="shared" ca="1" si="10"/>
        <v>18</v>
      </c>
      <c r="M15" s="70">
        <f t="shared" ca="1" si="12"/>
        <v>27</v>
      </c>
    </row>
    <row r="16" spans="1:13" x14ac:dyDescent="0.3">
      <c r="H16" s="71" t="s">
        <v>139</v>
      </c>
      <c r="I16" s="133" t="s">
        <v>47</v>
      </c>
      <c r="J16" s="72">
        <v>12</v>
      </c>
      <c r="K16" s="72">
        <v>0</v>
      </c>
      <c r="L16" s="138">
        <f t="shared" ca="1" si="10"/>
        <v>12</v>
      </c>
      <c r="M16" s="72">
        <f t="shared" ca="1" si="12"/>
        <v>24</v>
      </c>
    </row>
    <row r="17" spans="8:13" x14ac:dyDescent="0.3">
      <c r="H17" s="74" t="s">
        <v>139</v>
      </c>
      <c r="I17" s="135" t="s">
        <v>48</v>
      </c>
      <c r="J17" s="75">
        <v>6</v>
      </c>
      <c r="K17" s="75">
        <v>0</v>
      </c>
      <c r="L17" s="140">
        <f t="shared" ca="1" si="10"/>
        <v>4</v>
      </c>
      <c r="M17" s="75">
        <f t="shared" ca="1" si="12"/>
        <v>10</v>
      </c>
    </row>
    <row r="18" spans="8:13" x14ac:dyDescent="0.3">
      <c r="H18" s="71" t="s">
        <v>141</v>
      </c>
      <c r="I18" s="133" t="s">
        <v>47</v>
      </c>
      <c r="J18" s="72">
        <v>12</v>
      </c>
      <c r="K18" s="72">
        <v>0</v>
      </c>
      <c r="L18" s="138">
        <f t="shared" ca="1" si="10"/>
        <v>19</v>
      </c>
      <c r="M18" s="72">
        <f t="shared" ca="1" si="12"/>
        <v>31</v>
      </c>
    </row>
    <row r="19" spans="8:13" x14ac:dyDescent="0.3">
      <c r="H19" s="74" t="s">
        <v>142</v>
      </c>
      <c r="I19" s="135" t="s">
        <v>47</v>
      </c>
      <c r="J19" s="75">
        <v>14</v>
      </c>
      <c r="K19" s="75">
        <v>0</v>
      </c>
      <c r="L19" s="140">
        <f t="shared" ca="1" si="10"/>
        <v>4</v>
      </c>
      <c r="M19" s="75">
        <f t="shared" ca="1" si="12"/>
        <v>18</v>
      </c>
    </row>
    <row r="20" spans="8:13" x14ac:dyDescent="0.3">
      <c r="H20" s="74" t="s">
        <v>190</v>
      </c>
      <c r="I20" s="135" t="s">
        <v>130</v>
      </c>
      <c r="J20" s="136">
        <v>11</v>
      </c>
      <c r="K20" s="136">
        <v>0</v>
      </c>
      <c r="L20" s="140">
        <f t="shared" ca="1" si="10"/>
        <v>1</v>
      </c>
      <c r="M20" s="75">
        <f t="shared" ref="M20:M29" ca="1" si="13">L20+J20</f>
        <v>12</v>
      </c>
    </row>
    <row r="21" spans="8:13" x14ac:dyDescent="0.3">
      <c r="H21" s="74" t="s">
        <v>190</v>
      </c>
      <c r="I21" s="135" t="s">
        <v>47</v>
      </c>
      <c r="J21" s="136">
        <v>7</v>
      </c>
      <c r="K21" s="136">
        <v>0</v>
      </c>
      <c r="L21" s="140">
        <f t="shared" ca="1" si="10"/>
        <v>13</v>
      </c>
      <c r="M21" s="75">
        <f t="shared" ca="1" si="13"/>
        <v>20</v>
      </c>
    </row>
    <row r="22" spans="8:13" x14ac:dyDescent="0.3">
      <c r="H22" s="74" t="s">
        <v>191</v>
      </c>
      <c r="I22" s="135" t="s">
        <v>47</v>
      </c>
      <c r="J22" s="136">
        <v>10</v>
      </c>
      <c r="K22" s="136">
        <v>0</v>
      </c>
      <c r="L22" s="140">
        <f t="shared" ca="1" si="10"/>
        <v>5</v>
      </c>
      <c r="M22" s="75">
        <f t="shared" ca="1" si="13"/>
        <v>15</v>
      </c>
    </row>
    <row r="23" spans="8:13" x14ac:dyDescent="0.3">
      <c r="H23" s="74" t="s">
        <v>192</v>
      </c>
      <c r="I23" s="135" t="s">
        <v>47</v>
      </c>
      <c r="J23" s="136">
        <v>11</v>
      </c>
      <c r="K23" s="136">
        <v>0</v>
      </c>
      <c r="L23" s="140">
        <f t="shared" ca="1" si="10"/>
        <v>10</v>
      </c>
      <c r="M23" s="75">
        <f t="shared" ca="1" si="13"/>
        <v>21</v>
      </c>
    </row>
    <row r="24" spans="8:13" x14ac:dyDescent="0.3">
      <c r="H24" s="74" t="s">
        <v>193</v>
      </c>
      <c r="I24" s="135" t="s">
        <v>47</v>
      </c>
      <c r="J24" s="136">
        <v>11</v>
      </c>
      <c r="K24" s="136">
        <v>0</v>
      </c>
      <c r="L24" s="140">
        <f t="shared" ca="1" si="10"/>
        <v>5</v>
      </c>
      <c r="M24" s="75">
        <f t="shared" ca="1" si="13"/>
        <v>16</v>
      </c>
    </row>
    <row r="25" spans="8:13" x14ac:dyDescent="0.3">
      <c r="H25" s="74" t="s">
        <v>194</v>
      </c>
      <c r="I25" s="135" t="s">
        <v>47</v>
      </c>
      <c r="J25" s="136">
        <v>11</v>
      </c>
      <c r="K25" s="136">
        <v>0</v>
      </c>
      <c r="L25" s="140">
        <f t="shared" ca="1" si="10"/>
        <v>6</v>
      </c>
      <c r="M25" s="75">
        <f t="shared" ca="1" si="13"/>
        <v>17</v>
      </c>
    </row>
    <row r="26" spans="8:13" x14ac:dyDescent="0.3">
      <c r="H26" s="74" t="s">
        <v>195</v>
      </c>
      <c r="I26" s="135" t="s">
        <v>47</v>
      </c>
      <c r="J26" s="136">
        <v>9</v>
      </c>
      <c r="K26" s="136">
        <v>0</v>
      </c>
      <c r="L26" s="140">
        <f t="shared" ca="1" si="10"/>
        <v>1</v>
      </c>
      <c r="M26" s="75">
        <f t="shared" ca="1" si="13"/>
        <v>10</v>
      </c>
    </row>
    <row r="27" spans="8:13" x14ac:dyDescent="0.3">
      <c r="H27" s="74" t="s">
        <v>196</v>
      </c>
      <c r="I27" s="135" t="s">
        <v>47</v>
      </c>
      <c r="J27" s="136">
        <v>9</v>
      </c>
      <c r="K27" s="136">
        <v>0</v>
      </c>
      <c r="L27" s="140">
        <f t="shared" ca="1" si="10"/>
        <v>4</v>
      </c>
      <c r="M27" s="75">
        <f t="shared" ca="1" si="13"/>
        <v>13</v>
      </c>
    </row>
    <row r="28" spans="8:13" x14ac:dyDescent="0.3">
      <c r="H28" s="74" t="s">
        <v>197</v>
      </c>
      <c r="I28" s="135" t="s">
        <v>47</v>
      </c>
      <c r="J28" s="136">
        <v>9</v>
      </c>
      <c r="K28" s="136">
        <v>0</v>
      </c>
      <c r="L28" s="140">
        <f t="shared" ca="1" si="10"/>
        <v>4</v>
      </c>
      <c r="M28" s="75">
        <f t="shared" ca="1" si="13"/>
        <v>13</v>
      </c>
    </row>
    <row r="29" spans="8:13" x14ac:dyDescent="0.3">
      <c r="H29" s="74" t="s">
        <v>198</v>
      </c>
      <c r="I29" s="135" t="s">
        <v>47</v>
      </c>
      <c r="J29" s="136">
        <v>10</v>
      </c>
      <c r="K29" s="136">
        <v>0</v>
      </c>
      <c r="L29" s="140">
        <f t="shared" ca="1" si="10"/>
        <v>12</v>
      </c>
      <c r="M29" s="75">
        <f t="shared" ca="1" si="13"/>
        <v>22</v>
      </c>
    </row>
  </sheetData>
  <sortState ref="B8:B18">
    <sortCondition ref="B8:B18"/>
  </sortState>
  <conditionalFormatting sqref="A2">
    <cfRule type="cellIs" dxfId="67" priority="131" operator="equal">
      <formula>"No"</formula>
    </cfRule>
    <cfRule type="cellIs" dxfId="66" priority="132" operator="equal">
      <formula>"Yes"</formula>
    </cfRule>
  </conditionalFormatting>
  <conditionalFormatting sqref="A3:A4">
    <cfRule type="cellIs" dxfId="65" priority="129" operator="equal">
      <formula>"No"</formula>
    </cfRule>
    <cfRule type="cellIs" dxfId="64" priority="130" operator="equal">
      <formula>"Yes"</formula>
    </cfRule>
  </conditionalFormatting>
  <conditionalFormatting sqref="A8">
    <cfRule type="cellIs" dxfId="63" priority="105" operator="equal">
      <formula>"No"</formula>
    </cfRule>
    <cfRule type="cellIs" dxfId="62" priority="106" operator="equal">
      <formula>"Yes"</formula>
    </cfRule>
  </conditionalFormatting>
  <conditionalFormatting sqref="A9:A10">
    <cfRule type="cellIs" dxfId="61" priority="103" operator="equal">
      <formula>"No"</formula>
    </cfRule>
    <cfRule type="cellIs" dxfId="60" priority="104" operator="equal">
      <formula>"Yes"</formula>
    </cfRule>
  </conditionalFormatting>
  <conditionalFormatting sqref="A8">
    <cfRule type="cellIs" dxfId="59" priority="101" operator="equal">
      <formula>"No"</formula>
    </cfRule>
    <cfRule type="cellIs" dxfId="58" priority="102" operator="equal">
      <formula>"Yes"</formula>
    </cfRule>
  </conditionalFormatting>
  <conditionalFormatting sqref="A9:A10">
    <cfRule type="cellIs" dxfId="57" priority="99" operator="equal">
      <formula>"No"</formula>
    </cfRule>
    <cfRule type="cellIs" dxfId="56" priority="100" operator="equal">
      <formula>"Yes"</formula>
    </cfRule>
  </conditionalFormatting>
  <conditionalFormatting sqref="A9">
    <cfRule type="cellIs" dxfId="55" priority="67" operator="equal">
      <formula>"No"</formula>
    </cfRule>
    <cfRule type="cellIs" dxfId="54" priority="68" operator="equal">
      <formula>"Yes"</formula>
    </cfRule>
  </conditionalFormatting>
  <conditionalFormatting sqref="A9">
    <cfRule type="cellIs" dxfId="53" priority="65" operator="equal">
      <formula>"No"</formula>
    </cfRule>
    <cfRule type="cellIs" dxfId="52" priority="66" operator="equal">
      <formula>"Yes"</formula>
    </cfRule>
  </conditionalFormatting>
  <conditionalFormatting sqref="A8">
    <cfRule type="cellIs" dxfId="51" priority="63" operator="equal">
      <formula>"No"</formula>
    </cfRule>
    <cfRule type="cellIs" dxfId="50" priority="64" operator="equal">
      <formula>"Yes"</formula>
    </cfRule>
  </conditionalFormatting>
  <conditionalFormatting sqref="A8">
    <cfRule type="cellIs" dxfId="49" priority="61" operator="equal">
      <formula>"No"</formula>
    </cfRule>
    <cfRule type="cellIs" dxfId="48" priority="62" operator="equal">
      <formula>"Yes"</formula>
    </cfRule>
  </conditionalFormatting>
  <conditionalFormatting sqref="A10">
    <cfRule type="cellIs" dxfId="47" priority="59" operator="equal">
      <formula>"No"</formula>
    </cfRule>
    <cfRule type="cellIs" dxfId="46" priority="60" operator="equal">
      <formula>"Yes"</formula>
    </cfRule>
  </conditionalFormatting>
  <conditionalFormatting sqref="A10">
    <cfRule type="cellIs" dxfId="45" priority="57" operator="equal">
      <formula>"No"</formula>
    </cfRule>
    <cfRule type="cellIs" dxfId="44" priority="58" operator="equal">
      <formula>"Yes"</formula>
    </cfRule>
  </conditionalFormatting>
  <conditionalFormatting sqref="A5">
    <cfRule type="cellIs" dxfId="43" priority="23" operator="equal">
      <formula>"No"</formula>
    </cfRule>
    <cfRule type="cellIs" dxfId="42" priority="24" operator="equal">
      <formula>"Yes"</formula>
    </cfRule>
  </conditionalFormatting>
  <conditionalFormatting sqref="A6:A7">
    <cfRule type="cellIs" dxfId="41" priority="21" operator="equal">
      <formula>"No"</formula>
    </cfRule>
    <cfRule type="cellIs" dxfId="40" priority="22" operator="equal">
      <formula>"Yes"</formula>
    </cfRule>
  </conditionalFormatting>
  <conditionalFormatting sqref="A5">
    <cfRule type="cellIs" dxfId="39" priority="19" operator="equal">
      <formula>"No"</formula>
    </cfRule>
    <cfRule type="cellIs" dxfId="38" priority="20" operator="equal">
      <formula>"Yes"</formula>
    </cfRule>
  </conditionalFormatting>
  <conditionalFormatting sqref="A6:A7">
    <cfRule type="cellIs" dxfId="37" priority="17" operator="equal">
      <formula>"No"</formula>
    </cfRule>
    <cfRule type="cellIs" dxfId="36" priority="18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2"/>
  <sheetViews>
    <sheetView showGridLines="0" zoomScaleNormal="100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I31" sqref="I31"/>
    </sheetView>
  </sheetViews>
  <sheetFormatPr defaultColWidth="12.69921875" defaultRowHeight="15.6" x14ac:dyDescent="0.3"/>
  <cols>
    <col min="1" max="1" width="30.8984375" style="23" bestFit="1" customWidth="1"/>
    <col min="2" max="2" width="5.8984375" style="23" bestFit="1" customWidth="1"/>
    <col min="3" max="3" width="5" style="23" bestFit="1" customWidth="1"/>
    <col min="4" max="4" width="3.69921875" style="23" bestFit="1" customWidth="1"/>
    <col min="5" max="5" width="6.09765625" style="23" bestFit="1" customWidth="1"/>
    <col min="6" max="6" width="10.3984375" style="20" bestFit="1" customWidth="1"/>
    <col min="7" max="7" width="2.8984375" style="20" bestFit="1" customWidth="1"/>
    <col min="8" max="8" width="6.19921875" style="20" bestFit="1" customWidth="1"/>
    <col min="9" max="9" width="7.296875" style="20" bestFit="1" customWidth="1"/>
    <col min="10" max="10" width="4.296875" style="20" bestFit="1" customWidth="1"/>
    <col min="11" max="11" width="4.796875" style="20" bestFit="1" customWidth="1"/>
    <col min="12" max="12" width="4.69921875" style="20" bestFit="1" customWidth="1"/>
    <col min="13" max="13" width="7.5" style="20" bestFit="1" customWidth="1"/>
    <col min="14" max="14" width="5.3984375" style="20" bestFit="1" customWidth="1"/>
    <col min="15" max="15" width="4.19921875" style="20" bestFit="1" customWidth="1"/>
    <col min="16" max="16" width="5.5" style="20" bestFit="1" customWidth="1"/>
    <col min="17" max="17" width="6.09765625" style="20" bestFit="1" customWidth="1"/>
    <col min="18" max="18" width="4.59765625" style="20" bestFit="1" customWidth="1"/>
    <col min="19" max="19" width="5.796875" style="20" bestFit="1" customWidth="1"/>
    <col min="20" max="20" width="6.09765625" style="20" bestFit="1" customWidth="1"/>
    <col min="21" max="21" width="9" style="20" bestFit="1" customWidth="1"/>
    <col min="22" max="22" width="7.796875" style="20" bestFit="1" customWidth="1"/>
    <col min="23" max="23" width="8.796875" style="20" bestFit="1" customWidth="1"/>
    <col min="24" max="24" width="7.3984375" style="20" bestFit="1" customWidth="1"/>
    <col min="25" max="25" width="4.3984375" style="20" bestFit="1" customWidth="1"/>
    <col min="26" max="26" width="11.69921875" style="20" hidden="1" customWidth="1"/>
    <col min="27" max="27" width="7.59765625" style="20" bestFit="1" customWidth="1"/>
    <col min="28" max="28" width="2.59765625" style="20" customWidth="1"/>
    <col min="29" max="29" width="9.09765625" style="20" bestFit="1" customWidth="1"/>
    <col min="30" max="16384" width="12.69921875" style="20"/>
  </cols>
  <sheetData>
    <row r="1" spans="1:29" s="17" customFormat="1" ht="32.4" thickTop="1" thickBot="1" x14ac:dyDescent="0.35">
      <c r="A1" s="52" t="s">
        <v>0</v>
      </c>
      <c r="B1" s="111" t="s">
        <v>49</v>
      </c>
      <c r="C1" s="114" t="s">
        <v>50</v>
      </c>
      <c r="D1" s="117" t="s">
        <v>51</v>
      </c>
      <c r="E1" s="144" t="s">
        <v>78</v>
      </c>
      <c r="F1" s="107" t="s">
        <v>52</v>
      </c>
      <c r="G1" s="108"/>
      <c r="H1" s="49" t="s">
        <v>53</v>
      </c>
      <c r="I1" s="16" t="s">
        <v>54</v>
      </c>
      <c r="J1" s="18" t="s">
        <v>55</v>
      </c>
      <c r="K1" s="24" t="s">
        <v>56</v>
      </c>
      <c r="L1" s="26" t="s">
        <v>57</v>
      </c>
      <c r="M1" s="141" t="s">
        <v>58</v>
      </c>
      <c r="N1" s="32" t="s">
        <v>59</v>
      </c>
      <c r="O1" s="35" t="s">
        <v>60</v>
      </c>
      <c r="P1" s="37" t="s">
        <v>61</v>
      </c>
      <c r="Q1" s="40" t="s">
        <v>62</v>
      </c>
      <c r="R1" s="43" t="s">
        <v>63</v>
      </c>
      <c r="S1" s="46" t="s">
        <v>64</v>
      </c>
      <c r="T1" s="29" t="s">
        <v>65</v>
      </c>
      <c r="U1" s="53" t="s">
        <v>66</v>
      </c>
      <c r="V1" s="56" t="s">
        <v>67</v>
      </c>
      <c r="W1" s="63" t="s">
        <v>68</v>
      </c>
      <c r="X1" s="66" t="s">
        <v>69</v>
      </c>
      <c r="Y1" s="60" t="s">
        <v>70</v>
      </c>
      <c r="Z1" s="56" t="s">
        <v>71</v>
      </c>
      <c r="AA1" s="59" t="s">
        <v>72</v>
      </c>
      <c r="AC1" s="147" t="s">
        <v>125</v>
      </c>
    </row>
    <row r="2" spans="1:29" ht="16.2" thickTop="1" x14ac:dyDescent="0.3">
      <c r="A2" s="142" t="s">
        <v>8</v>
      </c>
      <c r="B2" s="112">
        <f>16</f>
        <v>16</v>
      </c>
      <c r="C2" s="115">
        <f>14+1</f>
        <v>15</v>
      </c>
      <c r="D2" s="118">
        <f>20+1</f>
        <v>21</v>
      </c>
      <c r="E2" s="145">
        <v>0</v>
      </c>
      <c r="F2" s="109" t="s">
        <v>75</v>
      </c>
      <c r="G2" s="110" t="s">
        <v>76</v>
      </c>
      <c r="H2" s="50"/>
      <c r="I2" s="19"/>
      <c r="J2" s="173" t="s">
        <v>111</v>
      </c>
      <c r="K2" s="175" t="s">
        <v>111</v>
      </c>
      <c r="L2" s="177" t="s">
        <v>111</v>
      </c>
      <c r="M2" s="170">
        <v>13</v>
      </c>
      <c r="N2" s="33"/>
      <c r="O2" s="171" t="s">
        <v>111</v>
      </c>
      <c r="P2" s="38"/>
      <c r="Q2" s="41"/>
      <c r="R2" s="44"/>
      <c r="S2" s="47"/>
      <c r="T2" s="30">
        <v>13</v>
      </c>
      <c r="U2" s="54"/>
      <c r="V2" s="57">
        <f>SUM(H2:U2)</f>
        <v>26</v>
      </c>
      <c r="W2" s="64"/>
      <c r="X2" s="67">
        <v>26</v>
      </c>
      <c r="Y2" s="61">
        <v>64</v>
      </c>
      <c r="Z2" s="57">
        <f t="shared" ref="Z2:Z7" si="0">Y2+X2-(V2+W2)</f>
        <v>64</v>
      </c>
      <c r="AA2" s="126">
        <f>SMALL(Y2:Z2,1)</f>
        <v>64</v>
      </c>
      <c r="AC2" s="201" t="s">
        <v>150</v>
      </c>
    </row>
    <row r="3" spans="1:29" x14ac:dyDescent="0.3">
      <c r="A3" s="143" t="s">
        <v>80</v>
      </c>
      <c r="B3" s="113">
        <f>22-1</f>
        <v>21</v>
      </c>
      <c r="C3" s="116">
        <f>11-1</f>
        <v>10</v>
      </c>
      <c r="D3" s="119">
        <f>23-1</f>
        <v>22</v>
      </c>
      <c r="E3" s="146">
        <v>0</v>
      </c>
      <c r="F3" s="163" t="s">
        <v>96</v>
      </c>
      <c r="G3" s="110">
        <v>1</v>
      </c>
      <c r="H3" s="51">
        <v>115</v>
      </c>
      <c r="I3" s="21">
        <v>1</v>
      </c>
      <c r="J3" s="174" t="s">
        <v>111</v>
      </c>
      <c r="K3" s="176" t="s">
        <v>111</v>
      </c>
      <c r="L3" s="178" t="s">
        <v>111</v>
      </c>
      <c r="M3" s="170" t="s">
        <v>111</v>
      </c>
      <c r="N3" s="34"/>
      <c r="O3" s="172" t="s">
        <v>111</v>
      </c>
      <c r="P3" s="39"/>
      <c r="Q3" s="42"/>
      <c r="R3" s="45"/>
      <c r="S3" s="48"/>
      <c r="T3" s="31">
        <v>29</v>
      </c>
      <c r="U3" s="55"/>
      <c r="V3" s="57">
        <f>SUM(H3:U3)</f>
        <v>145</v>
      </c>
      <c r="W3" s="65"/>
      <c r="X3" s="68"/>
      <c r="Y3" s="62">
        <f>105*1.2</f>
        <v>126</v>
      </c>
      <c r="Z3" s="58">
        <f t="shared" si="0"/>
        <v>-19</v>
      </c>
      <c r="AA3" s="126">
        <f>SMALL(Y3:Z3,1)</f>
        <v>-19</v>
      </c>
      <c r="AC3" s="201" t="s">
        <v>175</v>
      </c>
    </row>
    <row r="4" spans="1:29" x14ac:dyDescent="0.3">
      <c r="A4" s="158" t="s">
        <v>83</v>
      </c>
      <c r="B4" s="150">
        <v>22</v>
      </c>
      <c r="C4" s="151">
        <v>10</v>
      </c>
      <c r="D4" s="119">
        <v>22</v>
      </c>
      <c r="E4" s="146">
        <v>0</v>
      </c>
      <c r="F4" s="109" t="s">
        <v>79</v>
      </c>
      <c r="G4" s="110">
        <v>0</v>
      </c>
      <c r="H4" s="51"/>
      <c r="I4" s="21"/>
      <c r="J4" s="22"/>
      <c r="K4" s="25"/>
      <c r="L4" s="27"/>
      <c r="M4" s="28"/>
      <c r="N4" s="34"/>
      <c r="O4" s="36"/>
      <c r="P4" s="39"/>
      <c r="Q4" s="42"/>
      <c r="R4" s="45"/>
      <c r="S4" s="48"/>
      <c r="T4" s="31"/>
      <c r="U4" s="55"/>
      <c r="V4" s="57">
        <f t="shared" ref="V4" si="1">SUM(H4:U4)</f>
        <v>0</v>
      </c>
      <c r="W4" s="65"/>
      <c r="X4" s="68"/>
      <c r="Y4" s="62">
        <v>45</v>
      </c>
      <c r="Z4" s="58">
        <f t="shared" si="0"/>
        <v>45</v>
      </c>
      <c r="AA4" s="126"/>
      <c r="AC4" s="201" t="s">
        <v>126</v>
      </c>
    </row>
    <row r="5" spans="1:29" x14ac:dyDescent="0.3">
      <c r="A5" s="143" t="s">
        <v>73</v>
      </c>
      <c r="B5" s="113">
        <f>11+6+4</f>
        <v>21</v>
      </c>
      <c r="C5" s="116">
        <f>13+4</f>
        <v>17</v>
      </c>
      <c r="D5" s="119">
        <f>13+6+4</f>
        <v>23</v>
      </c>
      <c r="E5" s="146">
        <v>0</v>
      </c>
      <c r="F5" s="109" t="s">
        <v>75</v>
      </c>
      <c r="G5" s="110" t="s">
        <v>76</v>
      </c>
      <c r="H5" s="51"/>
      <c r="I5" s="21">
        <v>58</v>
      </c>
      <c r="J5" s="174" t="s">
        <v>111</v>
      </c>
      <c r="K5" s="176" t="s">
        <v>111</v>
      </c>
      <c r="L5" s="178" t="s">
        <v>111</v>
      </c>
      <c r="M5" s="170">
        <v>19</v>
      </c>
      <c r="N5" s="34">
        <v>2</v>
      </c>
      <c r="O5" s="172" t="s">
        <v>111</v>
      </c>
      <c r="P5" s="39"/>
      <c r="Q5" s="42"/>
      <c r="R5" s="45"/>
      <c r="S5" s="48"/>
      <c r="T5" s="31"/>
      <c r="U5" s="55"/>
      <c r="V5" s="57">
        <f>SUM(H5:U5)</f>
        <v>79</v>
      </c>
      <c r="W5" s="65">
        <v>2</v>
      </c>
      <c r="X5" s="68">
        <v>53</v>
      </c>
      <c r="Y5" s="62">
        <f>52</f>
        <v>52</v>
      </c>
      <c r="Z5" s="58">
        <f t="shared" si="0"/>
        <v>24</v>
      </c>
      <c r="AA5" s="126">
        <f>SMALL(Y5:Z5,1)</f>
        <v>24</v>
      </c>
      <c r="AC5" s="201" t="s">
        <v>160</v>
      </c>
    </row>
    <row r="6" spans="1:29" x14ac:dyDescent="0.3">
      <c r="A6" s="143" t="s">
        <v>22</v>
      </c>
      <c r="B6" s="113">
        <f>20+2</f>
        <v>22</v>
      </c>
      <c r="C6" s="116">
        <f>13+2+2</f>
        <v>17</v>
      </c>
      <c r="D6" s="119">
        <f>21+2+2</f>
        <v>25</v>
      </c>
      <c r="E6" s="146">
        <v>0</v>
      </c>
      <c r="F6" s="109" t="s">
        <v>75</v>
      </c>
      <c r="G6" s="110" t="s">
        <v>76</v>
      </c>
      <c r="H6" s="51"/>
      <c r="I6" s="21">
        <v>49</v>
      </c>
      <c r="J6" s="174" t="s">
        <v>111</v>
      </c>
      <c r="K6" s="176" t="s">
        <v>111</v>
      </c>
      <c r="L6" s="178" t="s">
        <v>111</v>
      </c>
      <c r="M6" s="170" t="s">
        <v>111</v>
      </c>
      <c r="N6" s="34"/>
      <c r="O6" s="172" t="s">
        <v>111</v>
      </c>
      <c r="P6" s="39"/>
      <c r="Q6" s="42"/>
      <c r="R6" s="45"/>
      <c r="S6" s="48"/>
      <c r="T6" s="31"/>
      <c r="U6" s="55"/>
      <c r="V6" s="57">
        <f>SUM(H6:U6)</f>
        <v>49</v>
      </c>
      <c r="W6" s="65"/>
      <c r="X6" s="68"/>
      <c r="Y6" s="62">
        <v>70</v>
      </c>
      <c r="Z6" s="58">
        <f t="shared" si="0"/>
        <v>21</v>
      </c>
      <c r="AA6" s="126">
        <f>SMALL(Y6:Z6,1)</f>
        <v>21</v>
      </c>
      <c r="AC6" s="202" t="s">
        <v>173</v>
      </c>
    </row>
    <row r="7" spans="1:29" ht="15.75" customHeight="1" x14ac:dyDescent="0.3">
      <c r="A7" s="143" t="s">
        <v>7</v>
      </c>
      <c r="B7" s="149">
        <f>19</f>
        <v>19</v>
      </c>
      <c r="C7" s="116">
        <f>14+1-1</f>
        <v>14</v>
      </c>
      <c r="D7" s="119">
        <f>23+1-1</f>
        <v>23</v>
      </c>
      <c r="E7" s="146">
        <v>0</v>
      </c>
      <c r="F7" s="109" t="s">
        <v>75</v>
      </c>
      <c r="G7" s="110" t="s">
        <v>76</v>
      </c>
      <c r="H7" s="51"/>
      <c r="I7" s="21"/>
      <c r="J7" s="174" t="s">
        <v>111</v>
      </c>
      <c r="K7" s="176" t="s">
        <v>111</v>
      </c>
      <c r="L7" s="178" t="s">
        <v>111</v>
      </c>
      <c r="M7" s="170" t="s">
        <v>111</v>
      </c>
      <c r="N7" s="34"/>
      <c r="O7" s="172" t="s">
        <v>111</v>
      </c>
      <c r="P7" s="39"/>
      <c r="Q7" s="42"/>
      <c r="R7" s="45"/>
      <c r="S7" s="48"/>
      <c r="T7" s="31"/>
      <c r="U7" s="55"/>
      <c r="V7" s="57">
        <f>SUM(H7:U7)</f>
        <v>0</v>
      </c>
      <c r="W7" s="65"/>
      <c r="X7" s="68"/>
      <c r="Y7" s="62">
        <f>60</f>
        <v>60</v>
      </c>
      <c r="Z7" s="58">
        <f t="shared" si="0"/>
        <v>60</v>
      </c>
      <c r="AA7" s="126">
        <f>SMALL(Y7:Z7,1)</f>
        <v>60</v>
      </c>
      <c r="AC7" s="201" t="s">
        <v>149</v>
      </c>
    </row>
    <row r="8" spans="1:29" ht="15.75" customHeight="1" x14ac:dyDescent="0.3">
      <c r="A8" s="206" t="s">
        <v>178</v>
      </c>
      <c r="B8" s="113">
        <v>19</v>
      </c>
      <c r="C8" s="116">
        <v>13</v>
      </c>
      <c r="D8" s="119">
        <v>22</v>
      </c>
      <c r="E8" s="146">
        <v>0</v>
      </c>
      <c r="F8" s="109" t="s">
        <v>75</v>
      </c>
      <c r="G8" s="110" t="s">
        <v>76</v>
      </c>
      <c r="H8" s="51"/>
      <c r="I8" s="21"/>
      <c r="J8" s="22"/>
      <c r="K8" s="25"/>
      <c r="L8" s="27"/>
      <c r="M8" s="28"/>
      <c r="N8" s="34"/>
      <c r="O8" s="36"/>
      <c r="P8" s="39"/>
      <c r="Q8" s="42"/>
      <c r="R8" s="45"/>
      <c r="S8" s="48"/>
      <c r="T8" s="31"/>
      <c r="U8" s="55"/>
      <c r="V8" s="57">
        <f t="shared" ref="V8:V10" si="2">SUM(H8:U8)</f>
        <v>0</v>
      </c>
      <c r="W8" s="65"/>
      <c r="X8" s="68"/>
      <c r="Y8" s="62">
        <v>52</v>
      </c>
      <c r="Z8" s="58">
        <f t="shared" ref="Z8:Z10" si="3">Y8+X8-(V8+W8)</f>
        <v>52</v>
      </c>
      <c r="AA8" s="126">
        <f t="shared" ref="AA8:AA10" si="4">SMALL(Y8:Z8,1)</f>
        <v>52</v>
      </c>
      <c r="AC8" s="198"/>
    </row>
    <row r="9" spans="1:29" ht="15.75" customHeight="1" x14ac:dyDescent="0.3">
      <c r="A9" s="206" t="s">
        <v>177</v>
      </c>
      <c r="B9" s="113">
        <v>18</v>
      </c>
      <c r="C9" s="116">
        <v>17</v>
      </c>
      <c r="D9" s="119">
        <v>18</v>
      </c>
      <c r="E9" s="146">
        <v>0</v>
      </c>
      <c r="F9" s="109" t="s">
        <v>75</v>
      </c>
      <c r="G9" s="110" t="s">
        <v>76</v>
      </c>
      <c r="H9" s="51"/>
      <c r="I9" s="21"/>
      <c r="J9" s="22"/>
      <c r="K9" s="25"/>
      <c r="L9" s="27"/>
      <c r="M9" s="28"/>
      <c r="N9" s="34"/>
      <c r="O9" s="36"/>
      <c r="P9" s="39"/>
      <c r="Q9" s="42"/>
      <c r="R9" s="45"/>
      <c r="S9" s="48"/>
      <c r="T9" s="31"/>
      <c r="U9" s="55"/>
      <c r="V9" s="57">
        <f t="shared" si="2"/>
        <v>0</v>
      </c>
      <c r="W9" s="65"/>
      <c r="X9" s="68"/>
      <c r="Y9" s="62">
        <v>72</v>
      </c>
      <c r="Z9" s="58">
        <f t="shared" si="3"/>
        <v>72</v>
      </c>
      <c r="AA9" s="126">
        <f t="shared" si="4"/>
        <v>72</v>
      </c>
      <c r="AC9" s="201" t="s">
        <v>182</v>
      </c>
    </row>
    <row r="10" spans="1:29" ht="15.75" customHeight="1" x14ac:dyDescent="0.3">
      <c r="A10" s="155" t="s">
        <v>183</v>
      </c>
      <c r="B10" s="150">
        <v>22</v>
      </c>
      <c r="C10" s="151">
        <v>15</v>
      </c>
      <c r="D10" s="119">
        <v>22</v>
      </c>
      <c r="E10" s="146">
        <v>0</v>
      </c>
      <c r="F10" s="163" t="s">
        <v>187</v>
      </c>
      <c r="G10" s="110">
        <v>10</v>
      </c>
      <c r="H10" s="51"/>
      <c r="I10" s="21"/>
      <c r="J10" s="22"/>
      <c r="K10" s="176" t="s">
        <v>111</v>
      </c>
      <c r="L10" s="27"/>
      <c r="M10" s="170" t="s">
        <v>111</v>
      </c>
      <c r="N10" s="34"/>
      <c r="O10" s="36"/>
      <c r="P10" s="39"/>
      <c r="Q10" s="42"/>
      <c r="R10" s="45"/>
      <c r="S10" s="48"/>
      <c r="T10" s="31"/>
      <c r="U10" s="55"/>
      <c r="V10" s="57">
        <f t="shared" si="2"/>
        <v>0</v>
      </c>
      <c r="W10" s="65"/>
      <c r="X10" s="68"/>
      <c r="Y10" s="169">
        <f>76+16</f>
        <v>92</v>
      </c>
      <c r="Z10" s="58">
        <f t="shared" si="3"/>
        <v>92</v>
      </c>
      <c r="AA10" s="159">
        <f t="shared" si="4"/>
        <v>92</v>
      </c>
      <c r="AC10" s="198"/>
    </row>
    <row r="11" spans="1:29" ht="15.75" customHeight="1" x14ac:dyDescent="0.3">
      <c r="A11" s="155" t="s">
        <v>181</v>
      </c>
      <c r="B11" s="150"/>
      <c r="C11" s="151"/>
      <c r="D11" s="119"/>
      <c r="E11" s="146"/>
      <c r="F11" s="109"/>
      <c r="G11" s="110"/>
      <c r="H11" s="51"/>
      <c r="I11" s="21"/>
      <c r="J11" s="22"/>
      <c r="K11" s="25"/>
      <c r="L11" s="27"/>
      <c r="M11" s="28"/>
      <c r="N11" s="34"/>
      <c r="O11" s="36"/>
      <c r="P11" s="39"/>
      <c r="Q11" s="42"/>
      <c r="R11" s="45"/>
      <c r="S11" s="48"/>
      <c r="T11" s="31"/>
      <c r="U11" s="55"/>
      <c r="V11" s="57"/>
      <c r="W11" s="65"/>
      <c r="X11" s="68"/>
      <c r="Y11" s="169"/>
      <c r="Z11" s="58"/>
      <c r="AA11" s="159"/>
      <c r="AC11" s="201" t="s">
        <v>182</v>
      </c>
    </row>
    <row r="12" spans="1:29" x14ac:dyDescent="0.3">
      <c r="A12" s="155" t="s">
        <v>100</v>
      </c>
      <c r="B12" s="150">
        <v>23</v>
      </c>
      <c r="C12" s="151">
        <v>14</v>
      </c>
      <c r="D12" s="119">
        <v>24</v>
      </c>
      <c r="E12" s="146">
        <v>0</v>
      </c>
      <c r="F12" s="163" t="s">
        <v>104</v>
      </c>
      <c r="G12" s="110">
        <v>3</v>
      </c>
      <c r="H12" s="51">
        <v>32</v>
      </c>
      <c r="I12" s="21">
        <v>27</v>
      </c>
      <c r="J12" s="205" t="s">
        <v>129</v>
      </c>
      <c r="K12" s="176" t="s">
        <v>111</v>
      </c>
      <c r="L12" s="178" t="s">
        <v>111</v>
      </c>
      <c r="M12" s="170">
        <v>46</v>
      </c>
      <c r="N12" s="34"/>
      <c r="O12" s="172" t="s">
        <v>111</v>
      </c>
      <c r="P12" s="39"/>
      <c r="Q12" s="42"/>
      <c r="R12" s="45"/>
      <c r="S12" s="48"/>
      <c r="T12" s="31">
        <v>12</v>
      </c>
      <c r="U12" s="55"/>
      <c r="V12" s="57">
        <f t="shared" ref="V12" si="5">SUM(H12:U12)</f>
        <v>117</v>
      </c>
      <c r="W12" s="65"/>
      <c r="X12" s="68">
        <v>45</v>
      </c>
      <c r="Y12" s="169">
        <v>102</v>
      </c>
      <c r="Z12" s="58">
        <f t="shared" ref="Z12:Z15" si="6">Y12+X12-(V12+W12)</f>
        <v>30</v>
      </c>
      <c r="AA12" s="159">
        <f t="shared" ref="AA12:AA15" si="7">SMALL(Y12:Z12,1)</f>
        <v>30</v>
      </c>
      <c r="AC12" s="201" t="s">
        <v>176</v>
      </c>
    </row>
    <row r="13" spans="1:29" x14ac:dyDescent="0.3">
      <c r="A13" s="155" t="s">
        <v>102</v>
      </c>
      <c r="B13" s="150">
        <v>32</v>
      </c>
      <c r="C13" s="151">
        <v>9</v>
      </c>
      <c r="D13" s="119">
        <v>32</v>
      </c>
      <c r="E13" s="146">
        <v>18</v>
      </c>
      <c r="F13" s="163" t="s">
        <v>104</v>
      </c>
      <c r="G13" s="110">
        <v>5</v>
      </c>
      <c r="H13" s="51">
        <v>2</v>
      </c>
      <c r="I13" s="21">
        <v>41</v>
      </c>
      <c r="J13" s="205" t="s">
        <v>129</v>
      </c>
      <c r="K13" s="176" t="s">
        <v>111</v>
      </c>
      <c r="L13" s="178" t="s">
        <v>111</v>
      </c>
      <c r="M13" s="170">
        <v>33</v>
      </c>
      <c r="N13" s="34"/>
      <c r="O13" s="172" t="s">
        <v>111</v>
      </c>
      <c r="P13" s="39"/>
      <c r="Q13" s="203" t="s">
        <v>129</v>
      </c>
      <c r="R13" s="45"/>
      <c r="S13" s="48"/>
      <c r="T13" s="31"/>
      <c r="U13" s="55"/>
      <c r="V13" s="57">
        <f t="shared" ref="V13" si="8">SUM(H13:U13)</f>
        <v>76</v>
      </c>
      <c r="W13" s="65"/>
      <c r="X13" s="68">
        <v>54</v>
      </c>
      <c r="Y13" s="62">
        <v>233</v>
      </c>
      <c r="Z13" s="58">
        <f t="shared" si="6"/>
        <v>211</v>
      </c>
      <c r="AA13" s="159">
        <f t="shared" si="7"/>
        <v>211</v>
      </c>
      <c r="AC13" s="201" t="s">
        <v>174</v>
      </c>
    </row>
    <row r="14" spans="1:29" x14ac:dyDescent="0.3">
      <c r="A14" s="156" t="s">
        <v>167</v>
      </c>
      <c r="B14" s="113">
        <f>23+7</f>
        <v>30</v>
      </c>
      <c r="C14" s="116">
        <v>6</v>
      </c>
      <c r="D14" s="119">
        <f>23+7</f>
        <v>30</v>
      </c>
      <c r="E14" s="146">
        <v>20</v>
      </c>
      <c r="F14" s="109" t="s">
        <v>151</v>
      </c>
      <c r="G14" s="110">
        <v>10</v>
      </c>
      <c r="H14" s="51">
        <v>115</v>
      </c>
      <c r="I14" s="21"/>
      <c r="J14" s="22">
        <v>23</v>
      </c>
      <c r="K14" s="25"/>
      <c r="L14" s="27"/>
      <c r="M14" s="197" t="s">
        <v>129</v>
      </c>
      <c r="N14" s="34"/>
      <c r="O14" s="36"/>
      <c r="P14" s="39">
        <v>15</v>
      </c>
      <c r="Q14" s="42"/>
      <c r="R14" s="204" t="s">
        <v>129</v>
      </c>
      <c r="S14" s="48"/>
      <c r="T14" s="31"/>
      <c r="U14" s="55"/>
      <c r="V14" s="57">
        <f t="shared" ref="V14" si="9">SUM(H14:U14)</f>
        <v>153</v>
      </c>
      <c r="W14" s="65"/>
      <c r="X14" s="68"/>
      <c r="Y14" s="62">
        <v>138</v>
      </c>
      <c r="Z14" s="58">
        <f t="shared" si="6"/>
        <v>-15</v>
      </c>
      <c r="AA14" s="126">
        <f t="shared" si="7"/>
        <v>-15</v>
      </c>
      <c r="AC14" s="198"/>
    </row>
    <row r="15" spans="1:29" x14ac:dyDescent="0.3">
      <c r="A15" s="156" t="s">
        <v>152</v>
      </c>
      <c r="B15" s="113">
        <v>8</v>
      </c>
      <c r="C15" s="116">
        <v>9</v>
      </c>
      <c r="D15" s="119">
        <v>8</v>
      </c>
      <c r="E15" s="146">
        <v>8</v>
      </c>
      <c r="F15" s="109" t="s">
        <v>79</v>
      </c>
      <c r="G15" s="110">
        <v>0</v>
      </c>
      <c r="H15" s="51"/>
      <c r="I15" s="21">
        <v>17</v>
      </c>
      <c r="J15" s="22"/>
      <c r="K15" s="25"/>
      <c r="L15" s="27"/>
      <c r="M15" s="197" t="s">
        <v>129</v>
      </c>
      <c r="N15" s="34"/>
      <c r="O15" s="36"/>
      <c r="P15" s="39"/>
      <c r="Q15" s="42"/>
      <c r="R15" s="204" t="s">
        <v>129</v>
      </c>
      <c r="S15" s="48"/>
      <c r="T15" s="31"/>
      <c r="U15" s="55"/>
      <c r="V15" s="57">
        <f t="shared" ref="V15" si="10">SUM(H15:U15)</f>
        <v>17</v>
      </c>
      <c r="W15" s="65">
        <v>9</v>
      </c>
      <c r="X15" s="68"/>
      <c r="Y15" s="62">
        <v>16</v>
      </c>
      <c r="Z15" s="58">
        <f t="shared" si="6"/>
        <v>-10</v>
      </c>
      <c r="AA15" s="126">
        <f t="shared" si="7"/>
        <v>-10</v>
      </c>
      <c r="AC15" s="198"/>
    </row>
    <row r="16" spans="1:29" x14ac:dyDescent="0.3">
      <c r="A16" s="156" t="s">
        <v>157</v>
      </c>
      <c r="B16" s="113">
        <v>18</v>
      </c>
      <c r="C16" s="116">
        <v>9</v>
      </c>
      <c r="D16" s="119">
        <v>19</v>
      </c>
      <c r="E16" s="146">
        <v>0</v>
      </c>
      <c r="F16" s="109" t="s">
        <v>79</v>
      </c>
      <c r="G16" s="110">
        <v>0</v>
      </c>
      <c r="H16" s="51">
        <v>17</v>
      </c>
      <c r="I16" s="21"/>
      <c r="J16" s="22"/>
      <c r="K16" s="25"/>
      <c r="L16" s="27"/>
      <c r="M16" s="197" t="s">
        <v>129</v>
      </c>
      <c r="N16" s="34"/>
      <c r="O16" s="36"/>
      <c r="P16" s="39"/>
      <c r="Q16" s="42"/>
      <c r="R16" s="204" t="s">
        <v>129</v>
      </c>
      <c r="S16" s="48"/>
      <c r="T16" s="31"/>
      <c r="U16" s="55"/>
      <c r="V16" s="57">
        <f>SUM(H16:U16)</f>
        <v>17</v>
      </c>
      <c r="W16" s="65"/>
      <c r="X16" s="68"/>
      <c r="Y16" s="62">
        <v>59</v>
      </c>
      <c r="Z16" s="58">
        <f>Y16+X16-(V16+W16)</f>
        <v>42</v>
      </c>
      <c r="AA16" s="126">
        <f>SMALL(Y16:Z16,1)</f>
        <v>42</v>
      </c>
      <c r="AC16" s="198"/>
    </row>
    <row r="17" spans="1:29" x14ac:dyDescent="0.3">
      <c r="A17" s="156" t="s">
        <v>158</v>
      </c>
      <c r="B17" s="113">
        <v>20</v>
      </c>
      <c r="C17" s="116">
        <v>11</v>
      </c>
      <c r="D17" s="119">
        <v>21</v>
      </c>
      <c r="E17" s="146">
        <v>0</v>
      </c>
      <c r="F17" s="109" t="s">
        <v>79</v>
      </c>
      <c r="G17" s="110">
        <v>0</v>
      </c>
      <c r="H17" s="51">
        <v>33</v>
      </c>
      <c r="I17" s="21"/>
      <c r="J17" s="22"/>
      <c r="K17" s="25"/>
      <c r="L17" s="27"/>
      <c r="M17" s="197" t="s">
        <v>129</v>
      </c>
      <c r="N17" s="34"/>
      <c r="O17" s="36"/>
      <c r="P17" s="39"/>
      <c r="Q17" s="42"/>
      <c r="R17" s="204" t="s">
        <v>129</v>
      </c>
      <c r="S17" s="48"/>
      <c r="T17" s="31"/>
      <c r="U17" s="55"/>
      <c r="V17" s="57">
        <f>SUM(H17:U17)</f>
        <v>33</v>
      </c>
      <c r="W17" s="65"/>
      <c r="X17" s="68"/>
      <c r="Y17" s="62">
        <v>57</v>
      </c>
      <c r="Z17" s="58">
        <f>Y17+X17-(V17+W17)</f>
        <v>24</v>
      </c>
      <c r="AA17" s="126">
        <f>SMALL(Y17:Z17,1)</f>
        <v>24</v>
      </c>
      <c r="AC17" s="198"/>
    </row>
    <row r="18" spans="1:29" x14ac:dyDescent="0.3">
      <c r="A18" s="156" t="s">
        <v>154</v>
      </c>
      <c r="B18" s="113">
        <v>19</v>
      </c>
      <c r="C18" s="116">
        <v>14</v>
      </c>
      <c r="D18" s="119">
        <v>21</v>
      </c>
      <c r="E18" s="146">
        <v>0</v>
      </c>
      <c r="F18" s="109" t="s">
        <v>79</v>
      </c>
      <c r="G18" s="110">
        <v>0</v>
      </c>
      <c r="H18" s="51">
        <v>1</v>
      </c>
      <c r="I18" s="21">
        <v>38</v>
      </c>
      <c r="J18" s="22">
        <v>7</v>
      </c>
      <c r="K18" s="25"/>
      <c r="L18" s="27">
        <v>17</v>
      </c>
      <c r="M18" s="197" t="s">
        <v>129</v>
      </c>
      <c r="N18" s="34"/>
      <c r="O18" s="36"/>
      <c r="P18" s="39"/>
      <c r="Q18" s="42"/>
      <c r="R18" s="45"/>
      <c r="S18" s="48"/>
      <c r="T18" s="31"/>
      <c r="U18" s="55"/>
      <c r="V18" s="57">
        <f t="shared" ref="V18" si="11">SUM(H18:U18)</f>
        <v>63</v>
      </c>
      <c r="W18" s="65">
        <v>9</v>
      </c>
      <c r="X18" s="68"/>
      <c r="Y18" s="62">
        <v>62</v>
      </c>
      <c r="Z18" s="58">
        <f t="shared" ref="Z18" si="12">Y18+X18-(V18+W18)</f>
        <v>-10</v>
      </c>
      <c r="AA18" s="126">
        <f t="shared" ref="AA18" si="13">SMALL(Y18:Z18,1)</f>
        <v>-10</v>
      </c>
      <c r="AC18" s="198"/>
    </row>
    <row r="19" spans="1:29" x14ac:dyDescent="0.3">
      <c r="A19" s="156" t="s">
        <v>161</v>
      </c>
      <c r="B19" s="113">
        <v>16</v>
      </c>
      <c r="C19" s="116">
        <v>12</v>
      </c>
      <c r="D19" s="119">
        <v>18</v>
      </c>
      <c r="E19" s="146">
        <v>0</v>
      </c>
      <c r="F19" s="109" t="s">
        <v>79</v>
      </c>
      <c r="G19" s="110">
        <v>0</v>
      </c>
      <c r="H19" s="51"/>
      <c r="I19" s="21"/>
      <c r="J19" s="22"/>
      <c r="K19" s="25"/>
      <c r="L19" s="27"/>
      <c r="M19" s="28"/>
      <c r="N19" s="34"/>
      <c r="O19" s="36"/>
      <c r="P19" s="39"/>
      <c r="Q19" s="42"/>
      <c r="R19" s="45"/>
      <c r="S19" s="48"/>
      <c r="T19" s="31"/>
      <c r="U19" s="55"/>
      <c r="V19" s="57">
        <f t="shared" ref="V19:V23" si="14">SUM(H19:U19)</f>
        <v>0</v>
      </c>
      <c r="W19" s="65"/>
      <c r="X19" s="68"/>
      <c r="Y19" s="62">
        <v>18</v>
      </c>
      <c r="Z19" s="58">
        <f t="shared" ref="Z19:Z23" si="15">Y19+X19-(V19+W19)</f>
        <v>18</v>
      </c>
      <c r="AA19" s="126">
        <f t="shared" ref="AA19:AA23" si="16">SMALL(Y19:Z19,1)</f>
        <v>18</v>
      </c>
      <c r="AC19" s="198"/>
    </row>
    <row r="20" spans="1:29" x14ac:dyDescent="0.3">
      <c r="A20" s="156" t="s">
        <v>162</v>
      </c>
      <c r="B20" s="113">
        <v>14</v>
      </c>
      <c r="C20" s="116">
        <v>14</v>
      </c>
      <c r="D20" s="119">
        <v>18</v>
      </c>
      <c r="E20" s="146">
        <v>0</v>
      </c>
      <c r="F20" s="109" t="s">
        <v>79</v>
      </c>
      <c r="G20" s="110">
        <v>0</v>
      </c>
      <c r="H20" s="51"/>
      <c r="I20" s="21"/>
      <c r="J20" s="22"/>
      <c r="K20" s="25"/>
      <c r="L20" s="27"/>
      <c r="M20" s="28"/>
      <c r="N20" s="34"/>
      <c r="O20" s="36"/>
      <c r="P20" s="39"/>
      <c r="Q20" s="42"/>
      <c r="R20" s="45"/>
      <c r="S20" s="48"/>
      <c r="T20" s="31"/>
      <c r="U20" s="55"/>
      <c r="V20" s="57">
        <f t="shared" si="14"/>
        <v>0</v>
      </c>
      <c r="W20" s="65"/>
      <c r="X20" s="68"/>
      <c r="Y20" s="62">
        <v>8</v>
      </c>
      <c r="Z20" s="58">
        <f t="shared" si="15"/>
        <v>8</v>
      </c>
      <c r="AA20" s="126">
        <f t="shared" si="16"/>
        <v>8</v>
      </c>
      <c r="AC20" s="198"/>
    </row>
    <row r="21" spans="1:29" x14ac:dyDescent="0.3">
      <c r="A21" s="156" t="s">
        <v>163</v>
      </c>
      <c r="B21" s="113">
        <v>14</v>
      </c>
      <c r="C21" s="116">
        <v>12</v>
      </c>
      <c r="D21" s="119">
        <v>16</v>
      </c>
      <c r="E21" s="146">
        <v>0</v>
      </c>
      <c r="F21" s="109" t="s">
        <v>79</v>
      </c>
      <c r="G21" s="110">
        <v>0</v>
      </c>
      <c r="H21" s="51"/>
      <c r="I21" s="21"/>
      <c r="J21" s="22"/>
      <c r="K21" s="25"/>
      <c r="L21" s="27"/>
      <c r="M21" s="28"/>
      <c r="N21" s="34"/>
      <c r="O21" s="36"/>
      <c r="P21" s="39"/>
      <c r="Q21" s="42"/>
      <c r="R21" s="45"/>
      <c r="S21" s="48"/>
      <c r="T21" s="31"/>
      <c r="U21" s="55"/>
      <c r="V21" s="57">
        <f t="shared" si="14"/>
        <v>0</v>
      </c>
      <c r="W21" s="65"/>
      <c r="X21" s="68"/>
      <c r="Y21" s="62">
        <v>6</v>
      </c>
      <c r="Z21" s="58">
        <f t="shared" si="15"/>
        <v>6</v>
      </c>
      <c r="AA21" s="126">
        <f t="shared" si="16"/>
        <v>6</v>
      </c>
      <c r="AC21" s="198"/>
    </row>
    <row r="22" spans="1:29" x14ac:dyDescent="0.3">
      <c r="A22" s="156" t="s">
        <v>164</v>
      </c>
      <c r="B22" s="113">
        <v>16</v>
      </c>
      <c r="C22" s="116">
        <v>12</v>
      </c>
      <c r="D22" s="119">
        <v>18</v>
      </c>
      <c r="E22" s="146">
        <v>0</v>
      </c>
      <c r="F22" s="109" t="s">
        <v>79</v>
      </c>
      <c r="G22" s="110">
        <v>0</v>
      </c>
      <c r="H22" s="51"/>
      <c r="I22" s="21"/>
      <c r="J22" s="22"/>
      <c r="K22" s="25"/>
      <c r="L22" s="27"/>
      <c r="M22" s="28"/>
      <c r="N22" s="34"/>
      <c r="O22" s="36"/>
      <c r="P22" s="39"/>
      <c r="Q22" s="42"/>
      <c r="R22" s="45"/>
      <c r="S22" s="48"/>
      <c r="T22" s="31"/>
      <c r="U22" s="55"/>
      <c r="V22" s="57">
        <f t="shared" si="14"/>
        <v>0</v>
      </c>
      <c r="W22" s="65"/>
      <c r="X22" s="68"/>
      <c r="Y22" s="62">
        <v>14</v>
      </c>
      <c r="Z22" s="58">
        <f t="shared" si="15"/>
        <v>14</v>
      </c>
      <c r="AA22" s="126">
        <f t="shared" si="16"/>
        <v>14</v>
      </c>
      <c r="AC22" s="198"/>
    </row>
    <row r="23" spans="1:29" x14ac:dyDescent="0.3">
      <c r="A23" s="156" t="s">
        <v>165</v>
      </c>
      <c r="B23" s="113">
        <v>14</v>
      </c>
      <c r="C23" s="116">
        <v>14</v>
      </c>
      <c r="D23" s="119">
        <v>18</v>
      </c>
      <c r="E23" s="146">
        <v>0</v>
      </c>
      <c r="F23" s="109" t="s">
        <v>79</v>
      </c>
      <c r="G23" s="110">
        <v>0</v>
      </c>
      <c r="H23" s="51"/>
      <c r="I23" s="21"/>
      <c r="J23" s="22"/>
      <c r="K23" s="25"/>
      <c r="L23" s="27"/>
      <c r="M23" s="28"/>
      <c r="N23" s="34"/>
      <c r="O23" s="36"/>
      <c r="P23" s="39"/>
      <c r="Q23" s="42"/>
      <c r="R23" s="45"/>
      <c r="S23" s="48"/>
      <c r="T23" s="31"/>
      <c r="U23" s="55"/>
      <c r="V23" s="57">
        <f t="shared" si="14"/>
        <v>0</v>
      </c>
      <c r="W23" s="65"/>
      <c r="X23" s="68"/>
      <c r="Y23" s="62">
        <v>4</v>
      </c>
      <c r="Z23" s="58">
        <f t="shared" si="15"/>
        <v>4</v>
      </c>
      <c r="AA23" s="126">
        <f t="shared" si="16"/>
        <v>4</v>
      </c>
      <c r="AC23" s="198"/>
    </row>
    <row r="24" spans="1:29" x14ac:dyDescent="0.3">
      <c r="A24" s="156" t="s">
        <v>159</v>
      </c>
      <c r="B24" s="113">
        <v>21</v>
      </c>
      <c r="C24" s="116">
        <f>12+2</f>
        <v>14</v>
      </c>
      <c r="D24" s="119">
        <f>22+2</f>
        <v>24</v>
      </c>
      <c r="E24" s="146">
        <v>0</v>
      </c>
      <c r="F24" s="163" t="s">
        <v>96</v>
      </c>
      <c r="G24" s="110">
        <v>5</v>
      </c>
      <c r="H24" s="51"/>
      <c r="I24" s="21">
        <v>23</v>
      </c>
      <c r="J24" s="22">
        <v>18</v>
      </c>
      <c r="K24" s="25">
        <v>17</v>
      </c>
      <c r="L24" s="27">
        <v>35</v>
      </c>
      <c r="M24" s="197" t="s">
        <v>129</v>
      </c>
      <c r="N24" s="34"/>
      <c r="O24" s="36"/>
      <c r="P24" s="39"/>
      <c r="Q24" s="42"/>
      <c r="R24" s="204" t="s">
        <v>129</v>
      </c>
      <c r="S24" s="48"/>
      <c r="T24" s="31"/>
      <c r="U24" s="55"/>
      <c r="V24" s="57">
        <f>SUM(H24:U24)</f>
        <v>93</v>
      </c>
      <c r="W24" s="65"/>
      <c r="X24" s="68"/>
      <c r="Y24" s="62">
        <v>58</v>
      </c>
      <c r="Z24" s="58">
        <f>Y24+X24-(V24+W24)</f>
        <v>-35</v>
      </c>
      <c r="AA24" s="126">
        <f>SMALL(Y24:Z24,1)</f>
        <v>-35</v>
      </c>
      <c r="AC24" s="202" t="s">
        <v>171</v>
      </c>
    </row>
    <row r="25" spans="1:29" x14ac:dyDescent="0.3">
      <c r="A25" s="156" t="s">
        <v>172</v>
      </c>
      <c r="B25" s="113">
        <v>18</v>
      </c>
      <c r="C25" s="116">
        <v>10</v>
      </c>
      <c r="D25" s="119">
        <v>19</v>
      </c>
      <c r="E25" s="146">
        <v>0</v>
      </c>
      <c r="F25" s="109" t="s">
        <v>79</v>
      </c>
      <c r="G25" s="110">
        <v>0</v>
      </c>
      <c r="H25" s="51"/>
      <c r="I25" s="21">
        <v>73</v>
      </c>
      <c r="J25" s="22">
        <v>28</v>
      </c>
      <c r="K25" s="25"/>
      <c r="L25" s="27"/>
      <c r="M25" s="197" t="s">
        <v>129</v>
      </c>
      <c r="N25" s="34"/>
      <c r="O25" s="36"/>
      <c r="P25" s="39"/>
      <c r="Q25" s="42"/>
      <c r="R25" s="204" t="s">
        <v>129</v>
      </c>
      <c r="S25" s="48"/>
      <c r="T25" s="31">
        <v>15</v>
      </c>
      <c r="U25" s="55"/>
      <c r="V25" s="57">
        <f>SUM(H25:U25)</f>
        <v>116</v>
      </c>
      <c r="W25" s="65"/>
      <c r="X25" s="68"/>
      <c r="Y25" s="62">
        <v>56</v>
      </c>
      <c r="Z25" s="58">
        <f t="shared" ref="Z25" si="17">Y25+X25-(V25+W25)</f>
        <v>-60</v>
      </c>
      <c r="AA25" s="126">
        <f t="shared" ref="AA25" si="18">SMALL(Y25:Z25,1)</f>
        <v>-60</v>
      </c>
      <c r="AC25" s="198"/>
    </row>
    <row r="26" spans="1:29" x14ac:dyDescent="0.3">
      <c r="A26" s="156" t="s">
        <v>166</v>
      </c>
      <c r="B26" s="150">
        <v>24</v>
      </c>
      <c r="C26" s="151">
        <v>8</v>
      </c>
      <c r="D26" s="119">
        <v>25</v>
      </c>
      <c r="E26" s="146">
        <v>0</v>
      </c>
      <c r="F26" s="109" t="s">
        <v>169</v>
      </c>
      <c r="G26" s="110">
        <v>5</v>
      </c>
      <c r="H26" s="51"/>
      <c r="I26" s="21"/>
      <c r="J26" s="207">
        <v>38</v>
      </c>
      <c r="K26" s="25"/>
      <c r="L26" s="27"/>
      <c r="M26" s="28"/>
      <c r="N26" s="34"/>
      <c r="O26" s="36"/>
      <c r="P26" s="39"/>
      <c r="Q26" s="42"/>
      <c r="R26" s="45"/>
      <c r="S26" s="48"/>
      <c r="T26" s="31"/>
      <c r="U26" s="55"/>
      <c r="V26" s="57">
        <f t="shared" ref="V26:V28" si="19">SUM(H26:U26)</f>
        <v>38</v>
      </c>
      <c r="W26" s="65"/>
      <c r="X26" s="68"/>
      <c r="Y26" s="62">
        <v>148</v>
      </c>
      <c r="Z26" s="58">
        <f t="shared" ref="Z26:Z29" si="20">Y26+X26-(V26+W26)</f>
        <v>110</v>
      </c>
      <c r="AA26" s="126">
        <f t="shared" ref="AA26:AA29" si="21">SMALL(Y26:Z26,1)</f>
        <v>110</v>
      </c>
      <c r="AC26" s="186"/>
    </row>
    <row r="27" spans="1:29" x14ac:dyDescent="0.3">
      <c r="A27" s="156" t="s">
        <v>155</v>
      </c>
      <c r="B27" s="150">
        <v>18</v>
      </c>
      <c r="C27" s="151">
        <v>10</v>
      </c>
      <c r="D27" s="119">
        <v>18</v>
      </c>
      <c r="E27" s="146">
        <v>0</v>
      </c>
      <c r="F27" s="109" t="s">
        <v>79</v>
      </c>
      <c r="G27" s="110">
        <v>0</v>
      </c>
      <c r="H27" s="51">
        <v>36</v>
      </c>
      <c r="I27" s="21">
        <v>40</v>
      </c>
      <c r="J27" s="22">
        <v>18</v>
      </c>
      <c r="K27" s="25"/>
      <c r="L27" s="27"/>
      <c r="M27" s="197" t="s">
        <v>129</v>
      </c>
      <c r="N27" s="34"/>
      <c r="O27" s="36"/>
      <c r="P27" s="39"/>
      <c r="Q27" s="42"/>
      <c r="R27" s="204" t="s">
        <v>129</v>
      </c>
      <c r="S27" s="48"/>
      <c r="T27" s="31"/>
      <c r="U27" s="55"/>
      <c r="V27" s="57">
        <f t="shared" si="19"/>
        <v>94</v>
      </c>
      <c r="W27" s="65"/>
      <c r="X27" s="68"/>
      <c r="Y27" s="62">
        <v>76</v>
      </c>
      <c r="Z27" s="58">
        <f t="shared" si="20"/>
        <v>-18</v>
      </c>
      <c r="AA27" s="126">
        <f t="shared" si="21"/>
        <v>-18</v>
      </c>
      <c r="AC27" s="186"/>
    </row>
    <row r="28" spans="1:29" x14ac:dyDescent="0.3">
      <c r="A28" s="156" t="s">
        <v>156</v>
      </c>
      <c r="B28" s="150">
        <v>21</v>
      </c>
      <c r="C28" s="151">
        <v>10</v>
      </c>
      <c r="D28" s="119">
        <v>21</v>
      </c>
      <c r="E28" s="146">
        <v>0</v>
      </c>
      <c r="F28" s="109" t="s">
        <v>79</v>
      </c>
      <c r="G28" s="110">
        <v>0</v>
      </c>
      <c r="H28" s="51">
        <v>35</v>
      </c>
      <c r="I28" s="21">
        <v>27</v>
      </c>
      <c r="J28" s="22">
        <v>36</v>
      </c>
      <c r="K28" s="25"/>
      <c r="L28" s="27">
        <v>11</v>
      </c>
      <c r="M28" s="197" t="s">
        <v>129</v>
      </c>
      <c r="N28" s="34"/>
      <c r="O28" s="36"/>
      <c r="P28" s="39"/>
      <c r="Q28" s="42"/>
      <c r="R28" s="204" t="s">
        <v>129</v>
      </c>
      <c r="S28" s="48"/>
      <c r="T28" s="31"/>
      <c r="U28" s="55"/>
      <c r="V28" s="57">
        <f t="shared" si="19"/>
        <v>109</v>
      </c>
      <c r="W28" s="65">
        <v>3</v>
      </c>
      <c r="X28" s="68"/>
      <c r="Y28" s="62">
        <v>102</v>
      </c>
      <c r="Z28" s="58">
        <f t="shared" si="20"/>
        <v>-10</v>
      </c>
      <c r="AA28" s="126">
        <f t="shared" si="21"/>
        <v>-10</v>
      </c>
      <c r="AC28" s="186"/>
    </row>
    <row r="29" spans="1:29" x14ac:dyDescent="0.3">
      <c r="A29" s="156" t="s">
        <v>170</v>
      </c>
      <c r="B29" s="113">
        <v>23</v>
      </c>
      <c r="C29" s="116">
        <v>11</v>
      </c>
      <c r="D29" s="119">
        <v>25</v>
      </c>
      <c r="E29" s="146">
        <v>0</v>
      </c>
      <c r="F29" s="109" t="s">
        <v>79</v>
      </c>
      <c r="G29" s="110">
        <v>0</v>
      </c>
      <c r="H29" s="51"/>
      <c r="I29" s="21"/>
      <c r="J29" s="22"/>
      <c r="K29" s="25"/>
      <c r="L29" s="27"/>
      <c r="M29" s="197" t="s">
        <v>129</v>
      </c>
      <c r="N29" s="34"/>
      <c r="O29" s="36"/>
      <c r="P29" s="39"/>
      <c r="Q29" s="42"/>
      <c r="R29" s="204" t="s">
        <v>129</v>
      </c>
      <c r="S29" s="48"/>
      <c r="T29" s="31"/>
      <c r="U29" s="55"/>
      <c r="V29" s="57">
        <f t="shared" ref="V29" si="22">SUM(H29:U29)</f>
        <v>0</v>
      </c>
      <c r="W29" s="65"/>
      <c r="X29" s="68"/>
      <c r="Y29" s="62">
        <v>114</v>
      </c>
      <c r="Z29" s="58">
        <f t="shared" si="20"/>
        <v>114</v>
      </c>
      <c r="AA29" s="126">
        <f t="shared" si="21"/>
        <v>114</v>
      </c>
      <c r="AC29" s="198"/>
    </row>
    <row r="30" spans="1:29" x14ac:dyDescent="0.3">
      <c r="A30" s="156" t="s">
        <v>168</v>
      </c>
      <c r="B30" s="113">
        <v>23</v>
      </c>
      <c r="C30" s="116">
        <v>8</v>
      </c>
      <c r="D30" s="119">
        <v>23</v>
      </c>
      <c r="E30" s="146">
        <v>0</v>
      </c>
      <c r="F30" s="163" t="s">
        <v>104</v>
      </c>
      <c r="G30" s="110">
        <v>5</v>
      </c>
      <c r="H30" s="51"/>
      <c r="I30" s="21">
        <v>57</v>
      </c>
      <c r="J30" s="22"/>
      <c r="K30" s="25"/>
      <c r="L30" s="27">
        <v>4</v>
      </c>
      <c r="M30" s="197" t="s">
        <v>129</v>
      </c>
      <c r="N30" s="34"/>
      <c r="O30" s="36"/>
      <c r="P30" s="39"/>
      <c r="Q30" s="42"/>
      <c r="R30" s="204" t="s">
        <v>129</v>
      </c>
      <c r="S30" s="48"/>
      <c r="T30" s="31"/>
      <c r="U30" s="55"/>
      <c r="V30" s="57">
        <f t="shared" ref="V30" si="23">SUM(H30:U30)</f>
        <v>61</v>
      </c>
      <c r="W30" s="65"/>
      <c r="X30" s="68"/>
      <c r="Y30" s="62">
        <v>69</v>
      </c>
      <c r="Z30" s="58">
        <f t="shared" ref="Z30:Z32" si="24">Y30+X30-(V30+W30)</f>
        <v>8</v>
      </c>
      <c r="AA30" s="126">
        <f t="shared" ref="AA30:AA32" si="25">SMALL(Y30:Z30,1)</f>
        <v>8</v>
      </c>
      <c r="AC30" s="186"/>
    </row>
    <row r="31" spans="1:29" x14ac:dyDescent="0.3">
      <c r="A31" s="156" t="s">
        <v>112</v>
      </c>
      <c r="B31" s="150">
        <v>38</v>
      </c>
      <c r="C31" s="151">
        <v>6</v>
      </c>
      <c r="D31" s="119">
        <v>38</v>
      </c>
      <c r="E31" s="146">
        <v>23</v>
      </c>
      <c r="F31" s="163" t="s">
        <v>104</v>
      </c>
      <c r="G31" s="110">
        <v>15</v>
      </c>
      <c r="H31" s="51">
        <v>44</v>
      </c>
      <c r="I31" s="21">
        <v>75</v>
      </c>
      <c r="J31" s="22">
        <v>124</v>
      </c>
      <c r="K31" s="25">
        <v>128</v>
      </c>
      <c r="L31" s="27">
        <v>73</v>
      </c>
      <c r="M31" s="197" t="s">
        <v>129</v>
      </c>
      <c r="N31" s="34"/>
      <c r="O31" s="36"/>
      <c r="P31" s="39">
        <v>39</v>
      </c>
      <c r="Q31" s="42">
        <v>73</v>
      </c>
      <c r="R31" s="204" t="s">
        <v>129</v>
      </c>
      <c r="S31" s="48"/>
      <c r="T31" s="31">
        <v>175</v>
      </c>
      <c r="U31" s="55">
        <v>3</v>
      </c>
      <c r="V31" s="57">
        <f t="shared" ref="V31:V32" si="26">SUM(H31:U31)</f>
        <v>734</v>
      </c>
      <c r="W31" s="65"/>
      <c r="X31" s="68">
        <v>354</v>
      </c>
      <c r="Y31" s="62">
        <v>445</v>
      </c>
      <c r="Z31" s="58">
        <f t="shared" si="24"/>
        <v>65</v>
      </c>
      <c r="AA31" s="126">
        <f t="shared" si="25"/>
        <v>65</v>
      </c>
      <c r="AC31" s="186"/>
    </row>
    <row r="32" spans="1:29" x14ac:dyDescent="0.3">
      <c r="A32" s="156" t="s">
        <v>189</v>
      </c>
      <c r="B32" s="113">
        <v>16</v>
      </c>
      <c r="C32" s="116">
        <v>9</v>
      </c>
      <c r="D32" s="119">
        <v>17</v>
      </c>
      <c r="E32" s="146">
        <v>0</v>
      </c>
      <c r="F32" s="109" t="s">
        <v>79</v>
      </c>
      <c r="G32" s="110">
        <v>0</v>
      </c>
      <c r="H32" s="51">
        <v>61</v>
      </c>
      <c r="I32" s="21">
        <v>134</v>
      </c>
      <c r="J32" s="22"/>
      <c r="K32" s="25"/>
      <c r="L32" s="27">
        <v>6</v>
      </c>
      <c r="M32" s="28">
        <v>30</v>
      </c>
      <c r="N32" s="34"/>
      <c r="O32" s="36"/>
      <c r="P32" s="39">
        <v>15</v>
      </c>
      <c r="Q32" s="42"/>
      <c r="R32" s="45"/>
      <c r="S32" s="48"/>
      <c r="T32" s="31"/>
      <c r="U32" s="55"/>
      <c r="V32" s="57">
        <f t="shared" si="26"/>
        <v>246</v>
      </c>
      <c r="W32" s="65"/>
      <c r="X32" s="68">
        <v>50</v>
      </c>
      <c r="Y32" s="62">
        <v>185</v>
      </c>
      <c r="Z32" s="58">
        <f t="shared" si="24"/>
        <v>-11</v>
      </c>
      <c r="AA32" s="126">
        <f t="shared" si="25"/>
        <v>-11</v>
      </c>
      <c r="AC32" s="198"/>
    </row>
  </sheetData>
  <sortState ref="A2:AA6">
    <sortCondition ref="A2:A6"/>
  </sortState>
  <conditionalFormatting sqref="AA2:AA3 AA5:AA6 AA24:AA25">
    <cfRule type="cellIs" dxfId="35" priority="262" stopIfTrue="1" operator="lessThan">
      <formula>0.5</formula>
    </cfRule>
  </conditionalFormatting>
  <conditionalFormatting sqref="AA2:AA3 AA5:AA6 AA24:AA25">
    <cfRule type="cellIs" dxfId="34" priority="291" operator="lessThan">
      <formula>Y2/2</formula>
    </cfRule>
  </conditionalFormatting>
  <conditionalFormatting sqref="AA7">
    <cfRule type="cellIs" dxfId="33" priority="143" stopIfTrue="1" operator="lessThan">
      <formula>0.5</formula>
    </cfRule>
  </conditionalFormatting>
  <conditionalFormatting sqref="AA7">
    <cfRule type="cellIs" dxfId="32" priority="144" operator="lessThan">
      <formula>Y7/2</formula>
    </cfRule>
  </conditionalFormatting>
  <conditionalFormatting sqref="AA4">
    <cfRule type="cellIs" dxfId="31" priority="131" stopIfTrue="1" operator="lessThan">
      <formula>0.5</formula>
    </cfRule>
  </conditionalFormatting>
  <conditionalFormatting sqref="AA4">
    <cfRule type="cellIs" dxfId="30" priority="132" operator="lessThan">
      <formula>Y4/2</formula>
    </cfRule>
  </conditionalFormatting>
  <conditionalFormatting sqref="AA12">
    <cfRule type="cellIs" dxfId="29" priority="35" stopIfTrue="1" operator="lessThan">
      <formula>0.5</formula>
    </cfRule>
  </conditionalFormatting>
  <conditionalFormatting sqref="AA12">
    <cfRule type="cellIs" dxfId="28" priority="36" operator="lessThan">
      <formula>Y12/2</formula>
    </cfRule>
  </conditionalFormatting>
  <conditionalFormatting sqref="AA13">
    <cfRule type="cellIs" dxfId="27" priority="31" stopIfTrue="1" operator="lessThan">
      <formula>0.5</formula>
    </cfRule>
  </conditionalFormatting>
  <conditionalFormatting sqref="AA13">
    <cfRule type="cellIs" dxfId="26" priority="32" operator="lessThan">
      <formula>Y13/2</formula>
    </cfRule>
  </conditionalFormatting>
  <conditionalFormatting sqref="AA26">
    <cfRule type="cellIs" dxfId="25" priority="25" stopIfTrue="1" operator="lessThan">
      <formula>0.5</formula>
    </cfRule>
  </conditionalFormatting>
  <conditionalFormatting sqref="AA26">
    <cfRule type="cellIs" dxfId="24" priority="26" operator="lessThan">
      <formula>Y26/2</formula>
    </cfRule>
  </conditionalFormatting>
  <conditionalFormatting sqref="AA14">
    <cfRule type="cellIs" dxfId="23" priority="23" stopIfTrue="1" operator="lessThan">
      <formula>0.5</formula>
    </cfRule>
  </conditionalFormatting>
  <conditionalFormatting sqref="AA14">
    <cfRule type="cellIs" dxfId="22" priority="24" operator="lessThan">
      <formula>Y14/2</formula>
    </cfRule>
  </conditionalFormatting>
  <conditionalFormatting sqref="AA15">
    <cfRule type="cellIs" dxfId="21" priority="21" stopIfTrue="1" operator="lessThan">
      <formula>0.5</formula>
    </cfRule>
  </conditionalFormatting>
  <conditionalFormatting sqref="AA15">
    <cfRule type="cellIs" dxfId="20" priority="22" operator="lessThan">
      <formula>Y15/2</formula>
    </cfRule>
  </conditionalFormatting>
  <conditionalFormatting sqref="AA16:AA17">
    <cfRule type="cellIs" dxfId="19" priority="19" stopIfTrue="1" operator="lessThan">
      <formula>0.5</formula>
    </cfRule>
  </conditionalFormatting>
  <conditionalFormatting sqref="AA16:AA17">
    <cfRule type="cellIs" dxfId="18" priority="20" operator="lessThan">
      <formula>Y16/2</formula>
    </cfRule>
  </conditionalFormatting>
  <conditionalFormatting sqref="AA19:AA23">
    <cfRule type="cellIs" dxfId="17" priority="17" stopIfTrue="1" operator="lessThan">
      <formula>0.5</formula>
    </cfRule>
  </conditionalFormatting>
  <conditionalFormatting sqref="AA19:AA23">
    <cfRule type="cellIs" dxfId="16" priority="18" operator="lessThan">
      <formula>Y19/2</formula>
    </cfRule>
  </conditionalFormatting>
  <conditionalFormatting sqref="AA29">
    <cfRule type="cellIs" dxfId="15" priority="15" stopIfTrue="1" operator="lessThan">
      <formula>0.5</formula>
    </cfRule>
  </conditionalFormatting>
  <conditionalFormatting sqref="AA29">
    <cfRule type="cellIs" dxfId="14" priority="16" operator="lessThan">
      <formula>Y29/2</formula>
    </cfRule>
  </conditionalFormatting>
  <conditionalFormatting sqref="AA30">
    <cfRule type="cellIs" dxfId="13" priority="13" stopIfTrue="1" operator="lessThan">
      <formula>0.5</formula>
    </cfRule>
  </conditionalFormatting>
  <conditionalFormatting sqref="AA30">
    <cfRule type="cellIs" dxfId="12" priority="14" operator="lessThan">
      <formula>Y30/2</formula>
    </cfRule>
  </conditionalFormatting>
  <conditionalFormatting sqref="AA31">
    <cfRule type="cellIs" dxfId="11" priority="11" stopIfTrue="1" operator="lessThan">
      <formula>0.5</formula>
    </cfRule>
  </conditionalFormatting>
  <conditionalFormatting sqref="AA31">
    <cfRule type="cellIs" dxfId="10" priority="12" operator="lessThan">
      <formula>Y31/2</formula>
    </cfRule>
  </conditionalFormatting>
  <conditionalFormatting sqref="AA27:AA28">
    <cfRule type="cellIs" dxfId="9" priority="9" stopIfTrue="1" operator="lessThan">
      <formula>0.5</formula>
    </cfRule>
  </conditionalFormatting>
  <conditionalFormatting sqref="AA27:AA28">
    <cfRule type="cellIs" dxfId="8" priority="10" operator="lessThan">
      <formula>Y27/2</formula>
    </cfRule>
  </conditionalFormatting>
  <conditionalFormatting sqref="AA8:AA9">
    <cfRule type="cellIs" dxfId="7" priority="7" stopIfTrue="1" operator="lessThan">
      <formula>0.5</formula>
    </cfRule>
  </conditionalFormatting>
  <conditionalFormatting sqref="AA8:AA9">
    <cfRule type="cellIs" dxfId="6" priority="8" operator="lessThan">
      <formula>Y8/2</formula>
    </cfRule>
  </conditionalFormatting>
  <conditionalFormatting sqref="AA18">
    <cfRule type="cellIs" dxfId="5" priority="5" stopIfTrue="1" operator="lessThan">
      <formula>0.5</formula>
    </cfRule>
  </conditionalFormatting>
  <conditionalFormatting sqref="AA18">
    <cfRule type="cellIs" dxfId="4" priority="6" operator="lessThan">
      <formula>Y18/2</formula>
    </cfRule>
  </conditionalFormatting>
  <conditionalFormatting sqref="AA10:AA11">
    <cfRule type="cellIs" dxfId="3" priority="3" stopIfTrue="1" operator="lessThan">
      <formula>0.5</formula>
    </cfRule>
  </conditionalFormatting>
  <conditionalFormatting sqref="AA10:AA11">
    <cfRule type="cellIs" dxfId="2" priority="4" operator="lessThan">
      <formula>Y10/2</formula>
    </cfRule>
  </conditionalFormatting>
  <conditionalFormatting sqref="AA32">
    <cfRule type="cellIs" dxfId="1" priority="1" stopIfTrue="1" operator="lessThan">
      <formula>0.5</formula>
    </cfRule>
  </conditionalFormatting>
  <conditionalFormatting sqref="AA32">
    <cfRule type="cellIs" dxfId="0" priority="2" operator="lessThan">
      <formula>Y32/2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4.898437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x14ac:dyDescent="0.3">
      <c r="B2" s="6" t="s">
        <v>99</v>
      </c>
      <c r="C2" s="7">
        <f ca="1">RANDBETWEEN(1,3)</f>
        <v>2</v>
      </c>
      <c r="D2" s="7">
        <f ca="1">RANDBETWEEN(1,3)+RANDBETWEEN(1,3)</f>
        <v>5</v>
      </c>
      <c r="E2" s="7">
        <f ca="1">RANDBETWEEN(1,3)+RANDBETWEEN(1,3)+RANDBETWEEN(1,3)</f>
        <v>5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11</v>
      </c>
      <c r="H2" s="8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x14ac:dyDescent="0.3">
      <c r="B3" s="9" t="s">
        <v>90</v>
      </c>
      <c r="C3" s="10">
        <f ca="1">RANDBETWEEN(1,4)</f>
        <v>1</v>
      </c>
      <c r="D3" s="10">
        <f ca="1">RANDBETWEEN(1,4)+RANDBETWEEN(1,4)</f>
        <v>3</v>
      </c>
      <c r="E3" s="10">
        <f ca="1">RANDBETWEEN(1,4)+RANDBETWEEN(1,4)+RANDBETWEEN(1,4)</f>
        <v>7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10</v>
      </c>
      <c r="H3" s="11">
        <f ca="1">RANDBETWEEN(1,4)+RANDBETWEEN(1,4)+RANDBETWEEN(1,4)+RANDBETWEEN(1,4)+RANDBETWEEN(1,4)+RANDBETWEEN(1,4)</f>
        <v>12</v>
      </c>
      <c r="L3" s="1"/>
      <c r="M3" s="1"/>
      <c r="N3" s="1"/>
      <c r="O3" s="1"/>
      <c r="P3" s="1"/>
    </row>
    <row r="4" spans="1:16" x14ac:dyDescent="0.3">
      <c r="B4" s="9" t="s">
        <v>91</v>
      </c>
      <c r="C4" s="10">
        <f ca="1">RANDBETWEEN(1,6)</f>
        <v>2</v>
      </c>
      <c r="D4" s="10">
        <f ca="1">RANDBETWEEN(1,6)+RANDBETWEEN(1,6)</f>
        <v>5</v>
      </c>
      <c r="E4" s="10">
        <f ca="1">RANDBETWEEN(1,6)+RANDBETWEEN(1,6)+RANDBETWEEN(1,6)</f>
        <v>10</v>
      </c>
      <c r="F4" s="10">
        <f ca="1">RANDBETWEEN(1,6)+RANDBETWEEN(1,6)+RANDBETWEEN(1,6)+RANDBETWEEN(1,6)</f>
        <v>19</v>
      </c>
      <c r="G4" s="10">
        <f ca="1">RANDBETWEEN(1,6)+RANDBETWEEN(1,6)+RANDBETWEEN(1,6)+RANDBETWEEN(1,6)+RANDBETWEEN(1,6)</f>
        <v>14</v>
      </c>
      <c r="H4" s="11">
        <f ca="1">RANDBETWEEN(1,6)+RANDBETWEEN(1,6)+RANDBETWEEN(1,6)+RANDBETWEEN(1,6)+RANDBETWEEN(1,6)+RANDBETWEEN(1,6)</f>
        <v>20</v>
      </c>
      <c r="L4" s="1"/>
      <c r="M4" s="1"/>
      <c r="N4" s="1"/>
      <c r="O4" s="1"/>
      <c r="P4" s="1"/>
    </row>
    <row r="5" spans="1:16" x14ac:dyDescent="0.3">
      <c r="B5" s="9" t="s">
        <v>92</v>
      </c>
      <c r="C5" s="10">
        <f ca="1">RANDBETWEEN(1,8)</f>
        <v>2</v>
      </c>
      <c r="D5" s="10">
        <f ca="1">RANDBETWEEN(1,8)+RANDBETWEEN(1,8)</f>
        <v>9</v>
      </c>
      <c r="E5" s="10">
        <f ca="1">RANDBETWEEN(1,8)+RANDBETWEEN(1,8)+RANDBETWEEN(1,8)</f>
        <v>9</v>
      </c>
      <c r="F5" s="10">
        <f ca="1">RANDBETWEEN(1,8)+RANDBETWEEN(1,8)+RANDBETWEEN(1,8)+RANDBETWEEN(1,8)</f>
        <v>26</v>
      </c>
      <c r="G5" s="10">
        <f ca="1">RANDBETWEEN(1,8)+RANDBETWEEN(1,8)+RANDBETWEEN(1,8)+RANDBETWEEN(1,8)+RANDBETWEEN(1,8)</f>
        <v>27</v>
      </c>
      <c r="H5" s="11">
        <f ca="1">RANDBETWEEN(1,8)+RANDBETWEEN(1,8)+RANDBETWEEN(1,8)+RANDBETWEEN(1,8)+RANDBETWEEN(1,8)+RANDBETWEEN(1,8)</f>
        <v>30</v>
      </c>
      <c r="L5" s="1"/>
      <c r="M5" s="1"/>
      <c r="N5" s="1"/>
      <c r="O5" s="1"/>
      <c r="P5" s="1"/>
    </row>
    <row r="6" spans="1:16" x14ac:dyDescent="0.3">
      <c r="B6" s="9" t="s">
        <v>93</v>
      </c>
      <c r="C6" s="10">
        <f ca="1">RANDBETWEEN(1,10)</f>
        <v>3</v>
      </c>
      <c r="D6" s="10">
        <f ca="1">RANDBETWEEN(1,10)+RANDBETWEEN(1,10)</f>
        <v>16</v>
      </c>
      <c r="E6" s="10">
        <f ca="1">RANDBETWEEN(1,10)+RANDBETWEEN(1,10)+RANDBETWEEN(1,10)</f>
        <v>12</v>
      </c>
      <c r="F6" s="10">
        <f ca="1">RANDBETWEEN(1,10)+RANDBETWEEN(1,10)+RANDBETWEEN(1,10)+RANDBETWEEN(1,10)</f>
        <v>27</v>
      </c>
      <c r="G6" s="10">
        <f ca="1">RANDBETWEEN(1,10)+RANDBETWEEN(1,10)+RANDBETWEEN(1,10)+RANDBETWEEN(1,10)+RANDBETWEEN(1,10)</f>
        <v>20</v>
      </c>
      <c r="H6" s="11">
        <f ca="1">RANDBETWEEN(1,10)+RANDBETWEEN(1,10)+RANDBETWEEN(1,10)+RANDBETWEEN(1,10)+RANDBETWEEN(1,10)+RANDBETWEEN(1,10)</f>
        <v>31</v>
      </c>
      <c r="L6" s="1"/>
      <c r="M6" s="1"/>
      <c r="N6" s="1"/>
      <c r="O6" s="1"/>
      <c r="P6" s="1"/>
    </row>
    <row r="7" spans="1:16" x14ac:dyDescent="0.3">
      <c r="B7" s="9" t="s">
        <v>94</v>
      </c>
      <c r="C7" s="10">
        <f ca="1">RANDBETWEEN(1,12)</f>
        <v>7</v>
      </c>
      <c r="D7" s="10">
        <f ca="1">RANDBETWEEN(1,12)+RANDBETWEEN(1,12)</f>
        <v>20</v>
      </c>
      <c r="E7" s="10">
        <f ca="1">RANDBETWEEN(1,12)+RANDBETWEEN(1,12)+RANDBETWEEN(1,12)</f>
        <v>35</v>
      </c>
      <c r="F7" s="10">
        <f ca="1">RANDBETWEEN(1,12)+RANDBETWEEN(1,12)+RANDBETWEEN(1,12)+RANDBETWEEN(1,12)</f>
        <v>27</v>
      </c>
      <c r="G7" s="10">
        <f ca="1">RANDBETWEEN(1,12)+RANDBETWEEN(1,12)+RANDBETWEEN(1,12)+RANDBETWEEN(1,12)+RANDBETWEEN(1,12)</f>
        <v>34</v>
      </c>
      <c r="H7" s="11">
        <f ca="1">RANDBETWEEN(1,12)+RANDBETWEEN(1,12)+RANDBETWEEN(1,12)+RANDBETWEEN(1,12)+RANDBETWEEN(1,12)+RANDBETWEEN(1,12)</f>
        <v>38</v>
      </c>
      <c r="L7" s="1"/>
      <c r="M7" s="1"/>
      <c r="N7" s="1"/>
      <c r="O7" s="1"/>
      <c r="P7" s="1"/>
    </row>
    <row r="8" spans="1:16" x14ac:dyDescent="0.3">
      <c r="B8" s="9" t="s">
        <v>43</v>
      </c>
      <c r="C8" s="10">
        <f ca="1">RANDBETWEEN(1,20)</f>
        <v>9</v>
      </c>
      <c r="D8" s="10">
        <f ca="1">RANDBETWEEN(1,20)+RANDBETWEEN(1,20)</f>
        <v>28</v>
      </c>
      <c r="E8" s="10">
        <f ca="1">RANDBETWEEN(1,20)+RANDBETWEEN(1,20)+RANDBETWEEN(1,20)</f>
        <v>30</v>
      </c>
      <c r="F8" s="10">
        <f ca="1">RANDBETWEEN(1,20)+RANDBETWEEN(1,20)+RANDBETWEEN(1,20)+RANDBETWEEN(1,20)</f>
        <v>23</v>
      </c>
      <c r="G8" s="10">
        <f ca="1">RANDBETWEEN(1,20)+RANDBETWEEN(1,20)+RANDBETWEEN(1,20)+RANDBETWEEN(1,20)+RANDBETWEEN(1,20)</f>
        <v>64</v>
      </c>
      <c r="H8" s="11">
        <f ca="1">RANDBETWEEN(1,20)+RANDBETWEEN(1,20)+RANDBETWEEN(1,20)+RANDBETWEEN(1,20)+RANDBETWEEN(1,20)+RANDBETWEEN(1,20)</f>
        <v>62</v>
      </c>
      <c r="L8" s="1"/>
      <c r="M8" s="1"/>
      <c r="N8" s="1"/>
      <c r="O8" s="1"/>
      <c r="P8" s="1"/>
    </row>
    <row r="9" spans="1:16" ht="16.2" thickBot="1" x14ac:dyDescent="0.35">
      <c r="B9" s="12" t="s">
        <v>95</v>
      </c>
      <c r="C9" s="13">
        <f ca="1">RANDBETWEEN(1,100)</f>
        <v>69</v>
      </c>
      <c r="D9" s="13">
        <f ca="1">RANDBETWEEN(1,100)+RANDBETWEEN(1,100)</f>
        <v>112</v>
      </c>
      <c r="E9" s="13">
        <f ca="1">RANDBETWEEN(1,100)+RANDBETWEEN(1,100)+RANDBETWEEN(1,100)</f>
        <v>205</v>
      </c>
      <c r="F9" s="13">
        <f ca="1">RANDBETWEEN(1,100)+RANDBETWEEN(1,100)+RANDBETWEEN(1,100)+RANDBETWEEN(1,100)</f>
        <v>215</v>
      </c>
      <c r="G9" s="13">
        <f ca="1">RANDBETWEEN(1,100)+RANDBETWEEN(1,100)+RANDBETWEEN(1,100)+RANDBETWEEN(1,100)+RANDBETWEEN(1,100)</f>
        <v>183</v>
      </c>
      <c r="H9" s="14">
        <f ca="1">RANDBETWEEN(1,100)+RANDBETWEEN(1,100)+RANDBETWEEN(1,100)+RANDBETWEEN(1,100)+RANDBETWEEN(1,100)+RANDBETWEEN(1,100)</f>
        <v>210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18" x14ac:dyDescent="0.3">
      <c r="A17" s="1"/>
      <c r="C17" s="1"/>
      <c r="D17" s="1"/>
      <c r="E17" s="1"/>
      <c r="F17" s="1"/>
    </row>
    <row r="18" spans="1:18" x14ac:dyDescent="0.3">
      <c r="A18" s="1"/>
      <c r="C18" s="1"/>
      <c r="D18" s="1"/>
      <c r="E18" s="1"/>
      <c r="F18" s="1"/>
    </row>
    <row r="19" spans="1:18" x14ac:dyDescent="0.3">
      <c r="A19" s="1"/>
      <c r="C19" s="1"/>
      <c r="D19" s="1"/>
      <c r="E19" s="1"/>
      <c r="F19" s="1"/>
    </row>
    <row r="20" spans="1:18" x14ac:dyDescent="0.3">
      <c r="A20" s="1"/>
      <c r="C20" s="1"/>
      <c r="D20" s="1"/>
      <c r="E20" s="1"/>
      <c r="F20" s="1"/>
      <c r="R20" s="160"/>
    </row>
    <row r="21" spans="1:18" x14ac:dyDescent="0.3">
      <c r="A21" s="1"/>
      <c r="C21" s="1"/>
      <c r="D21" s="1"/>
      <c r="E21" s="1"/>
      <c r="F21" s="1"/>
    </row>
    <row r="22" spans="1:18" x14ac:dyDescent="0.3">
      <c r="A22" s="1"/>
      <c r="C22" s="1"/>
      <c r="D22" s="1"/>
      <c r="E22" s="1"/>
      <c r="F22" s="1"/>
    </row>
    <row r="23" spans="1:18" x14ac:dyDescent="0.3">
      <c r="A23" s="1"/>
      <c r="C23" s="1"/>
      <c r="D23" s="1"/>
      <c r="E23" s="1"/>
      <c r="F23" s="1"/>
    </row>
    <row r="24" spans="1:18" x14ac:dyDescent="0.3">
      <c r="A24" s="1"/>
      <c r="C24" s="1"/>
      <c r="D24" s="1"/>
      <c r="E24" s="1"/>
      <c r="F24" s="1"/>
    </row>
    <row r="25" spans="1:18" x14ac:dyDescent="0.3">
      <c r="A25" s="1"/>
      <c r="C25" s="1"/>
      <c r="D25" s="1"/>
      <c r="E25" s="1"/>
      <c r="F25" s="1"/>
    </row>
    <row r="26" spans="1:18" x14ac:dyDescent="0.3">
      <c r="A26" s="1"/>
      <c r="C26" s="1"/>
      <c r="D26" s="1"/>
      <c r="E26" s="1"/>
      <c r="F26" s="1"/>
    </row>
    <row r="27" spans="1:18" x14ac:dyDescent="0.3">
      <c r="A27" s="1"/>
      <c r="C27" s="1"/>
      <c r="D27" s="1"/>
      <c r="E27" s="1"/>
      <c r="F27" s="1"/>
    </row>
    <row r="28" spans="1:18" x14ac:dyDescent="0.3">
      <c r="A28" s="1"/>
      <c r="C28" s="1"/>
      <c r="D28" s="1"/>
      <c r="E28" s="1"/>
      <c r="F28" s="1"/>
    </row>
    <row r="29" spans="1:18" x14ac:dyDescent="0.3">
      <c r="A29" s="1"/>
      <c r="C29" s="1"/>
      <c r="D29" s="1"/>
      <c r="E29" s="1"/>
      <c r="F29" s="1"/>
    </row>
    <row r="30" spans="1:18" x14ac:dyDescent="0.3">
      <c r="A30" s="1"/>
      <c r="C30" s="1"/>
      <c r="D30" s="1"/>
      <c r="E30" s="1"/>
      <c r="F30" s="1"/>
    </row>
    <row r="31" spans="1:18" x14ac:dyDescent="0.3">
      <c r="C31" s="1"/>
      <c r="D31" s="1"/>
      <c r="E31" s="1"/>
      <c r="F31" s="1"/>
      <c r="G31" s="1"/>
    </row>
    <row r="32" spans="1:18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Attacks</vt:lpstr>
      <vt:lpstr>Mass 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2015-05-22T00:23:54Z</cp:lastPrinted>
  <dcterms:created xsi:type="dcterms:W3CDTF">2014-01-30T16:13:23Z</dcterms:created>
  <dcterms:modified xsi:type="dcterms:W3CDTF">2019-05-06T13:03:11Z</dcterms:modified>
</cp:coreProperties>
</file>