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0320" windowHeight="8730"/>
  </bookViews>
  <sheets>
    <sheet name="Initiative" sheetId="1" r:id="rId1"/>
    <sheet name="Attacks" sheetId="2" r:id="rId2"/>
    <sheet name="Saves" sheetId="3" r:id="rId3"/>
    <sheet name="hps" sheetId="5" r:id="rId4"/>
    <sheet name="Rolls" sheetId="4" r:id="rId5"/>
  </sheets>
  <calcPr calcId="145621"/>
</workbook>
</file>

<file path=xl/calcChain.xml><?xml version="1.0" encoding="utf-8"?>
<calcChain xmlns="http://schemas.openxmlformats.org/spreadsheetml/2006/main">
  <c r="U11" i="5" l="1"/>
  <c r="Y11" i="5" s="1"/>
  <c r="Z11" i="5" s="1"/>
  <c r="D6" i="2" l="1"/>
  <c r="D7" i="2"/>
  <c r="D8" i="2"/>
  <c r="D9" i="2"/>
  <c r="D5" i="2"/>
  <c r="D4" i="2"/>
  <c r="D3" i="2"/>
  <c r="D2" i="2"/>
  <c r="E28" i="2" l="1"/>
  <c r="X5" i="5" l="1"/>
  <c r="D14" i="1" l="1"/>
  <c r="D10" i="1"/>
  <c r="D9" i="1"/>
  <c r="D8" i="1"/>
  <c r="D7" i="1"/>
  <c r="D6" i="1"/>
  <c r="D5" i="1"/>
  <c r="D4" i="1"/>
  <c r="D3" i="1"/>
  <c r="D2" i="1"/>
  <c r="D14" i="3" l="1"/>
  <c r="E14" i="3" s="1"/>
  <c r="D15" i="3"/>
  <c r="E15" i="3" s="1"/>
  <c r="D16" i="3"/>
  <c r="E16" i="3" s="1"/>
  <c r="D17" i="3"/>
  <c r="E17" i="3" s="1"/>
  <c r="D18" i="3"/>
  <c r="E18" i="3" s="1"/>
  <c r="H14" i="2"/>
  <c r="I14" i="2" s="1"/>
  <c r="H13" i="2"/>
  <c r="I13" i="2" s="1"/>
  <c r="D4" i="5" l="1"/>
  <c r="C4" i="5"/>
  <c r="B4" i="5"/>
  <c r="D5" i="5" l="1"/>
  <c r="C5" i="5"/>
  <c r="B5" i="5"/>
  <c r="E4" i="1" l="1"/>
  <c r="E8" i="1"/>
  <c r="E9" i="1"/>
  <c r="E5" i="1"/>
  <c r="E6" i="1"/>
  <c r="E10" i="1"/>
  <c r="E2" i="1"/>
  <c r="E7" i="1"/>
  <c r="E14" i="1"/>
  <c r="E3" i="1"/>
  <c r="H25" i="2"/>
  <c r="I25" i="2" s="1"/>
  <c r="H22" i="2"/>
  <c r="I22" i="2" s="1"/>
  <c r="H19" i="2"/>
  <c r="I19" i="2" s="1"/>
  <c r="X4" i="5" l="1"/>
  <c r="U2" i="5" l="1"/>
  <c r="U3" i="5"/>
  <c r="U4" i="5"/>
  <c r="U5" i="5"/>
  <c r="U6" i="5"/>
  <c r="U7" i="5"/>
  <c r="U8" i="5"/>
  <c r="U9" i="5"/>
  <c r="U10" i="5"/>
  <c r="U12" i="5"/>
  <c r="U13" i="5"/>
  <c r="U14" i="5"/>
  <c r="U15" i="5"/>
  <c r="U16" i="5"/>
  <c r="D12" i="1" l="1"/>
  <c r="M11" i="1" l="1"/>
  <c r="P10" i="1" l="1"/>
  <c r="P9" i="1"/>
  <c r="P8" i="1"/>
  <c r="I11" i="1"/>
  <c r="I10" i="1"/>
  <c r="P16" i="1" s="1"/>
  <c r="I9" i="1"/>
  <c r="P11" i="1" l="1"/>
  <c r="P12" i="1" s="1"/>
  <c r="P18" i="1"/>
  <c r="I12" i="1"/>
  <c r="H10" i="2"/>
  <c r="I10" i="2" s="1"/>
  <c r="E3" i="2"/>
  <c r="E2" i="2"/>
  <c r="H12" i="2"/>
  <c r="I12" i="2" s="1"/>
  <c r="H11" i="2"/>
  <c r="I11" i="2" s="1"/>
  <c r="H9" i="2"/>
  <c r="I9" i="2" s="1"/>
  <c r="H8" i="2"/>
  <c r="I8" i="2" s="1"/>
  <c r="H7" i="2"/>
  <c r="I7" i="2" s="1"/>
  <c r="H6" i="2"/>
  <c r="I6" i="2" s="1"/>
  <c r="H5" i="2"/>
  <c r="I5" i="2" s="1"/>
  <c r="H4" i="2"/>
  <c r="I4" i="2" s="1"/>
  <c r="H3" i="2"/>
  <c r="I3" i="2" s="1"/>
  <c r="H2" i="2"/>
  <c r="I2" i="2" s="1"/>
  <c r="H28" i="2"/>
  <c r="I28" i="2" s="1"/>
  <c r="H27" i="2"/>
  <c r="I27" i="2" s="1"/>
  <c r="H26" i="2"/>
  <c r="I26" i="2" s="1"/>
  <c r="H24" i="2"/>
  <c r="I24" i="2" s="1"/>
  <c r="H23" i="2"/>
  <c r="I23" i="2" s="1"/>
  <c r="H21" i="2"/>
  <c r="I21" i="2" s="1"/>
  <c r="H20" i="2"/>
  <c r="I20" i="2" s="1"/>
  <c r="H18" i="2"/>
  <c r="I18" i="2" s="1"/>
  <c r="H17" i="2"/>
  <c r="I17" i="2" s="1"/>
  <c r="D8" i="3"/>
  <c r="E8" i="3" s="1"/>
  <c r="D9" i="3"/>
  <c r="E9" i="3" s="1"/>
  <c r="D10" i="3"/>
  <c r="E10" i="3" s="1"/>
  <c r="J16" i="3"/>
  <c r="K16" i="3" s="1"/>
  <c r="J15" i="3"/>
  <c r="K15" i="3" s="1"/>
  <c r="J14" i="3"/>
  <c r="K14" i="3" s="1"/>
  <c r="J13" i="3"/>
  <c r="K13" i="3" s="1"/>
  <c r="J12" i="3"/>
  <c r="K12" i="3" s="1"/>
  <c r="J11" i="3"/>
  <c r="K11" i="3" s="1"/>
  <c r="J10" i="3"/>
  <c r="K10" i="3" s="1"/>
  <c r="J9" i="3"/>
  <c r="K9" i="3" s="1"/>
  <c r="J8" i="3"/>
  <c r="K8" i="3" s="1"/>
  <c r="J7" i="3"/>
  <c r="K7" i="3" s="1"/>
  <c r="J6" i="3"/>
  <c r="K6" i="3" s="1"/>
  <c r="J5" i="3"/>
  <c r="K5" i="3" s="1"/>
  <c r="J4" i="3"/>
  <c r="K4" i="3" s="1"/>
  <c r="J3" i="3"/>
  <c r="K3" i="3" s="1"/>
  <c r="J2" i="3"/>
  <c r="K2" i="3" s="1"/>
  <c r="D13" i="3"/>
  <c r="E13" i="3" s="1"/>
  <c r="D12" i="3"/>
  <c r="E12" i="3" s="1"/>
  <c r="D11" i="3"/>
  <c r="E11" i="3" s="1"/>
  <c r="D7" i="3"/>
  <c r="D6" i="3"/>
  <c r="D5" i="3"/>
  <c r="D4" i="3"/>
  <c r="D3" i="3"/>
  <c r="D2" i="3"/>
  <c r="C7" i="3"/>
  <c r="C6" i="3"/>
  <c r="C5" i="3"/>
  <c r="C4" i="3"/>
  <c r="C3" i="3"/>
  <c r="C2" i="3"/>
  <c r="Y16" i="5"/>
  <c r="Z16" i="5" s="1"/>
  <c r="Y15" i="5"/>
  <c r="Z15" i="5" s="1"/>
  <c r="Y14" i="5"/>
  <c r="Z14" i="5" s="1"/>
  <c r="Y13" i="5"/>
  <c r="Z13" i="5" s="1"/>
  <c r="Y12" i="5"/>
  <c r="Z12" i="5" s="1"/>
  <c r="Y10" i="5"/>
  <c r="Z10" i="5" s="1"/>
  <c r="Y9" i="5"/>
  <c r="Z9" i="5" s="1"/>
  <c r="Y8" i="5"/>
  <c r="Z8" i="5" s="1"/>
  <c r="Y7" i="5"/>
  <c r="Z7" i="5" s="1"/>
  <c r="Y6" i="5"/>
  <c r="Z6" i="5" s="1"/>
  <c r="Y5" i="5"/>
  <c r="Z5" i="5" s="1"/>
  <c r="Y4" i="5"/>
  <c r="Z4" i="5" s="1"/>
  <c r="Y3" i="5"/>
  <c r="Z3" i="5" s="1"/>
  <c r="Y2" i="5"/>
  <c r="Z2" i="5" s="1"/>
  <c r="E3" i="3" l="1"/>
  <c r="P14" i="1"/>
  <c r="I13" i="1"/>
  <c r="P15" i="1" s="1"/>
  <c r="E7" i="3"/>
  <c r="E4" i="3"/>
  <c r="E5" i="3"/>
  <c r="E2" i="3"/>
  <c r="E6" i="3"/>
  <c r="H9" i="4" l="1"/>
  <c r="G9" i="4"/>
  <c r="F9" i="4"/>
  <c r="E9" i="4"/>
  <c r="D9" i="4"/>
  <c r="C9" i="4"/>
  <c r="H8" i="4"/>
  <c r="G8" i="4"/>
  <c r="F8" i="4"/>
  <c r="E8" i="4"/>
  <c r="D8" i="4"/>
  <c r="C8" i="4"/>
  <c r="H7" i="4"/>
  <c r="G7" i="4"/>
  <c r="F7" i="4"/>
  <c r="E7" i="4"/>
  <c r="D7" i="4"/>
  <c r="C7" i="4"/>
  <c r="H6" i="4"/>
  <c r="G6" i="4"/>
  <c r="F6" i="4"/>
  <c r="E6" i="4"/>
  <c r="D6" i="4"/>
  <c r="C6" i="4"/>
  <c r="H5" i="4"/>
  <c r="G5" i="4"/>
  <c r="F5" i="4"/>
  <c r="E5" i="4"/>
  <c r="D5" i="4"/>
  <c r="C5" i="4"/>
  <c r="H4" i="4"/>
  <c r="G4" i="4"/>
  <c r="F4" i="4"/>
  <c r="E4" i="4"/>
  <c r="D4" i="4"/>
  <c r="C4" i="4"/>
  <c r="H3" i="4"/>
  <c r="G3" i="4"/>
  <c r="F3" i="4"/>
  <c r="E3" i="4"/>
  <c r="D3" i="4"/>
  <c r="C3" i="4"/>
  <c r="H2" i="4"/>
  <c r="G2" i="4"/>
  <c r="F2" i="4"/>
  <c r="E2" i="4"/>
  <c r="D2" i="4"/>
  <c r="C2" i="4"/>
</calcChain>
</file>

<file path=xl/comments1.xml><?xml version="1.0" encoding="utf-8"?>
<comments xmlns="http://schemas.openxmlformats.org/spreadsheetml/2006/main">
  <authors>
    <author>Alexis Álvarez</author>
  </authors>
  <commentList>
    <comment ref="D2" authorId="0">
      <text>
        <r>
          <rPr>
            <i/>
            <sz val="12"/>
            <color indexed="81"/>
            <rFont val="Times New Roman"/>
            <family val="1"/>
          </rPr>
          <t>haste +1</t>
        </r>
      </text>
    </comment>
    <comment ref="E2" authorId="0">
      <text>
        <r>
          <rPr>
            <sz val="12"/>
            <color indexed="81"/>
            <rFont val="Times New Roman"/>
            <family val="1"/>
          </rPr>
          <t xml:space="preserve">Strength 16
+ 4 </t>
        </r>
        <r>
          <rPr>
            <i/>
            <sz val="12"/>
            <color indexed="81"/>
            <rFont val="Times New Roman"/>
            <family val="1"/>
          </rPr>
          <t>bull’s strength</t>
        </r>
        <r>
          <rPr>
            <sz val="12"/>
            <color indexed="81"/>
            <rFont val="Times New Roman"/>
            <family val="1"/>
          </rPr>
          <t xml:space="preserve">
+6 </t>
        </r>
        <r>
          <rPr>
            <i/>
            <sz val="12"/>
            <color indexed="81"/>
            <rFont val="Times New Roman"/>
            <family val="1"/>
          </rPr>
          <t>divine power
Mods:  3 + 2 + 3 = +8</t>
        </r>
      </text>
    </comment>
    <comment ref="G2" authorId="0">
      <text>
        <r>
          <rPr>
            <sz val="12"/>
            <color indexed="81"/>
            <rFont val="Times New Roman"/>
            <family val="1"/>
          </rPr>
          <t>Aura of Aquatic Might, Jiménez +2
Weapon Focus +1</t>
        </r>
      </text>
    </comment>
    <comment ref="D3" authorId="0">
      <text>
        <r>
          <rPr>
            <i/>
            <sz val="12"/>
            <color indexed="81"/>
            <rFont val="Times New Roman"/>
            <family val="1"/>
          </rPr>
          <t>haste +1</t>
        </r>
      </text>
    </comment>
    <comment ref="E3" authorId="0">
      <text>
        <r>
          <rPr>
            <sz val="12"/>
            <color indexed="81"/>
            <rFont val="Times New Roman"/>
            <family val="1"/>
          </rPr>
          <t xml:space="preserve">Strength 16
+ 4 </t>
        </r>
        <r>
          <rPr>
            <i/>
            <sz val="12"/>
            <color indexed="81"/>
            <rFont val="Times New Roman"/>
            <family val="1"/>
          </rPr>
          <t>bull’s strength</t>
        </r>
        <r>
          <rPr>
            <sz val="12"/>
            <color indexed="81"/>
            <rFont val="Times New Roman"/>
            <family val="1"/>
          </rPr>
          <t xml:space="preserve">
+6 </t>
        </r>
        <r>
          <rPr>
            <i/>
            <sz val="12"/>
            <color indexed="81"/>
            <rFont val="Times New Roman"/>
            <family val="1"/>
          </rPr>
          <t>divine power
Mods:  3 + 2 + 3 = +8</t>
        </r>
      </text>
    </comment>
    <comment ref="G3" authorId="0">
      <text>
        <r>
          <rPr>
            <sz val="12"/>
            <color indexed="81"/>
            <rFont val="Times New Roman"/>
            <family val="1"/>
          </rPr>
          <t>Aura of Aquatic Might, Jiménez +2
Weapon Focus +1</t>
        </r>
      </text>
    </comment>
    <comment ref="D4" authorId="0">
      <text>
        <r>
          <rPr>
            <i/>
            <sz val="12"/>
            <color indexed="81"/>
            <rFont val="Times New Roman"/>
            <family val="1"/>
          </rPr>
          <t>haste +1</t>
        </r>
      </text>
    </comment>
    <comment ref="E4" authorId="0">
      <text>
        <r>
          <rPr>
            <sz val="12"/>
            <color indexed="81"/>
            <rFont val="Times New Roman"/>
            <family val="1"/>
          </rPr>
          <t>owl’s wisdom</t>
        </r>
      </text>
    </comment>
    <comment ref="G4" authorId="0">
      <text>
        <r>
          <rPr>
            <sz val="12"/>
            <color indexed="81"/>
            <rFont val="Times New Roman"/>
            <family val="1"/>
          </rPr>
          <t>Aura of Aquatic Might, Jiménez +2
Weapon Focus +1</t>
        </r>
      </text>
    </comment>
    <comment ref="D5" authorId="0">
      <text>
        <r>
          <rPr>
            <i/>
            <sz val="12"/>
            <color indexed="81"/>
            <rFont val="Times New Roman"/>
            <family val="1"/>
          </rPr>
          <t>haste +1</t>
        </r>
      </text>
    </comment>
    <comment ref="G5" authorId="0">
      <text>
        <r>
          <rPr>
            <sz val="12"/>
            <color indexed="81"/>
            <rFont val="Times New Roman"/>
            <family val="1"/>
          </rPr>
          <t>Aura of Aquatic Might, Jiménez +2
Weapon Focus +1</t>
        </r>
      </text>
    </comment>
    <comment ref="D6" authorId="0">
      <text>
        <r>
          <rPr>
            <i/>
            <sz val="12"/>
            <color indexed="81"/>
            <rFont val="Times New Roman"/>
            <family val="1"/>
          </rPr>
          <t>haste +1</t>
        </r>
      </text>
    </comment>
    <comment ref="G6" authorId="0">
      <text>
        <r>
          <rPr>
            <sz val="12"/>
            <color indexed="81"/>
            <rFont val="Times New Roman"/>
            <family val="1"/>
          </rPr>
          <t>Aura of Aquatic Might, Jiménez +2</t>
        </r>
      </text>
    </comment>
    <comment ref="D7" authorId="0">
      <text>
        <r>
          <rPr>
            <i/>
            <sz val="12"/>
            <color indexed="81"/>
            <rFont val="Times New Roman"/>
            <family val="1"/>
          </rPr>
          <t>haste +1</t>
        </r>
      </text>
    </comment>
    <comment ref="G7" authorId="0">
      <text>
        <r>
          <rPr>
            <sz val="12"/>
            <color indexed="81"/>
            <rFont val="Times New Roman"/>
            <family val="1"/>
          </rPr>
          <t>Aura of Aquatic Might, Jiménez +2</t>
        </r>
      </text>
    </comment>
    <comment ref="D8" authorId="0">
      <text>
        <r>
          <rPr>
            <i/>
            <sz val="12"/>
            <color indexed="81"/>
            <rFont val="Times New Roman"/>
            <family val="1"/>
          </rPr>
          <t>haste +1</t>
        </r>
      </text>
    </comment>
    <comment ref="G8" authorId="0">
      <text>
        <r>
          <rPr>
            <sz val="12"/>
            <color indexed="81"/>
            <rFont val="Times New Roman"/>
            <family val="1"/>
          </rPr>
          <t>Aura of Aquatic Might, Jiménez +2</t>
        </r>
      </text>
    </comment>
    <comment ref="D9" authorId="0">
      <text>
        <r>
          <rPr>
            <i/>
            <sz val="12"/>
            <color indexed="81"/>
            <rFont val="Times New Roman"/>
            <family val="1"/>
          </rPr>
          <t>haste +1</t>
        </r>
      </text>
    </comment>
    <comment ref="G9" authorId="0">
      <text>
        <r>
          <rPr>
            <sz val="12"/>
            <color indexed="81"/>
            <rFont val="Times New Roman"/>
            <family val="1"/>
          </rPr>
          <t>Aura of Aquatic Might, Jiménez +2</t>
        </r>
      </text>
    </comment>
    <comment ref="G11" authorId="0">
      <text>
        <r>
          <rPr>
            <sz val="12"/>
            <color indexed="81"/>
            <rFont val="Times New Roman"/>
            <family val="1"/>
          </rPr>
          <t>Aura of Aquatic Might, Jiménez +2</t>
        </r>
      </text>
    </comment>
    <comment ref="G12" authorId="0">
      <text>
        <r>
          <rPr>
            <sz val="12"/>
            <color indexed="81"/>
            <rFont val="Times New Roman"/>
            <family val="1"/>
          </rPr>
          <t>Aura of Aquatic Might, Jiménez +2</t>
        </r>
      </text>
    </comment>
    <comment ref="G13" authorId="0">
      <text>
        <r>
          <rPr>
            <sz val="12"/>
            <color indexed="81"/>
            <rFont val="Times New Roman"/>
            <family val="1"/>
          </rPr>
          <t>Aura of Aquatic Might, Jiménez +2</t>
        </r>
      </text>
    </comment>
    <comment ref="G14" authorId="0">
      <text>
        <r>
          <rPr>
            <sz val="12"/>
            <color indexed="81"/>
            <rFont val="Times New Roman"/>
            <family val="1"/>
          </rPr>
          <t>Aura of Aquatic Might, Jiménez +2</t>
        </r>
      </text>
    </comment>
    <comment ref="E28" authorId="0">
      <text>
        <r>
          <rPr>
            <sz val="12"/>
            <color indexed="81"/>
            <rFont val="Times New Roman"/>
            <family val="1"/>
          </rPr>
          <t>-4 weakening</t>
        </r>
      </text>
    </comment>
  </commentList>
</comments>
</file>

<file path=xl/comments2.xml><?xml version="1.0" encoding="utf-8"?>
<comments xmlns="http://schemas.openxmlformats.org/spreadsheetml/2006/main">
  <authors>
    <author>Alexis Álvarez</author>
  </authors>
  <commentList>
    <comment ref="B2" authorId="0">
      <text>
        <r>
          <rPr>
            <i/>
            <sz val="12"/>
            <color indexed="81"/>
            <rFont val="Times New Roman"/>
            <family val="1"/>
          </rPr>
          <t xml:space="preserve">+1 cloak of resistance
</t>
        </r>
        <r>
          <rPr>
            <sz val="12"/>
            <color indexed="81"/>
            <rFont val="Times New Roman"/>
            <family val="1"/>
          </rPr>
          <t xml:space="preserve">+2 </t>
        </r>
        <r>
          <rPr>
            <i/>
            <sz val="12"/>
            <color indexed="81"/>
            <rFont val="Times New Roman"/>
            <family val="1"/>
          </rPr>
          <t>nightshield</t>
        </r>
      </text>
    </comment>
    <comment ref="B3" authorId="0">
      <text>
        <r>
          <rPr>
            <i/>
            <sz val="12"/>
            <color indexed="81"/>
            <rFont val="Times New Roman"/>
            <family val="1"/>
          </rPr>
          <t xml:space="preserve">+1 cloak of resistance
</t>
        </r>
        <r>
          <rPr>
            <sz val="12"/>
            <color indexed="81"/>
            <rFont val="Times New Roman"/>
            <family val="1"/>
          </rPr>
          <t xml:space="preserve">+2 </t>
        </r>
        <r>
          <rPr>
            <i/>
            <sz val="12"/>
            <color indexed="81"/>
            <rFont val="Times New Roman"/>
            <family val="1"/>
          </rPr>
          <t>nightshield</t>
        </r>
      </text>
    </comment>
    <comment ref="B4" authorId="0">
      <text>
        <r>
          <rPr>
            <i/>
            <sz val="12"/>
            <color indexed="81"/>
            <rFont val="Times New Roman"/>
            <family val="1"/>
          </rPr>
          <t xml:space="preserve">+1 cloak of resistance
</t>
        </r>
        <r>
          <rPr>
            <sz val="12"/>
            <color indexed="81"/>
            <rFont val="Times New Roman"/>
            <family val="1"/>
          </rPr>
          <t xml:space="preserve">+2 </t>
        </r>
        <r>
          <rPr>
            <i/>
            <sz val="12"/>
            <color indexed="81"/>
            <rFont val="Times New Roman"/>
            <family val="1"/>
          </rPr>
          <t>nightshield</t>
        </r>
      </text>
    </comment>
    <comment ref="B5" authorId="0">
      <text>
        <r>
          <rPr>
            <i/>
            <sz val="12"/>
            <color indexed="81"/>
            <rFont val="Times New Roman"/>
            <family val="1"/>
          </rPr>
          <t>+1 resistance</t>
        </r>
      </text>
    </comment>
    <comment ref="B6" authorId="0">
      <text>
        <r>
          <rPr>
            <i/>
            <sz val="12"/>
            <color indexed="81"/>
            <rFont val="Times New Roman"/>
            <family val="1"/>
          </rPr>
          <t>+1 resistance</t>
        </r>
      </text>
    </comment>
    <comment ref="B7" authorId="0">
      <text>
        <r>
          <rPr>
            <i/>
            <sz val="12"/>
            <color indexed="81"/>
            <rFont val="Times New Roman"/>
            <family val="1"/>
          </rPr>
          <t>+1 resistance</t>
        </r>
      </text>
    </comment>
  </commentList>
</comments>
</file>

<file path=xl/comments3.xml><?xml version="1.0" encoding="utf-8"?>
<comments xmlns="http://schemas.openxmlformats.org/spreadsheetml/2006/main">
  <authors>
    <author>Alexis Álvarez</author>
  </authors>
  <commentList>
    <comment ref="B4" authorId="0">
      <text>
        <r>
          <rPr>
            <i/>
            <sz val="12"/>
            <color theme="1"/>
            <rFont val="Times New Roman"/>
            <family val="1"/>
          </rPr>
          <t>prot. Fr. evil +2</t>
        </r>
      </text>
    </comment>
    <comment ref="C4" authorId="0">
      <text>
        <r>
          <rPr>
            <i/>
            <sz val="12"/>
            <color theme="1"/>
            <rFont val="Times New Roman"/>
            <family val="1"/>
          </rPr>
          <t>prot. Fr. evil +2</t>
        </r>
      </text>
    </comment>
    <comment ref="D4" authorId="0">
      <text>
        <r>
          <rPr>
            <i/>
            <sz val="12"/>
            <color theme="1"/>
            <rFont val="Times New Roman"/>
            <family val="1"/>
          </rPr>
          <t>prot. Fr. evil +2</t>
        </r>
      </text>
    </comment>
    <comment ref="X4" authorId="0">
      <text>
        <r>
          <rPr>
            <sz val="12"/>
            <color indexed="81"/>
            <rFont val="Times New Roman"/>
            <family val="1"/>
          </rPr>
          <t xml:space="preserve">+14 </t>
        </r>
        <r>
          <rPr>
            <i/>
            <sz val="12"/>
            <color indexed="81"/>
            <rFont val="Times New Roman"/>
            <family val="1"/>
          </rPr>
          <t>bear’s endurance</t>
        </r>
      </text>
    </comment>
    <comment ref="B5" authorId="0">
      <text>
        <r>
          <rPr>
            <i/>
            <sz val="12"/>
            <color theme="1"/>
            <rFont val="Times New Roman"/>
            <family val="1"/>
          </rPr>
          <t>prot. Fr. evil +2</t>
        </r>
      </text>
    </comment>
    <comment ref="C5" authorId="0">
      <text>
        <r>
          <rPr>
            <i/>
            <sz val="12"/>
            <color theme="1"/>
            <rFont val="Times New Roman"/>
            <family val="1"/>
          </rPr>
          <t>prot. Fr. evil +2</t>
        </r>
      </text>
    </comment>
    <comment ref="D5" authorId="0">
      <text>
        <r>
          <rPr>
            <i/>
            <sz val="12"/>
            <color theme="1"/>
            <rFont val="Times New Roman"/>
            <family val="1"/>
          </rPr>
          <t>prot. Fr. evil +2</t>
        </r>
      </text>
    </comment>
    <comment ref="X5" authorId="0">
      <text>
        <r>
          <rPr>
            <sz val="12"/>
            <color indexed="81"/>
            <rFont val="Times New Roman"/>
            <family val="1"/>
          </rPr>
          <t xml:space="preserve">+8 </t>
        </r>
        <r>
          <rPr>
            <i/>
            <sz val="12"/>
            <color indexed="81"/>
            <rFont val="Times New Roman"/>
            <family val="1"/>
          </rPr>
          <t>divine power</t>
        </r>
      </text>
    </comment>
  </commentList>
</comments>
</file>

<file path=xl/sharedStrings.xml><?xml version="1.0" encoding="utf-8"?>
<sst xmlns="http://schemas.openxmlformats.org/spreadsheetml/2006/main" count="359" uniqueCount="201">
  <si>
    <t>Character</t>
  </si>
  <si>
    <t>Group</t>
  </si>
  <si>
    <t>Initiative</t>
  </si>
  <si>
    <t>Roll</t>
  </si>
  <si>
    <t>Modified Roll</t>
  </si>
  <si>
    <t>Move</t>
  </si>
  <si>
    <t>noble salamander</t>
  </si>
  <si>
    <t>30’</t>
  </si>
  <si>
    <t>Jason</t>
  </si>
  <si>
    <t>Aegis</t>
  </si>
  <si>
    <t>40’</t>
  </si>
  <si>
    <t>Jiménez &amp; co.</t>
  </si>
  <si>
    <t>flamebrother</t>
  </si>
  <si>
    <t>salamander</t>
  </si>
  <si>
    <t>assassin vine</t>
  </si>
  <si>
    <t>5’</t>
  </si>
  <si>
    <t>umbral banyan</t>
  </si>
  <si>
    <t>1d</t>
  </si>
  <si>
    <t>2d</t>
  </si>
  <si>
    <t>3d</t>
  </si>
  <si>
    <t>4d</t>
  </si>
  <si>
    <t>5d</t>
  </si>
  <si>
    <t>6d</t>
  </si>
  <si>
    <t>d3 roll</t>
  </si>
  <si>
    <t>d4 roll</t>
  </si>
  <si>
    <t>d6 roll</t>
  </si>
  <si>
    <t>d8 roll</t>
  </si>
  <si>
    <t>d10 roll</t>
  </si>
  <si>
    <t>d12 roll</t>
  </si>
  <si>
    <t>d20 roll</t>
  </si>
  <si>
    <t>d100 roll</t>
  </si>
  <si>
    <t>Party Composition</t>
  </si>
  <si>
    <t>Adversarial Party Composition</t>
  </si>
  <si>
    <t>ECL</t>
  </si>
  <si>
    <t>Classes</t>
  </si>
  <si>
    <t>Class</t>
  </si>
  <si>
    <t>Levels</t>
  </si>
  <si>
    <t>centaur / ranger</t>
  </si>
  <si>
    <t>centaur</t>
  </si>
  <si>
    <t>Outsider (elemental)</t>
  </si>
  <si>
    <t>Faram</t>
  </si>
  <si>
    <t>rogue / diviner / seer</t>
  </si>
  <si>
    <t>ranger</t>
  </si>
  <si>
    <t>Jadin</t>
  </si>
  <si>
    <t>cleric / seeker</t>
  </si>
  <si>
    <t>cleric</t>
  </si>
  <si>
    <t>scout</t>
  </si>
  <si>
    <t>unseen seer</t>
  </si>
  <si>
    <t>Plant</t>
  </si>
  <si>
    <t>Jiménez</t>
  </si>
  <si>
    <t>kuo-toa cleric</t>
  </si>
  <si>
    <t>seeker of the Misty Isle</t>
  </si>
  <si>
    <t>Levon</t>
  </si>
  <si>
    <t>sahuagin ranger</t>
  </si>
  <si>
    <t>Avg. ECL</t>
  </si>
  <si>
    <t>diviner</t>
  </si>
  <si>
    <t>Total Levels</t>
  </si>
  <si>
    <t>rogue</t>
  </si>
  <si>
    <t>Party Members</t>
  </si>
  <si>
    <t>Total</t>
  </si>
  <si>
    <t>Campaign CR</t>
  </si>
  <si>
    <t>Multiple encounters</t>
  </si>
  <si>
    <t>Arena CR</t>
  </si>
  <si>
    <t>Single encounter</t>
  </si>
  <si>
    <t>Lower CR Threshold</t>
  </si>
  <si>
    <t>Median CR Threshold</t>
  </si>
  <si>
    <t>Upper CR Threshold</t>
  </si>
  <si>
    <t>Encounter Rating:</t>
  </si>
  <si>
    <t>Attack Type</t>
  </si>
  <si>
    <t>Damage</t>
  </si>
  <si>
    <t>BAB</t>
  </si>
  <si>
    <t>Mod+</t>
  </si>
  <si>
    <t>W+</t>
  </si>
  <si>
    <t>Other+</t>
  </si>
  <si>
    <t>d20</t>
  </si>
  <si>
    <t>spear</t>
  </si>
  <si>
    <t>1d6+1+1d6 fire; x3</t>
  </si>
  <si>
    <t>tail slap / constrict</t>
  </si>
  <si>
    <t>1d4+1d6 fire</t>
  </si>
  <si>
    <t>1d8+3+1d6 fire; x3</t>
  </si>
  <si>
    <t>2d6+1+1d6 fire</t>
  </si>
  <si>
    <t>longspear +3</t>
  </si>
  <si>
    <t>1d8+9+1d8 fire; x3</t>
  </si>
  <si>
    <t>2d8+3 +1d8 fire</t>
  </si>
  <si>
    <t>Slam</t>
  </si>
  <si>
    <t>1d6 + 7</t>
  </si>
  <si>
    <t>Constrict / Grapple</t>
  </si>
  <si>
    <t>4 Tendrils, 15’ reach</t>
  </si>
  <si>
    <t>1d8+9</t>
  </si>
  <si>
    <t>returning wounding pincer staff</t>
  </si>
  <si>
    <t>1d10 + 7 + grapple</t>
  </si>
  <si>
    <t>MW dagger, touch</t>
  </si>
  <si>
    <t>1d4+8</t>
  </si>
  <si>
    <t>spiritual pincer staff</t>
  </si>
  <si>
    <t>1d10 + 7</t>
  </si>
  <si>
    <t>1d6+3; 15-20</t>
  </si>
  <si>
    <t>talon</t>
  </si>
  <si>
    <t>1d6+3</t>
  </si>
  <si>
    <t>harpoon</t>
  </si>
  <si>
    <t>1d10+3+grapple 30’</t>
  </si>
  <si>
    <t>heavy crossbow</t>
  </si>
  <si>
    <t>1d10 x3 30’</t>
  </si>
  <si>
    <t>wolf</t>
  </si>
  <si>
    <t>bite</t>
  </si>
  <si>
    <t>1d6+1</t>
  </si>
  <si>
    <t>ghast</t>
  </si>
  <si>
    <t>1d8 + 3 + paralysis</t>
  </si>
  <si>
    <t>2 claws</t>
  </si>
  <si>
    <t>1d4 + 1 + paralysis</t>
  </si>
  <si>
    <t>Ranks</t>
  </si>
  <si>
    <t>Save</t>
  </si>
  <si>
    <t>Fortitude</t>
  </si>
  <si>
    <t>Reflex</t>
  </si>
  <si>
    <t>Will</t>
  </si>
  <si>
    <t>Dispel</t>
  </si>
  <si>
    <t>Jump</t>
  </si>
  <si>
    <t>FFAC</t>
  </si>
  <si>
    <t>TAC</t>
  </si>
  <si>
    <t>AC</t>
  </si>
  <si>
    <t>Damage Reduction</t>
  </si>
  <si>
    <t>Melee</t>
  </si>
  <si>
    <t>Ranged</t>
  </si>
  <si>
    <t>Fire</t>
  </si>
  <si>
    <t>Cold</t>
  </si>
  <si>
    <t>Acid</t>
  </si>
  <si>
    <t>Electric</t>
  </si>
  <si>
    <t>Sonic</t>
  </si>
  <si>
    <t>Evil</t>
  </si>
  <si>
    <t>Good</t>
  </si>
  <si>
    <t>Chaos</t>
  </si>
  <si>
    <t>Law</t>
  </si>
  <si>
    <t>Silver</t>
  </si>
  <si>
    <t>Magic</t>
  </si>
  <si>
    <t>Nonlethal</t>
  </si>
  <si>
    <t>Total Damage</t>
  </si>
  <si>
    <t>Bloodloss</t>
  </si>
  <si>
    <t>Healing</t>
  </si>
  <si>
    <t>HPs</t>
  </si>
  <si>
    <t>Calcul. Total</t>
  </si>
  <si>
    <t>Current HPs</t>
  </si>
  <si>
    <t>Stoneskin Absorbs</t>
  </si>
  <si>
    <t>Prot f Energy Absorbs</t>
  </si>
  <si>
    <t>none</t>
  </si>
  <si>
    <t>Frayed</t>
  </si>
  <si>
    <t>Resist C E</t>
  </si>
  <si>
    <t>ghast 1</t>
  </si>
  <si>
    <t>brk</t>
  </si>
  <si>
    <t>bs</t>
  </si>
  <si>
    <t>bull’s strength +2 bonus</t>
  </si>
  <si>
    <t>cg</t>
  </si>
  <si>
    <t>cat’s grace +2 bonus</t>
  </si>
  <si>
    <t>d</t>
  </si>
  <si>
    <t>desecrate +1 bonus</t>
  </si>
  <si>
    <t>h</t>
  </si>
  <si>
    <t>haste +1 bonus</t>
  </si>
  <si>
    <t>ma</t>
  </si>
  <si>
    <t>mage armor +4 bonus</t>
  </si>
  <si>
    <t>mv</t>
  </si>
  <si>
    <t>magic vestment +2 bonus</t>
  </si>
  <si>
    <t>p</t>
  </si>
  <si>
    <t>possession +1 bonus</t>
  </si>
  <si>
    <t>pfc</t>
  </si>
  <si>
    <t>+2 deflection bonus vs. Chaotic opponents</t>
  </si>
  <si>
    <t>pfe</t>
  </si>
  <si>
    <t>+2 deflection bonus vs. Evil opponents</t>
  </si>
  <si>
    <t>pfg</t>
  </si>
  <si>
    <t>+2 deflection bonus vs. Good opponents</t>
  </si>
  <si>
    <t>pfl</t>
  </si>
  <si>
    <t>+2 deflection bonus vs. Lawful opponents</t>
  </si>
  <si>
    <t>pr</t>
  </si>
  <si>
    <t>post-raging fatigue penalty</t>
  </si>
  <si>
    <t>r</t>
  </si>
  <si>
    <t>raging bonus/penalty</t>
  </si>
  <si>
    <t>sh</t>
  </si>
  <si>
    <t>shield +4 bonus</t>
  </si>
  <si>
    <t>sof</t>
  </si>
  <si>
    <t>Abbreviation</t>
  </si>
  <si>
    <t>Modification</t>
  </si>
  <si>
    <t>Jadin (cg)</t>
  </si>
  <si>
    <t>Frayed (cg)</t>
  </si>
  <si>
    <t>20’</t>
  </si>
  <si>
    <t>0’</t>
  </si>
  <si>
    <t>umbral banyan:  plane shift, camouflage, half damage from piercing</t>
  </si>
  <si>
    <t>barkskin bonus</t>
  </si>
  <si>
    <t>shield of faith bonus</t>
  </si>
  <si>
    <t>fire ballista</t>
  </si>
  <si>
    <t>3d8 + 2d6 fire; 19-20; 120’</t>
  </si>
  <si>
    <t>Save vs.</t>
  </si>
  <si>
    <t>kt zombie</t>
  </si>
  <si>
    <t>kuo-toa zombie 1</t>
  </si>
  <si>
    <t>slam</t>
  </si>
  <si>
    <t>javelin</t>
  </si>
  <si>
    <t>1d6</t>
  </si>
  <si>
    <t>1d4</t>
  </si>
  <si>
    <t>piercing</t>
  </si>
  <si>
    <t>½</t>
  </si>
  <si>
    <t>/slashing</t>
  </si>
  <si>
    <t>/magic</t>
  </si>
  <si>
    <t>keen weakening scimitar (2)</t>
  </si>
  <si>
    <t>kuo-toa zombie 2</t>
  </si>
  <si>
    <t>1d6 + 7, entangle, imp. grab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</si>
</sst>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0"/>
      <name val="Times New Roman"/>
      <family val="1"/>
    </font>
    <font>
      <sz val="12"/>
      <color theme="0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12"/>
      <color rgb="FFFFCC00"/>
      <name val="Times New Roman"/>
      <family val="1"/>
    </font>
    <font>
      <i/>
      <sz val="12"/>
      <color indexed="81"/>
      <name val="Times New Roman"/>
      <family val="1"/>
    </font>
    <font>
      <sz val="12"/>
      <color indexed="81"/>
      <name val="Times New Roman"/>
      <family val="1"/>
    </font>
    <font>
      <i/>
      <sz val="12"/>
      <color theme="1"/>
      <name val="Times New Roman"/>
      <family val="1"/>
    </font>
  </fonts>
  <fills count="2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00FF"/>
        <bgColor indexed="64"/>
      </patternFill>
    </fill>
  </fills>
  <borders count="66">
    <border>
      <left/>
      <right/>
      <top/>
      <bottom/>
      <diagonal/>
    </border>
    <border>
      <left style="double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thick">
        <color auto="1"/>
      </right>
      <top/>
      <bottom style="hair">
        <color auto="1"/>
      </bottom>
      <diagonal/>
    </border>
    <border>
      <left style="hair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/>
      <top/>
      <bottom style="hair">
        <color auto="1"/>
      </bottom>
      <diagonal/>
    </border>
    <border>
      <left style="thick">
        <color auto="1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medium">
        <color indexed="64"/>
      </bottom>
      <diagonal/>
    </border>
    <border>
      <left/>
      <right style="double">
        <color auto="1"/>
      </right>
      <top style="double">
        <color auto="1"/>
      </top>
      <bottom style="medium">
        <color indexed="64"/>
      </bottom>
      <diagonal/>
    </border>
    <border>
      <left style="double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double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auto="1"/>
      </top>
      <bottom style="medium">
        <color indexed="64"/>
      </bottom>
      <diagonal/>
    </border>
    <border>
      <left/>
      <right style="double">
        <color auto="1"/>
      </right>
      <top/>
      <bottom style="thin">
        <color indexed="64"/>
      </bottom>
      <diagonal/>
    </border>
    <border>
      <left style="double">
        <color auto="1"/>
      </left>
      <right style="thin">
        <color indexed="64"/>
      </right>
      <top style="double">
        <color auto="1"/>
      </top>
      <bottom style="medium">
        <color indexed="64"/>
      </bottom>
      <diagonal/>
    </border>
    <border>
      <left style="double">
        <color auto="1"/>
      </left>
      <right style="thin">
        <color indexed="64"/>
      </right>
      <top style="medium">
        <color indexed="64"/>
      </top>
      <bottom/>
      <diagonal/>
    </border>
    <border>
      <left style="double">
        <color auto="1"/>
      </left>
      <right style="thin">
        <color indexed="64"/>
      </right>
      <top/>
      <bottom/>
      <diagonal/>
    </border>
    <border>
      <left style="double">
        <color auto="1"/>
      </left>
      <right style="thin">
        <color indexed="64"/>
      </right>
      <top/>
      <bottom style="thin">
        <color indexed="64"/>
      </bottom>
      <diagonal/>
    </border>
    <border>
      <left style="double">
        <color auto="1"/>
      </left>
      <right style="thin">
        <color indexed="64"/>
      </right>
      <top/>
      <bottom style="double">
        <color auto="1"/>
      </bottom>
      <diagonal/>
    </border>
    <border>
      <left style="thin">
        <color indexed="64"/>
      </left>
      <right style="medium">
        <color auto="1"/>
      </right>
      <top style="hair">
        <color auto="1"/>
      </top>
      <bottom style="hair">
        <color auto="1"/>
      </bottom>
      <diagonal/>
    </border>
  </borders>
  <cellStyleXfs count="5">
    <xf numFmtId="0" fontId="0" fillId="0" borderId="0"/>
    <xf numFmtId="0" fontId="3" fillId="0" borderId="0"/>
    <xf numFmtId="0" fontId="3" fillId="0" borderId="0"/>
    <xf numFmtId="0" fontId="1" fillId="0" borderId="0"/>
    <xf numFmtId="0" fontId="3" fillId="0" borderId="0"/>
  </cellStyleXfs>
  <cellXfs count="175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3" fillId="0" borderId="5" xfId="1" applyBorder="1" applyAlignment="1">
      <alignment horizontal="center" vertical="center"/>
    </xf>
    <xf numFmtId="0" fontId="3" fillId="0" borderId="6" xfId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3" fillId="0" borderId="8" xfId="1" applyBorder="1" applyAlignment="1">
      <alignment horizontal="center" vertical="center"/>
    </xf>
    <xf numFmtId="0" fontId="3" fillId="0" borderId="9" xfId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0" fontId="3" fillId="2" borderId="11" xfId="1" applyFill="1" applyBorder="1" applyAlignment="1">
      <alignment horizontal="center" vertical="center"/>
    </xf>
    <xf numFmtId="0" fontId="3" fillId="2" borderId="12" xfId="1" applyFill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18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6" borderId="18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7" borderId="18" xfId="0" applyFont="1" applyFill="1" applyBorder="1" applyAlignment="1">
      <alignment horizontal="center" vertical="center" wrapText="1"/>
    </xf>
    <xf numFmtId="0" fontId="0" fillId="7" borderId="5" xfId="0" applyFill="1" applyBorder="1" applyAlignment="1">
      <alignment horizontal="center"/>
    </xf>
    <xf numFmtId="0" fontId="0" fillId="7" borderId="8" xfId="0" applyFill="1" applyBorder="1" applyAlignment="1">
      <alignment horizontal="center"/>
    </xf>
    <xf numFmtId="0" fontId="2" fillId="8" borderId="18" xfId="0" applyFont="1" applyFill="1" applyBorder="1" applyAlignment="1">
      <alignment horizontal="center" vertical="center" wrapText="1"/>
    </xf>
    <xf numFmtId="0" fontId="0" fillId="8" borderId="5" xfId="0" applyFill="1" applyBorder="1" applyAlignment="1">
      <alignment horizontal="center"/>
    </xf>
    <xf numFmtId="0" fontId="0" fillId="8" borderId="8" xfId="0" applyFill="1" applyBorder="1" applyAlignment="1">
      <alignment horizontal="center"/>
    </xf>
    <xf numFmtId="0" fontId="6" fillId="9" borderId="18" xfId="0" applyFont="1" applyFill="1" applyBorder="1" applyAlignment="1">
      <alignment horizontal="center" vertical="center" wrapText="1"/>
    </xf>
    <xf numFmtId="0" fontId="7" fillId="9" borderId="5" xfId="0" applyFont="1" applyFill="1" applyBorder="1" applyAlignment="1">
      <alignment horizontal="center"/>
    </xf>
    <xf numFmtId="0" fontId="7" fillId="9" borderId="8" xfId="0" applyFont="1" applyFill="1" applyBorder="1" applyAlignment="1">
      <alignment horizontal="center"/>
    </xf>
    <xf numFmtId="0" fontId="2" fillId="11" borderId="18" xfId="0" applyFont="1" applyFill="1" applyBorder="1" applyAlignment="1">
      <alignment horizontal="center" vertical="center" wrapText="1"/>
    </xf>
    <xf numFmtId="0" fontId="0" fillId="11" borderId="5" xfId="0" applyFill="1" applyBorder="1" applyAlignment="1">
      <alignment horizontal="center"/>
    </xf>
    <xf numFmtId="0" fontId="0" fillId="11" borderId="8" xfId="0" applyFill="1" applyBorder="1" applyAlignment="1">
      <alignment horizontal="center"/>
    </xf>
    <xf numFmtId="0" fontId="2" fillId="12" borderId="18" xfId="0" applyFont="1" applyFill="1" applyBorder="1" applyAlignment="1">
      <alignment horizontal="center" vertical="center" wrapText="1"/>
    </xf>
    <xf numFmtId="0" fontId="0" fillId="12" borderId="5" xfId="0" applyFill="1" applyBorder="1" applyAlignment="1">
      <alignment horizontal="center"/>
    </xf>
    <xf numFmtId="0" fontId="0" fillId="12" borderId="8" xfId="0" applyFill="1" applyBorder="1" applyAlignment="1">
      <alignment horizontal="center"/>
    </xf>
    <xf numFmtId="0" fontId="2" fillId="5" borderId="18" xfId="0" applyFont="1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2" fillId="13" borderId="18" xfId="0" applyFont="1" applyFill="1" applyBorder="1" applyAlignment="1">
      <alignment horizontal="center" vertical="center" wrapText="1"/>
    </xf>
    <xf numFmtId="0" fontId="0" fillId="13" borderId="5" xfId="0" applyFill="1" applyBorder="1" applyAlignment="1">
      <alignment horizontal="center"/>
    </xf>
    <xf numFmtId="0" fontId="0" fillId="13" borderId="8" xfId="0" applyFill="1" applyBorder="1" applyAlignment="1">
      <alignment horizontal="center"/>
    </xf>
    <xf numFmtId="0" fontId="2" fillId="14" borderId="18" xfId="0" applyFont="1" applyFill="1" applyBorder="1" applyAlignment="1">
      <alignment horizontal="center" vertical="center" wrapText="1"/>
    </xf>
    <xf numFmtId="0" fontId="0" fillId="14" borderId="5" xfId="0" applyFill="1" applyBorder="1" applyAlignment="1">
      <alignment horizontal="center"/>
    </xf>
    <xf numFmtId="0" fontId="0" fillId="14" borderId="8" xfId="0" applyFill="1" applyBorder="1" applyAlignment="1">
      <alignment horizontal="center"/>
    </xf>
    <xf numFmtId="0" fontId="2" fillId="15" borderId="18" xfId="0" applyFont="1" applyFill="1" applyBorder="1" applyAlignment="1">
      <alignment horizontal="center" vertical="center" wrapText="1"/>
    </xf>
    <xf numFmtId="0" fontId="0" fillId="15" borderId="5" xfId="0" applyFill="1" applyBorder="1" applyAlignment="1">
      <alignment horizontal="center"/>
    </xf>
    <xf numFmtId="0" fontId="0" fillId="15" borderId="8" xfId="0" applyFill="1" applyBorder="1" applyAlignment="1">
      <alignment horizontal="center"/>
    </xf>
    <xf numFmtId="0" fontId="2" fillId="16" borderId="18" xfId="0" applyFont="1" applyFill="1" applyBorder="1" applyAlignment="1">
      <alignment horizontal="center" vertical="center" wrapText="1"/>
    </xf>
    <xf numFmtId="0" fontId="0" fillId="16" borderId="5" xfId="0" applyFill="1" applyBorder="1" applyAlignment="1">
      <alignment horizontal="center"/>
    </xf>
    <xf numFmtId="0" fontId="0" fillId="16" borderId="8" xfId="0" applyFill="1" applyBorder="1" applyAlignment="1">
      <alignment horizontal="center"/>
    </xf>
    <xf numFmtId="0" fontId="2" fillId="21" borderId="17" xfId="0" applyFont="1" applyFill="1" applyBorder="1" applyAlignment="1">
      <alignment horizontal="center" vertical="center" wrapText="1"/>
    </xf>
    <xf numFmtId="0" fontId="0" fillId="21" borderId="19" xfId="0" applyFill="1" applyBorder="1" applyAlignment="1">
      <alignment horizontal="center"/>
    </xf>
    <xf numFmtId="0" fontId="0" fillId="7" borderId="19" xfId="0" applyFill="1" applyBorder="1" applyAlignment="1">
      <alignment horizontal="center"/>
    </xf>
    <xf numFmtId="0" fontId="2" fillId="7" borderId="17" xfId="0" applyFont="1" applyFill="1" applyBorder="1" applyAlignment="1">
      <alignment horizontal="center" vertical="center" wrapText="1"/>
    </xf>
    <xf numFmtId="0" fontId="0" fillId="10" borderId="20" xfId="0" applyFill="1" applyBorder="1" applyAlignment="1">
      <alignment horizontal="center"/>
    </xf>
    <xf numFmtId="0" fontId="0" fillId="10" borderId="19" xfId="0" applyFill="1" applyBorder="1" applyAlignment="1">
      <alignment horizontal="center"/>
    </xf>
    <xf numFmtId="0" fontId="2" fillId="0" borderId="25" xfId="0" applyFont="1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0" fontId="0" fillId="0" borderId="15" xfId="0" applyBorder="1" applyAlignment="1">
      <alignment horizontal="center"/>
    </xf>
    <xf numFmtId="0" fontId="2" fillId="0" borderId="29" xfId="0" applyFont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/>
    </xf>
    <xf numFmtId="0" fontId="2" fillId="4" borderId="31" xfId="0" applyFont="1" applyFill="1" applyBorder="1" applyAlignment="1">
      <alignment horizontal="center"/>
    </xf>
    <xf numFmtId="0" fontId="2" fillId="3" borderId="31" xfId="0" applyFont="1" applyFill="1" applyBorder="1" applyAlignment="1">
      <alignment horizontal="center"/>
    </xf>
    <xf numFmtId="0" fontId="2" fillId="5" borderId="31" xfId="0" applyFont="1" applyFill="1" applyBorder="1" applyAlignment="1">
      <alignment horizontal="center"/>
    </xf>
    <xf numFmtId="0" fontId="2" fillId="17" borderId="21" xfId="0" applyFont="1" applyFill="1" applyBorder="1" applyAlignment="1">
      <alignment horizontal="center" vertical="center" wrapText="1"/>
    </xf>
    <xf numFmtId="0" fontId="0" fillId="17" borderId="14" xfId="0" applyFill="1" applyBorder="1" applyAlignment="1">
      <alignment horizontal="center"/>
    </xf>
    <xf numFmtId="0" fontId="0" fillId="17" borderId="16" xfId="0" applyFill="1" applyBorder="1" applyAlignment="1">
      <alignment horizontal="center"/>
    </xf>
    <xf numFmtId="0" fontId="2" fillId="0" borderId="32" xfId="0" applyFont="1" applyBorder="1" applyAlignment="1">
      <alignment horizontal="center" vertical="center" wrapText="1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2" fillId="20" borderId="35" xfId="0" applyFont="1" applyFill="1" applyBorder="1" applyAlignment="1">
      <alignment horizontal="center" vertical="center" wrapText="1"/>
    </xf>
    <xf numFmtId="0" fontId="2" fillId="19" borderId="32" xfId="0" applyFont="1" applyFill="1" applyBorder="1" applyAlignment="1">
      <alignment horizontal="center" vertical="center" wrapText="1"/>
    </xf>
    <xf numFmtId="0" fontId="0" fillId="19" borderId="33" xfId="0" applyFill="1" applyBorder="1" applyAlignment="1">
      <alignment horizontal="center"/>
    </xf>
    <xf numFmtId="0" fontId="0" fillId="19" borderId="34" xfId="0" applyFill="1" applyBorder="1" applyAlignment="1">
      <alignment horizontal="center"/>
    </xf>
    <xf numFmtId="0" fontId="8" fillId="18" borderId="36" xfId="0" applyFont="1" applyFill="1" applyBorder="1" applyAlignment="1">
      <alignment horizontal="center" vertical="center" wrapText="1"/>
    </xf>
    <xf numFmtId="0" fontId="9" fillId="18" borderId="37" xfId="0" applyFont="1" applyFill="1" applyBorder="1" applyAlignment="1">
      <alignment horizontal="center"/>
    </xf>
    <xf numFmtId="0" fontId="9" fillId="18" borderId="38" xfId="0" applyFont="1" applyFill="1" applyBorder="1" applyAlignment="1">
      <alignment horizontal="center"/>
    </xf>
    <xf numFmtId="0" fontId="2" fillId="4" borderId="32" xfId="0" applyFont="1" applyFill="1" applyBorder="1" applyAlignment="1">
      <alignment horizontal="center" vertical="center" wrapText="1"/>
    </xf>
    <xf numFmtId="0" fontId="0" fillId="4" borderId="33" xfId="0" applyFill="1" applyBorder="1" applyAlignment="1">
      <alignment horizontal="center"/>
    </xf>
    <xf numFmtId="0" fontId="0" fillId="4" borderId="34" xfId="0" applyFill="1" applyBorder="1" applyAlignment="1">
      <alignment horizontal="center"/>
    </xf>
    <xf numFmtId="0" fontId="2" fillId="0" borderId="40" xfId="0" applyFont="1" applyBorder="1" applyAlignment="1">
      <alignment horizontal="center"/>
    </xf>
    <xf numFmtId="0" fontId="0" fillId="7" borderId="41" xfId="0" applyFill="1" applyBorder="1" applyAlignment="1">
      <alignment horizontal="center"/>
    </xf>
    <xf numFmtId="0" fontId="0" fillId="0" borderId="41" xfId="0" applyBorder="1" applyAlignment="1">
      <alignment horizontal="center"/>
    </xf>
    <xf numFmtId="0" fontId="0" fillId="5" borderId="41" xfId="0" applyFill="1" applyBorder="1" applyAlignment="1">
      <alignment horizontal="center"/>
    </xf>
    <xf numFmtId="0" fontId="0" fillId="7" borderId="40" xfId="0" applyFill="1" applyBorder="1" applyAlignment="1">
      <alignment horizontal="center"/>
    </xf>
    <xf numFmtId="0" fontId="0" fillId="0" borderId="40" xfId="0" applyBorder="1" applyAlignment="1">
      <alignment horizontal="center"/>
    </xf>
    <xf numFmtId="0" fontId="0" fillId="5" borderId="40" xfId="0" applyFill="1" applyBorder="1" applyAlignment="1">
      <alignment horizontal="center"/>
    </xf>
    <xf numFmtId="0" fontId="0" fillId="7" borderId="42" xfId="0" applyFill="1" applyBorder="1" applyAlignment="1">
      <alignment horizontal="center"/>
    </xf>
    <xf numFmtId="0" fontId="0" fillId="0" borderId="42" xfId="0" applyBorder="1" applyAlignment="1">
      <alignment horizontal="center"/>
    </xf>
    <xf numFmtId="0" fontId="0" fillId="5" borderId="42" xfId="0" applyFill="1" applyBorder="1" applyAlignment="1">
      <alignment horizontal="center"/>
    </xf>
    <xf numFmtId="0" fontId="5" fillId="0" borderId="0" xfId="0" applyFont="1" applyAlignment="1"/>
    <xf numFmtId="0" fontId="5" fillId="0" borderId="0" xfId="0" applyFont="1" applyAlignment="1">
      <alignment horizontal="center"/>
    </xf>
    <xf numFmtId="0" fontId="2" fillId="0" borderId="39" xfId="0" applyFont="1" applyBorder="1" applyAlignment="1">
      <alignment horizontal="center"/>
    </xf>
    <xf numFmtId="0" fontId="2" fillId="0" borderId="39" xfId="0" applyFont="1" applyBorder="1" applyAlignment="1"/>
    <xf numFmtId="0" fontId="0" fillId="0" borderId="39" xfId="0" applyBorder="1" applyAlignment="1">
      <alignment horizontal="center"/>
    </xf>
    <xf numFmtId="0" fontId="10" fillId="9" borderId="40" xfId="0" applyFont="1" applyFill="1" applyBorder="1" applyAlignment="1">
      <alignment horizontal="center"/>
    </xf>
    <xf numFmtId="0" fontId="10" fillId="9" borderId="41" xfId="0" applyFont="1" applyFill="1" applyBorder="1" applyAlignment="1">
      <alignment horizontal="center"/>
    </xf>
    <xf numFmtId="0" fontId="10" fillId="9" borderId="42" xfId="0" applyFont="1" applyFill="1" applyBorder="1" applyAlignment="1">
      <alignment horizontal="center"/>
    </xf>
    <xf numFmtId="0" fontId="2" fillId="0" borderId="44" xfId="0" applyFont="1" applyBorder="1" applyAlignment="1">
      <alignment horizontal="center"/>
    </xf>
    <xf numFmtId="0" fontId="2" fillId="0" borderId="45" xfId="0" applyFont="1" applyBorder="1" applyAlignment="1">
      <alignment horizontal="center"/>
    </xf>
    <xf numFmtId="0" fontId="2" fillId="17" borderId="44" xfId="0" applyFont="1" applyFill="1" applyBorder="1" applyAlignment="1">
      <alignment horizontal="center"/>
    </xf>
    <xf numFmtId="0" fontId="0" fillId="17" borderId="40" xfId="0" applyFill="1" applyBorder="1" applyAlignment="1">
      <alignment horizontal="center"/>
    </xf>
    <xf numFmtId="0" fontId="10" fillId="9" borderId="44" xfId="0" applyFont="1" applyFill="1" applyBorder="1" applyAlignment="1">
      <alignment horizontal="center"/>
    </xf>
    <xf numFmtId="0" fontId="0" fillId="6" borderId="40" xfId="0" applyFill="1" applyBorder="1" applyAlignment="1">
      <alignment horizontal="center"/>
    </xf>
    <xf numFmtId="0" fontId="13" fillId="0" borderId="0" xfId="0" applyFont="1" applyAlignment="1">
      <alignment horizontal="right"/>
    </xf>
    <xf numFmtId="0" fontId="2" fillId="3" borderId="52" xfId="0" applyFont="1" applyFill="1" applyBorder="1" applyAlignment="1">
      <alignment horizontal="center"/>
    </xf>
    <xf numFmtId="0" fontId="2" fillId="3" borderId="58" xfId="0" applyFont="1" applyFill="1" applyBorder="1" applyAlignment="1">
      <alignment horizontal="center"/>
    </xf>
    <xf numFmtId="0" fontId="2" fillId="3" borderId="53" xfId="0" applyFont="1" applyFill="1" applyBorder="1" applyAlignment="1">
      <alignment horizontal="center"/>
    </xf>
    <xf numFmtId="0" fontId="0" fillId="3" borderId="47" xfId="0" applyFill="1" applyBorder="1" applyAlignment="1">
      <alignment horizontal="center"/>
    </xf>
    <xf numFmtId="0" fontId="0" fillId="3" borderId="57" xfId="0" applyFill="1" applyBorder="1" applyAlignment="1">
      <alignment horizontal="center"/>
    </xf>
    <xf numFmtId="0" fontId="0" fillId="3" borderId="48" xfId="0" applyFill="1" applyBorder="1" applyAlignment="1">
      <alignment horizontal="center"/>
    </xf>
    <xf numFmtId="0" fontId="0" fillId="3" borderId="40" xfId="0" applyFill="1" applyBorder="1" applyAlignment="1">
      <alignment horizontal="center"/>
    </xf>
    <xf numFmtId="0" fontId="0" fillId="3" borderId="46" xfId="0" applyFill="1" applyBorder="1" applyAlignment="1">
      <alignment horizontal="center"/>
    </xf>
    <xf numFmtId="164" fontId="0" fillId="3" borderId="55" xfId="0" applyNumberFormat="1" applyFill="1" applyBorder="1" applyAlignment="1">
      <alignment horizontal="center"/>
    </xf>
    <xf numFmtId="0" fontId="0" fillId="3" borderId="56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51" xfId="0" applyFill="1" applyBorder="1" applyAlignment="1">
      <alignment horizontal="center"/>
    </xf>
    <xf numFmtId="0" fontId="2" fillId="5" borderId="52" xfId="0" applyFont="1" applyFill="1" applyBorder="1" applyAlignment="1">
      <alignment horizontal="center"/>
    </xf>
    <xf numFmtId="0" fontId="2" fillId="5" borderId="58" xfId="0" applyFont="1" applyFill="1" applyBorder="1" applyAlignment="1">
      <alignment horizontal="center"/>
    </xf>
    <xf numFmtId="0" fontId="2" fillId="5" borderId="53" xfId="0" applyFont="1" applyFill="1" applyBorder="1" applyAlignment="1">
      <alignment horizontal="center"/>
    </xf>
    <xf numFmtId="0" fontId="0" fillId="5" borderId="47" xfId="0" applyFill="1" applyBorder="1" applyAlignment="1">
      <alignment horizontal="center"/>
    </xf>
    <xf numFmtId="0" fontId="0" fillId="5" borderId="57" xfId="0" applyFill="1" applyBorder="1" applyAlignment="1">
      <alignment horizontal="center"/>
    </xf>
    <xf numFmtId="0" fontId="0" fillId="5" borderId="48" xfId="0" applyFill="1" applyBorder="1" applyAlignment="1">
      <alignment horizontal="center"/>
    </xf>
    <xf numFmtId="0" fontId="0" fillId="5" borderId="55" xfId="0" applyFill="1" applyBorder="1" applyAlignment="1">
      <alignment horizontal="center"/>
    </xf>
    <xf numFmtId="0" fontId="0" fillId="5" borderId="56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5" borderId="51" xfId="0" applyFill="1" applyBorder="1" applyAlignment="1">
      <alignment horizontal="center"/>
    </xf>
    <xf numFmtId="0" fontId="2" fillId="3" borderId="60" xfId="0" applyFont="1" applyFill="1" applyBorder="1" applyAlignment="1">
      <alignment horizontal="center"/>
    </xf>
    <xf numFmtId="0" fontId="0" fillId="3" borderId="61" xfId="0" applyFill="1" applyBorder="1" applyAlignment="1">
      <alignment horizontal="center"/>
    </xf>
    <xf numFmtId="0" fontId="0" fillId="3" borderId="62" xfId="0" applyFill="1" applyBorder="1" applyAlignment="1">
      <alignment horizontal="center"/>
    </xf>
    <xf numFmtId="0" fontId="0" fillId="3" borderId="63" xfId="0" applyFill="1" applyBorder="1" applyAlignment="1">
      <alignment horizontal="center"/>
    </xf>
    <xf numFmtId="0" fontId="0" fillId="3" borderId="59" xfId="0" applyFill="1" applyBorder="1" applyAlignment="1">
      <alignment horizontal="center"/>
    </xf>
    <xf numFmtId="0" fontId="2" fillId="3" borderId="64" xfId="0" applyFont="1" applyFill="1" applyBorder="1" applyAlignment="1">
      <alignment horizontal="center"/>
    </xf>
    <xf numFmtId="0" fontId="2" fillId="3" borderId="51" xfId="0" applyFont="1" applyFill="1" applyBorder="1" applyAlignment="1">
      <alignment horizontal="center"/>
    </xf>
    <xf numFmtId="0" fontId="2" fillId="0" borderId="43" xfId="0" applyFont="1" applyBorder="1" applyAlignment="1">
      <alignment horizontal="center"/>
    </xf>
    <xf numFmtId="0" fontId="2" fillId="0" borderId="46" xfId="0" applyFont="1" applyBorder="1" applyAlignment="1">
      <alignment horizontal="center" vertical="center" wrapText="1"/>
    </xf>
    <xf numFmtId="0" fontId="10" fillId="9" borderId="46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Continuous" vertical="center" wrapText="1"/>
    </xf>
    <xf numFmtId="0" fontId="2" fillId="15" borderId="22" xfId="0" applyFont="1" applyFill="1" applyBorder="1" applyAlignment="1">
      <alignment horizontal="centerContinuous" vertical="center" wrapText="1"/>
    </xf>
    <xf numFmtId="0" fontId="2" fillId="15" borderId="26" xfId="0" applyFont="1" applyFill="1" applyBorder="1" applyAlignment="1">
      <alignment horizontal="centerContinuous" vertical="center" wrapText="1"/>
    </xf>
    <xf numFmtId="0" fontId="0" fillId="15" borderId="23" xfId="0" applyFill="1" applyBorder="1" applyAlignment="1">
      <alignment horizontal="center"/>
    </xf>
    <xf numFmtId="0" fontId="0" fillId="15" borderId="27" xfId="0" applyFill="1" applyBorder="1" applyAlignment="1">
      <alignment horizontal="center"/>
    </xf>
    <xf numFmtId="0" fontId="0" fillId="15" borderId="24" xfId="0" applyFill="1" applyBorder="1" applyAlignment="1">
      <alignment horizontal="center"/>
    </xf>
    <xf numFmtId="0" fontId="0" fillId="15" borderId="28" xfId="0" applyFill="1" applyBorder="1" applyAlignment="1">
      <alignment horizontal="center"/>
    </xf>
    <xf numFmtId="0" fontId="2" fillId="22" borderId="22" xfId="0" applyFont="1" applyFill="1" applyBorder="1" applyAlignment="1">
      <alignment horizontal="center" vertical="center" wrapText="1"/>
    </xf>
    <xf numFmtId="0" fontId="2" fillId="22" borderId="23" xfId="0" applyFont="1" applyFill="1" applyBorder="1" applyAlignment="1">
      <alignment horizontal="center"/>
    </xf>
    <xf numFmtId="0" fontId="2" fillId="22" borderId="24" xfId="0" applyFont="1" applyFill="1" applyBorder="1" applyAlignment="1">
      <alignment horizontal="center"/>
    </xf>
    <xf numFmtId="0" fontId="2" fillId="23" borderId="18" xfId="0" applyFont="1" applyFill="1" applyBorder="1" applyAlignment="1">
      <alignment horizontal="center" vertical="center" wrapText="1"/>
    </xf>
    <xf numFmtId="0" fontId="2" fillId="23" borderId="5" xfId="0" applyFont="1" applyFill="1" applyBorder="1" applyAlignment="1">
      <alignment horizontal="center"/>
    </xf>
    <xf numFmtId="0" fontId="2" fillId="23" borderId="8" xfId="0" applyFont="1" applyFill="1" applyBorder="1" applyAlignment="1">
      <alignment horizontal="center"/>
    </xf>
    <xf numFmtId="0" fontId="6" fillId="24" borderId="21" xfId="0" applyFont="1" applyFill="1" applyBorder="1" applyAlignment="1">
      <alignment horizontal="center" vertical="center" wrapText="1"/>
    </xf>
    <xf numFmtId="0" fontId="6" fillId="24" borderId="14" xfId="0" applyFont="1" applyFill="1" applyBorder="1" applyAlignment="1">
      <alignment horizontal="center"/>
    </xf>
    <xf numFmtId="0" fontId="6" fillId="24" borderId="16" xfId="0" applyFont="1" applyFill="1" applyBorder="1" applyAlignment="1">
      <alignment horizontal="center"/>
    </xf>
    <xf numFmtId="164" fontId="0" fillId="5" borderId="0" xfId="0" applyNumberFormat="1" applyFill="1" applyBorder="1" applyAlignment="1">
      <alignment horizontal="center"/>
    </xf>
    <xf numFmtId="164" fontId="0" fillId="5" borderId="50" xfId="0" applyNumberFormat="1" applyFill="1" applyBorder="1" applyAlignment="1">
      <alignment horizontal="center"/>
    </xf>
    <xf numFmtId="164" fontId="0" fillId="3" borderId="0" xfId="0" applyNumberFormat="1" applyFill="1" applyBorder="1" applyAlignment="1">
      <alignment horizontal="center"/>
    </xf>
    <xf numFmtId="164" fontId="0" fillId="3" borderId="50" xfId="0" applyNumberFormat="1" applyFill="1" applyBorder="1" applyAlignment="1">
      <alignment horizontal="center"/>
    </xf>
    <xf numFmtId="1" fontId="2" fillId="0" borderId="0" xfId="3" applyNumberFormat="1" applyFont="1" applyAlignment="1">
      <alignment horizontal="center" vertical="center"/>
    </xf>
    <xf numFmtId="1" fontId="0" fillId="0" borderId="0" xfId="0" applyNumberFormat="1" applyAlignment="1">
      <alignment horizontal="center"/>
    </xf>
    <xf numFmtId="0" fontId="5" fillId="20" borderId="65" xfId="0" applyFont="1" applyFill="1" applyBorder="1" applyAlignment="1">
      <alignment horizontal="center"/>
    </xf>
    <xf numFmtId="0" fontId="0" fillId="6" borderId="34" xfId="0" applyFill="1" applyBorder="1" applyAlignment="1">
      <alignment horizontal="center"/>
    </xf>
    <xf numFmtId="0" fontId="2" fillId="3" borderId="54" xfId="0" applyFont="1" applyFill="1" applyBorder="1" applyAlignment="1">
      <alignment horizontal="right"/>
    </xf>
    <xf numFmtId="0" fontId="2" fillId="3" borderId="47" xfId="0" applyFont="1" applyFill="1" applyBorder="1" applyAlignment="1">
      <alignment horizontal="right"/>
    </xf>
    <xf numFmtId="0" fontId="2" fillId="3" borderId="49" xfId="0" applyFont="1" applyFill="1" applyBorder="1" applyAlignment="1">
      <alignment horizontal="right"/>
    </xf>
    <xf numFmtId="0" fontId="2" fillId="5" borderId="54" xfId="0" applyFont="1" applyFill="1" applyBorder="1" applyAlignment="1">
      <alignment horizontal="right"/>
    </xf>
    <xf numFmtId="0" fontId="2" fillId="5" borderId="47" xfId="0" applyFont="1" applyFill="1" applyBorder="1" applyAlignment="1">
      <alignment horizontal="right"/>
    </xf>
    <xf numFmtId="0" fontId="2" fillId="5" borderId="49" xfId="0" applyFont="1" applyFill="1" applyBorder="1" applyAlignment="1">
      <alignment horizontal="right"/>
    </xf>
    <xf numFmtId="0" fontId="0" fillId="15" borderId="24" xfId="0" quotePrefix="1" applyFill="1" applyBorder="1" applyAlignment="1">
      <alignment horizontal="center"/>
    </xf>
  </cellXfs>
  <cellStyles count="5">
    <cellStyle name="Normal" xfId="0" builtinId="0"/>
    <cellStyle name="Normal 2" xfId="1"/>
    <cellStyle name="Normal 2 2" xfId="2"/>
    <cellStyle name="Normal 3" xfId="3"/>
    <cellStyle name="Normal 4" xfId="4"/>
  </cellStyles>
  <dxfs count="9"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66FF"/>
        </patternFill>
      </fill>
    </dxf>
    <dxf>
      <fill>
        <patternFill>
          <bgColor rgb="FF00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FF00"/>
      <color rgb="FFFF66FF"/>
      <color rgb="FF0000FF"/>
      <color rgb="FFFF99FF"/>
      <color rgb="FFFFCCFF"/>
      <color rgb="FFFF3399"/>
      <color rgb="FF00FFFF"/>
      <color rgb="FF99FF99"/>
      <color rgb="FFFF9999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Rolls!$C$2:$H$2</c:f>
              <c:numCache>
                <c:formatCode>General</c:formatCode>
                <c:ptCount val="6"/>
                <c:pt idx="0">
                  <c:v>2</c:v>
                </c:pt>
                <c:pt idx="1">
                  <c:v>4</c:v>
                </c:pt>
                <c:pt idx="2">
                  <c:v>8</c:v>
                </c:pt>
                <c:pt idx="3">
                  <c:v>9</c:v>
                </c:pt>
                <c:pt idx="4">
                  <c:v>11</c:v>
                </c:pt>
                <c:pt idx="5">
                  <c:v>12</c:v>
                </c:pt>
              </c:numCache>
            </c:numRef>
          </c:val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Rolls!$C$3:$H$3</c:f>
              <c:numCache>
                <c:formatCode>General</c:formatCode>
                <c:ptCount val="6"/>
                <c:pt idx="0">
                  <c:v>3</c:v>
                </c:pt>
                <c:pt idx="1">
                  <c:v>7</c:v>
                </c:pt>
                <c:pt idx="2">
                  <c:v>9</c:v>
                </c:pt>
                <c:pt idx="3">
                  <c:v>9</c:v>
                </c:pt>
                <c:pt idx="4">
                  <c:v>14</c:v>
                </c:pt>
                <c:pt idx="5">
                  <c:v>14</c:v>
                </c:pt>
              </c:numCache>
            </c:numRef>
          </c:val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Rolls!$C$4:$H$4</c:f>
              <c:numCache>
                <c:formatCode>General</c:formatCode>
                <c:ptCount val="6"/>
                <c:pt idx="0">
                  <c:v>4</c:v>
                </c:pt>
                <c:pt idx="1">
                  <c:v>2</c:v>
                </c:pt>
                <c:pt idx="2">
                  <c:v>9</c:v>
                </c:pt>
                <c:pt idx="3">
                  <c:v>17</c:v>
                </c:pt>
                <c:pt idx="4">
                  <c:v>19</c:v>
                </c:pt>
                <c:pt idx="5">
                  <c:v>20</c:v>
                </c:pt>
              </c:numCache>
            </c:numRef>
          </c:val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Rolls!$C$5:$H$5</c:f>
              <c:numCache>
                <c:formatCode>General</c:formatCode>
                <c:ptCount val="6"/>
                <c:pt idx="0">
                  <c:v>5</c:v>
                </c:pt>
                <c:pt idx="1">
                  <c:v>6</c:v>
                </c:pt>
                <c:pt idx="2">
                  <c:v>8</c:v>
                </c:pt>
                <c:pt idx="3">
                  <c:v>22</c:v>
                </c:pt>
                <c:pt idx="4">
                  <c:v>31</c:v>
                </c:pt>
                <c:pt idx="5">
                  <c:v>22</c:v>
                </c:pt>
              </c:numCache>
            </c:numRef>
          </c:val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Rolls!$C$6:$H$6</c:f>
              <c:numCache>
                <c:formatCode>General</c:formatCode>
                <c:ptCount val="6"/>
                <c:pt idx="0">
                  <c:v>6</c:v>
                </c:pt>
                <c:pt idx="1">
                  <c:v>15</c:v>
                </c:pt>
                <c:pt idx="2">
                  <c:v>17</c:v>
                </c:pt>
                <c:pt idx="3">
                  <c:v>29</c:v>
                </c:pt>
                <c:pt idx="4">
                  <c:v>31</c:v>
                </c:pt>
                <c:pt idx="5">
                  <c:v>37</c:v>
                </c:pt>
              </c:numCache>
            </c:numRef>
          </c:val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Rolls!$C$7:$H$7</c:f>
              <c:numCache>
                <c:formatCode>General</c:formatCode>
                <c:ptCount val="6"/>
                <c:pt idx="0">
                  <c:v>4</c:v>
                </c:pt>
                <c:pt idx="1">
                  <c:v>16</c:v>
                </c:pt>
                <c:pt idx="2">
                  <c:v>24</c:v>
                </c:pt>
                <c:pt idx="3">
                  <c:v>28</c:v>
                </c:pt>
                <c:pt idx="4">
                  <c:v>31</c:v>
                </c:pt>
                <c:pt idx="5">
                  <c:v>44</c:v>
                </c:pt>
              </c:numCache>
            </c:numRef>
          </c:val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Rolls!$C$8:$H$8</c:f>
              <c:numCache>
                <c:formatCode>General</c:formatCode>
                <c:ptCount val="6"/>
                <c:pt idx="0">
                  <c:v>16</c:v>
                </c:pt>
                <c:pt idx="1">
                  <c:v>22</c:v>
                </c:pt>
                <c:pt idx="2">
                  <c:v>24</c:v>
                </c:pt>
                <c:pt idx="3">
                  <c:v>61</c:v>
                </c:pt>
                <c:pt idx="4">
                  <c:v>18</c:v>
                </c:pt>
                <c:pt idx="5">
                  <c:v>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7631616"/>
        <c:axId val="267641984"/>
        <c:axId val="54216448"/>
      </c:area3DChart>
      <c:catAx>
        <c:axId val="26763161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267641984"/>
        <c:crosses val="autoZero"/>
        <c:auto val="1"/>
        <c:lblAlgn val="ctr"/>
        <c:lblOffset val="100"/>
        <c:noMultiLvlLbl val="0"/>
      </c:catAx>
      <c:valAx>
        <c:axId val="2676419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267631616"/>
        <c:crosses val="autoZero"/>
        <c:crossBetween val="midCat"/>
      </c:valAx>
      <c:serAx>
        <c:axId val="5421644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267641984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Rolls!$C$1</c:f>
              <c:strCache>
                <c:ptCount val="1"/>
                <c:pt idx="0">
                  <c:v>1d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Rolls!$C$2:$C$8</c:f>
              <c:numCache>
                <c:formatCode>General</c:formatCode>
                <c:ptCount val="7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4</c:v>
                </c:pt>
                <c:pt idx="6">
                  <c:v>16</c:v>
                </c:pt>
              </c:numCache>
            </c:numRef>
          </c:val>
        </c:ser>
        <c:ser>
          <c:idx val="1"/>
          <c:order val="1"/>
          <c:tx>
            <c:strRef>
              <c:f>Rolls!$D$1</c:f>
              <c:strCache>
                <c:ptCount val="1"/>
                <c:pt idx="0">
                  <c:v>2d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Rolls!$D$2:$D$8</c:f>
              <c:numCache>
                <c:formatCode>General</c:formatCode>
                <c:ptCount val="7"/>
                <c:pt idx="0">
                  <c:v>4</c:v>
                </c:pt>
                <c:pt idx="1">
                  <c:v>7</c:v>
                </c:pt>
                <c:pt idx="2">
                  <c:v>2</c:v>
                </c:pt>
                <c:pt idx="3">
                  <c:v>6</c:v>
                </c:pt>
                <c:pt idx="4">
                  <c:v>15</c:v>
                </c:pt>
                <c:pt idx="5">
                  <c:v>16</c:v>
                </c:pt>
                <c:pt idx="6">
                  <c:v>22</c:v>
                </c:pt>
              </c:numCache>
            </c:numRef>
          </c:val>
        </c:ser>
        <c:ser>
          <c:idx val="2"/>
          <c:order val="2"/>
          <c:tx>
            <c:strRef>
              <c:f>Rolls!$E$1</c:f>
              <c:strCache>
                <c:ptCount val="1"/>
                <c:pt idx="0">
                  <c:v>3d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Rolls!$E$2:$E$8</c:f>
              <c:numCache>
                <c:formatCode>General</c:formatCode>
                <c:ptCount val="7"/>
                <c:pt idx="0">
                  <c:v>8</c:v>
                </c:pt>
                <c:pt idx="1">
                  <c:v>9</c:v>
                </c:pt>
                <c:pt idx="2">
                  <c:v>9</c:v>
                </c:pt>
                <c:pt idx="3">
                  <c:v>8</c:v>
                </c:pt>
                <c:pt idx="4">
                  <c:v>17</c:v>
                </c:pt>
                <c:pt idx="5">
                  <c:v>24</c:v>
                </c:pt>
                <c:pt idx="6">
                  <c:v>24</c:v>
                </c:pt>
              </c:numCache>
            </c:numRef>
          </c:val>
        </c:ser>
        <c:ser>
          <c:idx val="3"/>
          <c:order val="3"/>
          <c:tx>
            <c:strRef>
              <c:f>Rolls!$F$1</c:f>
              <c:strCache>
                <c:ptCount val="1"/>
                <c:pt idx="0">
                  <c:v>4d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Rolls!$F$2:$F$8</c:f>
              <c:numCache>
                <c:formatCode>General</c:formatCode>
                <c:ptCount val="7"/>
                <c:pt idx="0">
                  <c:v>9</c:v>
                </c:pt>
                <c:pt idx="1">
                  <c:v>9</c:v>
                </c:pt>
                <c:pt idx="2">
                  <c:v>17</c:v>
                </c:pt>
                <c:pt idx="3">
                  <c:v>22</c:v>
                </c:pt>
                <c:pt idx="4">
                  <c:v>29</c:v>
                </c:pt>
                <c:pt idx="5">
                  <c:v>28</c:v>
                </c:pt>
                <c:pt idx="6">
                  <c:v>61</c:v>
                </c:pt>
              </c:numCache>
            </c:numRef>
          </c:val>
        </c:ser>
        <c:ser>
          <c:idx val="4"/>
          <c:order val="4"/>
          <c:tx>
            <c:strRef>
              <c:f>Rolls!$G$1</c:f>
              <c:strCache>
                <c:ptCount val="1"/>
                <c:pt idx="0">
                  <c:v>5d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Rolls!$G$2:$G$8</c:f>
              <c:numCache>
                <c:formatCode>General</c:formatCode>
                <c:ptCount val="7"/>
                <c:pt idx="0">
                  <c:v>11</c:v>
                </c:pt>
                <c:pt idx="1">
                  <c:v>14</c:v>
                </c:pt>
                <c:pt idx="2">
                  <c:v>19</c:v>
                </c:pt>
                <c:pt idx="3">
                  <c:v>31</c:v>
                </c:pt>
                <c:pt idx="4">
                  <c:v>31</c:v>
                </c:pt>
                <c:pt idx="5">
                  <c:v>31</c:v>
                </c:pt>
                <c:pt idx="6">
                  <c:v>18</c:v>
                </c:pt>
              </c:numCache>
            </c:numRef>
          </c:val>
        </c:ser>
        <c:ser>
          <c:idx val="5"/>
          <c:order val="5"/>
          <c:tx>
            <c:strRef>
              <c:f>Rolls!$H$1</c:f>
              <c:strCache>
                <c:ptCount val="1"/>
                <c:pt idx="0">
                  <c:v>6d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Rolls!$H$2:$H$8</c:f>
              <c:numCache>
                <c:formatCode>General</c:formatCode>
                <c:ptCount val="7"/>
                <c:pt idx="0">
                  <c:v>12</c:v>
                </c:pt>
                <c:pt idx="1">
                  <c:v>14</c:v>
                </c:pt>
                <c:pt idx="2">
                  <c:v>20</c:v>
                </c:pt>
                <c:pt idx="3">
                  <c:v>22</c:v>
                </c:pt>
                <c:pt idx="4">
                  <c:v>37</c:v>
                </c:pt>
                <c:pt idx="5">
                  <c:v>44</c:v>
                </c:pt>
                <c:pt idx="6">
                  <c:v>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054912"/>
        <c:axId val="78056448"/>
        <c:axId val="76866880"/>
      </c:area3DChart>
      <c:catAx>
        <c:axId val="7805491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78056448"/>
        <c:crosses val="autoZero"/>
        <c:auto val="1"/>
        <c:lblAlgn val="ctr"/>
        <c:lblOffset val="100"/>
        <c:noMultiLvlLbl val="0"/>
      </c:catAx>
      <c:valAx>
        <c:axId val="780564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78054912"/>
        <c:crosses val="autoZero"/>
        <c:crossBetween val="midCat"/>
      </c:valAx>
      <c:serAx>
        <c:axId val="7686688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900" baseline="0">
                <a:latin typeface="Times New Roman" pitchFamily="18" charset="0"/>
              </a:defRPr>
            </a:pPr>
            <a:endParaRPr lang="en-US"/>
          </a:p>
        </c:txPr>
        <c:crossAx val="78056448"/>
        <c:crosses val="autoZero"/>
      </c:ser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surface3DChart>
        <c:wireframe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Rolls!$C$2:$H$2</c:f>
              <c:numCache>
                <c:formatCode>General</c:formatCode>
                <c:ptCount val="6"/>
                <c:pt idx="0">
                  <c:v>2</c:v>
                </c:pt>
                <c:pt idx="1">
                  <c:v>4</c:v>
                </c:pt>
                <c:pt idx="2">
                  <c:v>8</c:v>
                </c:pt>
                <c:pt idx="3">
                  <c:v>9</c:v>
                </c:pt>
                <c:pt idx="4">
                  <c:v>11</c:v>
                </c:pt>
                <c:pt idx="5">
                  <c:v>12</c:v>
                </c:pt>
              </c:numCache>
            </c:numRef>
          </c:val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Rolls!$C$3:$H$3</c:f>
              <c:numCache>
                <c:formatCode>General</c:formatCode>
                <c:ptCount val="6"/>
                <c:pt idx="0">
                  <c:v>3</c:v>
                </c:pt>
                <c:pt idx="1">
                  <c:v>7</c:v>
                </c:pt>
                <c:pt idx="2">
                  <c:v>9</c:v>
                </c:pt>
                <c:pt idx="3">
                  <c:v>9</c:v>
                </c:pt>
                <c:pt idx="4">
                  <c:v>14</c:v>
                </c:pt>
                <c:pt idx="5">
                  <c:v>14</c:v>
                </c:pt>
              </c:numCache>
            </c:numRef>
          </c:val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Rolls!$C$4:$H$4</c:f>
              <c:numCache>
                <c:formatCode>General</c:formatCode>
                <c:ptCount val="6"/>
                <c:pt idx="0">
                  <c:v>4</c:v>
                </c:pt>
                <c:pt idx="1">
                  <c:v>2</c:v>
                </c:pt>
                <c:pt idx="2">
                  <c:v>9</c:v>
                </c:pt>
                <c:pt idx="3">
                  <c:v>17</c:v>
                </c:pt>
                <c:pt idx="4">
                  <c:v>19</c:v>
                </c:pt>
                <c:pt idx="5">
                  <c:v>20</c:v>
                </c:pt>
              </c:numCache>
            </c:numRef>
          </c:val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Rolls!$C$5:$H$5</c:f>
              <c:numCache>
                <c:formatCode>General</c:formatCode>
                <c:ptCount val="6"/>
                <c:pt idx="0">
                  <c:v>5</c:v>
                </c:pt>
                <c:pt idx="1">
                  <c:v>6</c:v>
                </c:pt>
                <c:pt idx="2">
                  <c:v>8</c:v>
                </c:pt>
                <c:pt idx="3">
                  <c:v>22</c:v>
                </c:pt>
                <c:pt idx="4">
                  <c:v>31</c:v>
                </c:pt>
                <c:pt idx="5">
                  <c:v>22</c:v>
                </c:pt>
              </c:numCache>
            </c:numRef>
          </c:val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Rolls!$C$6:$H$6</c:f>
              <c:numCache>
                <c:formatCode>General</c:formatCode>
                <c:ptCount val="6"/>
                <c:pt idx="0">
                  <c:v>6</c:v>
                </c:pt>
                <c:pt idx="1">
                  <c:v>15</c:v>
                </c:pt>
                <c:pt idx="2">
                  <c:v>17</c:v>
                </c:pt>
                <c:pt idx="3">
                  <c:v>29</c:v>
                </c:pt>
                <c:pt idx="4">
                  <c:v>31</c:v>
                </c:pt>
                <c:pt idx="5">
                  <c:v>37</c:v>
                </c:pt>
              </c:numCache>
            </c:numRef>
          </c:val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Rolls!$C$7:$H$7</c:f>
              <c:numCache>
                <c:formatCode>General</c:formatCode>
                <c:ptCount val="6"/>
                <c:pt idx="0">
                  <c:v>4</c:v>
                </c:pt>
                <c:pt idx="1">
                  <c:v>16</c:v>
                </c:pt>
                <c:pt idx="2">
                  <c:v>24</c:v>
                </c:pt>
                <c:pt idx="3">
                  <c:v>28</c:v>
                </c:pt>
                <c:pt idx="4">
                  <c:v>31</c:v>
                </c:pt>
                <c:pt idx="5">
                  <c:v>44</c:v>
                </c:pt>
              </c:numCache>
            </c:numRef>
          </c:val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Rolls!$C$8:$H$8</c:f>
              <c:numCache>
                <c:formatCode>General</c:formatCode>
                <c:ptCount val="6"/>
                <c:pt idx="0">
                  <c:v>16</c:v>
                </c:pt>
                <c:pt idx="1">
                  <c:v>22</c:v>
                </c:pt>
                <c:pt idx="2">
                  <c:v>24</c:v>
                </c:pt>
                <c:pt idx="3">
                  <c:v>61</c:v>
                </c:pt>
                <c:pt idx="4">
                  <c:v>18</c:v>
                </c:pt>
                <c:pt idx="5">
                  <c:v>73</c:v>
                </c:pt>
              </c:numCache>
            </c:numRef>
          </c:val>
        </c:ser>
        <c:bandFmts/>
        <c:axId val="78078720"/>
        <c:axId val="78080256"/>
        <c:axId val="78071104"/>
      </c:surface3DChart>
      <c:catAx>
        <c:axId val="7807872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78080256"/>
        <c:crosses val="autoZero"/>
        <c:auto val="1"/>
        <c:lblAlgn val="ctr"/>
        <c:lblOffset val="100"/>
        <c:noMultiLvlLbl val="0"/>
      </c:catAx>
      <c:valAx>
        <c:axId val="780802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78078720"/>
        <c:crosses val="autoZero"/>
        <c:crossBetween val="midCat"/>
      </c:valAx>
      <c:serAx>
        <c:axId val="7807110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78080256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1</xdr:row>
      <xdr:rowOff>0</xdr:rowOff>
    </xdr:from>
    <xdr:to>
      <xdr:col>2</xdr:col>
      <xdr:colOff>9526</xdr:colOff>
      <xdr:row>6</xdr:row>
      <xdr:rowOff>171450</xdr:rowOff>
    </xdr:to>
    <xdr:sp macro="" textlink="">
      <xdr:nvSpPr>
        <xdr:cNvPr id="2" name="TextBox 1"/>
        <xdr:cNvSpPr txBox="1"/>
      </xdr:nvSpPr>
      <xdr:spPr>
        <a:xfrm>
          <a:off x="704851" y="200025"/>
          <a:ext cx="609600" cy="1171575"/>
        </a:xfrm>
        <a:prstGeom prst="rect">
          <a:avLst/>
        </a:prstGeom>
        <a:solidFill>
          <a:schemeClr val="lt1">
            <a:alpha val="68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 i="1">
              <a:latin typeface="Times New Roman" panose="02020603050405020304" pitchFamily="18" charset="0"/>
              <a:cs typeface="Times New Roman" panose="02020603050405020304" pitchFamily="18" charset="0"/>
            </a:rPr>
            <a:t>+1</a:t>
          </a:r>
          <a:r>
            <a:rPr lang="en-US" sz="1200" i="1" baseline="0">
              <a:latin typeface="Times New Roman" panose="02020603050405020304" pitchFamily="18" charset="0"/>
              <a:cs typeface="Times New Roman" panose="02020603050405020304" pitchFamily="18" charset="0"/>
            </a:rPr>
            <a:t> Reflex to all PC ACs (haste)</a:t>
          </a:r>
          <a:endParaRPr lang="en-US" sz="1200" i="1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</xdr:row>
      <xdr:rowOff>38100</xdr:rowOff>
    </xdr:from>
    <xdr:to>
      <xdr:col>3</xdr:col>
      <xdr:colOff>266700</xdr:colOff>
      <xdr:row>7</xdr:row>
      <xdr:rowOff>180975</xdr:rowOff>
    </xdr:to>
    <xdr:sp macro="" textlink="">
      <xdr:nvSpPr>
        <xdr:cNvPr id="2" name="TextBox 1"/>
        <xdr:cNvSpPr txBox="1"/>
      </xdr:nvSpPr>
      <xdr:spPr>
        <a:xfrm>
          <a:off x="1219200" y="457200"/>
          <a:ext cx="1057275" cy="1352550"/>
        </a:xfrm>
        <a:prstGeom prst="rect">
          <a:avLst/>
        </a:prstGeom>
        <a:solidFill>
          <a:schemeClr val="lt1">
            <a:alpha val="68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n-US" sz="1200" i="1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ctr"/>
          <a:endParaRPr lang="en-US" sz="1200" i="1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ctr"/>
          <a:endParaRPr lang="en-US" sz="1200" i="1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ctr"/>
          <a:r>
            <a:rPr lang="en-US" sz="1200" i="1">
              <a:latin typeface="Times New Roman" panose="02020603050405020304" pitchFamily="18" charset="0"/>
              <a:cs typeface="Times New Roman" panose="02020603050405020304" pitchFamily="18" charset="0"/>
            </a:rPr>
            <a:t>+1</a:t>
          </a:r>
          <a:r>
            <a:rPr lang="en-US" sz="1200" i="1" baseline="0">
              <a:latin typeface="Times New Roman" panose="02020603050405020304" pitchFamily="18" charset="0"/>
              <a:cs typeface="Times New Roman" panose="02020603050405020304" pitchFamily="18" charset="0"/>
            </a:rPr>
            <a:t> to all PC ACs (haste)</a:t>
          </a:r>
          <a:endParaRPr lang="en-US" sz="1200" i="1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228599</xdr:colOff>
      <xdr:row>0</xdr:row>
      <xdr:rowOff>66674</xdr:rowOff>
    </xdr:from>
    <xdr:to>
      <xdr:col>22</xdr:col>
      <xdr:colOff>447675</xdr:colOff>
      <xdr:row>16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85724</xdr:colOff>
      <xdr:row>0</xdr:row>
      <xdr:rowOff>66675</xdr:rowOff>
    </xdr:from>
    <xdr:to>
      <xdr:col>15</xdr:col>
      <xdr:colOff>219075</xdr:colOff>
      <xdr:row>16</xdr:row>
      <xdr:rowOff>39017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</xdr:colOff>
      <xdr:row>16</xdr:row>
      <xdr:rowOff>47625</xdr:rowOff>
    </xdr:from>
    <xdr:to>
      <xdr:col>15</xdr:col>
      <xdr:colOff>238126</xdr:colOff>
      <xdr:row>32</xdr:row>
      <xdr:rowOff>19050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"/>
  <sheetViews>
    <sheetView showGridLines="0" tabSelected="1" workbookViewId="0"/>
  </sheetViews>
  <sheetFormatPr defaultRowHeight="15.75" x14ac:dyDescent="0.25"/>
  <cols>
    <col min="1" max="1" width="15.25" customWidth="1"/>
    <col min="2" max="2" width="6.125" style="22" bestFit="1" customWidth="1"/>
    <col min="3" max="3" width="8.375" style="22" bestFit="1" customWidth="1"/>
    <col min="4" max="4" width="4.375" style="22" bestFit="1" customWidth="1"/>
    <col min="5" max="5" width="8.5" style="22" bestFit="1" customWidth="1"/>
    <col min="6" max="6" width="5.875" style="22" bestFit="1" customWidth="1"/>
    <col min="7" max="7" width="2.75" customWidth="1"/>
    <col min="8" max="8" width="14.125" bestFit="1" customWidth="1"/>
    <col min="9" max="9" width="5.875" bestFit="1" customWidth="1"/>
    <col min="10" max="10" width="16.375" bestFit="1" customWidth="1"/>
    <col min="11" max="11" width="2.75" customWidth="1"/>
    <col min="12" max="12" width="18.75" bestFit="1" customWidth="1"/>
    <col min="13" max="13" width="6.5" bestFit="1" customWidth="1"/>
    <col min="14" max="14" width="2.75" customWidth="1"/>
    <col min="15" max="15" width="14.875" customWidth="1"/>
    <col min="16" max="16" width="4.875" bestFit="1" customWidth="1"/>
    <col min="17" max="17" width="16.25" bestFit="1" customWidth="1"/>
  </cols>
  <sheetData>
    <row r="1" spans="1:17" s="143" customFormat="1" ht="32.25" thickBot="1" x14ac:dyDescent="0.3">
      <c r="A1" s="141" t="s">
        <v>0</v>
      </c>
      <c r="B1" s="141" t="s">
        <v>1</v>
      </c>
      <c r="C1" s="141" t="s">
        <v>2</v>
      </c>
      <c r="D1" s="142" t="s">
        <v>3</v>
      </c>
      <c r="E1" s="141" t="s">
        <v>4</v>
      </c>
      <c r="F1" s="141" t="s">
        <v>5</v>
      </c>
      <c r="H1" s="144" t="s">
        <v>31</v>
      </c>
      <c r="I1" s="144"/>
      <c r="J1" s="144"/>
      <c r="K1" s="144"/>
      <c r="L1" s="144"/>
      <c r="M1" s="144"/>
      <c r="N1" s="144"/>
      <c r="O1" s="144" t="s">
        <v>32</v>
      </c>
      <c r="P1" s="144"/>
      <c r="Q1" s="144"/>
    </row>
    <row r="2" spans="1:17" ht="17.25" thickTop="1" thickBot="1" x14ac:dyDescent="0.3">
      <c r="A2" s="92" t="s">
        <v>14</v>
      </c>
      <c r="B2" s="92">
        <v>2</v>
      </c>
      <c r="C2" s="91">
        <v>0</v>
      </c>
      <c r="D2" s="101">
        <f t="shared" ref="D2:D10" ca="1" si="0">RANDBETWEEN(1,20)</f>
        <v>11</v>
      </c>
      <c r="E2" s="91">
        <f t="shared" ref="E2:E10" ca="1" si="1">SUM(C2:D2)</f>
        <v>11</v>
      </c>
      <c r="F2" s="91" t="s">
        <v>15</v>
      </c>
      <c r="H2" s="111" t="s">
        <v>0</v>
      </c>
      <c r="I2" s="112" t="s">
        <v>33</v>
      </c>
      <c r="J2" s="113" t="s">
        <v>34</v>
      </c>
      <c r="L2" s="133" t="s">
        <v>35</v>
      </c>
      <c r="M2" s="113" t="s">
        <v>36</v>
      </c>
      <c r="O2" s="123" t="s">
        <v>0</v>
      </c>
      <c r="P2" s="124" t="s">
        <v>33</v>
      </c>
      <c r="Q2" s="125" t="s">
        <v>34</v>
      </c>
    </row>
    <row r="3" spans="1:17" x14ac:dyDescent="0.25">
      <c r="A3" s="92" t="s">
        <v>16</v>
      </c>
      <c r="B3" s="92">
        <v>2</v>
      </c>
      <c r="C3" s="91">
        <v>-1</v>
      </c>
      <c r="D3" s="101">
        <f t="shared" ca="1" si="0"/>
        <v>15</v>
      </c>
      <c r="E3" s="91">
        <f t="shared" ca="1" si="1"/>
        <v>14</v>
      </c>
      <c r="F3" s="91" t="s">
        <v>181</v>
      </c>
      <c r="H3" s="114" t="s">
        <v>9</v>
      </c>
      <c r="I3" s="115">
        <v>8</v>
      </c>
      <c r="J3" s="116" t="s">
        <v>37</v>
      </c>
      <c r="L3" s="134" t="s">
        <v>38</v>
      </c>
      <c r="M3" s="116">
        <v>4</v>
      </c>
      <c r="O3" s="126" t="s">
        <v>12</v>
      </c>
      <c r="P3" s="127">
        <v>3</v>
      </c>
      <c r="Q3" s="128" t="s">
        <v>39</v>
      </c>
    </row>
    <row r="4" spans="1:17" x14ac:dyDescent="0.25">
      <c r="A4" s="117" t="s">
        <v>178</v>
      </c>
      <c r="B4" s="117">
        <v>1</v>
      </c>
      <c r="C4" s="91">
        <v>6</v>
      </c>
      <c r="D4" s="101">
        <f t="shared" ca="1" si="0"/>
        <v>18</v>
      </c>
      <c r="E4" s="91">
        <f t="shared" ca="1" si="1"/>
        <v>24</v>
      </c>
      <c r="F4" s="91" t="s">
        <v>7</v>
      </c>
      <c r="H4" s="114" t="s">
        <v>40</v>
      </c>
      <c r="I4" s="117">
        <v>8</v>
      </c>
      <c r="J4" s="116" t="s">
        <v>41</v>
      </c>
      <c r="L4" s="135" t="s">
        <v>42</v>
      </c>
      <c r="M4" s="116">
        <v>4</v>
      </c>
      <c r="O4" s="126" t="s">
        <v>13</v>
      </c>
      <c r="P4" s="92">
        <v>7</v>
      </c>
      <c r="Q4" s="128" t="s">
        <v>39</v>
      </c>
    </row>
    <row r="5" spans="1:17" x14ac:dyDescent="0.25">
      <c r="A5" s="92" t="s">
        <v>6</v>
      </c>
      <c r="B5" s="92">
        <v>2</v>
      </c>
      <c r="C5" s="91">
        <v>1</v>
      </c>
      <c r="D5" s="101">
        <f t="shared" ca="1" si="0"/>
        <v>15</v>
      </c>
      <c r="E5" s="91">
        <f t="shared" ca="1" si="1"/>
        <v>16</v>
      </c>
      <c r="F5" s="91" t="s">
        <v>180</v>
      </c>
      <c r="H5" s="114" t="s">
        <v>43</v>
      </c>
      <c r="I5" s="117">
        <v>8</v>
      </c>
      <c r="J5" s="116" t="s">
        <v>44</v>
      </c>
      <c r="L5" s="135" t="s">
        <v>45</v>
      </c>
      <c r="M5" s="116">
        <v>6</v>
      </c>
      <c r="O5" s="126" t="s">
        <v>6</v>
      </c>
      <c r="P5" s="92">
        <v>10</v>
      </c>
      <c r="Q5" s="128" t="s">
        <v>39</v>
      </c>
    </row>
    <row r="6" spans="1:17" x14ac:dyDescent="0.25">
      <c r="A6" s="90" t="s">
        <v>11</v>
      </c>
      <c r="B6" s="90">
        <v>1</v>
      </c>
      <c r="C6" s="91">
        <v>2</v>
      </c>
      <c r="D6" s="101">
        <f t="shared" ca="1" si="0"/>
        <v>15</v>
      </c>
      <c r="E6" s="91">
        <f t="shared" ca="1" si="1"/>
        <v>17</v>
      </c>
      <c r="F6" s="91" t="s">
        <v>7</v>
      </c>
      <c r="H6" s="114" t="s">
        <v>8</v>
      </c>
      <c r="I6" s="117">
        <v>8</v>
      </c>
      <c r="J6" s="116" t="s">
        <v>46</v>
      </c>
      <c r="L6" s="135" t="s">
        <v>47</v>
      </c>
      <c r="M6" s="116">
        <v>2</v>
      </c>
      <c r="O6" s="126" t="s">
        <v>14</v>
      </c>
      <c r="P6" s="92">
        <v>3</v>
      </c>
      <c r="Q6" s="128" t="s">
        <v>48</v>
      </c>
    </row>
    <row r="7" spans="1:17" ht="16.5" thickBot="1" x14ac:dyDescent="0.3">
      <c r="A7" s="92" t="s">
        <v>13</v>
      </c>
      <c r="B7" s="92">
        <v>2</v>
      </c>
      <c r="C7" s="91">
        <v>1</v>
      </c>
      <c r="D7" s="101">
        <f t="shared" ca="1" si="0"/>
        <v>16</v>
      </c>
      <c r="E7" s="91">
        <f t="shared" ca="1" si="1"/>
        <v>17</v>
      </c>
      <c r="F7" s="91" t="s">
        <v>180</v>
      </c>
      <c r="H7" s="114" t="s">
        <v>49</v>
      </c>
      <c r="I7" s="117">
        <v>8</v>
      </c>
      <c r="J7" s="116" t="s">
        <v>50</v>
      </c>
      <c r="L7" s="135" t="s">
        <v>51</v>
      </c>
      <c r="M7" s="116">
        <v>2</v>
      </c>
      <c r="O7" s="126" t="s">
        <v>16</v>
      </c>
      <c r="P7" s="92">
        <v>10</v>
      </c>
      <c r="Q7" s="128" t="s">
        <v>48</v>
      </c>
    </row>
    <row r="8" spans="1:17" ht="16.5" thickBot="1" x14ac:dyDescent="0.3">
      <c r="A8" s="117" t="s">
        <v>179</v>
      </c>
      <c r="B8" s="117">
        <v>1</v>
      </c>
      <c r="C8" s="91">
        <v>4</v>
      </c>
      <c r="D8" s="101">
        <f t="shared" ca="1" si="0"/>
        <v>15</v>
      </c>
      <c r="E8" s="91">
        <f t="shared" ca="1" si="1"/>
        <v>19</v>
      </c>
      <c r="F8" s="91" t="s">
        <v>7</v>
      </c>
      <c r="H8" s="114" t="s">
        <v>52</v>
      </c>
      <c r="I8" s="118">
        <v>7</v>
      </c>
      <c r="J8" s="116" t="s">
        <v>53</v>
      </c>
      <c r="L8" s="135" t="s">
        <v>46</v>
      </c>
      <c r="M8" s="116">
        <v>8</v>
      </c>
      <c r="O8" s="171" t="s">
        <v>54</v>
      </c>
      <c r="P8" s="129">
        <f>AVERAGE(P2:P7)</f>
        <v>6.6</v>
      </c>
      <c r="Q8" s="130"/>
    </row>
    <row r="9" spans="1:17" x14ac:dyDescent="0.25">
      <c r="A9" s="117" t="s">
        <v>8</v>
      </c>
      <c r="B9" s="117">
        <v>1</v>
      </c>
      <c r="C9" s="91">
        <v>4</v>
      </c>
      <c r="D9" s="101">
        <f t="shared" ca="1" si="0"/>
        <v>16</v>
      </c>
      <c r="E9" s="91">
        <f t="shared" ca="1" si="1"/>
        <v>20</v>
      </c>
      <c r="F9" s="91" t="s">
        <v>7</v>
      </c>
      <c r="H9" s="168" t="s">
        <v>54</v>
      </c>
      <c r="I9" s="119">
        <f>AVERAGE(I3:I8)</f>
        <v>7.833333333333333</v>
      </c>
      <c r="J9" s="120"/>
      <c r="L9" s="135" t="s">
        <v>55</v>
      </c>
      <c r="M9" s="116">
        <v>4</v>
      </c>
      <c r="O9" s="172" t="s">
        <v>56</v>
      </c>
      <c r="P9" s="131">
        <f>SUM(P2:P7)</f>
        <v>33</v>
      </c>
      <c r="Q9" s="128"/>
    </row>
    <row r="10" spans="1:17" x14ac:dyDescent="0.25">
      <c r="A10" s="117" t="s">
        <v>9</v>
      </c>
      <c r="B10" s="117">
        <v>1</v>
      </c>
      <c r="C10" s="91">
        <v>3</v>
      </c>
      <c r="D10" s="101">
        <f t="shared" ca="1" si="0"/>
        <v>18</v>
      </c>
      <c r="E10" s="91">
        <f t="shared" ca="1" si="1"/>
        <v>21</v>
      </c>
      <c r="F10" s="91" t="s">
        <v>10</v>
      </c>
      <c r="H10" s="169" t="s">
        <v>56</v>
      </c>
      <c r="I10" s="121">
        <f>SUM(I3:I8)</f>
        <v>47</v>
      </c>
      <c r="J10" s="116"/>
      <c r="L10" s="136" t="s">
        <v>57</v>
      </c>
      <c r="M10" s="137">
        <v>2</v>
      </c>
      <c r="O10" s="172" t="s">
        <v>58</v>
      </c>
      <c r="P10" s="131">
        <f>COUNT(P2:P7)</f>
        <v>5</v>
      </c>
      <c r="Q10" s="128"/>
    </row>
    <row r="11" spans="1:17" ht="16.5" thickBot="1" x14ac:dyDescent="0.3">
      <c r="H11" s="169" t="s">
        <v>58</v>
      </c>
      <c r="I11" s="121">
        <f>COUNT(I3:I8)</f>
        <v>6</v>
      </c>
      <c r="J11" s="116"/>
      <c r="L11" s="138" t="s">
        <v>59</v>
      </c>
      <c r="M11" s="139">
        <f>SUM(M3:M10)</f>
        <v>32</v>
      </c>
      <c r="O11" s="172" t="s">
        <v>60</v>
      </c>
      <c r="P11" s="160">
        <f>P9/4</f>
        <v>8.25</v>
      </c>
      <c r="Q11" s="128" t="s">
        <v>61</v>
      </c>
    </row>
    <row r="12" spans="1:17" ht="17.25" thickTop="1" thickBot="1" x14ac:dyDescent="0.3">
      <c r="D12" s="101">
        <f t="shared" ref="D12" ca="1" si="2">RANDBETWEEN(1,20)</f>
        <v>7</v>
      </c>
      <c r="H12" s="169" t="s">
        <v>60</v>
      </c>
      <c r="I12" s="162">
        <f>I10/4</f>
        <v>11.75</v>
      </c>
      <c r="J12" s="116" t="s">
        <v>61</v>
      </c>
      <c r="O12" s="173" t="s">
        <v>62</v>
      </c>
      <c r="P12" s="161">
        <f>P11*2</f>
        <v>16.5</v>
      </c>
      <c r="Q12" s="132" t="s">
        <v>63</v>
      </c>
    </row>
    <row r="13" spans="1:17" ht="17.25" thickTop="1" thickBot="1" x14ac:dyDescent="0.3">
      <c r="H13" s="170" t="s">
        <v>62</v>
      </c>
      <c r="I13" s="163">
        <f>I12*2</f>
        <v>23.5</v>
      </c>
      <c r="J13" s="122" t="s">
        <v>63</v>
      </c>
    </row>
    <row r="14" spans="1:17" ht="16.5" thickTop="1" x14ac:dyDescent="0.25">
      <c r="A14" s="92" t="s">
        <v>12</v>
      </c>
      <c r="B14" s="92">
        <v>2</v>
      </c>
      <c r="C14" s="91">
        <v>1</v>
      </c>
      <c r="D14" s="101">
        <f ca="1">RANDBETWEEN(1,20)</f>
        <v>5</v>
      </c>
      <c r="E14" s="91">
        <f ca="1">SUM(C14:D14)</f>
        <v>6</v>
      </c>
      <c r="F14" s="91" t="s">
        <v>180</v>
      </c>
      <c r="O14" s="110" t="s">
        <v>64</v>
      </c>
      <c r="P14" s="165">
        <f>I12</f>
        <v>11.75</v>
      </c>
    </row>
    <row r="15" spans="1:17" x14ac:dyDescent="0.25">
      <c r="O15" s="110" t="s">
        <v>65</v>
      </c>
      <c r="P15" s="165">
        <f>I13</f>
        <v>23.5</v>
      </c>
    </row>
    <row r="16" spans="1:17" x14ac:dyDescent="0.25">
      <c r="A16" t="s">
        <v>182</v>
      </c>
      <c r="O16" s="110" t="s">
        <v>66</v>
      </c>
      <c r="P16" s="165">
        <f>I10</f>
        <v>47</v>
      </c>
    </row>
    <row r="18" spans="15:16" x14ac:dyDescent="0.25">
      <c r="O18" s="15" t="s">
        <v>67</v>
      </c>
      <c r="P18" s="164">
        <f>P9</f>
        <v>33</v>
      </c>
    </row>
  </sheetData>
  <sortState ref="A2:F11">
    <sortCondition descending="1" ref="E2:E11"/>
    <sortCondition descending="1" ref="C2:C11"/>
  </sortState>
  <conditionalFormatting sqref="P18">
    <cfRule type="cellIs" dxfId="8" priority="1" operator="greaterThan">
      <formula>$P$16</formula>
    </cfRule>
    <cfRule type="cellIs" dxfId="7" priority="2" operator="between">
      <formula>$P$15</formula>
      <formula>$P$14+$P$15</formula>
    </cfRule>
    <cfRule type="cellIs" dxfId="6" priority="3" operator="between">
      <formula>$P$14+$P$15</formula>
      <formula>$P$16</formula>
    </cfRule>
    <cfRule type="cellIs" dxfId="5" priority="5" operator="between">
      <formula>$P$14</formula>
      <formula>$P$15</formula>
    </cfRule>
    <cfRule type="cellIs" dxfId="4" priority="6" operator="lessThan">
      <formula>$P$14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8"/>
  <sheetViews>
    <sheetView showGridLines="0" workbookViewId="0"/>
  </sheetViews>
  <sheetFormatPr defaultRowHeight="15.75" x14ac:dyDescent="0.25"/>
  <cols>
    <col min="1" max="1" width="14.125" style="22" bestFit="1" customWidth="1"/>
    <col min="2" max="2" width="24.25" style="22" bestFit="1" customWidth="1"/>
    <col min="3" max="3" width="23.125" style="22" bestFit="1" customWidth="1"/>
    <col min="4" max="4" width="5" style="22" bestFit="1" customWidth="1"/>
    <col min="5" max="5" width="6" style="22" bestFit="1" customWidth="1"/>
    <col min="6" max="6" width="3.875" style="22" bestFit="1" customWidth="1"/>
    <col min="7" max="7" width="6.875" style="22" bestFit="1" customWidth="1"/>
    <col min="8" max="8" width="3.875" style="22" bestFit="1" customWidth="1"/>
    <col min="9" max="9" width="5.25" style="22" bestFit="1" customWidth="1"/>
  </cols>
  <sheetData>
    <row r="1" spans="1:9" ht="16.5" thickBot="1" x14ac:dyDescent="0.3">
      <c r="A1" s="140" t="s">
        <v>0</v>
      </c>
      <c r="B1" s="104" t="s">
        <v>68</v>
      </c>
      <c r="C1" s="104" t="s">
        <v>69</v>
      </c>
      <c r="D1" s="106" t="s">
        <v>70</v>
      </c>
      <c r="E1" s="104" t="s">
        <v>71</v>
      </c>
      <c r="F1" s="104" t="s">
        <v>72</v>
      </c>
      <c r="G1" s="104" t="s">
        <v>73</v>
      </c>
      <c r="H1" s="108" t="s">
        <v>74</v>
      </c>
      <c r="I1" s="105" t="s">
        <v>59</v>
      </c>
    </row>
    <row r="2" spans="1:9" x14ac:dyDescent="0.25">
      <c r="A2" s="90" t="s">
        <v>49</v>
      </c>
      <c r="B2" s="91" t="s">
        <v>89</v>
      </c>
      <c r="C2" s="91" t="s">
        <v>90</v>
      </c>
      <c r="D2" s="109">
        <f t="shared" ref="D2:D5" si="0">10+1</f>
        <v>11</v>
      </c>
      <c r="E2" s="109">
        <f>3+2</f>
        <v>5</v>
      </c>
      <c r="F2" s="91">
        <v>1</v>
      </c>
      <c r="G2" s="109">
        <v>3</v>
      </c>
      <c r="H2" s="101">
        <f t="shared" ref="H2:H14" ca="1" si="1">RANDBETWEEN(1,20)</f>
        <v>10</v>
      </c>
      <c r="I2" s="91">
        <f t="shared" ref="I2:I12" ca="1" si="2">SUM(D2:H2)</f>
        <v>30</v>
      </c>
    </row>
    <row r="3" spans="1:9" x14ac:dyDescent="0.25">
      <c r="A3" s="90" t="s">
        <v>49</v>
      </c>
      <c r="B3" s="91" t="s">
        <v>91</v>
      </c>
      <c r="C3" s="91" t="s">
        <v>92</v>
      </c>
      <c r="D3" s="109">
        <f t="shared" si="0"/>
        <v>11</v>
      </c>
      <c r="E3" s="109">
        <f>3+2</f>
        <v>5</v>
      </c>
      <c r="F3" s="91">
        <v>1</v>
      </c>
      <c r="G3" s="109">
        <v>3</v>
      </c>
      <c r="H3" s="101">
        <f t="shared" ca="1" si="1"/>
        <v>7</v>
      </c>
      <c r="I3" s="91">
        <f t="shared" ca="1" si="2"/>
        <v>27</v>
      </c>
    </row>
    <row r="4" spans="1:9" x14ac:dyDescent="0.25">
      <c r="A4" s="90" t="s">
        <v>49</v>
      </c>
      <c r="B4" s="91" t="s">
        <v>93</v>
      </c>
      <c r="C4" s="91" t="s">
        <v>90</v>
      </c>
      <c r="D4" s="109">
        <f t="shared" si="0"/>
        <v>11</v>
      </c>
      <c r="E4" s="109">
        <v>7</v>
      </c>
      <c r="F4" s="91">
        <v>0</v>
      </c>
      <c r="G4" s="109">
        <v>3</v>
      </c>
      <c r="H4" s="101">
        <f t="shared" ca="1" si="1"/>
        <v>15</v>
      </c>
      <c r="I4" s="91">
        <f t="shared" ca="1" si="2"/>
        <v>36</v>
      </c>
    </row>
    <row r="5" spans="1:9" x14ac:dyDescent="0.25">
      <c r="A5" s="90" t="s">
        <v>49</v>
      </c>
      <c r="B5" s="91" t="s">
        <v>89</v>
      </c>
      <c r="C5" s="91" t="s">
        <v>94</v>
      </c>
      <c r="D5" s="109">
        <f t="shared" si="0"/>
        <v>11</v>
      </c>
      <c r="E5" s="91">
        <v>1</v>
      </c>
      <c r="F5" s="91">
        <v>1</v>
      </c>
      <c r="G5" s="109">
        <v>3</v>
      </c>
      <c r="H5" s="101">
        <f t="shared" ca="1" si="1"/>
        <v>13</v>
      </c>
      <c r="I5" s="91">
        <f t="shared" ca="1" si="2"/>
        <v>29</v>
      </c>
    </row>
    <row r="6" spans="1:9" x14ac:dyDescent="0.25">
      <c r="A6" s="90" t="s">
        <v>52</v>
      </c>
      <c r="B6" s="91" t="s">
        <v>198</v>
      </c>
      <c r="C6" s="91" t="s">
        <v>95</v>
      </c>
      <c r="D6" s="109">
        <f t="shared" ref="D6:D9" si="3">6+1</f>
        <v>7</v>
      </c>
      <c r="E6" s="91">
        <v>3</v>
      </c>
      <c r="F6" s="91">
        <v>0</v>
      </c>
      <c r="G6" s="109">
        <v>2</v>
      </c>
      <c r="H6" s="101">
        <f t="shared" ca="1" si="1"/>
        <v>10</v>
      </c>
      <c r="I6" s="91">
        <f t="shared" ca="1" si="2"/>
        <v>22</v>
      </c>
    </row>
    <row r="7" spans="1:9" x14ac:dyDescent="0.25">
      <c r="A7" s="90" t="s">
        <v>52</v>
      </c>
      <c r="B7" s="91" t="s">
        <v>96</v>
      </c>
      <c r="C7" s="91" t="s">
        <v>97</v>
      </c>
      <c r="D7" s="109">
        <f t="shared" si="3"/>
        <v>7</v>
      </c>
      <c r="E7" s="91">
        <v>3</v>
      </c>
      <c r="F7" s="91">
        <v>0</v>
      </c>
      <c r="G7" s="109">
        <v>2</v>
      </c>
      <c r="H7" s="101">
        <f t="shared" ca="1" si="1"/>
        <v>7</v>
      </c>
      <c r="I7" s="91">
        <f t="shared" ca="1" si="2"/>
        <v>19</v>
      </c>
    </row>
    <row r="8" spans="1:9" x14ac:dyDescent="0.25">
      <c r="A8" s="90" t="s">
        <v>52</v>
      </c>
      <c r="B8" s="91" t="s">
        <v>98</v>
      </c>
      <c r="C8" s="91" t="s">
        <v>99</v>
      </c>
      <c r="D8" s="109">
        <f t="shared" si="3"/>
        <v>7</v>
      </c>
      <c r="E8" s="91">
        <v>1</v>
      </c>
      <c r="F8" s="91">
        <v>0</v>
      </c>
      <c r="G8" s="109">
        <v>2</v>
      </c>
      <c r="H8" s="101">
        <f t="shared" ca="1" si="1"/>
        <v>3</v>
      </c>
      <c r="I8" s="91">
        <f t="shared" ca="1" si="2"/>
        <v>13</v>
      </c>
    </row>
    <row r="9" spans="1:9" x14ac:dyDescent="0.25">
      <c r="A9" s="90" t="s">
        <v>52</v>
      </c>
      <c r="B9" s="91" t="s">
        <v>100</v>
      </c>
      <c r="C9" s="91" t="s">
        <v>101</v>
      </c>
      <c r="D9" s="109">
        <f t="shared" si="3"/>
        <v>7</v>
      </c>
      <c r="E9" s="91">
        <v>1</v>
      </c>
      <c r="F9" s="91">
        <v>0</v>
      </c>
      <c r="G9" s="109">
        <v>2</v>
      </c>
      <c r="H9" s="101">
        <f t="shared" ca="1" si="1"/>
        <v>5</v>
      </c>
      <c r="I9" s="91">
        <f t="shared" ca="1" si="2"/>
        <v>15</v>
      </c>
    </row>
    <row r="10" spans="1:9" x14ac:dyDescent="0.25">
      <c r="A10" s="90" t="s">
        <v>102</v>
      </c>
      <c r="B10" s="91" t="s">
        <v>103</v>
      </c>
      <c r="C10" s="91" t="s">
        <v>104</v>
      </c>
      <c r="D10" s="107">
        <v>1</v>
      </c>
      <c r="E10" s="91">
        <v>2</v>
      </c>
      <c r="F10" s="91">
        <v>0</v>
      </c>
      <c r="G10" s="91">
        <v>0</v>
      </c>
      <c r="H10" s="101">
        <f t="shared" ca="1" si="1"/>
        <v>17</v>
      </c>
      <c r="I10" s="91">
        <f t="shared" ca="1" si="2"/>
        <v>20</v>
      </c>
    </row>
    <row r="11" spans="1:9" x14ac:dyDescent="0.25">
      <c r="A11" s="90" t="s">
        <v>105</v>
      </c>
      <c r="B11" s="91" t="s">
        <v>103</v>
      </c>
      <c r="C11" s="91" t="s">
        <v>106</v>
      </c>
      <c r="D11" s="107">
        <v>3</v>
      </c>
      <c r="E11" s="91">
        <v>2</v>
      </c>
      <c r="F11" s="91">
        <v>0</v>
      </c>
      <c r="G11" s="109">
        <v>2</v>
      </c>
      <c r="H11" s="101">
        <f t="shared" ca="1" si="1"/>
        <v>16</v>
      </c>
      <c r="I11" s="91">
        <f t="shared" ca="1" si="2"/>
        <v>23</v>
      </c>
    </row>
    <row r="12" spans="1:9" x14ac:dyDescent="0.25">
      <c r="A12" s="90" t="s">
        <v>105</v>
      </c>
      <c r="B12" s="91" t="s">
        <v>107</v>
      </c>
      <c r="C12" s="91" t="s">
        <v>108</v>
      </c>
      <c r="D12" s="107">
        <v>3</v>
      </c>
      <c r="E12" s="91">
        <v>0</v>
      </c>
      <c r="F12" s="91">
        <v>0</v>
      </c>
      <c r="G12" s="109">
        <v>2</v>
      </c>
      <c r="H12" s="101">
        <f t="shared" ca="1" si="1"/>
        <v>14</v>
      </c>
      <c r="I12" s="91">
        <f t="shared" ca="1" si="2"/>
        <v>19</v>
      </c>
    </row>
    <row r="13" spans="1:9" x14ac:dyDescent="0.25">
      <c r="A13" s="90" t="s">
        <v>188</v>
      </c>
      <c r="B13" s="91" t="s">
        <v>190</v>
      </c>
      <c r="C13" s="91" t="s">
        <v>193</v>
      </c>
      <c r="D13" s="107">
        <v>1</v>
      </c>
      <c r="E13" s="91">
        <v>2</v>
      </c>
      <c r="F13" s="91">
        <v>0</v>
      </c>
      <c r="G13" s="109">
        <v>2</v>
      </c>
      <c r="H13" s="101">
        <f t="shared" ca="1" si="1"/>
        <v>1</v>
      </c>
      <c r="I13" s="91">
        <f t="shared" ref="I13:I14" ca="1" si="4">SUM(D13:H13)</f>
        <v>6</v>
      </c>
    </row>
    <row r="14" spans="1:9" x14ac:dyDescent="0.25">
      <c r="A14" s="90" t="s">
        <v>188</v>
      </c>
      <c r="B14" s="91" t="s">
        <v>191</v>
      </c>
      <c r="C14" s="91" t="s">
        <v>192</v>
      </c>
      <c r="D14" s="107">
        <v>1</v>
      </c>
      <c r="E14" s="91">
        <v>-1</v>
      </c>
      <c r="F14" s="91">
        <v>0</v>
      </c>
      <c r="G14" s="109">
        <v>2</v>
      </c>
      <c r="H14" s="101">
        <f t="shared" ca="1" si="1"/>
        <v>16</v>
      </c>
      <c r="I14" s="91">
        <f t="shared" ca="1" si="4"/>
        <v>18</v>
      </c>
    </row>
    <row r="15" spans="1:9" ht="16.5" thickBot="1" x14ac:dyDescent="0.3"/>
    <row r="16" spans="1:9" ht="16.5" thickBot="1" x14ac:dyDescent="0.3">
      <c r="A16" s="140" t="s">
        <v>0</v>
      </c>
      <c r="B16" s="104" t="s">
        <v>68</v>
      </c>
      <c r="C16" s="104" t="s">
        <v>69</v>
      </c>
      <c r="D16" s="106" t="s">
        <v>70</v>
      </c>
      <c r="E16" s="104" t="s">
        <v>71</v>
      </c>
      <c r="F16" s="104" t="s">
        <v>72</v>
      </c>
      <c r="G16" s="104" t="s">
        <v>73</v>
      </c>
      <c r="H16" s="108" t="s">
        <v>74</v>
      </c>
      <c r="I16" s="105" t="s">
        <v>59</v>
      </c>
    </row>
    <row r="17" spans="1:9" x14ac:dyDescent="0.25">
      <c r="A17" s="92" t="s">
        <v>12</v>
      </c>
      <c r="B17" s="91" t="s">
        <v>75</v>
      </c>
      <c r="C17" s="91" t="s">
        <v>76</v>
      </c>
      <c r="D17" s="107">
        <v>4</v>
      </c>
      <c r="E17" s="91">
        <v>2</v>
      </c>
      <c r="F17" s="91">
        <v>0</v>
      </c>
      <c r="G17" s="91">
        <v>0</v>
      </c>
      <c r="H17" s="101">
        <f t="shared" ref="H17:H28" ca="1" si="5">RANDBETWEEN(1,20)</f>
        <v>13</v>
      </c>
      <c r="I17" s="91">
        <f t="shared" ref="I17:I28" ca="1" si="6">SUM(D17:H17)</f>
        <v>19</v>
      </c>
    </row>
    <row r="18" spans="1:9" x14ac:dyDescent="0.25">
      <c r="A18" s="92" t="s">
        <v>12</v>
      </c>
      <c r="B18" s="91" t="s">
        <v>77</v>
      </c>
      <c r="C18" s="91" t="s">
        <v>78</v>
      </c>
      <c r="D18" s="107">
        <v>4</v>
      </c>
      <c r="E18" s="91">
        <v>0</v>
      </c>
      <c r="F18" s="91">
        <v>0</v>
      </c>
      <c r="G18" s="91">
        <v>0</v>
      </c>
      <c r="H18" s="101">
        <f t="shared" ca="1" si="5"/>
        <v>9</v>
      </c>
      <c r="I18" s="91">
        <f t="shared" ca="1" si="6"/>
        <v>13</v>
      </c>
    </row>
    <row r="19" spans="1:9" x14ac:dyDescent="0.25">
      <c r="A19" s="92" t="s">
        <v>12</v>
      </c>
      <c r="B19" s="91" t="s">
        <v>185</v>
      </c>
      <c r="C19" s="91" t="s">
        <v>186</v>
      </c>
      <c r="D19" s="107">
        <v>4</v>
      </c>
      <c r="E19" s="91">
        <v>1</v>
      </c>
      <c r="F19" s="91">
        <v>-4</v>
      </c>
      <c r="G19" s="91">
        <v>0</v>
      </c>
      <c r="H19" s="101">
        <f t="shared" ca="1" si="5"/>
        <v>19</v>
      </c>
      <c r="I19" s="91">
        <f t="shared" ref="I19" ca="1" si="7">SUM(D19:H19)</f>
        <v>20</v>
      </c>
    </row>
    <row r="20" spans="1:9" x14ac:dyDescent="0.25">
      <c r="A20" s="92" t="s">
        <v>13</v>
      </c>
      <c r="B20" s="91" t="s">
        <v>75</v>
      </c>
      <c r="C20" s="91" t="s">
        <v>79</v>
      </c>
      <c r="D20" s="107">
        <v>9</v>
      </c>
      <c r="E20" s="91">
        <v>2</v>
      </c>
      <c r="F20" s="91">
        <v>0</v>
      </c>
      <c r="G20" s="91">
        <v>0</v>
      </c>
      <c r="H20" s="101">
        <f t="shared" ca="1" si="5"/>
        <v>5</v>
      </c>
      <c r="I20" s="91">
        <f t="shared" ca="1" si="6"/>
        <v>16</v>
      </c>
    </row>
    <row r="21" spans="1:9" x14ac:dyDescent="0.25">
      <c r="A21" s="92" t="s">
        <v>13</v>
      </c>
      <c r="B21" s="91" t="s">
        <v>77</v>
      </c>
      <c r="C21" s="91" t="s">
        <v>80</v>
      </c>
      <c r="D21" s="107">
        <v>9</v>
      </c>
      <c r="E21" s="91">
        <v>0</v>
      </c>
      <c r="F21" s="91">
        <v>0</v>
      </c>
      <c r="G21" s="91">
        <v>0</v>
      </c>
      <c r="H21" s="101">
        <f t="shared" ca="1" si="5"/>
        <v>9</v>
      </c>
      <c r="I21" s="91">
        <f t="shared" ca="1" si="6"/>
        <v>18</v>
      </c>
    </row>
    <row r="22" spans="1:9" x14ac:dyDescent="0.25">
      <c r="A22" s="92" t="s">
        <v>13</v>
      </c>
      <c r="B22" s="91" t="s">
        <v>185</v>
      </c>
      <c r="C22" s="91" t="s">
        <v>186</v>
      </c>
      <c r="D22" s="107">
        <v>9</v>
      </c>
      <c r="E22" s="91">
        <v>1</v>
      </c>
      <c r="F22" s="91">
        <v>-2</v>
      </c>
      <c r="G22" s="91">
        <v>0</v>
      </c>
      <c r="H22" s="101">
        <f t="shared" ca="1" si="5"/>
        <v>1</v>
      </c>
      <c r="I22" s="91">
        <f t="shared" ref="I22" ca="1" si="8">SUM(D22:H22)</f>
        <v>9</v>
      </c>
    </row>
    <row r="23" spans="1:9" x14ac:dyDescent="0.25">
      <c r="A23" s="92" t="s">
        <v>6</v>
      </c>
      <c r="B23" s="91" t="s">
        <v>81</v>
      </c>
      <c r="C23" s="91" t="s">
        <v>82</v>
      </c>
      <c r="D23" s="107">
        <v>15</v>
      </c>
      <c r="E23" s="91">
        <v>8</v>
      </c>
      <c r="F23" s="91">
        <v>0</v>
      </c>
      <c r="G23" s="91">
        <v>0</v>
      </c>
      <c r="H23" s="101">
        <f t="shared" ca="1" si="5"/>
        <v>2</v>
      </c>
      <c r="I23" s="91">
        <f t="shared" ca="1" si="6"/>
        <v>25</v>
      </c>
    </row>
    <row r="24" spans="1:9" x14ac:dyDescent="0.25">
      <c r="A24" s="92" t="s">
        <v>6</v>
      </c>
      <c r="B24" s="91" t="s">
        <v>77</v>
      </c>
      <c r="C24" s="91" t="s">
        <v>83</v>
      </c>
      <c r="D24" s="107">
        <v>15</v>
      </c>
      <c r="E24" s="91">
        <v>3</v>
      </c>
      <c r="F24" s="91">
        <v>0</v>
      </c>
      <c r="G24" s="91">
        <v>0</v>
      </c>
      <c r="H24" s="101">
        <f t="shared" ca="1" si="5"/>
        <v>18</v>
      </c>
      <c r="I24" s="91">
        <f t="shared" ca="1" si="6"/>
        <v>36</v>
      </c>
    </row>
    <row r="25" spans="1:9" x14ac:dyDescent="0.25">
      <c r="A25" s="92" t="s">
        <v>6</v>
      </c>
      <c r="B25" s="91" t="s">
        <v>185</v>
      </c>
      <c r="C25" s="91" t="s">
        <v>186</v>
      </c>
      <c r="D25" s="107">
        <v>15</v>
      </c>
      <c r="E25" s="91">
        <v>1</v>
      </c>
      <c r="F25" s="91">
        <v>-2</v>
      </c>
      <c r="G25" s="91">
        <v>0</v>
      </c>
      <c r="H25" s="101">
        <f t="shared" ca="1" si="5"/>
        <v>8</v>
      </c>
      <c r="I25" s="91">
        <f t="shared" ref="I25" ca="1" si="9">SUM(D25:H25)</f>
        <v>22</v>
      </c>
    </row>
    <row r="26" spans="1:9" x14ac:dyDescent="0.25">
      <c r="A26" s="92" t="s">
        <v>14</v>
      </c>
      <c r="B26" s="91" t="s">
        <v>84</v>
      </c>
      <c r="C26" s="91" t="s">
        <v>85</v>
      </c>
      <c r="D26" s="107">
        <v>3</v>
      </c>
      <c r="E26" s="91">
        <v>5</v>
      </c>
      <c r="F26" s="91">
        <v>0</v>
      </c>
      <c r="G26" s="91">
        <v>0</v>
      </c>
      <c r="H26" s="101">
        <f t="shared" ca="1" si="5"/>
        <v>19</v>
      </c>
      <c r="I26" s="91">
        <f t="shared" ca="1" si="6"/>
        <v>27</v>
      </c>
    </row>
    <row r="27" spans="1:9" x14ac:dyDescent="0.25">
      <c r="A27" s="92" t="s">
        <v>14</v>
      </c>
      <c r="B27" s="91" t="s">
        <v>86</v>
      </c>
      <c r="C27" s="91" t="s">
        <v>200</v>
      </c>
      <c r="D27" s="107">
        <v>3</v>
      </c>
      <c r="E27" s="91">
        <v>5</v>
      </c>
      <c r="F27" s="91">
        <v>0</v>
      </c>
      <c r="G27" s="91">
        <v>0</v>
      </c>
      <c r="H27" s="101">
        <f t="shared" ca="1" si="5"/>
        <v>9</v>
      </c>
      <c r="I27" s="91">
        <f t="shared" ca="1" si="6"/>
        <v>17</v>
      </c>
    </row>
    <row r="28" spans="1:9" x14ac:dyDescent="0.25">
      <c r="A28" s="92" t="s">
        <v>16</v>
      </c>
      <c r="B28" s="91" t="s">
        <v>87</v>
      </c>
      <c r="C28" s="91" t="s">
        <v>88</v>
      </c>
      <c r="D28" s="107">
        <v>9</v>
      </c>
      <c r="E28" s="109">
        <f>9-4</f>
        <v>5</v>
      </c>
      <c r="F28" s="91">
        <v>0</v>
      </c>
      <c r="G28" s="91">
        <v>0</v>
      </c>
      <c r="H28" s="101">
        <f t="shared" ca="1" si="5"/>
        <v>7</v>
      </c>
      <c r="I28" s="91">
        <f t="shared" ca="1" si="6"/>
        <v>21</v>
      </c>
    </row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8"/>
  <sheetViews>
    <sheetView showGridLines="0" workbookViewId="0"/>
  </sheetViews>
  <sheetFormatPr defaultColWidth="3.875" defaultRowHeight="15.75" x14ac:dyDescent="0.25"/>
  <cols>
    <col min="1" max="1" width="9.25" style="22" bestFit="1" customWidth="1"/>
    <col min="2" max="2" width="7.875" style="22" bestFit="1" customWidth="1"/>
    <col min="3" max="3" width="6.375" style="22" bestFit="1" customWidth="1"/>
    <col min="4" max="4" width="4.375" style="22" bestFit="1" customWidth="1"/>
    <col min="5" max="5" width="5" style="22" bestFit="1" customWidth="1"/>
    <col min="6" max="6" width="3.875" style="22"/>
    <col min="7" max="7" width="14.125" style="22" bestFit="1" customWidth="1"/>
    <col min="8" max="8" width="7.875" style="22" bestFit="1" customWidth="1"/>
    <col min="9" max="9" width="6.375" style="22" bestFit="1" customWidth="1"/>
    <col min="10" max="10" width="4.375" style="22" bestFit="1" customWidth="1"/>
    <col min="11" max="11" width="5" style="22" bestFit="1" customWidth="1"/>
    <col min="12" max="16384" width="3.875" style="22"/>
  </cols>
  <sheetData>
    <row r="1" spans="1:11" s="25" customFormat="1" x14ac:dyDescent="0.25">
      <c r="A1" s="86" t="s">
        <v>0</v>
      </c>
      <c r="B1" s="86" t="s">
        <v>187</v>
      </c>
      <c r="C1" s="86" t="s">
        <v>109</v>
      </c>
      <c r="D1" s="101" t="s">
        <v>3</v>
      </c>
      <c r="E1" s="86" t="s">
        <v>110</v>
      </c>
      <c r="G1" s="86" t="s">
        <v>0</v>
      </c>
      <c r="H1" s="86" t="s">
        <v>187</v>
      </c>
      <c r="I1" s="86" t="s">
        <v>109</v>
      </c>
      <c r="J1" s="101" t="s">
        <v>3</v>
      </c>
      <c r="K1" s="86" t="s">
        <v>110</v>
      </c>
    </row>
    <row r="2" spans="1:11" x14ac:dyDescent="0.25">
      <c r="A2" s="87" t="s">
        <v>49</v>
      </c>
      <c r="B2" s="88" t="s">
        <v>111</v>
      </c>
      <c r="C2" s="88">
        <f>8+1+2</f>
        <v>11</v>
      </c>
      <c r="D2" s="102">
        <f ca="1">RANDBETWEEN(1,20)</f>
        <v>1</v>
      </c>
      <c r="E2" s="88">
        <f t="shared" ref="E2:E13" ca="1" si="0">D2+C2</f>
        <v>12</v>
      </c>
      <c r="G2" s="89" t="s">
        <v>12</v>
      </c>
      <c r="H2" s="88" t="s">
        <v>111</v>
      </c>
      <c r="I2" s="88">
        <v>6</v>
      </c>
      <c r="J2" s="102">
        <f ca="1">RANDBETWEEN(1,20)</f>
        <v>2</v>
      </c>
      <c r="K2" s="88">
        <f t="shared" ref="K2:K16" ca="1" si="1">J2+I2</f>
        <v>8</v>
      </c>
    </row>
    <row r="3" spans="1:11" x14ac:dyDescent="0.25">
      <c r="A3" s="90" t="s">
        <v>49</v>
      </c>
      <c r="B3" s="91" t="s">
        <v>112</v>
      </c>
      <c r="C3" s="91">
        <f>9+1+2</f>
        <v>12</v>
      </c>
      <c r="D3" s="101">
        <f ca="1">RANDBETWEEN(1,20)</f>
        <v>17</v>
      </c>
      <c r="E3" s="91">
        <f t="shared" ca="1" si="0"/>
        <v>29</v>
      </c>
      <c r="G3" s="92" t="s">
        <v>12</v>
      </c>
      <c r="H3" s="91" t="s">
        <v>112</v>
      </c>
      <c r="I3" s="91">
        <v>5</v>
      </c>
      <c r="J3" s="101">
        <f ca="1">RANDBETWEEN(1,20)</f>
        <v>17</v>
      </c>
      <c r="K3" s="91">
        <f t="shared" ca="1" si="1"/>
        <v>22</v>
      </c>
    </row>
    <row r="4" spans="1:11" x14ac:dyDescent="0.25">
      <c r="A4" s="93" t="s">
        <v>49</v>
      </c>
      <c r="B4" s="94" t="s">
        <v>113</v>
      </c>
      <c r="C4" s="94">
        <f>13+1+2</f>
        <v>16</v>
      </c>
      <c r="D4" s="103">
        <f ca="1">RANDBETWEEN(1,20)</f>
        <v>5</v>
      </c>
      <c r="E4" s="94">
        <f t="shared" ca="1" si="0"/>
        <v>21</v>
      </c>
      <c r="G4" s="95" t="s">
        <v>12</v>
      </c>
      <c r="H4" s="94" t="s">
        <v>113</v>
      </c>
      <c r="I4" s="94">
        <v>6</v>
      </c>
      <c r="J4" s="103">
        <f ca="1">RANDBETWEEN(1,20)</f>
        <v>12</v>
      </c>
      <c r="K4" s="94">
        <f t="shared" ca="1" si="1"/>
        <v>18</v>
      </c>
    </row>
    <row r="5" spans="1:11" x14ac:dyDescent="0.25">
      <c r="A5" s="87" t="s">
        <v>52</v>
      </c>
      <c r="B5" s="88" t="s">
        <v>111</v>
      </c>
      <c r="C5" s="88">
        <f>7+1</f>
        <v>8</v>
      </c>
      <c r="D5" s="102">
        <f t="shared" ref="D5:D13" ca="1" si="2">RANDBETWEEN(1,20)</f>
        <v>20</v>
      </c>
      <c r="E5" s="88">
        <f t="shared" ca="1" si="0"/>
        <v>28</v>
      </c>
      <c r="G5" s="89" t="s">
        <v>13</v>
      </c>
      <c r="H5" s="88" t="s">
        <v>111</v>
      </c>
      <c r="I5" s="88">
        <v>8</v>
      </c>
      <c r="J5" s="102">
        <f t="shared" ref="J5:J16" ca="1" si="3">RANDBETWEEN(1,20)</f>
        <v>16</v>
      </c>
      <c r="K5" s="88">
        <f t="shared" ca="1" si="1"/>
        <v>24</v>
      </c>
    </row>
    <row r="6" spans="1:11" x14ac:dyDescent="0.25">
      <c r="A6" s="90" t="s">
        <v>52</v>
      </c>
      <c r="B6" s="91" t="s">
        <v>112</v>
      </c>
      <c r="C6" s="91">
        <f>8+1</f>
        <v>9</v>
      </c>
      <c r="D6" s="101">
        <f t="shared" ca="1" si="2"/>
        <v>1</v>
      </c>
      <c r="E6" s="91">
        <f t="shared" ca="1" si="0"/>
        <v>10</v>
      </c>
      <c r="G6" s="92" t="s">
        <v>13</v>
      </c>
      <c r="H6" s="91" t="s">
        <v>112</v>
      </c>
      <c r="I6" s="91">
        <v>7</v>
      </c>
      <c r="J6" s="101">
        <f t="shared" ca="1" si="3"/>
        <v>14</v>
      </c>
      <c r="K6" s="91">
        <f t="shared" ca="1" si="1"/>
        <v>21</v>
      </c>
    </row>
    <row r="7" spans="1:11" x14ac:dyDescent="0.25">
      <c r="A7" s="93" t="s">
        <v>52</v>
      </c>
      <c r="B7" s="94" t="s">
        <v>113</v>
      </c>
      <c r="C7" s="94">
        <f>5+1</f>
        <v>6</v>
      </c>
      <c r="D7" s="103">
        <f t="shared" ca="1" si="2"/>
        <v>19</v>
      </c>
      <c r="E7" s="94">
        <f t="shared" ca="1" si="0"/>
        <v>25</v>
      </c>
      <c r="G7" s="95" t="s">
        <v>13</v>
      </c>
      <c r="H7" s="94" t="s">
        <v>113</v>
      </c>
      <c r="I7" s="94">
        <v>8</v>
      </c>
      <c r="J7" s="103">
        <f t="shared" ca="1" si="3"/>
        <v>8</v>
      </c>
      <c r="K7" s="94">
        <f t="shared" ca="1" si="1"/>
        <v>16</v>
      </c>
    </row>
    <row r="8" spans="1:11" x14ac:dyDescent="0.25">
      <c r="A8" s="87" t="s">
        <v>105</v>
      </c>
      <c r="B8" s="88" t="s">
        <v>111</v>
      </c>
      <c r="C8" s="88">
        <v>1</v>
      </c>
      <c r="D8" s="102">
        <f t="shared" ca="1" si="2"/>
        <v>14</v>
      </c>
      <c r="E8" s="88">
        <f t="shared" ca="1" si="0"/>
        <v>15</v>
      </c>
      <c r="G8" s="89" t="s">
        <v>6</v>
      </c>
      <c r="H8" s="88" t="s">
        <v>111</v>
      </c>
      <c r="I8" s="88">
        <v>12</v>
      </c>
      <c r="J8" s="102">
        <f t="shared" ca="1" si="3"/>
        <v>20</v>
      </c>
      <c r="K8" s="88">
        <f t="shared" ca="1" si="1"/>
        <v>32</v>
      </c>
    </row>
    <row r="9" spans="1:11" x14ac:dyDescent="0.25">
      <c r="A9" s="90" t="s">
        <v>105</v>
      </c>
      <c r="B9" s="91" t="s">
        <v>112</v>
      </c>
      <c r="C9" s="91">
        <v>4</v>
      </c>
      <c r="D9" s="101">
        <f t="shared" ca="1" si="2"/>
        <v>9</v>
      </c>
      <c r="E9" s="91">
        <f t="shared" ca="1" si="0"/>
        <v>13</v>
      </c>
      <c r="G9" s="92" t="s">
        <v>6</v>
      </c>
      <c r="H9" s="91" t="s">
        <v>112</v>
      </c>
      <c r="I9" s="91">
        <v>10</v>
      </c>
      <c r="J9" s="101">
        <f t="shared" ca="1" si="3"/>
        <v>12</v>
      </c>
      <c r="K9" s="91">
        <f t="shared" ca="1" si="1"/>
        <v>22</v>
      </c>
    </row>
    <row r="10" spans="1:11" x14ac:dyDescent="0.25">
      <c r="A10" s="93" t="s">
        <v>105</v>
      </c>
      <c r="B10" s="94" t="s">
        <v>113</v>
      </c>
      <c r="C10" s="94">
        <v>6</v>
      </c>
      <c r="D10" s="103">
        <f t="shared" ca="1" si="2"/>
        <v>14</v>
      </c>
      <c r="E10" s="94">
        <f t="shared" ca="1" si="0"/>
        <v>20</v>
      </c>
      <c r="G10" s="95" t="s">
        <v>6</v>
      </c>
      <c r="H10" s="94" t="s">
        <v>113</v>
      </c>
      <c r="I10" s="94">
        <v>11</v>
      </c>
      <c r="J10" s="103">
        <f t="shared" ca="1" si="3"/>
        <v>9</v>
      </c>
      <c r="K10" s="94">
        <f t="shared" ca="1" si="1"/>
        <v>20</v>
      </c>
    </row>
    <row r="11" spans="1:11" x14ac:dyDescent="0.25">
      <c r="A11" s="87" t="s">
        <v>188</v>
      </c>
      <c r="B11" s="88" t="s">
        <v>111</v>
      </c>
      <c r="C11" s="88">
        <v>1</v>
      </c>
      <c r="D11" s="102">
        <f t="shared" ca="1" si="2"/>
        <v>7</v>
      </c>
      <c r="E11" s="88">
        <f t="shared" ca="1" si="0"/>
        <v>8</v>
      </c>
      <c r="G11" s="89" t="s">
        <v>14</v>
      </c>
      <c r="H11" s="88" t="s">
        <v>111</v>
      </c>
      <c r="I11" s="88">
        <v>7</v>
      </c>
      <c r="J11" s="102">
        <f t="shared" ca="1" si="3"/>
        <v>5</v>
      </c>
      <c r="K11" s="88">
        <f t="shared" ca="1" si="1"/>
        <v>12</v>
      </c>
    </row>
    <row r="12" spans="1:11" x14ac:dyDescent="0.25">
      <c r="A12" s="90" t="s">
        <v>188</v>
      </c>
      <c r="B12" s="91" t="s">
        <v>112</v>
      </c>
      <c r="C12" s="91">
        <v>1</v>
      </c>
      <c r="D12" s="101">
        <f t="shared" ca="1" si="2"/>
        <v>5</v>
      </c>
      <c r="E12" s="91">
        <f t="shared" ca="1" si="0"/>
        <v>6</v>
      </c>
      <c r="G12" s="92" t="s">
        <v>14</v>
      </c>
      <c r="H12" s="91" t="s">
        <v>112</v>
      </c>
      <c r="I12" s="91">
        <v>1</v>
      </c>
      <c r="J12" s="101">
        <f t="shared" ca="1" si="3"/>
        <v>6</v>
      </c>
      <c r="K12" s="91">
        <f t="shared" ca="1" si="1"/>
        <v>7</v>
      </c>
    </row>
    <row r="13" spans="1:11" x14ac:dyDescent="0.25">
      <c r="A13" s="93" t="s">
        <v>188</v>
      </c>
      <c r="B13" s="94" t="s">
        <v>113</v>
      </c>
      <c r="C13" s="94">
        <v>1</v>
      </c>
      <c r="D13" s="103">
        <f t="shared" ca="1" si="2"/>
        <v>6</v>
      </c>
      <c r="E13" s="94">
        <f t="shared" ca="1" si="0"/>
        <v>7</v>
      </c>
      <c r="G13" s="95" t="s">
        <v>14</v>
      </c>
      <c r="H13" s="94" t="s">
        <v>113</v>
      </c>
      <c r="I13" s="94">
        <v>2</v>
      </c>
      <c r="J13" s="103">
        <f t="shared" ca="1" si="3"/>
        <v>16</v>
      </c>
      <c r="K13" s="94">
        <f t="shared" ca="1" si="1"/>
        <v>18</v>
      </c>
    </row>
    <row r="14" spans="1:11" x14ac:dyDescent="0.25">
      <c r="A14" s="87" t="s">
        <v>102</v>
      </c>
      <c r="B14" s="88" t="s">
        <v>111</v>
      </c>
      <c r="C14" s="88">
        <v>5</v>
      </c>
      <c r="D14" s="102">
        <f t="shared" ref="D14:D18" ca="1" si="4">RANDBETWEEN(1,20)</f>
        <v>7</v>
      </c>
      <c r="E14" s="88">
        <f t="shared" ref="E14:E18" ca="1" si="5">D14+C14</f>
        <v>12</v>
      </c>
      <c r="G14" s="89" t="s">
        <v>16</v>
      </c>
      <c r="H14" s="88" t="s">
        <v>111</v>
      </c>
      <c r="I14" s="88">
        <v>14</v>
      </c>
      <c r="J14" s="102">
        <f t="shared" ca="1" si="3"/>
        <v>6</v>
      </c>
      <c r="K14" s="88">
        <f t="shared" ca="1" si="1"/>
        <v>20</v>
      </c>
    </row>
    <row r="15" spans="1:11" x14ac:dyDescent="0.25">
      <c r="A15" s="90" t="s">
        <v>102</v>
      </c>
      <c r="B15" s="91" t="s">
        <v>112</v>
      </c>
      <c r="C15" s="91">
        <v>5</v>
      </c>
      <c r="D15" s="101">
        <f t="shared" ca="1" si="4"/>
        <v>16</v>
      </c>
      <c r="E15" s="91">
        <f t="shared" ca="1" si="5"/>
        <v>21</v>
      </c>
      <c r="G15" s="92" t="s">
        <v>16</v>
      </c>
      <c r="H15" s="91" t="s">
        <v>112</v>
      </c>
      <c r="I15" s="91">
        <v>4</v>
      </c>
      <c r="J15" s="101">
        <f t="shared" ca="1" si="3"/>
        <v>19</v>
      </c>
      <c r="K15" s="91">
        <f t="shared" ca="1" si="1"/>
        <v>23</v>
      </c>
    </row>
    <row r="16" spans="1:11" x14ac:dyDescent="0.25">
      <c r="A16" s="93" t="s">
        <v>102</v>
      </c>
      <c r="B16" s="94" t="s">
        <v>113</v>
      </c>
      <c r="C16" s="94">
        <v>1</v>
      </c>
      <c r="D16" s="103">
        <f t="shared" ca="1" si="4"/>
        <v>3</v>
      </c>
      <c r="E16" s="94">
        <f t="shared" ca="1" si="5"/>
        <v>4</v>
      </c>
      <c r="G16" s="95" t="s">
        <v>16</v>
      </c>
      <c r="H16" s="94" t="s">
        <v>113</v>
      </c>
      <c r="I16" s="94">
        <v>4</v>
      </c>
      <c r="J16" s="103">
        <f t="shared" ca="1" si="3"/>
        <v>10</v>
      </c>
      <c r="K16" s="94">
        <f t="shared" ca="1" si="1"/>
        <v>14</v>
      </c>
    </row>
    <row r="17" spans="1:5" x14ac:dyDescent="0.25">
      <c r="A17" s="90" t="s">
        <v>43</v>
      </c>
      <c r="B17" s="91" t="s">
        <v>114</v>
      </c>
      <c r="C17" s="91">
        <v>8</v>
      </c>
      <c r="D17" s="101">
        <f t="shared" ca="1" si="4"/>
        <v>2</v>
      </c>
      <c r="E17" s="91">
        <f t="shared" ca="1" si="5"/>
        <v>10</v>
      </c>
    </row>
    <row r="18" spans="1:5" x14ac:dyDescent="0.25">
      <c r="A18" s="90" t="s">
        <v>102</v>
      </c>
      <c r="B18" s="91" t="s">
        <v>115</v>
      </c>
      <c r="C18" s="91">
        <v>2</v>
      </c>
      <c r="D18" s="101">
        <f t="shared" ca="1" si="4"/>
        <v>7</v>
      </c>
      <c r="E18" s="91">
        <f t="shared" ca="1" si="5"/>
        <v>9</v>
      </c>
    </row>
  </sheetData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34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RowHeight="15.75" x14ac:dyDescent="0.25"/>
  <cols>
    <col min="1" max="1" width="15.625" style="25" bestFit="1" customWidth="1"/>
    <col min="2" max="2" width="5.875" style="25" bestFit="1" customWidth="1"/>
    <col min="3" max="3" width="4.875" style="25" bestFit="1" customWidth="1"/>
    <col min="4" max="4" width="3.625" style="25" bestFit="1" customWidth="1"/>
    <col min="5" max="5" width="9.375" style="22" bestFit="1" customWidth="1"/>
    <col min="6" max="6" width="2.875" style="22" bestFit="1" customWidth="1"/>
    <col min="7" max="7" width="6.375" style="22" bestFit="1" customWidth="1"/>
    <col min="8" max="8" width="7.375" style="22" bestFit="1" customWidth="1"/>
    <col min="9" max="9" width="4.25" style="22" bestFit="1" customWidth="1"/>
    <col min="10" max="10" width="4.75" style="22" bestFit="1" customWidth="1"/>
    <col min="11" max="11" width="4.625" style="22" bestFit="1" customWidth="1"/>
    <col min="12" max="12" width="7.25" style="22" bestFit="1" customWidth="1"/>
    <col min="13" max="13" width="5.375" style="22" bestFit="1" customWidth="1"/>
    <col min="14" max="14" width="4.125" style="22" bestFit="1" customWidth="1"/>
    <col min="15" max="15" width="5.375" style="22" bestFit="1" customWidth="1"/>
    <col min="16" max="16" width="6.125" style="22" bestFit="1" customWidth="1"/>
    <col min="17" max="17" width="4.375" style="22" bestFit="1" customWidth="1"/>
    <col min="18" max="18" width="5.75" style="22" bestFit="1" customWidth="1"/>
    <col min="19" max="19" width="6.25" style="22" bestFit="1" customWidth="1"/>
    <col min="20" max="20" width="9" style="22"/>
    <col min="21" max="21" width="7.875" style="22" bestFit="1" customWidth="1"/>
    <col min="22" max="22" width="9" style="22"/>
    <col min="23" max="23" width="7.375" style="22" bestFit="1" customWidth="1"/>
    <col min="24" max="24" width="4.375" style="22" bestFit="1" customWidth="1"/>
    <col min="25" max="25" width="6.625" style="22" hidden="1" customWidth="1"/>
    <col min="26" max="26" width="7.375" style="22" bestFit="1" customWidth="1"/>
    <col min="27" max="27" width="1" style="22" customWidth="1"/>
    <col min="28" max="28" width="9.125" style="22" bestFit="1" customWidth="1"/>
    <col min="29" max="29" width="1" style="22" customWidth="1"/>
    <col min="30" max="30" width="12" style="22" bestFit="1" customWidth="1"/>
    <col min="31" max="16384" width="9" style="22"/>
  </cols>
  <sheetData>
    <row r="1" spans="1:30" s="18" customFormat="1" ht="33" thickTop="1" thickBot="1" x14ac:dyDescent="0.3">
      <c r="A1" s="65" t="s">
        <v>0</v>
      </c>
      <c r="B1" s="151" t="s">
        <v>116</v>
      </c>
      <c r="C1" s="154" t="s">
        <v>117</v>
      </c>
      <c r="D1" s="157" t="s">
        <v>118</v>
      </c>
      <c r="E1" s="145" t="s">
        <v>119</v>
      </c>
      <c r="F1" s="146"/>
      <c r="G1" s="62" t="s">
        <v>120</v>
      </c>
      <c r="H1" s="16" t="s">
        <v>121</v>
      </c>
      <c r="I1" s="19" t="s">
        <v>122</v>
      </c>
      <c r="J1" s="26" t="s">
        <v>123</v>
      </c>
      <c r="K1" s="29" t="s">
        <v>124</v>
      </c>
      <c r="L1" s="32" t="s">
        <v>125</v>
      </c>
      <c r="M1" s="38" t="s">
        <v>126</v>
      </c>
      <c r="N1" s="41" t="s">
        <v>127</v>
      </c>
      <c r="O1" s="44" t="s">
        <v>128</v>
      </c>
      <c r="P1" s="47" t="s">
        <v>129</v>
      </c>
      <c r="Q1" s="50" t="s">
        <v>130</v>
      </c>
      <c r="R1" s="53" t="s">
        <v>131</v>
      </c>
      <c r="S1" s="35" t="s">
        <v>132</v>
      </c>
      <c r="T1" s="70" t="s">
        <v>133</v>
      </c>
      <c r="U1" s="73" t="s">
        <v>134</v>
      </c>
      <c r="V1" s="80" t="s">
        <v>135</v>
      </c>
      <c r="W1" s="83" t="s">
        <v>136</v>
      </c>
      <c r="X1" s="77" t="s">
        <v>137</v>
      </c>
      <c r="Y1" s="73" t="s">
        <v>138</v>
      </c>
      <c r="Z1" s="76" t="s">
        <v>139</v>
      </c>
      <c r="AA1" s="17"/>
      <c r="AB1" s="56" t="s">
        <v>140</v>
      </c>
      <c r="AD1" s="59" t="s">
        <v>141</v>
      </c>
    </row>
    <row r="2" spans="1:30" ht="16.5" thickTop="1" x14ac:dyDescent="0.25">
      <c r="A2" s="66" t="s">
        <v>9</v>
      </c>
      <c r="B2" s="152">
        <v>17</v>
      </c>
      <c r="C2" s="155">
        <v>14</v>
      </c>
      <c r="D2" s="158">
        <v>22</v>
      </c>
      <c r="E2" s="147" t="s">
        <v>142</v>
      </c>
      <c r="F2" s="148">
        <v>0</v>
      </c>
      <c r="G2" s="63">
        <v>52</v>
      </c>
      <c r="H2" s="20">
        <v>17</v>
      </c>
      <c r="I2" s="21"/>
      <c r="J2" s="27"/>
      <c r="K2" s="30">
        <v>13</v>
      </c>
      <c r="L2" s="33"/>
      <c r="M2" s="39"/>
      <c r="N2" s="42"/>
      <c r="O2" s="45"/>
      <c r="P2" s="48"/>
      <c r="Q2" s="51"/>
      <c r="R2" s="54"/>
      <c r="S2" s="36"/>
      <c r="T2" s="71"/>
      <c r="U2" s="74">
        <f t="shared" ref="U2:U16" si="0">SUM(G2:T2)</f>
        <v>82</v>
      </c>
      <c r="V2" s="81"/>
      <c r="W2" s="84">
        <v>66</v>
      </c>
      <c r="X2" s="78">
        <v>50</v>
      </c>
      <c r="Y2" s="74">
        <f t="shared" ref="Y2:Y13" si="1">X2+W2-(U2+V2)</f>
        <v>34</v>
      </c>
      <c r="Z2" s="166">
        <f t="shared" ref="Z2:Z16" si="2">SMALL(X2:Y2,1)</f>
        <v>34</v>
      </c>
      <c r="AB2" s="60"/>
      <c r="AD2" s="60"/>
    </row>
    <row r="3" spans="1:30" x14ac:dyDescent="0.25">
      <c r="A3" s="67" t="s">
        <v>102</v>
      </c>
      <c r="B3" s="153">
        <v>12</v>
      </c>
      <c r="C3" s="156">
        <v>12</v>
      </c>
      <c r="D3" s="159">
        <v>14</v>
      </c>
      <c r="E3" s="149" t="s">
        <v>142</v>
      </c>
      <c r="F3" s="150">
        <v>0</v>
      </c>
      <c r="G3" s="64">
        <v>12</v>
      </c>
      <c r="H3" s="23">
        <v>6</v>
      </c>
      <c r="I3" s="24"/>
      <c r="J3" s="28"/>
      <c r="K3" s="31"/>
      <c r="L3" s="34"/>
      <c r="M3" s="40"/>
      <c r="N3" s="43"/>
      <c r="O3" s="46"/>
      <c r="P3" s="49"/>
      <c r="Q3" s="52"/>
      <c r="R3" s="55"/>
      <c r="S3" s="37"/>
      <c r="T3" s="72"/>
      <c r="U3" s="75">
        <f t="shared" si="0"/>
        <v>18</v>
      </c>
      <c r="V3" s="82">
        <v>2</v>
      </c>
      <c r="W3" s="85"/>
      <c r="X3" s="79">
        <v>13</v>
      </c>
      <c r="Y3" s="75">
        <f>X3+W3-(U3+V3)</f>
        <v>-7</v>
      </c>
      <c r="Z3" s="166">
        <f t="shared" si="2"/>
        <v>-7</v>
      </c>
      <c r="AB3" s="61"/>
      <c r="AD3" s="61"/>
    </row>
    <row r="4" spans="1:30" x14ac:dyDescent="0.25">
      <c r="A4" s="68" t="s">
        <v>143</v>
      </c>
      <c r="B4" s="153">
        <f>21+2</f>
        <v>23</v>
      </c>
      <c r="C4" s="156">
        <f>13+2+6+4+2</f>
        <v>27</v>
      </c>
      <c r="D4" s="159">
        <f>13+2+6+4+2</f>
        <v>27</v>
      </c>
      <c r="E4" s="149" t="s">
        <v>142</v>
      </c>
      <c r="F4" s="150">
        <v>0</v>
      </c>
      <c r="G4" s="64">
        <v>18</v>
      </c>
      <c r="H4" s="23"/>
      <c r="I4" s="24">
        <v>10</v>
      </c>
      <c r="J4" s="28"/>
      <c r="K4" s="31"/>
      <c r="L4" s="34"/>
      <c r="M4" s="40"/>
      <c r="N4" s="43"/>
      <c r="O4" s="46"/>
      <c r="P4" s="49"/>
      <c r="Q4" s="52"/>
      <c r="R4" s="55"/>
      <c r="S4" s="37"/>
      <c r="T4" s="72"/>
      <c r="U4" s="75">
        <f t="shared" si="0"/>
        <v>28</v>
      </c>
      <c r="V4" s="82"/>
      <c r="W4" s="85"/>
      <c r="X4" s="167">
        <f>42+16</f>
        <v>58</v>
      </c>
      <c r="Y4" s="75">
        <f t="shared" si="1"/>
        <v>30</v>
      </c>
      <c r="Z4" s="166">
        <f t="shared" si="2"/>
        <v>30</v>
      </c>
      <c r="AB4" s="61"/>
      <c r="AD4" s="61"/>
    </row>
    <row r="5" spans="1:30" x14ac:dyDescent="0.25">
      <c r="A5" s="68" t="s">
        <v>43</v>
      </c>
      <c r="B5" s="153">
        <f>16+2</f>
        <v>18</v>
      </c>
      <c r="C5" s="156">
        <f>15+2</f>
        <v>17</v>
      </c>
      <c r="D5" s="159">
        <f>21+2</f>
        <v>23</v>
      </c>
      <c r="E5" s="149" t="s">
        <v>142</v>
      </c>
      <c r="F5" s="150">
        <v>0</v>
      </c>
      <c r="G5" s="64"/>
      <c r="H5" s="23">
        <v>25</v>
      </c>
      <c r="I5" s="24">
        <v>16</v>
      </c>
      <c r="J5" s="28">
        <v>5</v>
      </c>
      <c r="K5" s="31"/>
      <c r="L5" s="34"/>
      <c r="M5" s="40"/>
      <c r="N5" s="43"/>
      <c r="O5" s="46"/>
      <c r="P5" s="49"/>
      <c r="Q5" s="52"/>
      <c r="R5" s="55"/>
      <c r="S5" s="37"/>
      <c r="T5" s="72"/>
      <c r="U5" s="75">
        <f t="shared" si="0"/>
        <v>46</v>
      </c>
      <c r="V5" s="82"/>
      <c r="W5" s="85">
        <v>20</v>
      </c>
      <c r="X5" s="167">
        <f>54+8</f>
        <v>62</v>
      </c>
      <c r="Y5" s="75">
        <f t="shared" si="1"/>
        <v>36</v>
      </c>
      <c r="Z5" s="166">
        <f t="shared" si="2"/>
        <v>36</v>
      </c>
      <c r="AB5" s="61"/>
      <c r="AD5" s="61"/>
    </row>
    <row r="6" spans="1:30" x14ac:dyDescent="0.25">
      <c r="A6" s="68" t="s">
        <v>8</v>
      </c>
      <c r="B6" s="153">
        <v>17</v>
      </c>
      <c r="C6" s="156">
        <v>16</v>
      </c>
      <c r="D6" s="159">
        <v>21</v>
      </c>
      <c r="E6" s="149" t="s">
        <v>142</v>
      </c>
      <c r="F6" s="150">
        <v>0</v>
      </c>
      <c r="G6" s="64">
        <v>40</v>
      </c>
      <c r="H6" s="23"/>
      <c r="I6" s="24">
        <v>10</v>
      </c>
      <c r="J6" s="28"/>
      <c r="K6" s="31"/>
      <c r="L6" s="34"/>
      <c r="M6" s="40"/>
      <c r="N6" s="43"/>
      <c r="O6" s="46"/>
      <c r="P6" s="49"/>
      <c r="Q6" s="52"/>
      <c r="R6" s="55"/>
      <c r="S6" s="37"/>
      <c r="T6" s="72"/>
      <c r="U6" s="75">
        <f t="shared" si="0"/>
        <v>50</v>
      </c>
      <c r="V6" s="82"/>
      <c r="W6" s="85">
        <v>17</v>
      </c>
      <c r="X6" s="79">
        <v>48</v>
      </c>
      <c r="Y6" s="75">
        <f t="shared" si="1"/>
        <v>15</v>
      </c>
      <c r="Z6" s="166">
        <f t="shared" si="2"/>
        <v>15</v>
      </c>
      <c r="AB6" s="61"/>
      <c r="AD6" s="61"/>
    </row>
    <row r="7" spans="1:30" x14ac:dyDescent="0.25">
      <c r="A7" s="67" t="s">
        <v>49</v>
      </c>
      <c r="B7" s="153">
        <v>24</v>
      </c>
      <c r="C7" s="156">
        <v>11</v>
      </c>
      <c r="D7" s="159">
        <v>29</v>
      </c>
      <c r="E7" s="149" t="s">
        <v>144</v>
      </c>
      <c r="F7" s="150">
        <v>10</v>
      </c>
      <c r="G7" s="64">
        <v>41</v>
      </c>
      <c r="H7" s="23"/>
      <c r="I7" s="24"/>
      <c r="J7" s="28">
        <v>0</v>
      </c>
      <c r="K7" s="31"/>
      <c r="L7" s="34">
        <v>0</v>
      </c>
      <c r="M7" s="40"/>
      <c r="N7" s="43"/>
      <c r="O7" s="46"/>
      <c r="P7" s="49"/>
      <c r="Q7" s="52"/>
      <c r="R7" s="55"/>
      <c r="S7" s="37"/>
      <c r="T7" s="72"/>
      <c r="U7" s="75">
        <f t="shared" si="0"/>
        <v>41</v>
      </c>
      <c r="V7" s="82"/>
      <c r="W7" s="85"/>
      <c r="X7" s="79">
        <v>85</v>
      </c>
      <c r="Y7" s="75">
        <f t="shared" si="1"/>
        <v>44</v>
      </c>
      <c r="Z7" s="166">
        <f t="shared" si="2"/>
        <v>44</v>
      </c>
      <c r="AB7" s="57"/>
      <c r="AD7" s="58"/>
    </row>
    <row r="8" spans="1:30" x14ac:dyDescent="0.25">
      <c r="A8" s="67" t="s">
        <v>52</v>
      </c>
      <c r="B8" s="153">
        <v>20</v>
      </c>
      <c r="C8" s="156">
        <v>16</v>
      </c>
      <c r="D8" s="159">
        <v>21</v>
      </c>
      <c r="E8" s="149" t="s">
        <v>142</v>
      </c>
      <c r="F8" s="150">
        <v>0</v>
      </c>
      <c r="G8" s="64">
        <v>13</v>
      </c>
      <c r="H8" s="23"/>
      <c r="I8" s="24"/>
      <c r="J8" s="28"/>
      <c r="K8" s="31"/>
      <c r="L8" s="34"/>
      <c r="M8" s="40"/>
      <c r="N8" s="43"/>
      <c r="O8" s="46"/>
      <c r="P8" s="49"/>
      <c r="Q8" s="52"/>
      <c r="R8" s="55"/>
      <c r="S8" s="37"/>
      <c r="T8" s="72"/>
      <c r="U8" s="75">
        <f t="shared" si="0"/>
        <v>13</v>
      </c>
      <c r="V8" s="82"/>
      <c r="W8" s="85"/>
      <c r="X8" s="79">
        <v>43</v>
      </c>
      <c r="Y8" s="75">
        <f t="shared" si="1"/>
        <v>30</v>
      </c>
      <c r="Z8" s="166">
        <f t="shared" si="2"/>
        <v>30</v>
      </c>
      <c r="AB8" s="57"/>
      <c r="AD8" s="61"/>
    </row>
    <row r="9" spans="1:30" x14ac:dyDescent="0.25">
      <c r="A9" s="67" t="s">
        <v>145</v>
      </c>
      <c r="B9" s="153">
        <v>14</v>
      </c>
      <c r="C9" s="156">
        <v>12</v>
      </c>
      <c r="D9" s="159">
        <v>17</v>
      </c>
      <c r="E9" s="149" t="s">
        <v>142</v>
      </c>
      <c r="F9" s="150">
        <v>0</v>
      </c>
      <c r="G9" s="64"/>
      <c r="H9" s="23"/>
      <c r="I9" s="24"/>
      <c r="J9" s="28"/>
      <c r="K9" s="31"/>
      <c r="L9" s="34"/>
      <c r="M9" s="40"/>
      <c r="N9" s="43"/>
      <c r="O9" s="46"/>
      <c r="P9" s="49"/>
      <c r="Q9" s="52"/>
      <c r="R9" s="55"/>
      <c r="S9" s="37"/>
      <c r="T9" s="72"/>
      <c r="U9" s="75">
        <f t="shared" si="0"/>
        <v>0</v>
      </c>
      <c r="V9" s="82"/>
      <c r="W9" s="85"/>
      <c r="X9" s="79">
        <v>29</v>
      </c>
      <c r="Y9" s="75">
        <f>X9+W9-(U9+V9)</f>
        <v>29</v>
      </c>
      <c r="Z9" s="166">
        <f t="shared" si="2"/>
        <v>29</v>
      </c>
      <c r="AB9" s="61"/>
      <c r="AD9" s="61"/>
    </row>
    <row r="10" spans="1:30" x14ac:dyDescent="0.25">
      <c r="A10" s="67" t="s">
        <v>189</v>
      </c>
      <c r="B10" s="153">
        <v>17</v>
      </c>
      <c r="C10" s="156">
        <v>10</v>
      </c>
      <c r="D10" s="159">
        <v>17</v>
      </c>
      <c r="E10" s="174" t="s">
        <v>196</v>
      </c>
      <c r="F10" s="150">
        <v>5</v>
      </c>
      <c r="G10" s="64"/>
      <c r="H10" s="23"/>
      <c r="I10" s="24"/>
      <c r="J10" s="28"/>
      <c r="K10" s="31"/>
      <c r="L10" s="34"/>
      <c r="M10" s="40"/>
      <c r="N10" s="43"/>
      <c r="O10" s="46"/>
      <c r="P10" s="49"/>
      <c r="Q10" s="52"/>
      <c r="R10" s="55"/>
      <c r="S10" s="37"/>
      <c r="T10" s="72"/>
      <c r="U10" s="75">
        <f t="shared" si="0"/>
        <v>0</v>
      </c>
      <c r="V10" s="82"/>
      <c r="W10" s="85"/>
      <c r="X10" s="79">
        <v>13</v>
      </c>
      <c r="Y10" s="75">
        <f>X10+W10-(U10+V10)</f>
        <v>13</v>
      </c>
      <c r="Z10" s="166">
        <f t="shared" si="2"/>
        <v>13</v>
      </c>
      <c r="AB10" s="61"/>
      <c r="AD10" s="61"/>
    </row>
    <row r="11" spans="1:30" x14ac:dyDescent="0.25">
      <c r="A11" s="67" t="s">
        <v>199</v>
      </c>
      <c r="B11" s="153">
        <v>17</v>
      </c>
      <c r="C11" s="156">
        <v>10</v>
      </c>
      <c r="D11" s="159">
        <v>17</v>
      </c>
      <c r="E11" s="174" t="s">
        <v>196</v>
      </c>
      <c r="F11" s="150">
        <v>5</v>
      </c>
      <c r="G11" s="64"/>
      <c r="H11" s="23"/>
      <c r="I11" s="24"/>
      <c r="J11" s="28"/>
      <c r="K11" s="31"/>
      <c r="L11" s="34"/>
      <c r="M11" s="40"/>
      <c r="N11" s="43"/>
      <c r="O11" s="46"/>
      <c r="P11" s="49"/>
      <c r="Q11" s="52"/>
      <c r="R11" s="55"/>
      <c r="S11" s="37"/>
      <c r="T11" s="72"/>
      <c r="U11" s="75">
        <f t="shared" ref="U11" si="3">SUM(G11:T11)</f>
        <v>0</v>
      </c>
      <c r="V11" s="82"/>
      <c r="W11" s="85"/>
      <c r="X11" s="79">
        <v>13</v>
      </c>
      <c r="Y11" s="75">
        <f>X11+W11-(U11+V11)</f>
        <v>13</v>
      </c>
      <c r="Z11" s="166">
        <f t="shared" ref="Z11" si="4">SMALL(X11:Y11,1)</f>
        <v>13</v>
      </c>
      <c r="AB11" s="61"/>
      <c r="AD11" s="61"/>
    </row>
    <row r="12" spans="1:30" x14ac:dyDescent="0.25">
      <c r="A12" s="69" t="s">
        <v>12</v>
      </c>
      <c r="B12" s="153">
        <v>18</v>
      </c>
      <c r="C12" s="156">
        <v>12</v>
      </c>
      <c r="D12" s="159">
        <v>19</v>
      </c>
      <c r="E12" s="149" t="s">
        <v>142</v>
      </c>
      <c r="F12" s="150">
        <v>0</v>
      </c>
      <c r="G12" s="64"/>
      <c r="H12" s="23">
        <v>29</v>
      </c>
      <c r="I12" s="24">
        <v>0</v>
      </c>
      <c r="J12" s="28"/>
      <c r="K12" s="31"/>
      <c r="L12" s="34"/>
      <c r="M12" s="40"/>
      <c r="N12" s="43"/>
      <c r="O12" s="46"/>
      <c r="P12" s="49"/>
      <c r="Q12" s="52"/>
      <c r="R12" s="55"/>
      <c r="S12" s="37"/>
      <c r="T12" s="72"/>
      <c r="U12" s="75">
        <f t="shared" si="0"/>
        <v>29</v>
      </c>
      <c r="V12" s="82"/>
      <c r="W12" s="85"/>
      <c r="X12" s="79">
        <v>26</v>
      </c>
      <c r="Y12" s="75">
        <f t="shared" si="1"/>
        <v>-3</v>
      </c>
      <c r="Z12" s="166">
        <f t="shared" si="2"/>
        <v>-3</v>
      </c>
      <c r="AB12" s="61"/>
      <c r="AD12" s="61"/>
    </row>
    <row r="13" spans="1:30" x14ac:dyDescent="0.25">
      <c r="A13" s="69" t="s">
        <v>13</v>
      </c>
      <c r="B13" s="153">
        <v>17</v>
      </c>
      <c r="C13" s="156">
        <v>11</v>
      </c>
      <c r="D13" s="159">
        <v>18</v>
      </c>
      <c r="E13" s="174" t="s">
        <v>197</v>
      </c>
      <c r="F13" s="150">
        <v>10</v>
      </c>
      <c r="G13" s="64"/>
      <c r="H13" s="23">
        <v>43</v>
      </c>
      <c r="I13" s="24">
        <v>0</v>
      </c>
      <c r="J13" s="28"/>
      <c r="K13" s="31"/>
      <c r="L13" s="34">
        <v>6</v>
      </c>
      <c r="M13" s="40"/>
      <c r="N13" s="43"/>
      <c r="O13" s="46"/>
      <c r="P13" s="49"/>
      <c r="Q13" s="52"/>
      <c r="R13" s="55"/>
      <c r="S13" s="37"/>
      <c r="T13" s="72"/>
      <c r="U13" s="75">
        <f t="shared" si="0"/>
        <v>49</v>
      </c>
      <c r="V13" s="82"/>
      <c r="W13" s="85"/>
      <c r="X13" s="79">
        <v>58</v>
      </c>
      <c r="Y13" s="75">
        <f t="shared" si="1"/>
        <v>9</v>
      </c>
      <c r="Z13" s="166">
        <f t="shared" si="2"/>
        <v>9</v>
      </c>
      <c r="AB13" s="61"/>
      <c r="AD13" s="61"/>
    </row>
    <row r="14" spans="1:30" x14ac:dyDescent="0.25">
      <c r="A14" s="69" t="s">
        <v>6</v>
      </c>
      <c r="B14" s="153">
        <v>17</v>
      </c>
      <c r="C14" s="156">
        <v>10</v>
      </c>
      <c r="D14" s="159">
        <v>18</v>
      </c>
      <c r="E14" s="174" t="s">
        <v>197</v>
      </c>
      <c r="F14" s="150">
        <v>15</v>
      </c>
      <c r="G14" s="64">
        <v>24</v>
      </c>
      <c r="H14" s="23">
        <v>92</v>
      </c>
      <c r="I14" s="24">
        <v>0</v>
      </c>
      <c r="J14" s="28"/>
      <c r="K14" s="31"/>
      <c r="L14" s="34">
        <v>11</v>
      </c>
      <c r="M14" s="40"/>
      <c r="N14" s="43"/>
      <c r="O14" s="46"/>
      <c r="P14" s="49"/>
      <c r="Q14" s="52"/>
      <c r="R14" s="55"/>
      <c r="S14" s="37"/>
      <c r="T14" s="72"/>
      <c r="U14" s="75">
        <f t="shared" si="0"/>
        <v>127</v>
      </c>
      <c r="V14" s="82"/>
      <c r="W14" s="85"/>
      <c r="X14" s="79">
        <v>112</v>
      </c>
      <c r="Y14" s="75">
        <f>X14+W14-(U14+V14)</f>
        <v>-15</v>
      </c>
      <c r="Z14" s="166">
        <f t="shared" si="2"/>
        <v>-15</v>
      </c>
      <c r="AB14" s="61"/>
      <c r="AD14" s="61"/>
    </row>
    <row r="15" spans="1:30" x14ac:dyDescent="0.25">
      <c r="A15" s="69" t="s">
        <v>14</v>
      </c>
      <c r="B15" s="153">
        <v>15</v>
      </c>
      <c r="C15" s="156">
        <v>9</v>
      </c>
      <c r="D15" s="159">
        <v>15</v>
      </c>
      <c r="E15" s="149" t="s">
        <v>142</v>
      </c>
      <c r="F15" s="150">
        <v>0</v>
      </c>
      <c r="G15" s="64">
        <v>5</v>
      </c>
      <c r="H15" s="23"/>
      <c r="I15" s="24"/>
      <c r="J15" s="28"/>
      <c r="K15" s="31"/>
      <c r="L15" s="34"/>
      <c r="M15" s="40"/>
      <c r="N15" s="43"/>
      <c r="O15" s="46"/>
      <c r="P15" s="49"/>
      <c r="Q15" s="52"/>
      <c r="R15" s="55"/>
      <c r="S15" s="37"/>
      <c r="T15" s="72"/>
      <c r="U15" s="75">
        <f t="shared" si="0"/>
        <v>5</v>
      </c>
      <c r="V15" s="82"/>
      <c r="W15" s="85"/>
      <c r="X15" s="79">
        <v>32</v>
      </c>
      <c r="Y15" s="75">
        <f t="shared" ref="Y15:Y16" si="5">X15+W15-(U15+V15)</f>
        <v>27</v>
      </c>
      <c r="Z15" s="166">
        <f t="shared" si="2"/>
        <v>27</v>
      </c>
      <c r="AB15" s="61"/>
      <c r="AD15" s="61"/>
    </row>
    <row r="16" spans="1:30" x14ac:dyDescent="0.25">
      <c r="A16" s="69" t="s">
        <v>16</v>
      </c>
      <c r="B16" s="153">
        <v>18</v>
      </c>
      <c r="C16" s="156">
        <v>7</v>
      </c>
      <c r="D16" s="159">
        <v>21</v>
      </c>
      <c r="E16" s="149" t="s">
        <v>194</v>
      </c>
      <c r="F16" s="150" t="s">
        <v>195</v>
      </c>
      <c r="G16" s="64">
        <v>21</v>
      </c>
      <c r="H16" s="23">
        <v>79</v>
      </c>
      <c r="I16" s="24"/>
      <c r="J16" s="28"/>
      <c r="K16" s="31"/>
      <c r="L16" s="34">
        <v>25</v>
      </c>
      <c r="M16" s="40"/>
      <c r="N16" s="43"/>
      <c r="O16" s="46"/>
      <c r="P16" s="49"/>
      <c r="Q16" s="52"/>
      <c r="R16" s="55"/>
      <c r="S16" s="37">
        <v>23</v>
      </c>
      <c r="T16" s="72"/>
      <c r="U16" s="75">
        <f t="shared" si="0"/>
        <v>148</v>
      </c>
      <c r="V16" s="82"/>
      <c r="W16" s="85"/>
      <c r="X16" s="79">
        <v>142</v>
      </c>
      <c r="Y16" s="75">
        <f t="shared" si="5"/>
        <v>-6</v>
      </c>
      <c r="Z16" s="166">
        <f t="shared" si="2"/>
        <v>-6</v>
      </c>
      <c r="AB16" s="61"/>
      <c r="AD16" s="61"/>
    </row>
    <row r="18" spans="1:5" x14ac:dyDescent="0.25">
      <c r="A18" s="98" t="s">
        <v>176</v>
      </c>
      <c r="B18" s="99" t="s">
        <v>177</v>
      </c>
      <c r="C18" s="98"/>
      <c r="D18" s="98"/>
      <c r="E18" s="100"/>
    </row>
    <row r="19" spans="1:5" x14ac:dyDescent="0.25">
      <c r="A19" s="97" t="s">
        <v>146</v>
      </c>
      <c r="B19" s="96" t="s">
        <v>183</v>
      </c>
    </row>
    <row r="20" spans="1:5" x14ac:dyDescent="0.25">
      <c r="A20" s="97" t="s">
        <v>147</v>
      </c>
      <c r="B20" s="96" t="s">
        <v>148</v>
      </c>
    </row>
    <row r="21" spans="1:5" x14ac:dyDescent="0.25">
      <c r="A21" s="97" t="s">
        <v>149</v>
      </c>
      <c r="B21" s="96" t="s">
        <v>150</v>
      </c>
    </row>
    <row r="22" spans="1:5" x14ac:dyDescent="0.25">
      <c r="A22" s="97" t="s">
        <v>151</v>
      </c>
      <c r="B22" s="96" t="s">
        <v>152</v>
      </c>
    </row>
    <row r="23" spans="1:5" x14ac:dyDescent="0.25">
      <c r="A23" s="97" t="s">
        <v>153</v>
      </c>
      <c r="B23" s="96" t="s">
        <v>154</v>
      </c>
    </row>
    <row r="24" spans="1:5" x14ac:dyDescent="0.25">
      <c r="A24" s="97" t="s">
        <v>155</v>
      </c>
      <c r="B24" s="96" t="s">
        <v>156</v>
      </c>
    </row>
    <row r="25" spans="1:5" x14ac:dyDescent="0.25">
      <c r="A25" s="97" t="s">
        <v>157</v>
      </c>
      <c r="B25" s="96" t="s">
        <v>158</v>
      </c>
    </row>
    <row r="26" spans="1:5" x14ac:dyDescent="0.25">
      <c r="A26" s="97" t="s">
        <v>159</v>
      </c>
      <c r="B26" s="96" t="s">
        <v>160</v>
      </c>
    </row>
    <row r="27" spans="1:5" x14ac:dyDescent="0.25">
      <c r="A27" s="97" t="s">
        <v>161</v>
      </c>
      <c r="B27" s="96" t="s">
        <v>162</v>
      </c>
    </row>
    <row r="28" spans="1:5" x14ac:dyDescent="0.25">
      <c r="A28" s="97" t="s">
        <v>163</v>
      </c>
      <c r="B28" s="96" t="s">
        <v>164</v>
      </c>
    </row>
    <row r="29" spans="1:5" x14ac:dyDescent="0.25">
      <c r="A29" s="97" t="s">
        <v>165</v>
      </c>
      <c r="B29" s="96" t="s">
        <v>166</v>
      </c>
    </row>
    <row r="30" spans="1:5" x14ac:dyDescent="0.25">
      <c r="A30" s="97" t="s">
        <v>167</v>
      </c>
      <c r="B30" s="96" t="s">
        <v>168</v>
      </c>
    </row>
    <row r="31" spans="1:5" x14ac:dyDescent="0.25">
      <c r="A31" s="97" t="s">
        <v>169</v>
      </c>
      <c r="B31" s="96" t="s">
        <v>170</v>
      </c>
    </row>
    <row r="32" spans="1:5" x14ac:dyDescent="0.25">
      <c r="A32" s="97" t="s">
        <v>171</v>
      </c>
      <c r="B32" s="96" t="s">
        <v>172</v>
      </c>
    </row>
    <row r="33" spans="1:2" x14ac:dyDescent="0.25">
      <c r="A33" s="97" t="s">
        <v>173</v>
      </c>
      <c r="B33" s="96" t="s">
        <v>174</v>
      </c>
    </row>
    <row r="34" spans="1:2" x14ac:dyDescent="0.25">
      <c r="A34" s="97" t="s">
        <v>175</v>
      </c>
      <c r="B34" s="96" t="s">
        <v>184</v>
      </c>
    </row>
  </sheetData>
  <conditionalFormatting sqref="Z2:Z10 Z12:Z16">
    <cfRule type="cellIs" dxfId="3" priority="3" stopIfTrue="1" operator="lessThan">
      <formula>0.5</formula>
    </cfRule>
  </conditionalFormatting>
  <conditionalFormatting sqref="Z2:Z10 Z12:Z16">
    <cfRule type="cellIs" dxfId="2" priority="4" operator="lessThan">
      <formula>$Y2/2</formula>
    </cfRule>
  </conditionalFormatting>
  <conditionalFormatting sqref="Z11">
    <cfRule type="cellIs" dxfId="1" priority="1" stopIfTrue="1" operator="lessThan">
      <formula>0.5</formula>
    </cfRule>
  </conditionalFormatting>
  <conditionalFormatting sqref="Z11">
    <cfRule type="cellIs" dxfId="0" priority="2" operator="lessThan">
      <formula>$Y11/2</formula>
    </cfRule>
  </conditionalFormatting>
  <pageMargins left="0.7" right="0.7" top="0.75" bottom="0.75" header="0.3" footer="0.3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showGridLines="0" zoomScaleNormal="100" workbookViewId="0"/>
  </sheetViews>
  <sheetFormatPr defaultRowHeight="15.75" x14ac:dyDescent="0.25"/>
  <cols>
    <col min="1" max="1" width="1.875" style="5" customWidth="1"/>
    <col min="2" max="2" width="8.625" style="1" bestFit="1" customWidth="1"/>
    <col min="3" max="3" width="3.875" style="5" customWidth="1"/>
    <col min="4" max="8" width="3.875" style="5" bestFit="1" customWidth="1"/>
    <col min="9" max="14" width="8.75" style="5" customWidth="1"/>
    <col min="15" max="16384" width="9" style="5"/>
  </cols>
  <sheetData>
    <row r="1" spans="1:16" s="1" customFormat="1" ht="17.25" thickTop="1" thickBot="1" x14ac:dyDescent="0.3">
      <c r="B1" s="2"/>
      <c r="C1" s="3" t="s">
        <v>17</v>
      </c>
      <c r="D1" s="3" t="s">
        <v>18</v>
      </c>
      <c r="E1" s="3" t="s">
        <v>19</v>
      </c>
      <c r="F1" s="3" t="s">
        <v>20</v>
      </c>
      <c r="G1" s="3" t="s">
        <v>21</v>
      </c>
      <c r="H1" s="4" t="s">
        <v>22</v>
      </c>
    </row>
    <row r="2" spans="1:16" x14ac:dyDescent="0.25">
      <c r="B2" s="6" t="s">
        <v>23</v>
      </c>
      <c r="C2" s="7">
        <f ca="1">RANDBETWEEN(1,3)</f>
        <v>2</v>
      </c>
      <c r="D2" s="7">
        <f ca="1">RANDBETWEEN(1,3)+RANDBETWEEN(1,3)</f>
        <v>4</v>
      </c>
      <c r="E2" s="7">
        <f ca="1">RANDBETWEEN(1,3)+RANDBETWEEN(1,3)+RANDBETWEEN(1,3)</f>
        <v>8</v>
      </c>
      <c r="F2" s="7">
        <f ca="1">RANDBETWEEN(1,3)+RANDBETWEEN(1,3)+RANDBETWEEN(1,3)+RANDBETWEEN(1,3)</f>
        <v>9</v>
      </c>
      <c r="G2" s="7">
        <f ca="1">RANDBETWEEN(1,3)+RANDBETWEEN(1,3)+RANDBETWEEN(1,3)+RANDBETWEEN(1,3)+RANDBETWEEN(1,3)</f>
        <v>11</v>
      </c>
      <c r="H2" s="8">
        <f ca="1">RANDBETWEEN(1,3)+RANDBETWEEN(1,3)+RANDBETWEEN(1,3)+RANDBETWEEN(1,3)+RANDBETWEEN(1,3)+RANDBETWEEN(1,3)</f>
        <v>12</v>
      </c>
      <c r="L2" s="1"/>
      <c r="M2" s="1"/>
      <c r="N2" s="1"/>
      <c r="O2" s="1"/>
      <c r="P2" s="1"/>
    </row>
    <row r="3" spans="1:16" x14ac:dyDescent="0.25">
      <c r="B3" s="9" t="s">
        <v>24</v>
      </c>
      <c r="C3" s="10">
        <f ca="1">RANDBETWEEN(1,4)</f>
        <v>3</v>
      </c>
      <c r="D3" s="10">
        <f ca="1">RANDBETWEEN(1,4)+RANDBETWEEN(1,4)</f>
        <v>7</v>
      </c>
      <c r="E3" s="10">
        <f ca="1">RANDBETWEEN(1,4)+RANDBETWEEN(1,4)+RANDBETWEEN(1,4)</f>
        <v>9</v>
      </c>
      <c r="F3" s="10">
        <f ca="1">RANDBETWEEN(1,4)+RANDBETWEEN(1,4)+RANDBETWEEN(1,4)+RANDBETWEEN(1,4)</f>
        <v>9</v>
      </c>
      <c r="G3" s="10">
        <f ca="1">RANDBETWEEN(1,4)+RANDBETWEEN(1,4)+RANDBETWEEN(1,4)+RANDBETWEEN(1,4)+RANDBETWEEN(1,4)</f>
        <v>14</v>
      </c>
      <c r="H3" s="11">
        <f ca="1">RANDBETWEEN(1,4)+RANDBETWEEN(1,4)+RANDBETWEEN(1,4)+RANDBETWEEN(1,4)+RANDBETWEEN(1,4)+RANDBETWEEN(1,4)</f>
        <v>14</v>
      </c>
      <c r="L3" s="1"/>
      <c r="M3" s="1"/>
      <c r="N3" s="1"/>
      <c r="O3" s="1"/>
      <c r="P3" s="1"/>
    </row>
    <row r="4" spans="1:16" x14ac:dyDescent="0.25">
      <c r="B4" s="9" t="s">
        <v>25</v>
      </c>
      <c r="C4" s="10">
        <f ca="1">RANDBETWEEN(1,6)</f>
        <v>4</v>
      </c>
      <c r="D4" s="10">
        <f ca="1">RANDBETWEEN(1,6)+RANDBETWEEN(1,6)</f>
        <v>2</v>
      </c>
      <c r="E4" s="10">
        <f ca="1">RANDBETWEEN(1,6)+RANDBETWEEN(1,6)+RANDBETWEEN(1,6)</f>
        <v>9</v>
      </c>
      <c r="F4" s="10">
        <f ca="1">RANDBETWEEN(1,6)+RANDBETWEEN(1,6)+RANDBETWEEN(1,6)+RANDBETWEEN(1,6)</f>
        <v>17</v>
      </c>
      <c r="G4" s="10">
        <f ca="1">RANDBETWEEN(1,6)+RANDBETWEEN(1,6)+RANDBETWEEN(1,6)+RANDBETWEEN(1,6)+RANDBETWEEN(1,6)</f>
        <v>19</v>
      </c>
      <c r="H4" s="11">
        <f ca="1">RANDBETWEEN(1,6)+RANDBETWEEN(1,6)+RANDBETWEEN(1,6)+RANDBETWEEN(1,6)+RANDBETWEEN(1,6)+RANDBETWEEN(1,6)</f>
        <v>20</v>
      </c>
      <c r="L4" s="1"/>
      <c r="M4" s="1"/>
      <c r="N4" s="1"/>
      <c r="O4" s="1"/>
      <c r="P4" s="1"/>
    </row>
    <row r="5" spans="1:16" x14ac:dyDescent="0.25">
      <c r="B5" s="9" t="s">
        <v>26</v>
      </c>
      <c r="C5" s="10">
        <f ca="1">RANDBETWEEN(1,8)</f>
        <v>5</v>
      </c>
      <c r="D5" s="10">
        <f ca="1">RANDBETWEEN(1,8)+RANDBETWEEN(1,8)</f>
        <v>6</v>
      </c>
      <c r="E5" s="10">
        <f ca="1">RANDBETWEEN(1,8)+RANDBETWEEN(1,8)+RANDBETWEEN(1,8)</f>
        <v>8</v>
      </c>
      <c r="F5" s="10">
        <f ca="1">RANDBETWEEN(1,8)+RANDBETWEEN(1,8)+RANDBETWEEN(1,8)+RANDBETWEEN(1,8)</f>
        <v>22</v>
      </c>
      <c r="G5" s="10">
        <f ca="1">RANDBETWEEN(1,8)+RANDBETWEEN(1,8)+RANDBETWEEN(1,8)+RANDBETWEEN(1,8)+RANDBETWEEN(1,8)</f>
        <v>31</v>
      </c>
      <c r="H5" s="11">
        <f ca="1">RANDBETWEEN(1,8)+RANDBETWEEN(1,8)+RANDBETWEEN(1,8)+RANDBETWEEN(1,8)+RANDBETWEEN(1,8)+RANDBETWEEN(1,8)</f>
        <v>22</v>
      </c>
      <c r="L5" s="1"/>
      <c r="M5" s="1"/>
      <c r="N5" s="1"/>
      <c r="O5" s="1"/>
      <c r="P5" s="1"/>
    </row>
    <row r="6" spans="1:16" x14ac:dyDescent="0.25">
      <c r="B6" s="9" t="s">
        <v>27</v>
      </c>
      <c r="C6" s="10">
        <f ca="1">RANDBETWEEN(1,10)</f>
        <v>6</v>
      </c>
      <c r="D6" s="10">
        <f ca="1">RANDBETWEEN(1,10)+RANDBETWEEN(1,10)</f>
        <v>15</v>
      </c>
      <c r="E6" s="10">
        <f ca="1">RANDBETWEEN(1,10)+RANDBETWEEN(1,10)+RANDBETWEEN(1,10)</f>
        <v>17</v>
      </c>
      <c r="F6" s="10">
        <f ca="1">RANDBETWEEN(1,10)+RANDBETWEEN(1,10)+RANDBETWEEN(1,10)+RANDBETWEEN(1,10)</f>
        <v>29</v>
      </c>
      <c r="G6" s="10">
        <f ca="1">RANDBETWEEN(1,10)+RANDBETWEEN(1,10)+RANDBETWEEN(1,10)+RANDBETWEEN(1,10)+RANDBETWEEN(1,10)</f>
        <v>31</v>
      </c>
      <c r="H6" s="11">
        <f ca="1">RANDBETWEEN(1,10)+RANDBETWEEN(1,10)+RANDBETWEEN(1,10)+RANDBETWEEN(1,10)+RANDBETWEEN(1,10)+RANDBETWEEN(1,10)</f>
        <v>37</v>
      </c>
      <c r="L6" s="1"/>
      <c r="M6" s="1"/>
      <c r="N6" s="1"/>
      <c r="O6" s="1"/>
      <c r="P6" s="1"/>
    </row>
    <row r="7" spans="1:16" x14ac:dyDescent="0.25">
      <c r="B7" s="9" t="s">
        <v>28</v>
      </c>
      <c r="C7" s="10">
        <f ca="1">RANDBETWEEN(1,12)</f>
        <v>4</v>
      </c>
      <c r="D7" s="10">
        <f ca="1">RANDBETWEEN(1,12)+RANDBETWEEN(1,12)</f>
        <v>16</v>
      </c>
      <c r="E7" s="10">
        <f ca="1">RANDBETWEEN(1,12)+RANDBETWEEN(1,12)+RANDBETWEEN(1,12)</f>
        <v>24</v>
      </c>
      <c r="F7" s="10">
        <f ca="1">RANDBETWEEN(1,12)+RANDBETWEEN(1,12)+RANDBETWEEN(1,12)+RANDBETWEEN(1,12)</f>
        <v>28</v>
      </c>
      <c r="G7" s="10">
        <f ca="1">RANDBETWEEN(1,12)+RANDBETWEEN(1,12)+RANDBETWEEN(1,12)+RANDBETWEEN(1,12)+RANDBETWEEN(1,12)</f>
        <v>31</v>
      </c>
      <c r="H7" s="11">
        <f ca="1">RANDBETWEEN(1,12)+RANDBETWEEN(1,12)+RANDBETWEEN(1,12)+RANDBETWEEN(1,12)+RANDBETWEEN(1,12)+RANDBETWEEN(1,12)</f>
        <v>44</v>
      </c>
      <c r="L7" s="1"/>
      <c r="M7" s="1"/>
      <c r="N7" s="1"/>
      <c r="O7" s="1"/>
      <c r="P7" s="1"/>
    </row>
    <row r="8" spans="1:16" x14ac:dyDescent="0.25">
      <c r="B8" s="9" t="s">
        <v>29</v>
      </c>
      <c r="C8" s="10">
        <f ca="1">RANDBETWEEN(1,20)</f>
        <v>16</v>
      </c>
      <c r="D8" s="10">
        <f ca="1">RANDBETWEEN(1,20)+RANDBETWEEN(1,20)</f>
        <v>22</v>
      </c>
      <c r="E8" s="10">
        <f ca="1">RANDBETWEEN(1,20)+RANDBETWEEN(1,20)+RANDBETWEEN(1,20)</f>
        <v>24</v>
      </c>
      <c r="F8" s="10">
        <f ca="1">RANDBETWEEN(1,20)+RANDBETWEEN(1,20)+RANDBETWEEN(1,20)+RANDBETWEEN(1,20)</f>
        <v>61</v>
      </c>
      <c r="G8" s="10">
        <f ca="1">RANDBETWEEN(1,20)+RANDBETWEEN(1,20)+RANDBETWEEN(1,20)+RANDBETWEEN(1,20)+RANDBETWEEN(1,20)</f>
        <v>18</v>
      </c>
      <c r="H8" s="11">
        <f ca="1">RANDBETWEEN(1,20)+RANDBETWEEN(1,20)+RANDBETWEEN(1,20)+RANDBETWEEN(1,20)+RANDBETWEEN(1,20)+RANDBETWEEN(1,20)</f>
        <v>73</v>
      </c>
      <c r="L8" s="1"/>
      <c r="M8" s="1"/>
      <c r="N8" s="1"/>
      <c r="O8" s="1"/>
      <c r="P8" s="1"/>
    </row>
    <row r="9" spans="1:16" ht="16.5" thickBot="1" x14ac:dyDescent="0.3">
      <c r="B9" s="12" t="s">
        <v>30</v>
      </c>
      <c r="C9" s="13">
        <f ca="1">RANDBETWEEN(1,100)</f>
        <v>26</v>
      </c>
      <c r="D9" s="13">
        <f ca="1">RANDBETWEEN(1,100)+RANDBETWEEN(1,100)</f>
        <v>133</v>
      </c>
      <c r="E9" s="13">
        <f ca="1">RANDBETWEEN(1,100)+RANDBETWEEN(1,100)+RANDBETWEEN(1,100)</f>
        <v>175</v>
      </c>
      <c r="F9" s="13">
        <f ca="1">RANDBETWEEN(1,100)+RANDBETWEEN(1,100)+RANDBETWEEN(1,100)+RANDBETWEEN(1,100)</f>
        <v>211</v>
      </c>
      <c r="G9" s="13">
        <f ca="1">RANDBETWEEN(1,100)+RANDBETWEEN(1,100)+RANDBETWEEN(1,100)+RANDBETWEEN(1,100)+RANDBETWEEN(1,100)</f>
        <v>287</v>
      </c>
      <c r="H9" s="14">
        <f ca="1">RANDBETWEEN(1,100)+RANDBETWEEN(1,100)+RANDBETWEEN(1,100)+RANDBETWEEN(1,100)+RANDBETWEEN(1,100)+RANDBETWEEN(1,100)</f>
        <v>295</v>
      </c>
      <c r="L9" s="1"/>
      <c r="M9" s="1"/>
      <c r="N9" s="1"/>
      <c r="O9" s="1"/>
      <c r="P9" s="1"/>
    </row>
    <row r="10" spans="1:16" ht="16.5" thickTop="1" x14ac:dyDescent="0.25">
      <c r="A10" s="1"/>
      <c r="C10" s="1"/>
      <c r="D10" s="1"/>
      <c r="E10" s="1"/>
      <c r="F10" s="1"/>
    </row>
    <row r="11" spans="1:16" x14ac:dyDescent="0.25">
      <c r="A11" s="1"/>
      <c r="C11" s="1"/>
      <c r="D11" s="1"/>
      <c r="E11" s="1"/>
      <c r="F11" s="1"/>
    </row>
    <row r="12" spans="1:16" x14ac:dyDescent="0.25">
      <c r="A12" s="1"/>
      <c r="C12" s="1"/>
      <c r="D12" s="1"/>
      <c r="E12" s="1"/>
      <c r="F12" s="1"/>
    </row>
    <row r="13" spans="1:16" x14ac:dyDescent="0.25">
      <c r="A13" s="1"/>
      <c r="C13" s="1"/>
      <c r="D13" s="1"/>
      <c r="E13" s="1"/>
      <c r="F13" s="1"/>
    </row>
    <row r="14" spans="1:16" x14ac:dyDescent="0.25">
      <c r="A14" s="1"/>
      <c r="C14" s="1"/>
      <c r="D14" s="1"/>
      <c r="E14" s="1"/>
      <c r="F14" s="1"/>
    </row>
    <row r="15" spans="1:16" x14ac:dyDescent="0.25">
      <c r="A15" s="1"/>
      <c r="C15" s="1"/>
      <c r="D15" s="1"/>
      <c r="E15" s="1"/>
      <c r="F15" s="1"/>
    </row>
    <row r="16" spans="1:16" x14ac:dyDescent="0.25">
      <c r="A16" s="1"/>
      <c r="C16" s="1"/>
      <c r="D16" s="1"/>
      <c r="E16" s="1"/>
      <c r="F16" s="1"/>
    </row>
    <row r="17" spans="1:7" x14ac:dyDescent="0.25">
      <c r="A17" s="1"/>
      <c r="C17" s="1"/>
      <c r="D17" s="1"/>
      <c r="E17" s="1"/>
      <c r="F17" s="1"/>
    </row>
    <row r="18" spans="1:7" x14ac:dyDescent="0.25">
      <c r="A18" s="1"/>
      <c r="C18" s="1"/>
      <c r="D18" s="1"/>
      <c r="E18" s="1"/>
      <c r="F18" s="1"/>
    </row>
    <row r="19" spans="1:7" x14ac:dyDescent="0.25">
      <c r="A19" s="1"/>
      <c r="C19" s="1"/>
      <c r="D19" s="1"/>
      <c r="E19" s="1"/>
      <c r="F19" s="1"/>
    </row>
    <row r="20" spans="1:7" x14ac:dyDescent="0.25">
      <c r="A20" s="1"/>
      <c r="C20" s="1"/>
      <c r="D20" s="1"/>
      <c r="E20" s="1"/>
      <c r="F20" s="1"/>
    </row>
    <row r="21" spans="1:7" x14ac:dyDescent="0.25">
      <c r="A21" s="1"/>
      <c r="C21" s="1"/>
      <c r="D21" s="1"/>
      <c r="E21" s="1"/>
      <c r="F21" s="1"/>
    </row>
    <row r="22" spans="1:7" x14ac:dyDescent="0.25">
      <c r="A22" s="1"/>
      <c r="C22" s="1"/>
      <c r="D22" s="1"/>
      <c r="E22" s="1"/>
      <c r="F22" s="1"/>
    </row>
    <row r="23" spans="1:7" x14ac:dyDescent="0.25">
      <c r="A23" s="1"/>
      <c r="C23" s="1"/>
      <c r="D23" s="1"/>
      <c r="E23" s="1"/>
      <c r="F23" s="1"/>
    </row>
    <row r="24" spans="1:7" x14ac:dyDescent="0.25">
      <c r="A24" s="1"/>
      <c r="C24" s="1"/>
      <c r="D24" s="1"/>
      <c r="E24" s="1"/>
      <c r="F24" s="1"/>
    </row>
    <row r="25" spans="1:7" x14ac:dyDescent="0.25">
      <c r="A25" s="1"/>
      <c r="C25" s="1"/>
      <c r="D25" s="1"/>
      <c r="E25" s="1"/>
      <c r="F25" s="1"/>
    </row>
    <row r="26" spans="1:7" x14ac:dyDescent="0.25">
      <c r="A26" s="1"/>
      <c r="C26" s="1"/>
      <c r="D26" s="1"/>
      <c r="E26" s="1"/>
      <c r="F26" s="1"/>
    </row>
    <row r="27" spans="1:7" x14ac:dyDescent="0.25">
      <c r="A27" s="1"/>
      <c r="C27" s="1"/>
      <c r="D27" s="1"/>
      <c r="E27" s="1"/>
      <c r="F27" s="1"/>
    </row>
    <row r="28" spans="1:7" x14ac:dyDescent="0.25">
      <c r="A28" s="1"/>
      <c r="C28" s="1"/>
      <c r="D28" s="1"/>
      <c r="E28" s="1"/>
      <c r="F28" s="1"/>
    </row>
    <row r="29" spans="1:7" x14ac:dyDescent="0.25">
      <c r="A29" s="1"/>
      <c r="C29" s="1"/>
      <c r="D29" s="1"/>
      <c r="E29" s="1"/>
      <c r="F29" s="1"/>
    </row>
    <row r="30" spans="1:7" x14ac:dyDescent="0.25">
      <c r="A30" s="1"/>
      <c r="C30" s="1"/>
      <c r="D30" s="1"/>
      <c r="E30" s="1"/>
      <c r="F30" s="1"/>
    </row>
    <row r="31" spans="1:7" x14ac:dyDescent="0.25">
      <c r="C31" s="1"/>
      <c r="D31" s="1"/>
      <c r="E31" s="1"/>
      <c r="F31" s="1"/>
      <c r="G31" s="1"/>
    </row>
    <row r="32" spans="1:7" x14ac:dyDescent="0.25">
      <c r="C32" s="1"/>
      <c r="D32" s="1"/>
      <c r="E32" s="1"/>
      <c r="F32" s="1"/>
      <c r="G32" s="1"/>
    </row>
    <row r="33" spans="3:7" x14ac:dyDescent="0.25">
      <c r="C33" s="1"/>
      <c r="D33" s="1"/>
      <c r="E33" s="1"/>
      <c r="F33" s="1"/>
      <c r="G33" s="1"/>
    </row>
    <row r="34" spans="3:7" x14ac:dyDescent="0.25">
      <c r="C34" s="1"/>
      <c r="D34" s="1"/>
      <c r="E34" s="1"/>
      <c r="F34" s="1"/>
      <c r="G34" s="1"/>
    </row>
  </sheetData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Initiative</vt:lpstr>
      <vt:lpstr>Attacks</vt:lpstr>
      <vt:lpstr>Saves</vt:lpstr>
      <vt:lpstr>hps</vt:lpstr>
      <vt:lpstr>Rolls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Alexis Álvarez</dc:creator>
  <cp:lastModifiedBy>Alexis Álvarez</cp:lastModifiedBy>
  <dcterms:created xsi:type="dcterms:W3CDTF">2014-01-30T16:13:23Z</dcterms:created>
  <dcterms:modified xsi:type="dcterms:W3CDTF">2014-02-03T20:57:16Z</dcterms:modified>
</cp:coreProperties>
</file>