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8730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J13" i="3" l="1"/>
  <c r="K13" i="3" s="1"/>
  <c r="J12" i="3"/>
  <c r="K12" i="3" s="1"/>
  <c r="J11" i="3"/>
  <c r="K11" i="3" s="1"/>
  <c r="J10" i="3"/>
  <c r="K10" i="3" s="1"/>
  <c r="J9" i="3"/>
  <c r="K9" i="3" s="1"/>
  <c r="J8" i="3"/>
  <c r="K8" i="3" s="1"/>
  <c r="Y12" i="5"/>
  <c r="Z12" i="5" s="1"/>
  <c r="U12" i="5"/>
  <c r="H13" i="2"/>
  <c r="I13" i="2" s="1"/>
  <c r="D6" i="1"/>
  <c r="E6" i="1" s="1"/>
  <c r="D8" i="1"/>
  <c r="D10" i="1"/>
  <c r="E10" i="1" s="1"/>
  <c r="H12" i="2"/>
  <c r="I12" i="2" s="1"/>
  <c r="D11" i="1" l="1"/>
  <c r="D5" i="1"/>
  <c r="D4" i="1"/>
  <c r="D3" i="1"/>
  <c r="D2" i="1"/>
  <c r="Z10" i="5"/>
  <c r="Y10" i="5"/>
  <c r="U10" i="5"/>
  <c r="U9" i="5"/>
  <c r="Y9" i="5" s="1"/>
  <c r="Z9" i="5" s="1"/>
  <c r="H11" i="2" l="1"/>
  <c r="I11" i="2" s="1"/>
  <c r="D5" i="4" l="1"/>
  <c r="E11" i="1" l="1"/>
  <c r="U11" i="5" l="1"/>
  <c r="Y11" i="5" s="1"/>
  <c r="Z11" i="5" s="1"/>
  <c r="H4" i="2" l="1"/>
  <c r="I4" i="2" s="1"/>
  <c r="H5" i="2"/>
  <c r="I5" i="2" s="1"/>
  <c r="U6" i="5" l="1"/>
  <c r="Y6" i="5" s="1"/>
  <c r="Z6" i="5" s="1"/>
  <c r="D4" i="3"/>
  <c r="E4" i="3" s="1"/>
  <c r="D3" i="3"/>
  <c r="E3" i="3" s="1"/>
  <c r="D2" i="3"/>
  <c r="E2" i="3" s="1"/>
  <c r="H3" i="2" l="1"/>
  <c r="I3" i="2" s="1"/>
  <c r="H2" i="2"/>
  <c r="I2" i="2" s="1"/>
  <c r="D7" i="3" l="1"/>
  <c r="E7" i="3" s="1"/>
  <c r="D6" i="3" l="1"/>
  <c r="E6" i="3" s="1"/>
  <c r="P9" i="1" l="1"/>
  <c r="P8" i="1"/>
  <c r="P7" i="1"/>
  <c r="X4" i="5" l="1"/>
  <c r="D5" i="3" l="1"/>
  <c r="E5" i="3" s="1"/>
  <c r="D3" i="5" l="1"/>
  <c r="C3" i="5"/>
  <c r="B3" i="5"/>
  <c r="D4" i="5" l="1"/>
  <c r="C4" i="5"/>
  <c r="B4" i="5"/>
  <c r="E5" i="1" l="1"/>
  <c r="E2" i="1"/>
  <c r="E4" i="1"/>
  <c r="E3" i="1"/>
  <c r="H10" i="2"/>
  <c r="I10" i="2" s="1"/>
  <c r="X3" i="5" l="1"/>
  <c r="U2" i="5" l="1"/>
  <c r="U3" i="5"/>
  <c r="U4" i="5"/>
  <c r="U5" i="5"/>
  <c r="U7" i="5"/>
  <c r="U8" i="5"/>
  <c r="M11" i="1" l="1"/>
  <c r="I9" i="1" l="1"/>
  <c r="I8" i="1"/>
  <c r="P15" i="1" s="1"/>
  <c r="I7" i="1"/>
  <c r="P10" i="1" l="1"/>
  <c r="P11" i="1" s="1"/>
  <c r="P17" i="1"/>
  <c r="I10" i="1"/>
  <c r="H9" i="2"/>
  <c r="I9" i="2" s="1"/>
  <c r="H8" i="2"/>
  <c r="I8" i="2" s="1"/>
  <c r="J7" i="3"/>
  <c r="K7" i="3" s="1"/>
  <c r="J6" i="3"/>
  <c r="K6" i="3" s="1"/>
  <c r="J5" i="3"/>
  <c r="K5" i="3" s="1"/>
  <c r="J4" i="3"/>
  <c r="K4" i="3" s="1"/>
  <c r="J3" i="3"/>
  <c r="K3" i="3" s="1"/>
  <c r="J2" i="3"/>
  <c r="K2" i="3" s="1"/>
  <c r="Y8" i="5"/>
  <c r="Z8" i="5" s="1"/>
  <c r="Y7" i="5"/>
  <c r="Z7" i="5" s="1"/>
  <c r="Y5" i="5"/>
  <c r="Z5" i="5" s="1"/>
  <c r="Y4" i="5"/>
  <c r="Z4" i="5" s="1"/>
  <c r="Y3" i="5"/>
  <c r="Z3" i="5" s="1"/>
  <c r="Y2" i="5"/>
  <c r="Z2" i="5" s="1"/>
  <c r="P13" i="1" l="1"/>
  <c r="I11" i="1"/>
  <c r="P14" i="1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E4" authorId="0">
      <text>
        <r>
          <rPr>
            <i/>
            <sz val="12"/>
            <color indexed="81"/>
            <rFont val="Times New Roman"/>
            <family val="1"/>
          </rPr>
          <t>raging +2</t>
        </r>
      </text>
    </comment>
    <comment ref="E5" authorId="0">
      <text>
        <r>
          <rPr>
            <i/>
            <sz val="12"/>
            <color indexed="81"/>
            <rFont val="Times New Roman"/>
            <family val="1"/>
          </rPr>
          <t>raging +2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B3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3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X3" authorId="0">
      <text>
        <r>
          <rPr>
            <sz val="12"/>
            <color indexed="81"/>
            <rFont val="Times New Roman"/>
            <family val="1"/>
          </rPr>
          <t xml:space="preserve">+14 </t>
        </r>
        <r>
          <rPr>
            <i/>
            <sz val="12"/>
            <color indexed="81"/>
            <rFont val="Times New Roman"/>
            <family val="1"/>
          </rPr>
          <t>bear’s endurance</t>
        </r>
      </text>
    </comment>
    <comment ref="B4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X4" authorId="0">
      <text>
        <r>
          <rPr>
            <sz val="12"/>
            <color indexed="81"/>
            <rFont val="Times New Roman"/>
            <family val="1"/>
          </rPr>
          <t xml:space="preserve">+8 </t>
        </r>
        <r>
          <rPr>
            <i/>
            <sz val="12"/>
            <color indexed="81"/>
            <rFont val="Times New Roman"/>
            <family val="1"/>
          </rPr>
          <t>divine power</t>
        </r>
      </text>
    </comment>
  </commentList>
</comments>
</file>

<file path=xl/sharedStrings.xml><?xml version="1.0" encoding="utf-8"?>
<sst xmlns="http://schemas.openxmlformats.org/spreadsheetml/2006/main" count="259" uniqueCount="166">
  <si>
    <t>Character</t>
  </si>
  <si>
    <t>Group</t>
  </si>
  <si>
    <t>Initiative</t>
  </si>
  <si>
    <t>Roll</t>
  </si>
  <si>
    <t>Modified Roll</t>
  </si>
  <si>
    <t>Move</t>
  </si>
  <si>
    <t>30’</t>
  </si>
  <si>
    <t>Jason</t>
  </si>
  <si>
    <t>Aegis</t>
  </si>
  <si>
    <t>40’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</si>
  <si>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</si>
  <si>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</si>
  <si>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</si>
  <si>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</si>
  <si>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</si>
  <si>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</si>
  <si>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</si>
  <si>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</si>
  <si>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</si>
  <si>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</si>
  <si>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</si>
  <si>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</si>
  <si>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</si>
  <si>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</si>
  <si>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</si>
  <si>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</si>
  <si>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</si>
  <si>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</si>
  <si>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Class</t>
  </si>
  <si>
    <t>Levels</t>
  </si>
  <si>
    <t>centaur / ranger</t>
  </si>
  <si>
    <t>centaur</t>
  </si>
  <si>
    <t>Faram</t>
  </si>
  <si>
    <t>rogue / diviner / seer</t>
  </si>
  <si>
    <t>ranger</t>
  </si>
  <si>
    <t>Jadin</t>
  </si>
  <si>
    <t>cleric / seeker</t>
  </si>
  <si>
    <t>cleric</t>
  </si>
  <si>
    <t>scout</t>
  </si>
  <si>
    <t>unseen seer</t>
  </si>
  <si>
    <t>seeker of the Misty Isle</t>
  </si>
  <si>
    <t>Avg. ECL</t>
  </si>
  <si>
    <t>diviner</t>
  </si>
  <si>
    <t>Total Levels</t>
  </si>
  <si>
    <t>rogue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</si>
  <si>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</si>
  <si>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</si>
  <si>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</si>
  <si>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</si>
  <si>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</si>
  <si>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</si>
  <si>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</si>
  <si>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</si>
  <si>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</si>
  <si>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</si>
  <si>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</si>
  <si>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</si>
  <si>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</si>
  <si>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</si>
  <si>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</si>
  <si>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</si>
  <si>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</si>
  <si>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1d6+3</t>
  </si>
  <si>
    <t>bite</t>
  </si>
  <si>
    <t>1d6+1</t>
  </si>
  <si>
    <t>Ranks</t>
  </si>
  <si>
    <t>Save</t>
  </si>
  <si>
    <t>Fortitude</t>
  </si>
  <si>
    <t>Reflex</t>
  </si>
  <si>
    <t>Will</t>
  </si>
  <si>
    <t>Dispel</t>
  </si>
  <si>
    <t>Jump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</si>
  <si>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</si>
  <si>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</si>
  <si>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</si>
  <si>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</si>
  <si>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</si>
  <si>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</si>
  <si>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</si>
  <si>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</si>
  <si>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</si>
  <si>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</si>
  <si>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</si>
  <si>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</si>
  <si>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</si>
  <si>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</si>
  <si>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</si>
  <si>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</si>
  <si>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</si>
  <si>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</si>
  <si>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</si>
  <si>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</si>
  <si>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</si>
  <si>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</si>
  <si>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</si>
  <si>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</si>
  <si>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Stoneskin Absorbs</t>
  </si>
  <si>
    <t>Prot f Energy Absorbs</t>
  </si>
  <si>
    <t>none</t>
  </si>
  <si>
    <t>Frayed</t>
  </si>
  <si>
    <t>brk</t>
  </si>
  <si>
    <t>bs</t>
  </si>
  <si>
    <t>bull’s strength +2 bonus</t>
  </si>
  <si>
    <t>cg</t>
  </si>
  <si>
    <t>cat’s grace +2 bonus</t>
  </si>
  <si>
    <t>d</t>
  </si>
  <si>
    <t>desecrate +1 bonus</t>
  </si>
  <si>
    <t>h</t>
  </si>
  <si>
    <t>haste +1 bonus</t>
  </si>
  <si>
    <t>ma</t>
  </si>
  <si>
    <t>mage armor +4 bonus</t>
  </si>
  <si>
    <t>mv</t>
  </si>
  <si>
    <t>magic vestment +2 bonus</t>
  </si>
  <si>
    <t>p</t>
  </si>
  <si>
    <t>possession +1 bonus</t>
  </si>
  <si>
    <t>pfc</t>
  </si>
  <si>
    <t>+2 deflection bonus vs. Chaotic opponents</t>
  </si>
  <si>
    <t>pfe</t>
  </si>
  <si>
    <t>+2 deflection bonus vs. Evil opponents</t>
  </si>
  <si>
    <t>pfg</t>
  </si>
  <si>
    <t>+2 deflection bonus vs. Good opponents</t>
  </si>
  <si>
    <t>pfl</t>
  </si>
  <si>
    <t>+2 deflection bonus vs. Lawful opponents</t>
  </si>
  <si>
    <t>pr</t>
  </si>
  <si>
    <t>post-raging fatigue penalty</t>
  </si>
  <si>
    <t>r</t>
  </si>
  <si>
    <t>raging bonus/penalty</t>
  </si>
  <si>
    <t>sh</t>
  </si>
  <si>
    <t>shield +4 bonus</t>
  </si>
  <si>
    <t>sof</t>
  </si>
  <si>
    <t>Abbreviation</t>
  </si>
  <si>
    <t>Modification</t>
  </si>
  <si>
    <t>Frayed (cg)</t>
  </si>
  <si>
    <t>barkskin bonus</t>
  </si>
  <si>
    <t>shield of faith bonus</t>
  </si>
  <si>
    <t>Save vs.</t>
  </si>
  <si>
    <t>slam</t>
  </si>
  <si>
    <t>1d4+2</t>
  </si>
  <si>
    <t>Intimidate</t>
  </si>
  <si>
    <t>wolverine</t>
  </si>
  <si>
    <t>claw</t>
  </si>
  <si>
    <t>claw (raging)</t>
  </si>
  <si>
    <t>1d4+4</t>
  </si>
  <si>
    <t>bite (raging)</t>
  </si>
  <si>
    <t>Gelatinous Hill Giant</t>
  </si>
  <si>
    <t>giant</t>
  </si>
  <si>
    <t>grapple</t>
  </si>
  <si>
    <t>15’</t>
  </si>
  <si>
    <t>2d4+7+1d6 acid</t>
  </si>
  <si>
    <t>see PC file</t>
  </si>
  <si>
    <t>*</t>
  </si>
  <si>
    <t>Fire Succubus</t>
  </si>
  <si>
    <t>thrown weapon</t>
  </si>
  <si>
    <t>varies</t>
  </si>
  <si>
    <t>A.C.E.F.</t>
  </si>
  <si>
    <t>fire succubi</t>
  </si>
  <si>
    <t>Fire Succubus 1</t>
  </si>
  <si>
    <t>Fire Succubus 2</t>
  </si>
  <si>
    <t>Fire Succubus 3</t>
  </si>
  <si>
    <t>ice paraelemental</t>
  </si>
  <si>
    <t>T ice paraelemental</t>
  </si>
  <si>
    <t>M ice paraelemental</t>
  </si>
  <si>
    <t>icicle</t>
  </si>
  <si>
    <t>1d6+1d6 fire</t>
  </si>
  <si>
    <t>1d6+1+1d6 cold</t>
  </si>
  <si>
    <t>1d3+1d3 cold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</si>
</sst>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indexed="81"/>
      <name val="Times New Roman"/>
      <family val="1"/>
    </font>
    <font>
      <sz val="12"/>
      <color indexed="81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</fills>
  <borders count="68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7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8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8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8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1" borderId="18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12" borderId="18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5" borderId="18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3" borderId="18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8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8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/>
    </xf>
    <xf numFmtId="0" fontId="0" fillId="16" borderId="8" xfId="0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0" fillId="10" borderId="20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17" borderId="21" xfId="0" applyFont="1" applyFill="1" applyBorder="1" applyAlignment="1">
      <alignment horizontal="center" vertical="center" wrapText="1"/>
    </xf>
    <xf numFmtId="0" fontId="0" fillId="17" borderId="14" xfId="0" applyFill="1" applyBorder="1" applyAlignment="1">
      <alignment horizontal="center"/>
    </xf>
    <xf numFmtId="0" fontId="0" fillId="17" borderId="16" xfId="0" applyFill="1" applyBorder="1" applyAlignment="1">
      <alignment horizontal="center"/>
    </xf>
    <xf numFmtId="0" fontId="2" fillId="0" borderId="3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20" borderId="34" xfId="0" applyFont="1" applyFill="1" applyBorder="1" applyAlignment="1">
      <alignment horizontal="center" vertical="center" wrapText="1"/>
    </xf>
    <xf numFmtId="0" fontId="2" fillId="19" borderId="31" xfId="0" applyFont="1" applyFill="1" applyBorder="1" applyAlignment="1">
      <alignment horizontal="center" vertical="center" wrapText="1"/>
    </xf>
    <xf numFmtId="0" fontId="0" fillId="19" borderId="32" xfId="0" applyFill="1" applyBorder="1" applyAlignment="1">
      <alignment horizontal="center"/>
    </xf>
    <xf numFmtId="0" fontId="0" fillId="19" borderId="33" xfId="0" applyFill="1" applyBorder="1" applyAlignment="1">
      <alignment horizontal="center"/>
    </xf>
    <xf numFmtId="0" fontId="8" fillId="18" borderId="35" xfId="0" applyFont="1" applyFill="1" applyBorder="1" applyAlignment="1">
      <alignment horizontal="center" vertical="center" wrapText="1"/>
    </xf>
    <xf numFmtId="0" fontId="9" fillId="18" borderId="36" xfId="0" applyFont="1" applyFill="1" applyBorder="1" applyAlignment="1">
      <alignment horizontal="center"/>
    </xf>
    <xf numFmtId="0" fontId="9" fillId="18" borderId="37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7" borderId="40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8" xfId="0" applyFont="1" applyBorder="1" applyAlignment="1"/>
    <xf numFmtId="0" fontId="0" fillId="0" borderId="38" xfId="0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17" borderId="43" xfId="0" applyFont="1" applyFill="1" applyBorder="1" applyAlignment="1">
      <alignment horizontal="center"/>
    </xf>
    <xf numFmtId="0" fontId="0" fillId="17" borderId="39" xfId="0" applyFill="1" applyBorder="1" applyAlignment="1">
      <alignment horizontal="center"/>
    </xf>
    <xf numFmtId="0" fontId="10" fillId="9" borderId="43" xfId="0" applyFont="1" applyFill="1" applyBorder="1" applyAlignment="1">
      <alignment horizontal="center"/>
    </xf>
    <xf numFmtId="0" fontId="0" fillId="6" borderId="39" xfId="0" applyFill="1" applyBorder="1" applyAlignment="1">
      <alignment horizontal="center"/>
    </xf>
    <xf numFmtId="0" fontId="13" fillId="0" borderId="0" xfId="0" applyFont="1" applyAlignment="1">
      <alignment horizontal="right"/>
    </xf>
    <xf numFmtId="0" fontId="2" fillId="3" borderId="51" xfId="0" applyFont="1" applyFill="1" applyBorder="1" applyAlignment="1">
      <alignment horizontal="center"/>
    </xf>
    <xf numFmtId="0" fontId="2" fillId="3" borderId="57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164" fontId="0" fillId="3" borderId="54" xfId="0" applyNumberFormat="1" applyFill="1" applyBorder="1" applyAlignment="1">
      <alignment horizontal="center"/>
    </xf>
    <xf numFmtId="0" fontId="0" fillId="3" borderId="5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2" fillId="5" borderId="51" xfId="0" applyFont="1" applyFill="1" applyBorder="1" applyAlignment="1">
      <alignment horizontal="center"/>
    </xf>
    <xf numFmtId="0" fontId="2" fillId="5" borderId="57" xfId="0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5" borderId="56" xfId="0" applyFill="1" applyBorder="1" applyAlignment="1">
      <alignment horizontal="center"/>
    </xf>
    <xf numFmtId="0" fontId="0" fillId="5" borderId="47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55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2" fillId="3" borderId="59" xfId="0" applyFont="1" applyFill="1" applyBorder="1" applyAlignment="1">
      <alignment horizontal="center"/>
    </xf>
    <xf numFmtId="0" fontId="0" fillId="3" borderId="60" xfId="0" applyFill="1" applyBorder="1" applyAlignment="1">
      <alignment horizontal="center"/>
    </xf>
    <xf numFmtId="0" fontId="0" fillId="3" borderId="61" xfId="0" applyFill="1" applyBorder="1" applyAlignment="1">
      <alignment horizontal="center"/>
    </xf>
    <xf numFmtId="0" fontId="0" fillId="3" borderId="62" xfId="0" applyFill="1" applyBorder="1" applyAlignment="1">
      <alignment horizontal="center"/>
    </xf>
    <xf numFmtId="0" fontId="0" fillId="3" borderId="58" xfId="0" applyFill="1" applyBorder="1" applyAlignment="1">
      <alignment horizontal="center"/>
    </xf>
    <xf numFmtId="0" fontId="2" fillId="3" borderId="63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5" xfId="0" applyFont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5" borderId="22" xfId="0" applyFont="1" applyFill="1" applyBorder="1" applyAlignment="1">
      <alignment horizontal="centerContinuous" vertical="center" wrapText="1"/>
    </xf>
    <xf numFmtId="0" fontId="2" fillId="15" borderId="26" xfId="0" applyFont="1" applyFill="1" applyBorder="1" applyAlignment="1">
      <alignment horizontal="centerContinuous" vertical="center" wrapText="1"/>
    </xf>
    <xf numFmtId="0" fontId="0" fillId="15" borderId="24" xfId="0" applyFill="1" applyBorder="1" applyAlignment="1">
      <alignment horizontal="center"/>
    </xf>
    <xf numFmtId="0" fontId="0" fillId="15" borderId="27" xfId="0" applyFill="1" applyBorder="1" applyAlignment="1">
      <alignment horizontal="center"/>
    </xf>
    <xf numFmtId="0" fontId="2" fillId="22" borderId="22" xfId="0" applyFont="1" applyFill="1" applyBorder="1" applyAlignment="1">
      <alignment horizontal="center" vertical="center" wrapText="1"/>
    </xf>
    <xf numFmtId="0" fontId="2" fillId="22" borderId="23" xfId="0" applyFont="1" applyFill="1" applyBorder="1" applyAlignment="1">
      <alignment horizontal="center"/>
    </xf>
    <xf numFmtId="0" fontId="2" fillId="22" borderId="24" xfId="0" applyFont="1" applyFill="1" applyBorder="1" applyAlignment="1">
      <alignment horizontal="center"/>
    </xf>
    <xf numFmtId="0" fontId="2" fillId="23" borderId="18" xfId="0" applyFont="1" applyFill="1" applyBorder="1" applyAlignment="1">
      <alignment horizontal="center" vertical="center" wrapText="1"/>
    </xf>
    <xf numFmtId="0" fontId="2" fillId="23" borderId="5" xfId="0" applyFont="1" applyFill="1" applyBorder="1" applyAlignment="1">
      <alignment horizontal="center"/>
    </xf>
    <xf numFmtId="0" fontId="2" fillId="23" borderId="8" xfId="0" applyFont="1" applyFill="1" applyBorder="1" applyAlignment="1">
      <alignment horizontal="center"/>
    </xf>
    <xf numFmtId="0" fontId="6" fillId="24" borderId="21" xfId="0" applyFont="1" applyFill="1" applyBorder="1" applyAlignment="1">
      <alignment horizontal="center" vertical="center" wrapText="1"/>
    </xf>
    <xf numFmtId="0" fontId="6" fillId="24" borderId="14" xfId="0" applyFont="1" applyFill="1" applyBorder="1" applyAlignment="1">
      <alignment horizontal="center"/>
    </xf>
    <xf numFmtId="0" fontId="6" fillId="24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9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20" borderId="64" xfId="0" applyFont="1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2" fillId="3" borderId="53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3" borderId="48" xfId="0" applyFont="1" applyFill="1" applyBorder="1" applyAlignment="1">
      <alignment horizontal="right"/>
    </xf>
    <xf numFmtId="0" fontId="2" fillId="5" borderId="53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2" fillId="5" borderId="48" xfId="0" applyFont="1" applyFill="1" applyBorder="1" applyAlignment="1">
      <alignment horizontal="right"/>
    </xf>
    <xf numFmtId="0" fontId="5" fillId="5" borderId="3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4" fillId="5" borderId="67" xfId="0" applyFont="1" applyFill="1" applyBorder="1" applyAlignment="1">
      <alignment horizontal="center"/>
    </xf>
    <xf numFmtId="0" fontId="4" fillId="22" borderId="24" xfId="0" applyFont="1" applyFill="1" applyBorder="1" applyAlignment="1">
      <alignment horizontal="center"/>
    </xf>
    <xf numFmtId="0" fontId="4" fillId="23" borderId="8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14" fillId="9" borderId="41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31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00FF00"/>
      <color rgb="FFFF66FF"/>
      <color rgb="FF0000FF"/>
      <color rgb="FFFF99FF"/>
      <color rgb="FFFFCCFF"/>
      <color rgb="FFFF3399"/>
      <color rgb="FF99FF99"/>
      <color rgb="FFFF99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12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11</c:v>
                </c:pt>
                <c:pt idx="5">
                  <c:v>19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10</c:v>
                </c:pt>
                <c:pt idx="2">
                  <c:v>7</c:v>
                </c:pt>
                <c:pt idx="3">
                  <c:v>15</c:v>
                </c:pt>
                <c:pt idx="4">
                  <c:v>15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10</c:v>
                </c:pt>
                <c:pt idx="2">
                  <c:v>5</c:v>
                </c:pt>
                <c:pt idx="3">
                  <c:v>28</c:v>
                </c:pt>
                <c:pt idx="4">
                  <c:v>22</c:v>
                </c:pt>
                <c:pt idx="5">
                  <c:v>23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12</c:v>
                </c:pt>
                <c:pt idx="2">
                  <c:v>21</c:v>
                </c:pt>
                <c:pt idx="3">
                  <c:v>16</c:v>
                </c:pt>
                <c:pt idx="4">
                  <c:v>32</c:v>
                </c:pt>
                <c:pt idx="5">
                  <c:v>40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12</c:v>
                </c:pt>
                <c:pt idx="2">
                  <c:v>18</c:v>
                </c:pt>
                <c:pt idx="3">
                  <c:v>31</c:v>
                </c:pt>
                <c:pt idx="4">
                  <c:v>39</c:v>
                </c:pt>
                <c:pt idx="5">
                  <c:v>42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14</c:v>
                </c:pt>
                <c:pt idx="1">
                  <c:v>18</c:v>
                </c:pt>
                <c:pt idx="2">
                  <c:v>21</c:v>
                </c:pt>
                <c:pt idx="3">
                  <c:v>19</c:v>
                </c:pt>
                <c:pt idx="4">
                  <c:v>51</c:v>
                </c:pt>
                <c:pt idx="5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660608"/>
        <c:axId val="148662144"/>
        <c:axId val="104741504"/>
      </c:area3DChart>
      <c:catAx>
        <c:axId val="1486606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8662144"/>
        <c:crosses val="autoZero"/>
        <c:auto val="1"/>
        <c:lblAlgn val="ctr"/>
        <c:lblOffset val="100"/>
        <c:noMultiLvlLbl val="0"/>
      </c:catAx>
      <c:valAx>
        <c:axId val="148662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8660608"/>
        <c:crosses val="autoZero"/>
        <c:crossBetween val="midCat"/>
      </c:valAx>
      <c:serAx>
        <c:axId val="1047415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866214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10</c:v>
                </c:pt>
                <c:pt idx="5">
                  <c:v>10</c:v>
                </c:pt>
                <c:pt idx="6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10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18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  <c:pt idx="4">
                  <c:v>21</c:v>
                </c:pt>
                <c:pt idx="5">
                  <c:v>18</c:v>
                </c:pt>
                <c:pt idx="6">
                  <c:v>21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6</c:v>
                </c:pt>
                <c:pt idx="1">
                  <c:v>10</c:v>
                </c:pt>
                <c:pt idx="2">
                  <c:v>15</c:v>
                </c:pt>
                <c:pt idx="3">
                  <c:v>28</c:v>
                </c:pt>
                <c:pt idx="4">
                  <c:v>16</c:v>
                </c:pt>
                <c:pt idx="5">
                  <c:v>31</c:v>
                </c:pt>
                <c:pt idx="6">
                  <c:v>19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12</c:v>
                </c:pt>
                <c:pt idx="1">
                  <c:v>11</c:v>
                </c:pt>
                <c:pt idx="2">
                  <c:v>15</c:v>
                </c:pt>
                <c:pt idx="3">
                  <c:v>22</c:v>
                </c:pt>
                <c:pt idx="4">
                  <c:v>32</c:v>
                </c:pt>
                <c:pt idx="5">
                  <c:v>39</c:v>
                </c:pt>
                <c:pt idx="6">
                  <c:v>51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19</c:v>
                </c:pt>
                <c:pt idx="2">
                  <c:v>20</c:v>
                </c:pt>
                <c:pt idx="3">
                  <c:v>23</c:v>
                </c:pt>
                <c:pt idx="4">
                  <c:v>40</c:v>
                </c:pt>
                <c:pt idx="5">
                  <c:v>42</c:v>
                </c:pt>
                <c:pt idx="6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697472"/>
        <c:axId val="148699008"/>
        <c:axId val="148672960"/>
      </c:area3DChart>
      <c:catAx>
        <c:axId val="1486974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8699008"/>
        <c:crosses val="autoZero"/>
        <c:auto val="1"/>
        <c:lblAlgn val="ctr"/>
        <c:lblOffset val="100"/>
        <c:noMultiLvlLbl val="0"/>
      </c:catAx>
      <c:valAx>
        <c:axId val="148699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8697472"/>
        <c:crosses val="autoZero"/>
        <c:crossBetween val="midCat"/>
      </c:valAx>
      <c:serAx>
        <c:axId val="1486729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4869900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12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11</c:v>
                </c:pt>
                <c:pt idx="5">
                  <c:v>19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10</c:v>
                </c:pt>
                <c:pt idx="2">
                  <c:v>7</c:v>
                </c:pt>
                <c:pt idx="3">
                  <c:v>15</c:v>
                </c:pt>
                <c:pt idx="4">
                  <c:v>15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10</c:v>
                </c:pt>
                <c:pt idx="2">
                  <c:v>5</c:v>
                </c:pt>
                <c:pt idx="3">
                  <c:v>28</c:v>
                </c:pt>
                <c:pt idx="4">
                  <c:v>22</c:v>
                </c:pt>
                <c:pt idx="5">
                  <c:v>23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12</c:v>
                </c:pt>
                <c:pt idx="2">
                  <c:v>21</c:v>
                </c:pt>
                <c:pt idx="3">
                  <c:v>16</c:v>
                </c:pt>
                <c:pt idx="4">
                  <c:v>32</c:v>
                </c:pt>
                <c:pt idx="5">
                  <c:v>40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12</c:v>
                </c:pt>
                <c:pt idx="2">
                  <c:v>18</c:v>
                </c:pt>
                <c:pt idx="3">
                  <c:v>31</c:v>
                </c:pt>
                <c:pt idx="4">
                  <c:v>39</c:v>
                </c:pt>
                <c:pt idx="5">
                  <c:v>42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14</c:v>
                </c:pt>
                <c:pt idx="1">
                  <c:v>18</c:v>
                </c:pt>
                <c:pt idx="2">
                  <c:v>21</c:v>
                </c:pt>
                <c:pt idx="3">
                  <c:v>19</c:v>
                </c:pt>
                <c:pt idx="4">
                  <c:v>51</c:v>
                </c:pt>
                <c:pt idx="5">
                  <c:v>69</c:v>
                </c:pt>
              </c:numCache>
            </c:numRef>
          </c:val>
        </c:ser>
        <c:bandFmts/>
        <c:axId val="148736256"/>
        <c:axId val="148754432"/>
        <c:axId val="148750784"/>
      </c:surface3DChart>
      <c:catAx>
        <c:axId val="1487362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8754432"/>
        <c:crosses val="autoZero"/>
        <c:auto val="1"/>
        <c:lblAlgn val="ctr"/>
        <c:lblOffset val="100"/>
        <c:noMultiLvlLbl val="0"/>
      </c:catAx>
      <c:valAx>
        <c:axId val="148754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8736256"/>
        <c:crosses val="autoZero"/>
        <c:crossBetween val="midCat"/>
      </c:valAx>
      <c:serAx>
        <c:axId val="1487507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875443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638175</xdr:colOff>
      <xdr:row>14</xdr:row>
      <xdr:rowOff>104774</xdr:rowOff>
    </xdr:from>
    <xdr:to>
      <xdr:col>21</xdr:col>
      <xdr:colOff>409575</xdr:colOff>
      <xdr:row>20</xdr:row>
      <xdr:rowOff>57149</xdr:rowOff>
    </xdr:to>
    <xdr:sp macro="" textlink="">
      <xdr:nvSpPr>
        <xdr:cNvPr id="3" name="TextBox 2"/>
        <xdr:cNvSpPr txBox="1"/>
      </xdr:nvSpPr>
      <xdr:spPr>
        <a:xfrm>
          <a:off x="9344025" y="3133724"/>
          <a:ext cx="1057275" cy="1152525"/>
        </a:xfrm>
        <a:prstGeom prst="rect">
          <a:avLst/>
        </a:prstGeom>
        <a:ln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re</a:t>
          </a:r>
          <a:r>
            <a:rPr lang="en-US" sz="11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flects divine power bonus, which Bill might cast again, so leave as is.</a:t>
          </a:r>
          <a:endParaRPr lang="en-US" sz="11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21</xdr:col>
      <xdr:colOff>409575</xdr:colOff>
      <xdr:row>3</xdr:row>
      <xdr:rowOff>171452</xdr:rowOff>
    </xdr:from>
    <xdr:to>
      <xdr:col>23</xdr:col>
      <xdr:colOff>47625</xdr:colOff>
      <xdr:row>14</xdr:row>
      <xdr:rowOff>114300</xdr:rowOff>
    </xdr:to>
    <xdr:cxnSp macro="">
      <xdr:nvCxnSpPr>
        <xdr:cNvPr id="5" name="Straight Arrow Connector 4"/>
        <xdr:cNvCxnSpPr/>
      </xdr:nvCxnSpPr>
      <xdr:spPr>
        <a:xfrm flipV="1">
          <a:off x="10401300" y="1200152"/>
          <a:ext cx="885825" cy="1943098"/>
        </a:xfrm>
        <a:prstGeom prst="straightConnector1">
          <a:avLst/>
        </a:prstGeom>
        <a:ln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showGridLines="0" tabSelected="1" workbookViewId="0"/>
  </sheetViews>
  <sheetFormatPr defaultRowHeight="15.75" x14ac:dyDescent="0.25"/>
  <cols>
    <col min="1" max="1" width="16.25" bestFit="1" customWidth="1"/>
    <col min="2" max="2" width="6.125" style="22" bestFit="1" customWidth="1"/>
    <col min="3" max="3" width="8.375" style="22" bestFit="1" customWidth="1"/>
    <col min="4" max="4" width="4.375" style="22" bestFit="1" customWidth="1"/>
    <col min="5" max="5" width="8.5" style="22" bestFit="1" customWidth="1"/>
    <col min="6" max="6" width="7.625" style="22" bestFit="1" customWidth="1"/>
    <col min="7" max="7" width="2.75" customWidth="1"/>
    <col min="8" max="8" width="14.125" bestFit="1" customWidth="1"/>
    <col min="9" max="9" width="5.875" bestFit="1" customWidth="1"/>
    <col min="10" max="10" width="16.375" bestFit="1" customWidth="1"/>
    <col min="11" max="11" width="2.75" customWidth="1"/>
    <col min="12" max="12" width="18.75" bestFit="1" customWidth="1"/>
    <col min="13" max="13" width="6.5" bestFit="1" customWidth="1"/>
    <col min="14" max="14" width="2.75" customWidth="1"/>
    <col min="15" max="15" width="19.375" bestFit="1" customWidth="1"/>
    <col min="16" max="16" width="4.875" bestFit="1" customWidth="1"/>
    <col min="17" max="17" width="15.75" bestFit="1" customWidth="1"/>
  </cols>
  <sheetData>
    <row r="1" spans="1:17" s="135" customFormat="1" ht="32.25" thickBot="1" x14ac:dyDescent="0.3">
      <c r="A1" s="133" t="s">
        <v>0</v>
      </c>
      <c r="B1" s="133" t="s">
        <v>1</v>
      </c>
      <c r="C1" s="133" t="s">
        <v>2</v>
      </c>
      <c r="D1" s="134" t="s">
        <v>3</v>
      </c>
      <c r="E1" s="133" t="s">
        <v>4</v>
      </c>
      <c r="F1" s="133" t="s">
        <v>5</v>
      </c>
      <c r="H1" s="136" t="s">
        <v>24</v>
      </c>
      <c r="I1" s="136"/>
      <c r="J1" s="136"/>
      <c r="K1" s="136"/>
      <c r="L1" s="136"/>
      <c r="M1" s="136"/>
      <c r="N1" s="136"/>
      <c r="O1" s="136" t="s">
        <v>25</v>
      </c>
      <c r="P1" s="136"/>
      <c r="Q1" s="136"/>
    </row>
    <row r="2" spans="1:17" ht="17.25" thickTop="1" thickBot="1" x14ac:dyDescent="0.3">
      <c r="A2" s="109" t="s">
        <v>132</v>
      </c>
      <c r="B2" s="109">
        <v>1</v>
      </c>
      <c r="C2" s="86">
        <v>4</v>
      </c>
      <c r="D2" s="175">
        <f t="shared" ref="D2:D5" ca="1" si="0">RANDBETWEEN(1,20)</f>
        <v>7</v>
      </c>
      <c r="E2" s="86">
        <f ca="1">SUM(C2:D2)</f>
        <v>11</v>
      </c>
      <c r="F2" s="86" t="s">
        <v>6</v>
      </c>
      <c r="H2" s="103" t="s">
        <v>0</v>
      </c>
      <c r="I2" s="104" t="s">
        <v>26</v>
      </c>
      <c r="J2" s="105" t="s">
        <v>27</v>
      </c>
      <c r="L2" s="125" t="s">
        <v>28</v>
      </c>
      <c r="M2" s="105" t="s">
        <v>29</v>
      </c>
      <c r="O2" s="115" t="s">
        <v>0</v>
      </c>
      <c r="P2" s="116" t="s">
        <v>26</v>
      </c>
      <c r="Q2" s="117" t="s">
        <v>27</v>
      </c>
    </row>
    <row r="3" spans="1:17" x14ac:dyDescent="0.25">
      <c r="A3" s="109" t="s">
        <v>8</v>
      </c>
      <c r="B3" s="109">
        <v>1</v>
      </c>
      <c r="C3" s="86">
        <v>3</v>
      </c>
      <c r="D3" s="175">
        <f t="shared" ca="1" si="0"/>
        <v>11</v>
      </c>
      <c r="E3" s="86">
        <f ca="1">SUM(C3:D3)</f>
        <v>14</v>
      </c>
      <c r="F3" s="86" t="s">
        <v>9</v>
      </c>
      <c r="H3" s="106" t="s">
        <v>8</v>
      </c>
      <c r="I3" s="107">
        <v>8</v>
      </c>
      <c r="J3" s="108" t="s">
        <v>30</v>
      </c>
      <c r="L3" s="126" t="s">
        <v>31</v>
      </c>
      <c r="M3" s="108">
        <v>4</v>
      </c>
      <c r="O3" s="118" t="s">
        <v>144</v>
      </c>
      <c r="P3" s="119">
        <v>7</v>
      </c>
      <c r="Q3" s="120" t="s">
        <v>145</v>
      </c>
    </row>
    <row r="4" spans="1:17" x14ac:dyDescent="0.25">
      <c r="A4" s="109" t="s">
        <v>7</v>
      </c>
      <c r="B4" s="109">
        <v>1</v>
      </c>
      <c r="C4" s="86">
        <v>4</v>
      </c>
      <c r="D4" s="175">
        <f t="shared" ca="1" si="0"/>
        <v>10</v>
      </c>
      <c r="E4" s="86">
        <f ca="1">SUM(C4:D4)</f>
        <v>14</v>
      </c>
      <c r="F4" s="86" t="s">
        <v>6</v>
      </c>
      <c r="H4" s="106" t="s">
        <v>32</v>
      </c>
      <c r="I4" s="109">
        <v>8</v>
      </c>
      <c r="J4" s="108" t="s">
        <v>33</v>
      </c>
      <c r="L4" s="127" t="s">
        <v>34</v>
      </c>
      <c r="M4" s="108">
        <v>4</v>
      </c>
      <c r="O4" s="118"/>
      <c r="P4" s="87"/>
      <c r="Q4" s="120"/>
    </row>
    <row r="5" spans="1:17" x14ac:dyDescent="0.25">
      <c r="A5" s="109" t="s">
        <v>35</v>
      </c>
      <c r="B5" s="109">
        <v>1</v>
      </c>
      <c r="C5" s="86">
        <v>3</v>
      </c>
      <c r="D5" s="175">
        <f t="shared" ca="1" si="0"/>
        <v>10</v>
      </c>
      <c r="E5" s="86">
        <f ca="1">SUM(C5:D5)</f>
        <v>13</v>
      </c>
      <c r="F5" s="86" t="s">
        <v>6</v>
      </c>
      <c r="H5" s="106" t="s">
        <v>35</v>
      </c>
      <c r="I5" s="109">
        <v>8</v>
      </c>
      <c r="J5" s="108" t="s">
        <v>36</v>
      </c>
      <c r="L5" s="127" t="s">
        <v>37</v>
      </c>
      <c r="M5" s="108">
        <v>6</v>
      </c>
      <c r="O5" s="118"/>
      <c r="P5" s="87"/>
      <c r="Q5" s="120"/>
    </row>
    <row r="6" spans="1:17" ht="16.5" thickBot="1" x14ac:dyDescent="0.3">
      <c r="A6" s="87" t="s">
        <v>159</v>
      </c>
      <c r="B6" s="87">
        <v>3</v>
      </c>
      <c r="C6" s="86">
        <v>5</v>
      </c>
      <c r="D6" s="175">
        <f ca="1">RANDBETWEEN(1,20)</f>
        <v>15</v>
      </c>
      <c r="E6" s="86">
        <f ca="1">SUM(C6:D6)</f>
        <v>20</v>
      </c>
      <c r="F6" s="86" t="s">
        <v>6</v>
      </c>
      <c r="H6" s="106" t="s">
        <v>7</v>
      </c>
      <c r="I6" s="110">
        <v>8</v>
      </c>
      <c r="J6" s="108" t="s">
        <v>38</v>
      </c>
      <c r="L6" s="127" t="s">
        <v>39</v>
      </c>
      <c r="M6" s="108">
        <v>2</v>
      </c>
      <c r="O6" s="118"/>
      <c r="P6" s="87"/>
      <c r="Q6" s="120"/>
    </row>
    <row r="7" spans="1:17" x14ac:dyDescent="0.25">
      <c r="D7" s="91"/>
      <c r="H7" s="158" t="s">
        <v>41</v>
      </c>
      <c r="I7" s="111">
        <f>AVERAGE(I3:I6)</f>
        <v>8</v>
      </c>
      <c r="J7" s="112"/>
      <c r="L7" s="127" t="s">
        <v>40</v>
      </c>
      <c r="M7" s="108">
        <v>2</v>
      </c>
      <c r="O7" s="161" t="s">
        <v>41</v>
      </c>
      <c r="P7" s="121">
        <f>AVERAGE(P3:P6)</f>
        <v>7</v>
      </c>
      <c r="Q7" s="122"/>
    </row>
    <row r="8" spans="1:17" x14ac:dyDescent="0.25">
      <c r="D8" s="175">
        <f ca="1">RANDBETWEEN(1,20)</f>
        <v>6</v>
      </c>
      <c r="H8" s="159" t="s">
        <v>43</v>
      </c>
      <c r="I8" s="113">
        <f>SUM(I3:I6)</f>
        <v>32</v>
      </c>
      <c r="J8" s="108"/>
      <c r="L8" s="127" t="s">
        <v>38</v>
      </c>
      <c r="M8" s="108">
        <v>8</v>
      </c>
      <c r="O8" s="162" t="s">
        <v>43</v>
      </c>
      <c r="P8" s="123">
        <f>SUM(P3:P6)</f>
        <v>7</v>
      </c>
      <c r="Q8" s="120"/>
    </row>
    <row r="9" spans="1:17" x14ac:dyDescent="0.25">
      <c r="D9" s="91"/>
      <c r="H9" s="159" t="s">
        <v>45</v>
      </c>
      <c r="I9" s="113">
        <f>COUNT(I3:I6)</f>
        <v>4</v>
      </c>
      <c r="J9" s="108"/>
      <c r="L9" s="127" t="s">
        <v>42</v>
      </c>
      <c r="M9" s="108">
        <v>4</v>
      </c>
      <c r="O9" s="162" t="s">
        <v>45</v>
      </c>
      <c r="P9" s="123">
        <f>COUNT(P3:P6)</f>
        <v>1</v>
      </c>
      <c r="Q9" s="120"/>
    </row>
    <row r="10" spans="1:17" x14ac:dyDescent="0.25">
      <c r="A10" s="87" t="s">
        <v>144</v>
      </c>
      <c r="B10" s="87">
        <v>2</v>
      </c>
      <c r="C10" s="86">
        <v>-1</v>
      </c>
      <c r="D10" s="175">
        <f ca="1">RANDBETWEEN(1,20)</f>
        <v>4</v>
      </c>
      <c r="E10" s="86">
        <f ca="1">SUM(C10:D10)</f>
        <v>3</v>
      </c>
      <c r="F10" s="86" t="s">
        <v>147</v>
      </c>
      <c r="H10" s="159" t="s">
        <v>47</v>
      </c>
      <c r="I10" s="152">
        <f>I8/4</f>
        <v>8</v>
      </c>
      <c r="J10" s="108" t="s">
        <v>48</v>
      </c>
      <c r="L10" s="128" t="s">
        <v>44</v>
      </c>
      <c r="M10" s="129">
        <v>2</v>
      </c>
      <c r="O10" s="162" t="s">
        <v>47</v>
      </c>
      <c r="P10" s="150">
        <f>P8/4</f>
        <v>1.75</v>
      </c>
      <c r="Q10" s="120" t="s">
        <v>48</v>
      </c>
    </row>
    <row r="11" spans="1:17" ht="16.5" thickBot="1" x14ac:dyDescent="0.3">
      <c r="A11" s="87" t="s">
        <v>155</v>
      </c>
      <c r="B11" s="87">
        <v>3</v>
      </c>
      <c r="C11" s="86">
        <v>5</v>
      </c>
      <c r="D11" s="175">
        <f ca="1">RANDBETWEEN(1,20)</f>
        <v>13</v>
      </c>
      <c r="E11" s="86">
        <f ca="1">SUM(C11:D11)</f>
        <v>18</v>
      </c>
      <c r="F11" s="86" t="s">
        <v>6</v>
      </c>
      <c r="H11" s="160" t="s">
        <v>49</v>
      </c>
      <c r="I11" s="153">
        <f>I10*2</f>
        <v>16</v>
      </c>
      <c r="J11" s="114" t="s">
        <v>50</v>
      </c>
      <c r="L11" s="130" t="s">
        <v>46</v>
      </c>
      <c r="M11" s="131">
        <f>SUM(M3:M10)</f>
        <v>32</v>
      </c>
      <c r="O11" s="163" t="s">
        <v>49</v>
      </c>
      <c r="P11" s="151">
        <f>P10*2</f>
        <v>3.5</v>
      </c>
      <c r="Q11" s="124" t="s">
        <v>50</v>
      </c>
    </row>
    <row r="12" spans="1:17" ht="16.5" thickTop="1" x14ac:dyDescent="0.25"/>
    <row r="13" spans="1:17" x14ac:dyDescent="0.25">
      <c r="O13" s="102" t="s">
        <v>51</v>
      </c>
      <c r="P13" s="155">
        <f>I10</f>
        <v>8</v>
      </c>
    </row>
    <row r="14" spans="1:17" x14ac:dyDescent="0.25">
      <c r="O14" s="102" t="s">
        <v>52</v>
      </c>
      <c r="P14" s="155">
        <f>I11</f>
        <v>16</v>
      </c>
    </row>
    <row r="15" spans="1:17" x14ac:dyDescent="0.25">
      <c r="O15" s="102" t="s">
        <v>53</v>
      </c>
      <c r="P15" s="155">
        <f>I8</f>
        <v>32</v>
      </c>
    </row>
    <row r="17" spans="15:16" x14ac:dyDescent="0.25">
      <c r="O17" s="15" t="s">
        <v>54</v>
      </c>
      <c r="P17" s="154">
        <f>P8</f>
        <v>7</v>
      </c>
    </row>
  </sheetData>
  <sortState ref="A2:F8">
    <sortCondition descending="1" ref="E2:E8"/>
    <sortCondition descending="1" ref="C2:C8"/>
  </sortState>
  <conditionalFormatting sqref="P17">
    <cfRule type="cellIs" dxfId="30" priority="1" operator="greaterThan">
      <formula>$P$15</formula>
    </cfRule>
    <cfRule type="cellIs" dxfId="29" priority="2" operator="between">
      <formula>$P$14</formula>
      <formula>$P$13+$P$14</formula>
    </cfRule>
    <cfRule type="cellIs" dxfId="28" priority="3" operator="between">
      <formula>$P$13+$P$14</formula>
      <formula>$P$15</formula>
    </cfRule>
    <cfRule type="cellIs" dxfId="27" priority="5" operator="between">
      <formula>$P$13</formula>
      <formula>$P$14</formula>
    </cfRule>
    <cfRule type="cellIs" dxfId="26" priority="6" operator="lessThan">
      <formula>$P$13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3"/>
  <sheetViews>
    <sheetView showGridLines="0" workbookViewId="0"/>
  </sheetViews>
  <sheetFormatPr defaultRowHeight="15.75" x14ac:dyDescent="0.25"/>
  <cols>
    <col min="1" max="1" width="16.375" style="22" bestFit="1" customWidth="1"/>
    <col min="2" max="2" width="13.75" style="22" bestFit="1" customWidth="1"/>
    <col min="3" max="3" width="13.875" style="22" bestFit="1" customWidth="1"/>
    <col min="4" max="4" width="5" style="22" bestFit="1" customWidth="1"/>
    <col min="5" max="5" width="6" style="22" bestFit="1" customWidth="1"/>
    <col min="6" max="6" width="3.875" style="22" bestFit="1" customWidth="1"/>
    <col min="7" max="7" width="6.875" style="22" bestFit="1" customWidth="1"/>
    <col min="8" max="8" width="3.875" style="22" bestFit="1" customWidth="1"/>
    <col min="9" max="9" width="5.25" style="22" bestFit="1" customWidth="1"/>
  </cols>
  <sheetData>
    <row r="1" spans="1:9" ht="16.5" thickBot="1" x14ac:dyDescent="0.3">
      <c r="A1" s="132" t="s">
        <v>0</v>
      </c>
      <c r="B1" s="96" t="s">
        <v>55</v>
      </c>
      <c r="C1" s="96" t="s">
        <v>56</v>
      </c>
      <c r="D1" s="98" t="s">
        <v>57</v>
      </c>
      <c r="E1" s="96" t="s">
        <v>58</v>
      </c>
      <c r="F1" s="96" t="s">
        <v>59</v>
      </c>
      <c r="G1" s="96" t="s">
        <v>60</v>
      </c>
      <c r="H1" s="100" t="s">
        <v>61</v>
      </c>
      <c r="I1" s="97" t="s">
        <v>46</v>
      </c>
    </row>
    <row r="2" spans="1:9" x14ac:dyDescent="0.25">
      <c r="A2" s="85" t="s">
        <v>139</v>
      </c>
      <c r="B2" s="86" t="s">
        <v>140</v>
      </c>
      <c r="C2" s="86" t="s">
        <v>137</v>
      </c>
      <c r="D2" s="99">
        <v>2</v>
      </c>
      <c r="E2" s="86">
        <v>2</v>
      </c>
      <c r="F2" s="86">
        <v>0</v>
      </c>
      <c r="G2" s="86">
        <v>0</v>
      </c>
      <c r="H2" s="175">
        <f t="shared" ref="H2:H5" ca="1" si="0">RANDBETWEEN(1,20)</f>
        <v>20</v>
      </c>
      <c r="I2" s="86">
        <f t="shared" ref="I2:I3" ca="1" si="1">SUM(D2:H2)</f>
        <v>24</v>
      </c>
    </row>
    <row r="3" spans="1:9" x14ac:dyDescent="0.25">
      <c r="A3" s="85" t="s">
        <v>139</v>
      </c>
      <c r="B3" s="86" t="s">
        <v>63</v>
      </c>
      <c r="C3" s="86" t="s">
        <v>64</v>
      </c>
      <c r="D3" s="99">
        <v>2</v>
      </c>
      <c r="E3" s="86">
        <v>2</v>
      </c>
      <c r="F3" s="86">
        <v>0</v>
      </c>
      <c r="G3" s="86">
        <v>0</v>
      </c>
      <c r="H3" s="175">
        <f t="shared" ca="1" si="0"/>
        <v>18</v>
      </c>
      <c r="I3" s="86">
        <f t="shared" ca="1" si="1"/>
        <v>22</v>
      </c>
    </row>
    <row r="4" spans="1:9" x14ac:dyDescent="0.25">
      <c r="A4" s="85" t="s">
        <v>139</v>
      </c>
      <c r="B4" s="86" t="s">
        <v>141</v>
      </c>
      <c r="C4" s="86" t="s">
        <v>142</v>
      </c>
      <c r="D4" s="99">
        <v>-1</v>
      </c>
      <c r="E4" s="101">
        <v>4</v>
      </c>
      <c r="F4" s="86">
        <v>0</v>
      </c>
      <c r="G4" s="86">
        <v>0</v>
      </c>
      <c r="H4" s="175">
        <f t="shared" ca="1" si="0"/>
        <v>8</v>
      </c>
      <c r="I4" s="86">
        <f t="shared" ref="I4" ca="1" si="2">SUM(D4:H4)</f>
        <v>11</v>
      </c>
    </row>
    <row r="5" spans="1:9" x14ac:dyDescent="0.25">
      <c r="A5" s="85" t="s">
        <v>139</v>
      </c>
      <c r="B5" s="86" t="s">
        <v>143</v>
      </c>
      <c r="C5" s="86" t="s">
        <v>62</v>
      </c>
      <c r="D5" s="99">
        <v>-1</v>
      </c>
      <c r="E5" s="101">
        <v>4</v>
      </c>
      <c r="F5" s="86">
        <v>0</v>
      </c>
      <c r="G5" s="86">
        <v>0</v>
      </c>
      <c r="H5" s="175">
        <f t="shared" ca="1" si="0"/>
        <v>13</v>
      </c>
      <c r="I5" s="86">
        <f t="shared" ref="I5" ca="1" si="3">SUM(D5:H5)</f>
        <v>16</v>
      </c>
    </row>
    <row r="6" spans="1:9" ht="16.5" thickBot="1" x14ac:dyDescent="0.3"/>
    <row r="7" spans="1:9" ht="16.5" thickBot="1" x14ac:dyDescent="0.3">
      <c r="A7" s="132" t="s">
        <v>0</v>
      </c>
      <c r="B7" s="96" t="s">
        <v>55</v>
      </c>
      <c r="C7" s="96" t="s">
        <v>56</v>
      </c>
      <c r="D7" s="98" t="s">
        <v>57</v>
      </c>
      <c r="E7" s="96" t="s">
        <v>58</v>
      </c>
      <c r="F7" s="96" t="s">
        <v>59</v>
      </c>
      <c r="G7" s="96" t="s">
        <v>60</v>
      </c>
      <c r="H7" s="100" t="s">
        <v>61</v>
      </c>
      <c r="I7" s="97" t="s">
        <v>46</v>
      </c>
    </row>
    <row r="8" spans="1:9" x14ac:dyDescent="0.25">
      <c r="A8" s="87" t="s">
        <v>144</v>
      </c>
      <c r="B8" s="86" t="s">
        <v>136</v>
      </c>
      <c r="C8" s="86" t="s">
        <v>148</v>
      </c>
      <c r="D8" s="99">
        <v>9</v>
      </c>
      <c r="E8" s="86">
        <v>6</v>
      </c>
      <c r="F8" s="86">
        <v>0</v>
      </c>
      <c r="G8" s="86">
        <v>0</v>
      </c>
      <c r="H8" s="175">
        <f t="shared" ref="H8:H13" ca="1" si="4">RANDBETWEEN(1,20)</f>
        <v>10</v>
      </c>
      <c r="I8" s="86">
        <f t="shared" ref="I8:I9" ca="1" si="5">SUM(D8:H8)</f>
        <v>25</v>
      </c>
    </row>
    <row r="9" spans="1:9" x14ac:dyDescent="0.25">
      <c r="A9" s="87" t="s">
        <v>144</v>
      </c>
      <c r="B9" s="86" t="s">
        <v>146</v>
      </c>
      <c r="C9" s="86" t="s">
        <v>146</v>
      </c>
      <c r="D9" s="99">
        <v>9</v>
      </c>
      <c r="E9" s="86">
        <v>11</v>
      </c>
      <c r="F9" s="86">
        <v>0</v>
      </c>
      <c r="G9" s="86">
        <v>0</v>
      </c>
      <c r="H9" s="175">
        <f t="shared" ca="1" si="4"/>
        <v>5</v>
      </c>
      <c r="I9" s="86">
        <f t="shared" ca="1" si="5"/>
        <v>25</v>
      </c>
    </row>
    <row r="10" spans="1:9" x14ac:dyDescent="0.25">
      <c r="A10" s="87" t="s">
        <v>151</v>
      </c>
      <c r="B10" s="86" t="s">
        <v>140</v>
      </c>
      <c r="C10" s="86" t="s">
        <v>163</v>
      </c>
      <c r="D10" s="99">
        <v>3</v>
      </c>
      <c r="E10" s="86">
        <v>0</v>
      </c>
      <c r="F10" s="86">
        <v>1</v>
      </c>
      <c r="G10" s="86">
        <v>0</v>
      </c>
      <c r="H10" s="175">
        <f t="shared" ca="1" si="4"/>
        <v>20</v>
      </c>
      <c r="I10" s="86">
        <f t="shared" ref="I10" ca="1" si="6">SUM(D10:H10)</f>
        <v>24</v>
      </c>
    </row>
    <row r="11" spans="1:9" x14ac:dyDescent="0.25">
      <c r="A11" s="87" t="s">
        <v>151</v>
      </c>
      <c r="B11" s="86" t="s">
        <v>152</v>
      </c>
      <c r="C11" s="86" t="s">
        <v>153</v>
      </c>
      <c r="D11" s="99">
        <v>3</v>
      </c>
      <c r="E11" s="86">
        <v>2</v>
      </c>
      <c r="F11" s="86">
        <v>1</v>
      </c>
      <c r="G11" s="86">
        <v>0</v>
      </c>
      <c r="H11" s="175">
        <f t="shared" ca="1" si="4"/>
        <v>10</v>
      </c>
      <c r="I11" s="86">
        <f t="shared" ref="I11:I12" ca="1" si="7">SUM(D11:H11)</f>
        <v>16</v>
      </c>
    </row>
    <row r="12" spans="1:9" x14ac:dyDescent="0.25">
      <c r="A12" s="87" t="s">
        <v>160</v>
      </c>
      <c r="B12" s="86" t="s">
        <v>162</v>
      </c>
      <c r="C12" s="86" t="s">
        <v>165</v>
      </c>
      <c r="D12" s="99">
        <v>2</v>
      </c>
      <c r="E12" s="86">
        <v>1</v>
      </c>
      <c r="F12" s="86">
        <v>2</v>
      </c>
      <c r="G12" s="86">
        <v>0</v>
      </c>
      <c r="H12" s="178">
        <f t="shared" ca="1" si="4"/>
        <v>16</v>
      </c>
      <c r="I12" s="86">
        <f t="shared" ca="1" si="7"/>
        <v>21</v>
      </c>
    </row>
    <row r="13" spans="1:9" x14ac:dyDescent="0.25">
      <c r="A13" s="87" t="s">
        <v>161</v>
      </c>
      <c r="B13" s="86" t="s">
        <v>162</v>
      </c>
      <c r="C13" s="86" t="s">
        <v>164</v>
      </c>
      <c r="D13" s="99">
        <v>6</v>
      </c>
      <c r="E13" s="86">
        <v>3</v>
      </c>
      <c r="F13" s="86">
        <v>2</v>
      </c>
      <c r="G13" s="86">
        <v>0</v>
      </c>
      <c r="H13" s="178">
        <f t="shared" ca="1" si="4"/>
        <v>6</v>
      </c>
      <c r="I13" s="86">
        <f t="shared" ref="I13" ca="1" si="8">SUM(D13:H13)</f>
        <v>17</v>
      </c>
    </row>
  </sheetData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workbookViewId="0"/>
  </sheetViews>
  <sheetFormatPr defaultColWidth="3.875" defaultRowHeight="15.75" x14ac:dyDescent="0.25"/>
  <cols>
    <col min="1" max="1" width="9.25" style="22" bestFit="1" customWidth="1"/>
    <col min="2" max="2" width="8.25" style="22" bestFit="1" customWidth="1"/>
    <col min="3" max="3" width="6.375" style="22" bestFit="1" customWidth="1"/>
    <col min="4" max="4" width="4.375" style="22" bestFit="1" customWidth="1"/>
    <col min="5" max="5" width="5" style="22" bestFit="1" customWidth="1"/>
    <col min="6" max="6" width="3.875" style="22"/>
    <col min="7" max="7" width="16.375" style="22" bestFit="1" customWidth="1"/>
    <col min="8" max="8" width="7.875" style="22" bestFit="1" customWidth="1"/>
    <col min="9" max="9" width="6.375" style="22" bestFit="1" customWidth="1"/>
    <col min="10" max="10" width="4.375" style="22" bestFit="1" customWidth="1"/>
    <col min="11" max="11" width="5" style="22" bestFit="1" customWidth="1"/>
    <col min="12" max="16384" width="3.875" style="22"/>
  </cols>
  <sheetData>
    <row r="1" spans="1:11" s="25" customFormat="1" x14ac:dyDescent="0.25">
      <c r="A1" s="173" t="s">
        <v>0</v>
      </c>
      <c r="B1" s="173" t="s">
        <v>135</v>
      </c>
      <c r="C1" s="173" t="s">
        <v>65</v>
      </c>
      <c r="D1" s="95" t="s">
        <v>3</v>
      </c>
      <c r="E1" s="173" t="s">
        <v>66</v>
      </c>
      <c r="G1" s="173" t="s">
        <v>0</v>
      </c>
      <c r="H1" s="173" t="s">
        <v>135</v>
      </c>
      <c r="I1" s="173" t="s">
        <v>65</v>
      </c>
      <c r="J1" s="95" t="s">
        <v>3</v>
      </c>
      <c r="K1" s="173" t="s">
        <v>66</v>
      </c>
    </row>
    <row r="2" spans="1:11" x14ac:dyDescent="0.25">
      <c r="A2" s="83" t="s">
        <v>139</v>
      </c>
      <c r="B2" s="84" t="s">
        <v>67</v>
      </c>
      <c r="C2" s="84">
        <v>7</v>
      </c>
      <c r="D2" s="176">
        <f t="shared" ref="D2:D7" ca="1" si="0">RANDBETWEEN(1,20)</f>
        <v>5</v>
      </c>
      <c r="E2" s="84">
        <f t="shared" ref="E2:E4" ca="1" si="1">D2+C2</f>
        <v>12</v>
      </c>
      <c r="G2" s="164" t="s">
        <v>144</v>
      </c>
      <c r="H2" s="165" t="s">
        <v>67</v>
      </c>
      <c r="I2" s="166">
        <v>7</v>
      </c>
      <c r="J2" s="175">
        <f ca="1">RANDBETWEEN(1,20)</f>
        <v>6</v>
      </c>
      <c r="K2" s="86">
        <f t="shared" ref="K2:K7" ca="1" si="2">J2+I2</f>
        <v>13</v>
      </c>
    </row>
    <row r="3" spans="1:11" x14ac:dyDescent="0.25">
      <c r="A3" s="85" t="s">
        <v>139</v>
      </c>
      <c r="B3" s="86" t="s">
        <v>68</v>
      </c>
      <c r="C3" s="86">
        <v>5</v>
      </c>
      <c r="D3" s="175">
        <f t="shared" ca="1" si="0"/>
        <v>6</v>
      </c>
      <c r="E3" s="86">
        <f t="shared" ca="1" si="1"/>
        <v>11</v>
      </c>
      <c r="G3" s="164" t="s">
        <v>144</v>
      </c>
      <c r="H3" s="165" t="s">
        <v>68</v>
      </c>
      <c r="I3" s="166">
        <v>3</v>
      </c>
      <c r="J3" s="175">
        <f ca="1">RANDBETWEEN(1,20)</f>
        <v>14</v>
      </c>
      <c r="K3" s="86">
        <f t="shared" ca="1" si="2"/>
        <v>17</v>
      </c>
    </row>
    <row r="4" spans="1:11" x14ac:dyDescent="0.25">
      <c r="A4" s="88" t="s">
        <v>139</v>
      </c>
      <c r="B4" s="89" t="s">
        <v>69</v>
      </c>
      <c r="C4" s="89">
        <v>2</v>
      </c>
      <c r="D4" s="177">
        <f t="shared" ca="1" si="0"/>
        <v>10</v>
      </c>
      <c r="E4" s="89">
        <f t="shared" ca="1" si="1"/>
        <v>12</v>
      </c>
      <c r="G4" s="167" t="s">
        <v>144</v>
      </c>
      <c r="H4" s="168" t="s">
        <v>69</v>
      </c>
      <c r="I4" s="169">
        <v>4</v>
      </c>
      <c r="J4" s="177">
        <f ca="1">RANDBETWEEN(1,20)</f>
        <v>12</v>
      </c>
      <c r="K4" s="89">
        <f t="shared" ca="1" si="2"/>
        <v>16</v>
      </c>
    </row>
    <row r="5" spans="1:11" x14ac:dyDescent="0.25">
      <c r="A5" s="85"/>
      <c r="B5" s="86" t="s">
        <v>71</v>
      </c>
      <c r="C5" s="86"/>
      <c r="D5" s="175">
        <f t="shared" ca="1" si="0"/>
        <v>16</v>
      </c>
      <c r="E5" s="86">
        <f t="shared" ref="E5" ca="1" si="3">D5+C5</f>
        <v>16</v>
      </c>
      <c r="G5" s="164" t="s">
        <v>151</v>
      </c>
      <c r="H5" s="165" t="s">
        <v>67</v>
      </c>
      <c r="I5" s="166">
        <v>5</v>
      </c>
      <c r="J5" s="176">
        <f t="shared" ref="J5:J13" ca="1" si="4">RANDBETWEEN(1,20)</f>
        <v>1</v>
      </c>
      <c r="K5" s="84">
        <f t="shared" ca="1" si="2"/>
        <v>6</v>
      </c>
    </row>
    <row r="6" spans="1:11" x14ac:dyDescent="0.25">
      <c r="A6" s="85"/>
      <c r="B6" s="86" t="s">
        <v>70</v>
      </c>
      <c r="C6" s="86"/>
      <c r="D6" s="175">
        <f t="shared" ca="1" si="0"/>
        <v>6</v>
      </c>
      <c r="E6" s="86">
        <f t="shared" ref="E6" ca="1" si="5">D6+C6</f>
        <v>6</v>
      </c>
      <c r="G6" s="164" t="s">
        <v>151</v>
      </c>
      <c r="H6" s="165" t="s">
        <v>68</v>
      </c>
      <c r="I6" s="166">
        <v>7</v>
      </c>
      <c r="J6" s="175">
        <f t="shared" ca="1" si="4"/>
        <v>10</v>
      </c>
      <c r="K6" s="86">
        <f t="shared" ca="1" si="2"/>
        <v>17</v>
      </c>
    </row>
    <row r="7" spans="1:11" x14ac:dyDescent="0.25">
      <c r="A7" s="85"/>
      <c r="B7" s="86" t="s">
        <v>138</v>
      </c>
      <c r="C7" s="86"/>
      <c r="D7" s="175">
        <f t="shared" ca="1" si="0"/>
        <v>4</v>
      </c>
      <c r="E7" s="86">
        <f t="shared" ref="E7" ca="1" si="6">D7+C7</f>
        <v>4</v>
      </c>
      <c r="G7" s="167" t="s">
        <v>151</v>
      </c>
      <c r="H7" s="168" t="s">
        <v>69</v>
      </c>
      <c r="I7" s="169">
        <v>4</v>
      </c>
      <c r="J7" s="177">
        <f t="shared" ca="1" si="4"/>
        <v>9</v>
      </c>
      <c r="K7" s="89">
        <f t="shared" ca="1" si="2"/>
        <v>13</v>
      </c>
    </row>
    <row r="8" spans="1:11" x14ac:dyDescent="0.25">
      <c r="G8" s="164" t="s">
        <v>161</v>
      </c>
      <c r="H8" s="165" t="s">
        <v>67</v>
      </c>
      <c r="I8" s="166">
        <v>3</v>
      </c>
      <c r="J8" s="176">
        <f t="shared" ca="1" si="4"/>
        <v>14</v>
      </c>
      <c r="K8" s="84">
        <f t="shared" ref="K8:K10" ca="1" si="7">J8+I8</f>
        <v>17</v>
      </c>
    </row>
    <row r="9" spans="1:11" x14ac:dyDescent="0.25">
      <c r="G9" s="164" t="s">
        <v>161</v>
      </c>
      <c r="H9" s="165" t="s">
        <v>68</v>
      </c>
      <c r="I9" s="166">
        <v>7</v>
      </c>
      <c r="J9" s="175">
        <f t="shared" ca="1" si="4"/>
        <v>18</v>
      </c>
      <c r="K9" s="86">
        <f t="shared" ca="1" si="7"/>
        <v>25</v>
      </c>
    </row>
    <row r="10" spans="1:11" x14ac:dyDescent="0.25">
      <c r="G10" s="167" t="s">
        <v>161</v>
      </c>
      <c r="H10" s="168" t="s">
        <v>69</v>
      </c>
      <c r="I10" s="169">
        <v>1</v>
      </c>
      <c r="J10" s="177">
        <f t="shared" ca="1" si="4"/>
        <v>10</v>
      </c>
      <c r="K10" s="89">
        <f t="shared" ca="1" si="7"/>
        <v>11</v>
      </c>
    </row>
    <row r="11" spans="1:11" x14ac:dyDescent="0.25">
      <c r="G11" s="164" t="s">
        <v>160</v>
      </c>
      <c r="H11" s="165" t="s">
        <v>67</v>
      </c>
      <c r="I11" s="166">
        <v>-2</v>
      </c>
      <c r="J11" s="176">
        <f t="shared" ca="1" si="4"/>
        <v>1</v>
      </c>
      <c r="K11" s="84">
        <f t="shared" ref="K11:K13" ca="1" si="8">J11+I11</f>
        <v>-1</v>
      </c>
    </row>
    <row r="12" spans="1:11" x14ac:dyDescent="0.25">
      <c r="G12" s="164" t="s">
        <v>160</v>
      </c>
      <c r="H12" s="165" t="s">
        <v>68</v>
      </c>
      <c r="I12" s="166">
        <v>1</v>
      </c>
      <c r="J12" s="175">
        <f t="shared" ca="1" si="4"/>
        <v>18</v>
      </c>
      <c r="K12" s="86">
        <f t="shared" ca="1" si="8"/>
        <v>19</v>
      </c>
    </row>
    <row r="13" spans="1:11" x14ac:dyDescent="0.25">
      <c r="G13" s="167" t="s">
        <v>160</v>
      </c>
      <c r="H13" s="168" t="s">
        <v>69</v>
      </c>
      <c r="I13" s="169">
        <v>-1</v>
      </c>
      <c r="J13" s="177">
        <f t="shared" ca="1" si="4"/>
        <v>11</v>
      </c>
      <c r="K13" s="89">
        <f t="shared" ca="1" si="8"/>
        <v>10</v>
      </c>
    </row>
  </sheetData>
  <conditionalFormatting sqref="G2">
    <cfRule type="cellIs" dxfId="25" priority="27" operator="equal">
      <formula>"No"</formula>
    </cfRule>
    <cfRule type="cellIs" dxfId="24" priority="28" operator="equal">
      <formula>"Yes"</formula>
    </cfRule>
  </conditionalFormatting>
  <conditionalFormatting sqref="G3:G4">
    <cfRule type="cellIs" dxfId="23" priority="25" operator="equal">
      <formula>"No"</formula>
    </cfRule>
    <cfRule type="cellIs" dxfId="22" priority="26" operator="equal">
      <formula>"Yes"</formula>
    </cfRule>
  </conditionalFormatting>
  <conditionalFormatting sqref="G5">
    <cfRule type="cellIs" dxfId="21" priority="19" operator="equal">
      <formula>"No"</formula>
    </cfRule>
    <cfRule type="cellIs" dxfId="20" priority="20" operator="equal">
      <formula>"Yes"</formula>
    </cfRule>
  </conditionalFormatting>
  <conditionalFormatting sqref="G6:G7">
    <cfRule type="cellIs" dxfId="19" priority="17" operator="equal">
      <formula>"No"</formula>
    </cfRule>
    <cfRule type="cellIs" dxfId="18" priority="18" operator="equal">
      <formula>"Yes"</formula>
    </cfRule>
  </conditionalFormatting>
  <conditionalFormatting sqref="G8">
    <cfRule type="cellIs" dxfId="17" priority="7" operator="equal">
      <formula>"No"</formula>
    </cfRule>
    <cfRule type="cellIs" dxfId="16" priority="8" operator="equal">
      <formula>"Yes"</formula>
    </cfRule>
  </conditionalFormatting>
  <conditionalFormatting sqref="G9:G10">
    <cfRule type="cellIs" dxfId="15" priority="5" operator="equal">
      <formula>"No"</formula>
    </cfRule>
    <cfRule type="cellIs" dxfId="14" priority="6" operator="equal">
      <formula>"Yes"</formula>
    </cfRule>
  </conditionalFormatting>
  <conditionalFormatting sqref="G11">
    <cfRule type="cellIs" dxfId="13" priority="3" operator="equal">
      <formula>"No"</formula>
    </cfRule>
    <cfRule type="cellIs" dxfId="12" priority="4" operator="equal">
      <formula>"Yes"</formula>
    </cfRule>
  </conditionalFormatting>
  <conditionalFormatting sqref="G12:G13">
    <cfRule type="cellIs" dxfId="11" priority="1" operator="equal">
      <formula>"No"</formula>
    </cfRule>
    <cfRule type="cellIs" dxfId="10" priority="2" operator="equal">
      <formula>"Yes"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3" sqref="B3"/>
    </sheetView>
  </sheetViews>
  <sheetFormatPr defaultRowHeight="15.75" x14ac:dyDescent="0.25"/>
  <cols>
    <col min="1" max="1" width="18.75" style="25" bestFit="1" customWidth="1"/>
    <col min="2" max="2" width="5.875" style="25" bestFit="1" customWidth="1"/>
    <col min="3" max="3" width="4.875" style="25" bestFit="1" customWidth="1"/>
    <col min="4" max="4" width="3.625" style="25" bestFit="1" customWidth="1"/>
    <col min="5" max="5" width="9" style="22" bestFit="1" customWidth="1"/>
    <col min="6" max="6" width="2.875" style="22" bestFit="1" customWidth="1"/>
    <col min="7" max="7" width="6.375" style="22" bestFit="1" customWidth="1"/>
    <col min="8" max="8" width="7.375" style="22" bestFit="1" customWidth="1"/>
    <col min="9" max="9" width="4.25" style="22" bestFit="1" customWidth="1"/>
    <col min="10" max="10" width="4.75" style="22" bestFit="1" customWidth="1"/>
    <col min="11" max="11" width="4.625" style="22" bestFit="1" customWidth="1"/>
    <col min="12" max="12" width="7.25" style="22" bestFit="1" customWidth="1"/>
    <col min="13" max="13" width="5.375" style="22" bestFit="1" customWidth="1"/>
    <col min="14" max="14" width="4.125" style="22" bestFit="1" customWidth="1"/>
    <col min="15" max="15" width="5.375" style="22" bestFit="1" customWidth="1"/>
    <col min="16" max="16" width="6.125" style="22" bestFit="1" customWidth="1"/>
    <col min="17" max="17" width="4.375" style="22" bestFit="1" customWidth="1"/>
    <col min="18" max="18" width="5.75" style="22" bestFit="1" customWidth="1"/>
    <col min="19" max="19" width="6.25" style="22" bestFit="1" customWidth="1"/>
    <col min="20" max="20" width="9" style="22"/>
    <col min="21" max="21" width="7.875" style="22" bestFit="1" customWidth="1"/>
    <col min="22" max="22" width="9" style="22"/>
    <col min="23" max="23" width="7.375" style="22" bestFit="1" customWidth="1"/>
    <col min="24" max="24" width="4.375" style="22" bestFit="1" customWidth="1"/>
    <col min="25" max="25" width="6.625" style="22" hidden="1" customWidth="1"/>
    <col min="26" max="26" width="7.375" style="22" bestFit="1" customWidth="1"/>
    <col min="27" max="27" width="1" style="22" customWidth="1"/>
    <col min="28" max="28" width="9.125" style="22" bestFit="1" customWidth="1"/>
    <col min="29" max="29" width="1" style="22" customWidth="1"/>
    <col min="30" max="30" width="12" style="22" bestFit="1" customWidth="1"/>
    <col min="31" max="16384" width="9" style="22"/>
  </cols>
  <sheetData>
    <row r="1" spans="1:30" s="18" customFormat="1" ht="33" thickTop="1" thickBot="1" x14ac:dyDescent="0.3">
      <c r="A1" s="63" t="s">
        <v>0</v>
      </c>
      <c r="B1" s="141" t="s">
        <v>72</v>
      </c>
      <c r="C1" s="144" t="s">
        <v>73</v>
      </c>
      <c r="D1" s="147" t="s">
        <v>74</v>
      </c>
      <c r="E1" s="137" t="s">
        <v>75</v>
      </c>
      <c r="F1" s="138"/>
      <c r="G1" s="60" t="s">
        <v>76</v>
      </c>
      <c r="H1" s="16" t="s">
        <v>77</v>
      </c>
      <c r="I1" s="19" t="s">
        <v>78</v>
      </c>
      <c r="J1" s="26" t="s">
        <v>79</v>
      </c>
      <c r="K1" s="29" t="s">
        <v>80</v>
      </c>
      <c r="L1" s="32" t="s">
        <v>81</v>
      </c>
      <c r="M1" s="38" t="s">
        <v>82</v>
      </c>
      <c r="N1" s="41" t="s">
        <v>83</v>
      </c>
      <c r="O1" s="44" t="s">
        <v>84</v>
      </c>
      <c r="P1" s="47" t="s">
        <v>85</v>
      </c>
      <c r="Q1" s="50" t="s">
        <v>86</v>
      </c>
      <c r="R1" s="53" t="s">
        <v>87</v>
      </c>
      <c r="S1" s="35" t="s">
        <v>88</v>
      </c>
      <c r="T1" s="67" t="s">
        <v>89</v>
      </c>
      <c r="U1" s="70" t="s">
        <v>90</v>
      </c>
      <c r="V1" s="77" t="s">
        <v>91</v>
      </c>
      <c r="W1" s="80" t="s">
        <v>92</v>
      </c>
      <c r="X1" s="74" t="s">
        <v>93</v>
      </c>
      <c r="Y1" s="70" t="s">
        <v>94</v>
      </c>
      <c r="Z1" s="73" t="s">
        <v>95</v>
      </c>
      <c r="AA1" s="17"/>
      <c r="AB1" s="56" t="s">
        <v>96</v>
      </c>
      <c r="AD1" s="57" t="s">
        <v>97</v>
      </c>
    </row>
    <row r="2" spans="1:30" ht="16.5" thickTop="1" x14ac:dyDescent="0.25">
      <c r="A2" s="64" t="s">
        <v>8</v>
      </c>
      <c r="B2" s="142">
        <v>17</v>
      </c>
      <c r="C2" s="145">
        <v>14</v>
      </c>
      <c r="D2" s="148">
        <v>22</v>
      </c>
      <c r="E2" s="139" t="s">
        <v>149</v>
      </c>
      <c r="F2" s="140" t="s">
        <v>150</v>
      </c>
      <c r="G2" s="61"/>
      <c r="H2" s="20">
        <v>11</v>
      </c>
      <c r="I2" s="21">
        <v>2</v>
      </c>
      <c r="J2" s="27">
        <v>4</v>
      </c>
      <c r="K2" s="30"/>
      <c r="L2" s="33"/>
      <c r="M2" s="39"/>
      <c r="N2" s="42"/>
      <c r="O2" s="45"/>
      <c r="P2" s="48"/>
      <c r="Q2" s="51"/>
      <c r="R2" s="54"/>
      <c r="S2" s="36"/>
      <c r="T2" s="68"/>
      <c r="U2" s="71">
        <f t="shared" ref="U2:U8" si="0">SUM(G2:T2)</f>
        <v>17</v>
      </c>
      <c r="V2" s="78"/>
      <c r="W2" s="81">
        <v>15</v>
      </c>
      <c r="X2" s="75">
        <v>50</v>
      </c>
      <c r="Y2" s="71">
        <f t="shared" ref="Y2:Y8" si="1">X2+W2-(U2+V2)</f>
        <v>48</v>
      </c>
      <c r="Z2" s="156">
        <f t="shared" ref="Z2:Z8" si="2">SMALL(X2:Y2,1)</f>
        <v>48</v>
      </c>
      <c r="AB2" s="58"/>
      <c r="AD2" s="58"/>
    </row>
    <row r="3" spans="1:30" x14ac:dyDescent="0.25">
      <c r="A3" s="66" t="s">
        <v>99</v>
      </c>
      <c r="B3" s="143">
        <f>21+2</f>
        <v>23</v>
      </c>
      <c r="C3" s="146">
        <f>13+2+6+4+2</f>
        <v>27</v>
      </c>
      <c r="D3" s="149">
        <f>13+2+6+4+2</f>
        <v>27</v>
      </c>
      <c r="E3" s="139" t="s">
        <v>149</v>
      </c>
      <c r="F3" s="140" t="s">
        <v>150</v>
      </c>
      <c r="G3" s="62"/>
      <c r="H3" s="23">
        <v>38</v>
      </c>
      <c r="I3" s="24">
        <v>2</v>
      </c>
      <c r="J3" s="28">
        <v>6</v>
      </c>
      <c r="K3" s="31"/>
      <c r="L3" s="34"/>
      <c r="M3" s="40"/>
      <c r="N3" s="43"/>
      <c r="O3" s="46"/>
      <c r="P3" s="49"/>
      <c r="Q3" s="52"/>
      <c r="R3" s="55"/>
      <c r="S3" s="37"/>
      <c r="T3" s="69"/>
      <c r="U3" s="72">
        <f t="shared" si="0"/>
        <v>46</v>
      </c>
      <c r="V3" s="79"/>
      <c r="W3" s="82"/>
      <c r="X3" s="157">
        <f>42+16</f>
        <v>58</v>
      </c>
      <c r="Y3" s="72">
        <f t="shared" si="1"/>
        <v>12</v>
      </c>
      <c r="Z3" s="156">
        <f t="shared" si="2"/>
        <v>12</v>
      </c>
      <c r="AB3" s="59"/>
      <c r="AD3" s="59"/>
    </row>
    <row r="4" spans="1:30" x14ac:dyDescent="0.25">
      <c r="A4" s="66" t="s">
        <v>35</v>
      </c>
      <c r="B4" s="143">
        <f>16+2</f>
        <v>18</v>
      </c>
      <c r="C4" s="146">
        <f>15+2</f>
        <v>17</v>
      </c>
      <c r="D4" s="149">
        <f>21+2</f>
        <v>23</v>
      </c>
      <c r="E4" s="139" t="s">
        <v>149</v>
      </c>
      <c r="F4" s="140" t="s">
        <v>150</v>
      </c>
      <c r="G4" s="62">
        <v>12</v>
      </c>
      <c r="H4" s="23">
        <v>5</v>
      </c>
      <c r="I4" s="24">
        <v>2</v>
      </c>
      <c r="J4" s="28">
        <v>3</v>
      </c>
      <c r="K4" s="31">
        <v>2</v>
      </c>
      <c r="L4" s="34"/>
      <c r="M4" s="40"/>
      <c r="N4" s="43"/>
      <c r="O4" s="46"/>
      <c r="P4" s="49"/>
      <c r="Q4" s="52"/>
      <c r="R4" s="55"/>
      <c r="S4" s="37"/>
      <c r="T4" s="69"/>
      <c r="U4" s="72">
        <f t="shared" si="0"/>
        <v>24</v>
      </c>
      <c r="V4" s="79"/>
      <c r="W4" s="82">
        <v>19</v>
      </c>
      <c r="X4" s="157">
        <f>54+8</f>
        <v>62</v>
      </c>
      <c r="Y4" s="72">
        <f t="shared" si="1"/>
        <v>57</v>
      </c>
      <c r="Z4" s="156">
        <f t="shared" si="2"/>
        <v>57</v>
      </c>
      <c r="AB4" s="59"/>
      <c r="AD4" s="174"/>
    </row>
    <row r="5" spans="1:30" x14ac:dyDescent="0.25">
      <c r="A5" s="66" t="s">
        <v>7</v>
      </c>
      <c r="B5" s="143">
        <v>17</v>
      </c>
      <c r="C5" s="146">
        <v>16</v>
      </c>
      <c r="D5" s="149">
        <v>21</v>
      </c>
      <c r="E5" s="139" t="s">
        <v>149</v>
      </c>
      <c r="F5" s="140" t="s">
        <v>150</v>
      </c>
      <c r="G5" s="62">
        <v>18</v>
      </c>
      <c r="H5" s="23">
        <v>30</v>
      </c>
      <c r="I5" s="24">
        <v>2</v>
      </c>
      <c r="J5" s="28"/>
      <c r="K5" s="31"/>
      <c r="L5" s="34"/>
      <c r="M5" s="40"/>
      <c r="N5" s="43"/>
      <c r="O5" s="46"/>
      <c r="P5" s="49"/>
      <c r="Q5" s="52"/>
      <c r="R5" s="55"/>
      <c r="S5" s="37"/>
      <c r="T5" s="69"/>
      <c r="U5" s="72">
        <f t="shared" si="0"/>
        <v>50</v>
      </c>
      <c r="V5" s="79"/>
      <c r="W5" s="82">
        <v>28</v>
      </c>
      <c r="X5" s="76">
        <v>48</v>
      </c>
      <c r="Y5" s="72">
        <f t="shared" si="1"/>
        <v>26</v>
      </c>
      <c r="Z5" s="156">
        <f t="shared" si="2"/>
        <v>26</v>
      </c>
      <c r="AB5" s="59"/>
      <c r="AD5" s="59"/>
    </row>
    <row r="6" spans="1:30" x14ac:dyDescent="0.25">
      <c r="A6" s="65" t="s">
        <v>139</v>
      </c>
      <c r="B6" s="171">
        <v>12</v>
      </c>
      <c r="C6" s="172">
        <v>12</v>
      </c>
      <c r="D6" s="149">
        <v>14</v>
      </c>
      <c r="E6" s="139" t="s">
        <v>98</v>
      </c>
      <c r="F6" s="140">
        <v>0</v>
      </c>
      <c r="G6" s="62"/>
      <c r="H6" s="23"/>
      <c r="I6" s="24"/>
      <c r="J6" s="28"/>
      <c r="K6" s="31"/>
      <c r="L6" s="34"/>
      <c r="M6" s="40"/>
      <c r="N6" s="43"/>
      <c r="O6" s="46"/>
      <c r="P6" s="49"/>
      <c r="Q6" s="52"/>
      <c r="R6" s="55"/>
      <c r="S6" s="37"/>
      <c r="T6" s="69"/>
      <c r="U6" s="72">
        <f t="shared" ref="U6" si="3">SUM(G6:T6)</f>
        <v>0</v>
      </c>
      <c r="V6" s="79"/>
      <c r="W6" s="82"/>
      <c r="X6" s="76">
        <v>29</v>
      </c>
      <c r="Y6" s="72">
        <f t="shared" ref="Y6" si="4">X6+W6-(U6+V6)</f>
        <v>29</v>
      </c>
      <c r="Z6" s="156">
        <f t="shared" ref="Z6" si="5">SMALL(X6:Y6,1)</f>
        <v>29</v>
      </c>
      <c r="AB6" s="59"/>
      <c r="AD6" s="59"/>
    </row>
    <row r="7" spans="1:30" x14ac:dyDescent="0.25">
      <c r="A7" s="170" t="s">
        <v>144</v>
      </c>
      <c r="B7" s="171">
        <v>18</v>
      </c>
      <c r="C7" s="172">
        <v>8</v>
      </c>
      <c r="D7" s="149">
        <v>18</v>
      </c>
      <c r="E7" s="139" t="s">
        <v>98</v>
      </c>
      <c r="F7" s="140">
        <v>0</v>
      </c>
      <c r="G7" s="62"/>
      <c r="H7" s="23">
        <v>114</v>
      </c>
      <c r="I7" s="24">
        <v>6</v>
      </c>
      <c r="J7" s="28"/>
      <c r="K7" s="31">
        <v>0</v>
      </c>
      <c r="L7" s="34">
        <v>22</v>
      </c>
      <c r="M7" s="40"/>
      <c r="N7" s="43"/>
      <c r="O7" s="46"/>
      <c r="P7" s="49"/>
      <c r="Q7" s="52"/>
      <c r="R7" s="55"/>
      <c r="S7" s="37"/>
      <c r="T7" s="69"/>
      <c r="U7" s="72">
        <f t="shared" si="0"/>
        <v>142</v>
      </c>
      <c r="V7" s="79"/>
      <c r="W7" s="82"/>
      <c r="X7" s="76">
        <v>128</v>
      </c>
      <c r="Y7" s="72">
        <f t="shared" si="1"/>
        <v>-14</v>
      </c>
      <c r="Z7" s="156">
        <f t="shared" si="2"/>
        <v>-14</v>
      </c>
      <c r="AB7" s="59"/>
      <c r="AD7" s="59"/>
    </row>
    <row r="8" spans="1:30" x14ac:dyDescent="0.25">
      <c r="A8" s="170" t="s">
        <v>156</v>
      </c>
      <c r="B8" s="171">
        <v>18</v>
      </c>
      <c r="C8" s="172">
        <v>13</v>
      </c>
      <c r="D8" s="149">
        <v>21</v>
      </c>
      <c r="E8" s="139" t="s">
        <v>154</v>
      </c>
      <c r="F8" s="140">
        <v>5</v>
      </c>
      <c r="G8" s="62"/>
      <c r="H8" s="23">
        <v>12</v>
      </c>
      <c r="I8" s="24"/>
      <c r="J8" s="28"/>
      <c r="K8" s="31"/>
      <c r="L8" s="34">
        <v>5</v>
      </c>
      <c r="M8" s="40"/>
      <c r="N8" s="43"/>
      <c r="O8" s="46"/>
      <c r="P8" s="49"/>
      <c r="Q8" s="52"/>
      <c r="R8" s="55"/>
      <c r="S8" s="37">
        <v>19</v>
      </c>
      <c r="T8" s="69"/>
      <c r="U8" s="72">
        <f t="shared" si="0"/>
        <v>36</v>
      </c>
      <c r="V8" s="79"/>
      <c r="W8" s="82"/>
      <c r="X8" s="76">
        <v>22</v>
      </c>
      <c r="Y8" s="72">
        <f t="shared" si="1"/>
        <v>-14</v>
      </c>
      <c r="Z8" s="156">
        <f t="shared" si="2"/>
        <v>-14</v>
      </c>
      <c r="AB8" s="59"/>
      <c r="AD8" s="59"/>
    </row>
    <row r="9" spans="1:30" x14ac:dyDescent="0.25">
      <c r="A9" s="170" t="s">
        <v>157</v>
      </c>
      <c r="B9" s="171">
        <v>18</v>
      </c>
      <c r="C9" s="172">
        <v>13</v>
      </c>
      <c r="D9" s="149">
        <v>21</v>
      </c>
      <c r="E9" s="139" t="s">
        <v>154</v>
      </c>
      <c r="F9" s="140">
        <v>5</v>
      </c>
      <c r="G9" s="62">
        <v>18</v>
      </c>
      <c r="H9" s="23"/>
      <c r="I9" s="24"/>
      <c r="J9" s="28">
        <v>6</v>
      </c>
      <c r="K9" s="31"/>
      <c r="L9" s="34"/>
      <c r="M9" s="40"/>
      <c r="N9" s="43"/>
      <c r="O9" s="46"/>
      <c r="P9" s="49"/>
      <c r="Q9" s="52"/>
      <c r="R9" s="55"/>
      <c r="S9" s="37"/>
      <c r="T9" s="69"/>
      <c r="U9" s="72">
        <f t="shared" ref="U9:U10" si="6">SUM(G9:T9)</f>
        <v>24</v>
      </c>
      <c r="V9" s="79"/>
      <c r="W9" s="82"/>
      <c r="X9" s="76">
        <v>22</v>
      </c>
      <c r="Y9" s="72">
        <f t="shared" ref="Y9:Y10" si="7">X9+W9-(U9+V9)</f>
        <v>-2</v>
      </c>
      <c r="Z9" s="156">
        <f t="shared" ref="Z9:Z10" si="8">SMALL(X9:Y9,1)</f>
        <v>-2</v>
      </c>
      <c r="AB9" s="59"/>
      <c r="AD9" s="59"/>
    </row>
    <row r="10" spans="1:30" x14ac:dyDescent="0.25">
      <c r="A10" s="170" t="s">
        <v>158</v>
      </c>
      <c r="B10" s="171">
        <v>18</v>
      </c>
      <c r="C10" s="172">
        <v>13</v>
      </c>
      <c r="D10" s="149">
        <v>21</v>
      </c>
      <c r="E10" s="139" t="s">
        <v>154</v>
      </c>
      <c r="F10" s="140">
        <v>5</v>
      </c>
      <c r="G10" s="62"/>
      <c r="H10" s="23"/>
      <c r="I10" s="24"/>
      <c r="J10" s="28"/>
      <c r="K10" s="31"/>
      <c r="L10" s="34"/>
      <c r="M10" s="40"/>
      <c r="N10" s="43"/>
      <c r="O10" s="46"/>
      <c r="P10" s="49"/>
      <c r="Q10" s="52"/>
      <c r="R10" s="55"/>
      <c r="S10" s="37"/>
      <c r="T10" s="69"/>
      <c r="U10" s="72">
        <f t="shared" si="6"/>
        <v>0</v>
      </c>
      <c r="V10" s="79"/>
      <c r="W10" s="82"/>
      <c r="X10" s="76">
        <v>22</v>
      </c>
      <c r="Y10" s="72">
        <f t="shared" si="7"/>
        <v>22</v>
      </c>
      <c r="Z10" s="156">
        <f t="shared" si="8"/>
        <v>22</v>
      </c>
      <c r="AB10" s="59"/>
      <c r="AD10" s="59"/>
    </row>
    <row r="11" spans="1:30" x14ac:dyDescent="0.25">
      <c r="A11" s="170" t="s">
        <v>160</v>
      </c>
      <c r="B11" s="171">
        <v>15</v>
      </c>
      <c r="C11" s="172">
        <v>11</v>
      </c>
      <c r="D11" s="149">
        <v>16</v>
      </c>
      <c r="E11" s="139" t="s">
        <v>98</v>
      </c>
      <c r="F11" s="140">
        <v>0</v>
      </c>
      <c r="G11" s="62"/>
      <c r="H11" s="23"/>
      <c r="I11" s="24"/>
      <c r="J11" s="28">
        <v>0</v>
      </c>
      <c r="K11" s="31"/>
      <c r="L11" s="34"/>
      <c r="M11" s="40"/>
      <c r="N11" s="43"/>
      <c r="O11" s="46"/>
      <c r="P11" s="49"/>
      <c r="Q11" s="52"/>
      <c r="R11" s="55"/>
      <c r="S11" s="37"/>
      <c r="T11" s="69"/>
      <c r="U11" s="72">
        <f t="shared" ref="U11" si="9">SUM(G11:T11)</f>
        <v>0</v>
      </c>
      <c r="V11" s="79"/>
      <c r="W11" s="82"/>
      <c r="X11" s="76">
        <v>4</v>
      </c>
      <c r="Y11" s="72">
        <f t="shared" ref="Y11" si="10">X11+W11-(U11+V11)</f>
        <v>4</v>
      </c>
      <c r="Z11" s="156">
        <f t="shared" ref="Z11" si="11">SMALL(X11:Y11,1)</f>
        <v>4</v>
      </c>
      <c r="AB11" s="59"/>
      <c r="AD11" s="59"/>
    </row>
    <row r="12" spans="1:30" x14ac:dyDescent="0.25">
      <c r="A12" s="170" t="s">
        <v>161</v>
      </c>
      <c r="B12" s="171">
        <v>13</v>
      </c>
      <c r="C12" s="172">
        <v>14</v>
      </c>
      <c r="D12" s="149">
        <v>17</v>
      </c>
      <c r="E12" s="139" t="s">
        <v>98</v>
      </c>
      <c r="F12" s="140">
        <v>0</v>
      </c>
      <c r="G12" s="62"/>
      <c r="H12" s="23"/>
      <c r="I12" s="24"/>
      <c r="J12" s="28">
        <v>0</v>
      </c>
      <c r="K12" s="31"/>
      <c r="L12" s="34"/>
      <c r="M12" s="40"/>
      <c r="N12" s="43"/>
      <c r="O12" s="46"/>
      <c r="P12" s="49"/>
      <c r="Q12" s="52"/>
      <c r="R12" s="55"/>
      <c r="S12" s="37"/>
      <c r="T12" s="69"/>
      <c r="U12" s="72">
        <f t="shared" ref="U12" si="12">SUM(G12:T12)</f>
        <v>0</v>
      </c>
      <c r="V12" s="79"/>
      <c r="W12" s="82"/>
      <c r="X12" s="76">
        <v>26</v>
      </c>
      <c r="Y12" s="72">
        <f t="shared" ref="Y12" si="13">X12+W12-(U12+V12)</f>
        <v>26</v>
      </c>
      <c r="Z12" s="156">
        <f t="shared" ref="Z12" si="14">SMALL(X12:Y12,1)</f>
        <v>26</v>
      </c>
      <c r="AB12" s="59"/>
      <c r="AD12" s="59"/>
    </row>
    <row r="14" spans="1:30" x14ac:dyDescent="0.25">
      <c r="A14" s="92" t="s">
        <v>130</v>
      </c>
      <c r="B14" s="93" t="s">
        <v>131</v>
      </c>
      <c r="C14" s="92"/>
      <c r="D14" s="92"/>
      <c r="E14" s="94"/>
    </row>
    <row r="15" spans="1:30" x14ac:dyDescent="0.25">
      <c r="A15" s="91" t="s">
        <v>100</v>
      </c>
      <c r="B15" s="90" t="s">
        <v>133</v>
      </c>
    </row>
    <row r="16" spans="1:30" x14ac:dyDescent="0.25">
      <c r="A16" s="91" t="s">
        <v>101</v>
      </c>
      <c r="B16" s="90" t="s">
        <v>102</v>
      </c>
    </row>
    <row r="17" spans="1:2" x14ac:dyDescent="0.25">
      <c r="A17" s="91" t="s">
        <v>103</v>
      </c>
      <c r="B17" s="90" t="s">
        <v>104</v>
      </c>
    </row>
    <row r="18" spans="1:2" x14ac:dyDescent="0.25">
      <c r="A18" s="91" t="s">
        <v>105</v>
      </c>
      <c r="B18" s="90" t="s">
        <v>106</v>
      </c>
    </row>
    <row r="19" spans="1:2" x14ac:dyDescent="0.25">
      <c r="A19" s="91" t="s">
        <v>107</v>
      </c>
      <c r="B19" s="90" t="s">
        <v>108</v>
      </c>
    </row>
    <row r="20" spans="1:2" x14ac:dyDescent="0.25">
      <c r="A20" s="91" t="s">
        <v>109</v>
      </c>
      <c r="B20" s="90" t="s">
        <v>110</v>
      </c>
    </row>
    <row r="21" spans="1:2" x14ac:dyDescent="0.25">
      <c r="A21" s="91" t="s">
        <v>111</v>
      </c>
      <c r="B21" s="90" t="s">
        <v>112</v>
      </c>
    </row>
    <row r="22" spans="1:2" x14ac:dyDescent="0.25">
      <c r="A22" s="91" t="s">
        <v>113</v>
      </c>
      <c r="B22" s="90" t="s">
        <v>114</v>
      </c>
    </row>
    <row r="23" spans="1:2" x14ac:dyDescent="0.25">
      <c r="A23" s="91" t="s">
        <v>115</v>
      </c>
      <c r="B23" s="90" t="s">
        <v>116</v>
      </c>
    </row>
    <row r="24" spans="1:2" x14ac:dyDescent="0.25">
      <c r="A24" s="91" t="s">
        <v>117</v>
      </c>
      <c r="B24" s="90" t="s">
        <v>118</v>
      </c>
    </row>
    <row r="25" spans="1:2" x14ac:dyDescent="0.25">
      <c r="A25" s="91" t="s">
        <v>119</v>
      </c>
      <c r="B25" s="90" t="s">
        <v>120</v>
      </c>
    </row>
    <row r="26" spans="1:2" x14ac:dyDescent="0.25">
      <c r="A26" s="91" t="s">
        <v>121</v>
      </c>
      <c r="B26" s="90" t="s">
        <v>122</v>
      </c>
    </row>
    <row r="27" spans="1:2" x14ac:dyDescent="0.25">
      <c r="A27" s="91" t="s">
        <v>123</v>
      </c>
      <c r="B27" s="90" t="s">
        <v>124</v>
      </c>
    </row>
    <row r="28" spans="1:2" x14ac:dyDescent="0.25">
      <c r="A28" s="91" t="s">
        <v>125</v>
      </c>
      <c r="B28" s="90" t="s">
        <v>126</v>
      </c>
    </row>
    <row r="29" spans="1:2" x14ac:dyDescent="0.25">
      <c r="A29" s="91" t="s">
        <v>127</v>
      </c>
      <c r="B29" s="90" t="s">
        <v>128</v>
      </c>
    </row>
    <row r="30" spans="1:2" x14ac:dyDescent="0.25">
      <c r="A30" s="91" t="s">
        <v>129</v>
      </c>
      <c r="B30" s="90" t="s">
        <v>134</v>
      </c>
    </row>
  </sheetData>
  <conditionalFormatting sqref="Z7:Z8 Z2:Z5">
    <cfRule type="cellIs" dxfId="9" priority="13" stopIfTrue="1" operator="lessThan">
      <formula>0.5</formula>
    </cfRule>
  </conditionalFormatting>
  <conditionalFormatting sqref="Z7:Z8 Z2:Z5">
    <cfRule type="cellIs" dxfId="8" priority="14" operator="lessThan">
      <formula>$Y2/2</formula>
    </cfRule>
  </conditionalFormatting>
  <conditionalFormatting sqref="Z6">
    <cfRule type="cellIs" dxfId="7" priority="9" stopIfTrue="1" operator="lessThan">
      <formula>0.5</formula>
    </cfRule>
  </conditionalFormatting>
  <conditionalFormatting sqref="Z6">
    <cfRule type="cellIs" dxfId="6" priority="10" operator="lessThan">
      <formula>$Y6/2</formula>
    </cfRule>
  </conditionalFormatting>
  <conditionalFormatting sqref="Z11">
    <cfRule type="cellIs" dxfId="5" priority="7" stopIfTrue="1" operator="lessThan">
      <formula>0.5</formula>
    </cfRule>
  </conditionalFormatting>
  <conditionalFormatting sqref="Z11">
    <cfRule type="cellIs" dxfId="4" priority="8" operator="lessThan">
      <formula>$Y11/2</formula>
    </cfRule>
  </conditionalFormatting>
  <conditionalFormatting sqref="Z9:Z10">
    <cfRule type="cellIs" dxfId="3" priority="3" stopIfTrue="1" operator="lessThan">
      <formula>0.5</formula>
    </cfRule>
  </conditionalFormatting>
  <conditionalFormatting sqref="Z9:Z10">
    <cfRule type="cellIs" dxfId="2" priority="4" operator="lessThan">
      <formula>$Y9/2</formula>
    </cfRule>
  </conditionalFormatting>
  <conditionalFormatting sqref="Z12">
    <cfRule type="cellIs" dxfId="1" priority="1" stopIfTrue="1" operator="lessThan">
      <formula>0.5</formula>
    </cfRule>
  </conditionalFormatting>
  <conditionalFormatting sqref="Z12">
    <cfRule type="cellIs" dxfId="0" priority="2" operator="lessThan">
      <formula>$Y12/2</formula>
    </cfRule>
  </conditionalFormatting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5" customWidth="1"/>
    <col min="2" max="2" width="8.625" style="1" bestFit="1" customWidth="1"/>
    <col min="3" max="3" width="3.875" style="5" customWidth="1"/>
    <col min="4" max="8" width="3.875" style="5" bestFit="1" customWidth="1"/>
    <col min="9" max="14" width="8.75" style="5" customWidth="1"/>
    <col min="15" max="16384" width="9" style="5"/>
  </cols>
  <sheetData>
    <row r="1" spans="1:16" s="1" customFormat="1" ht="17.25" thickTop="1" thickBot="1" x14ac:dyDescent="0.3">
      <c r="B1" s="2"/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4" t="s">
        <v>15</v>
      </c>
    </row>
    <row r="2" spans="1:16" x14ac:dyDescent="0.25">
      <c r="B2" s="6" t="s">
        <v>16</v>
      </c>
      <c r="C2" s="7">
        <f ca="1">RANDBETWEEN(1,3)</f>
        <v>3</v>
      </c>
      <c r="D2" s="7">
        <f ca="1">RANDBETWEEN(1,3)+RANDBETWEEN(1,3)</f>
        <v>3</v>
      </c>
      <c r="E2" s="7">
        <f ca="1">RANDBETWEEN(1,3)+RANDBETWEEN(1,3)+RANDBETWEEN(1,3)</f>
        <v>4</v>
      </c>
      <c r="F2" s="7">
        <f ca="1">RANDBETWEEN(1,3)+RANDBETWEEN(1,3)+RANDBETWEEN(1,3)+RANDBETWEEN(1,3)</f>
        <v>6</v>
      </c>
      <c r="G2" s="7">
        <f ca="1">RANDBETWEEN(1,3)+RANDBETWEEN(1,3)+RANDBETWEEN(1,3)+RANDBETWEEN(1,3)+RANDBETWEEN(1,3)</f>
        <v>12</v>
      </c>
      <c r="H2" s="8">
        <f ca="1">RANDBETWEEN(1,3)+RANDBETWEEN(1,3)+RANDBETWEEN(1,3)+RANDBETWEEN(1,3)+RANDBETWEEN(1,3)+RANDBETWEEN(1,3)</f>
        <v>11</v>
      </c>
      <c r="L2" s="1"/>
      <c r="M2" s="1"/>
      <c r="N2" s="1"/>
      <c r="O2" s="1"/>
      <c r="P2" s="1"/>
    </row>
    <row r="3" spans="1:16" x14ac:dyDescent="0.25">
      <c r="B3" s="9" t="s">
        <v>17</v>
      </c>
      <c r="C3" s="10">
        <f ca="1">RANDBETWEEN(1,4)</f>
        <v>2</v>
      </c>
      <c r="D3" s="10">
        <f ca="1">RANDBETWEEN(1,4)+RANDBETWEEN(1,4)</f>
        <v>5</v>
      </c>
      <c r="E3" s="10">
        <f ca="1">RANDBETWEEN(1,4)+RANDBETWEEN(1,4)+RANDBETWEEN(1,4)</f>
        <v>6</v>
      </c>
      <c r="F3" s="10">
        <f ca="1">RANDBETWEEN(1,4)+RANDBETWEEN(1,4)+RANDBETWEEN(1,4)+RANDBETWEEN(1,4)</f>
        <v>10</v>
      </c>
      <c r="G3" s="10">
        <f ca="1">RANDBETWEEN(1,4)+RANDBETWEEN(1,4)+RANDBETWEEN(1,4)+RANDBETWEEN(1,4)+RANDBETWEEN(1,4)</f>
        <v>11</v>
      </c>
      <c r="H3" s="11">
        <f ca="1">RANDBETWEEN(1,4)+RANDBETWEEN(1,4)+RANDBETWEEN(1,4)+RANDBETWEEN(1,4)+RANDBETWEEN(1,4)+RANDBETWEEN(1,4)</f>
        <v>19</v>
      </c>
      <c r="L3" s="1"/>
      <c r="M3" s="1"/>
      <c r="N3" s="1"/>
      <c r="O3" s="1"/>
      <c r="P3" s="1"/>
    </row>
    <row r="4" spans="1:16" x14ac:dyDescent="0.25">
      <c r="B4" s="9" t="s">
        <v>18</v>
      </c>
      <c r="C4" s="10">
        <f ca="1">RANDBETWEEN(1,6)</f>
        <v>2</v>
      </c>
      <c r="D4" s="10">
        <f ca="1">RANDBETWEEN(1,6)+RANDBETWEEN(1,6)</f>
        <v>10</v>
      </c>
      <c r="E4" s="10">
        <f ca="1">RANDBETWEEN(1,6)+RANDBETWEEN(1,6)+RANDBETWEEN(1,6)</f>
        <v>7</v>
      </c>
      <c r="F4" s="10">
        <f ca="1">RANDBETWEEN(1,6)+RANDBETWEEN(1,6)+RANDBETWEEN(1,6)+RANDBETWEEN(1,6)</f>
        <v>15</v>
      </c>
      <c r="G4" s="10">
        <f ca="1">RANDBETWEEN(1,6)+RANDBETWEEN(1,6)+RANDBETWEEN(1,6)+RANDBETWEEN(1,6)+RANDBETWEEN(1,6)</f>
        <v>15</v>
      </c>
      <c r="H4" s="11">
        <f ca="1">RANDBETWEEN(1,6)+RANDBETWEEN(1,6)+RANDBETWEEN(1,6)+RANDBETWEEN(1,6)+RANDBETWEEN(1,6)+RANDBETWEEN(1,6)</f>
        <v>20</v>
      </c>
      <c r="L4" s="1"/>
      <c r="M4" s="1"/>
      <c r="N4" s="1"/>
      <c r="O4" s="1"/>
      <c r="P4" s="1"/>
    </row>
    <row r="5" spans="1:16" x14ac:dyDescent="0.25">
      <c r="B5" s="9" t="s">
        <v>19</v>
      </c>
      <c r="C5" s="10">
        <f ca="1">RANDBETWEEN(1,8)</f>
        <v>6</v>
      </c>
      <c r="D5" s="10">
        <f ca="1">RANDBETWEEN(1,8)+RANDBETWEEN(1,8)</f>
        <v>10</v>
      </c>
      <c r="E5" s="10">
        <f ca="1">RANDBETWEEN(1,8)+RANDBETWEEN(1,8)+RANDBETWEEN(1,8)</f>
        <v>5</v>
      </c>
      <c r="F5" s="10">
        <f ca="1">RANDBETWEEN(1,8)+RANDBETWEEN(1,8)+RANDBETWEEN(1,8)+RANDBETWEEN(1,8)</f>
        <v>28</v>
      </c>
      <c r="G5" s="10">
        <f ca="1">RANDBETWEEN(1,8)+RANDBETWEEN(1,8)+RANDBETWEEN(1,8)+RANDBETWEEN(1,8)+RANDBETWEEN(1,8)</f>
        <v>22</v>
      </c>
      <c r="H5" s="11">
        <f ca="1">RANDBETWEEN(1,8)+RANDBETWEEN(1,8)+RANDBETWEEN(1,8)+RANDBETWEEN(1,8)+RANDBETWEEN(1,8)+RANDBETWEEN(1,8)</f>
        <v>23</v>
      </c>
      <c r="L5" s="1"/>
      <c r="M5" s="1"/>
      <c r="N5" s="1"/>
      <c r="O5" s="1"/>
      <c r="P5" s="1"/>
    </row>
    <row r="6" spans="1:16" x14ac:dyDescent="0.25">
      <c r="B6" s="9" t="s">
        <v>20</v>
      </c>
      <c r="C6" s="10">
        <f ca="1">RANDBETWEEN(1,10)</f>
        <v>10</v>
      </c>
      <c r="D6" s="10">
        <f ca="1">RANDBETWEEN(1,10)+RANDBETWEEN(1,10)</f>
        <v>12</v>
      </c>
      <c r="E6" s="10">
        <f ca="1">RANDBETWEEN(1,10)+RANDBETWEEN(1,10)+RANDBETWEEN(1,10)</f>
        <v>21</v>
      </c>
      <c r="F6" s="10">
        <f ca="1">RANDBETWEEN(1,10)+RANDBETWEEN(1,10)+RANDBETWEEN(1,10)+RANDBETWEEN(1,10)</f>
        <v>16</v>
      </c>
      <c r="G6" s="10">
        <f ca="1">RANDBETWEEN(1,10)+RANDBETWEEN(1,10)+RANDBETWEEN(1,10)+RANDBETWEEN(1,10)+RANDBETWEEN(1,10)</f>
        <v>32</v>
      </c>
      <c r="H6" s="11">
        <f ca="1">RANDBETWEEN(1,10)+RANDBETWEEN(1,10)+RANDBETWEEN(1,10)+RANDBETWEEN(1,10)+RANDBETWEEN(1,10)+RANDBETWEEN(1,10)</f>
        <v>40</v>
      </c>
      <c r="L6" s="1"/>
      <c r="M6" s="1"/>
      <c r="N6" s="1"/>
      <c r="O6" s="1"/>
      <c r="P6" s="1"/>
    </row>
    <row r="7" spans="1:16" x14ac:dyDescent="0.25">
      <c r="B7" s="9" t="s">
        <v>21</v>
      </c>
      <c r="C7" s="10">
        <f ca="1">RANDBETWEEN(1,12)</f>
        <v>10</v>
      </c>
      <c r="D7" s="10">
        <f ca="1">RANDBETWEEN(1,12)+RANDBETWEEN(1,12)</f>
        <v>12</v>
      </c>
      <c r="E7" s="10">
        <f ca="1">RANDBETWEEN(1,12)+RANDBETWEEN(1,12)+RANDBETWEEN(1,12)</f>
        <v>18</v>
      </c>
      <c r="F7" s="10">
        <f ca="1">RANDBETWEEN(1,12)+RANDBETWEEN(1,12)+RANDBETWEEN(1,12)+RANDBETWEEN(1,12)</f>
        <v>31</v>
      </c>
      <c r="G7" s="10">
        <f ca="1">RANDBETWEEN(1,12)+RANDBETWEEN(1,12)+RANDBETWEEN(1,12)+RANDBETWEEN(1,12)+RANDBETWEEN(1,12)</f>
        <v>39</v>
      </c>
      <c r="H7" s="11">
        <f ca="1">RANDBETWEEN(1,12)+RANDBETWEEN(1,12)+RANDBETWEEN(1,12)+RANDBETWEEN(1,12)+RANDBETWEEN(1,12)+RANDBETWEEN(1,12)</f>
        <v>42</v>
      </c>
      <c r="L7" s="1"/>
      <c r="M7" s="1"/>
      <c r="N7" s="1"/>
      <c r="O7" s="1"/>
      <c r="P7" s="1"/>
    </row>
    <row r="8" spans="1:16" x14ac:dyDescent="0.25">
      <c r="B8" s="9" t="s">
        <v>22</v>
      </c>
      <c r="C8" s="10">
        <f ca="1">RANDBETWEEN(1,20)</f>
        <v>14</v>
      </c>
      <c r="D8" s="10">
        <f ca="1">RANDBETWEEN(1,20)+RANDBETWEEN(1,20)</f>
        <v>18</v>
      </c>
      <c r="E8" s="10">
        <f ca="1">RANDBETWEEN(1,20)+RANDBETWEEN(1,20)+RANDBETWEEN(1,20)</f>
        <v>21</v>
      </c>
      <c r="F8" s="10">
        <f ca="1">RANDBETWEEN(1,20)+RANDBETWEEN(1,20)+RANDBETWEEN(1,20)+RANDBETWEEN(1,20)</f>
        <v>19</v>
      </c>
      <c r="G8" s="10">
        <f ca="1">RANDBETWEEN(1,20)+RANDBETWEEN(1,20)+RANDBETWEEN(1,20)+RANDBETWEEN(1,20)+RANDBETWEEN(1,20)</f>
        <v>51</v>
      </c>
      <c r="H8" s="11">
        <f ca="1">RANDBETWEEN(1,20)+RANDBETWEEN(1,20)+RANDBETWEEN(1,20)+RANDBETWEEN(1,20)+RANDBETWEEN(1,20)+RANDBETWEEN(1,20)</f>
        <v>69</v>
      </c>
      <c r="L8" s="1"/>
      <c r="M8" s="1"/>
      <c r="N8" s="1"/>
      <c r="O8" s="1"/>
      <c r="P8" s="1"/>
    </row>
    <row r="9" spans="1:16" ht="16.5" thickBot="1" x14ac:dyDescent="0.3">
      <c r="B9" s="12" t="s">
        <v>23</v>
      </c>
      <c r="C9" s="13">
        <f ca="1">RANDBETWEEN(1,100)</f>
        <v>70</v>
      </c>
      <c r="D9" s="13">
        <f ca="1">RANDBETWEEN(1,100)+RANDBETWEEN(1,100)</f>
        <v>140</v>
      </c>
      <c r="E9" s="13">
        <f ca="1">RANDBETWEEN(1,100)+RANDBETWEEN(1,100)+RANDBETWEEN(1,100)</f>
        <v>138</v>
      </c>
      <c r="F9" s="13">
        <f ca="1">RANDBETWEEN(1,100)+RANDBETWEEN(1,100)+RANDBETWEEN(1,100)+RANDBETWEEN(1,100)</f>
        <v>131</v>
      </c>
      <c r="G9" s="13">
        <f ca="1">RANDBETWEEN(1,100)+RANDBETWEEN(1,100)+RANDBETWEEN(1,100)+RANDBETWEEN(1,100)+RANDBETWEEN(1,100)</f>
        <v>289</v>
      </c>
      <c r="H9" s="14">
        <f ca="1">RANDBETWEEN(1,100)+RANDBETWEEN(1,100)+RANDBETWEEN(1,100)+RANDBETWEEN(1,100)+RANDBETWEEN(1,100)+RANDBETWEEN(1,100)</f>
        <v>357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dcterms:created xsi:type="dcterms:W3CDTF">2014-01-30T16:13:23Z</dcterms:created>
  <dcterms:modified xsi:type="dcterms:W3CDTF">2014-02-23T13:13:27Z</dcterms:modified>
</cp:coreProperties>
</file>