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730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G5" i="2" l="1"/>
  <c r="G4" i="2"/>
  <c r="G3" i="2"/>
  <c r="G2" i="2"/>
  <c r="C4" i="3"/>
  <c r="C3" i="3"/>
  <c r="C2" i="3"/>
  <c r="X4" i="5" l="1"/>
  <c r="X18" i="5"/>
  <c r="I13" i="3" l="1"/>
  <c r="I12" i="3"/>
  <c r="I11" i="3"/>
  <c r="D5" i="2" l="1"/>
  <c r="D4" i="2"/>
  <c r="D3" i="2"/>
  <c r="D2" i="2"/>
  <c r="Y16" i="5" l="1"/>
  <c r="Y14" i="5"/>
  <c r="Y13" i="5"/>
  <c r="Y10" i="5"/>
  <c r="Y9" i="5"/>
  <c r="Y7" i="5"/>
  <c r="U15" i="5" l="1"/>
  <c r="Y15" i="5" s="1"/>
  <c r="U14" i="5"/>
  <c r="U13" i="5"/>
  <c r="U12" i="5"/>
  <c r="Y12" i="5" s="1"/>
  <c r="U11" i="5"/>
  <c r="Y11" i="5" s="1"/>
  <c r="U10" i="5"/>
  <c r="U9" i="5"/>
  <c r="U8" i="5"/>
  <c r="Y8" i="5" s="1"/>
  <c r="U7" i="5"/>
  <c r="U6" i="5"/>
  <c r="Y6" i="5" s="1"/>
  <c r="H11" i="2" l="1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E3" i="1"/>
  <c r="D9" i="2"/>
  <c r="D8" i="2"/>
  <c r="E7" i="2"/>
  <c r="D7" i="2"/>
  <c r="E6" i="2"/>
  <c r="D6" i="2"/>
  <c r="E3" i="2"/>
  <c r="E2" i="2"/>
  <c r="D10" i="3"/>
  <c r="E10" i="3" s="1"/>
  <c r="D9" i="3"/>
  <c r="E9" i="3" s="1"/>
  <c r="D8" i="3"/>
  <c r="E8" i="3" s="1"/>
  <c r="C7" i="3"/>
  <c r="C6" i="3"/>
  <c r="C5" i="3"/>
  <c r="U16" i="5"/>
  <c r="Z15" i="5"/>
  <c r="Z14" i="5"/>
  <c r="Z13" i="5"/>
  <c r="Z12" i="5"/>
  <c r="Z11" i="5"/>
  <c r="Z10" i="5"/>
  <c r="Z9" i="5"/>
  <c r="Z8" i="5"/>
  <c r="Z7" i="5"/>
  <c r="Z6" i="5"/>
  <c r="D7" i="5"/>
  <c r="C7" i="5"/>
  <c r="B7" i="5"/>
  <c r="H19" i="2" l="1"/>
  <c r="I19" i="2" s="1"/>
  <c r="I12" i="1"/>
  <c r="I11" i="1"/>
  <c r="I10" i="1"/>
  <c r="H22" i="2" l="1"/>
  <c r="I22" i="2" s="1"/>
  <c r="H21" i="2"/>
  <c r="I21" i="2" s="1"/>
  <c r="I2" i="3" l="1"/>
  <c r="I3" i="3"/>
  <c r="I4" i="3"/>
  <c r="B4" i="5" l="1"/>
  <c r="C4" i="5"/>
  <c r="D4" i="5"/>
  <c r="H24" i="2" l="1"/>
  <c r="I24" i="2" s="1"/>
  <c r="U22" i="5"/>
  <c r="Y22" i="5" s="1"/>
  <c r="Z22" i="5" s="1"/>
  <c r="J19" i="3" l="1"/>
  <c r="K19" i="3" s="1"/>
  <c r="J18" i="3"/>
  <c r="K18" i="3" s="1"/>
  <c r="J17" i="3"/>
  <c r="K17" i="3" s="1"/>
  <c r="H23" i="2" l="1"/>
  <c r="I23" i="2" s="1"/>
  <c r="J16" i="3" l="1"/>
  <c r="K16" i="3" s="1"/>
  <c r="J15" i="3"/>
  <c r="K15" i="3" s="1"/>
  <c r="J14" i="3"/>
  <c r="K14" i="3" s="1"/>
  <c r="H14" i="2" l="1"/>
  <c r="I14" i="2" s="1"/>
  <c r="U20" i="5" l="1"/>
  <c r="H18" i="2" l="1"/>
  <c r="I18" i="2" s="1"/>
  <c r="E12" i="1"/>
  <c r="H15" i="2" l="1"/>
  <c r="I15" i="2" s="1"/>
  <c r="D3" i="5" l="1"/>
  <c r="C3" i="5"/>
  <c r="B3" i="5"/>
  <c r="J13" i="3" l="1"/>
  <c r="K13" i="3" s="1"/>
  <c r="J12" i="3"/>
  <c r="K12" i="3" s="1"/>
  <c r="J11" i="3"/>
  <c r="K11" i="3" s="1"/>
  <c r="J10" i="3"/>
  <c r="K10" i="3" s="1"/>
  <c r="J9" i="3"/>
  <c r="K9" i="3" s="1"/>
  <c r="J8" i="3"/>
  <c r="K8" i="3" s="1"/>
  <c r="U21" i="5"/>
  <c r="Y21" i="5" s="1"/>
  <c r="Z21" i="5" s="1"/>
  <c r="H20" i="2"/>
  <c r="I20" i="2" s="1"/>
  <c r="E13" i="1"/>
  <c r="D10" i="1"/>
  <c r="E8" i="1"/>
  <c r="H17" i="2"/>
  <c r="I17" i="2" s="1"/>
  <c r="U19" i="5" l="1"/>
  <c r="Y19" i="5" s="1"/>
  <c r="Z19" i="5" s="1"/>
  <c r="H16" i="2" l="1"/>
  <c r="I16" i="2" s="1"/>
  <c r="D5" i="4" l="1"/>
  <c r="E4" i="1" l="1"/>
  <c r="Y20" i="5" l="1"/>
  <c r="Z20" i="5" s="1"/>
  <c r="Z16" i="5" l="1"/>
  <c r="D4" i="3"/>
  <c r="E4" i="3" s="1"/>
  <c r="D3" i="3"/>
  <c r="E3" i="3" s="1"/>
  <c r="D2" i="3"/>
  <c r="E2" i="3" s="1"/>
  <c r="H2" i="2" l="1"/>
  <c r="I2" i="2" s="1"/>
  <c r="D7" i="3" l="1"/>
  <c r="E7" i="3" s="1"/>
  <c r="D6" i="3" l="1"/>
  <c r="E6" i="3" s="1"/>
  <c r="P9" i="1" l="1"/>
  <c r="P8" i="1"/>
  <c r="P7" i="1"/>
  <c r="D5" i="3" l="1"/>
  <c r="E5" i="3" s="1"/>
  <c r="E6" i="1" l="1"/>
  <c r="E2" i="1"/>
  <c r="E7" i="1"/>
  <c r="E5" i="1"/>
  <c r="X3" i="5" l="1"/>
  <c r="U2" i="5" l="1"/>
  <c r="U3" i="5"/>
  <c r="U4" i="5"/>
  <c r="U5" i="5"/>
  <c r="U17" i="5"/>
  <c r="U18" i="5"/>
  <c r="M11" i="1" l="1"/>
  <c r="P15" i="1" l="1"/>
  <c r="P10" i="1" l="1"/>
  <c r="P11" i="1" s="1"/>
  <c r="P17" i="1"/>
  <c r="I13" i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Y18" i="5"/>
  <c r="Z18" i="5" s="1"/>
  <c r="Y17" i="5"/>
  <c r="Z17" i="5" s="1"/>
  <c r="Y5" i="5"/>
  <c r="Z5" i="5" s="1"/>
  <c r="Y4" i="5"/>
  <c r="Z4" i="5" s="1"/>
  <c r="Y3" i="5"/>
  <c r="Z3" i="5" s="1"/>
  <c r="Y2" i="5"/>
  <c r="Z2" i="5" s="1"/>
  <c r="P13" i="1" l="1"/>
  <c r="I14" i="1"/>
  <c r="P14" i="1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D2" authorId="0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E2" authorId="0">
      <text>
        <r>
          <rPr>
            <sz val="12"/>
            <color indexed="81"/>
            <rFont val="Times New Roman"/>
            <family val="1"/>
          </rPr>
          <t xml:space="preserve">Strength 16
+2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2" authorId="0">
      <text>
        <r>
          <rPr>
            <sz val="12"/>
            <color indexed="81"/>
            <rFont val="Times New Roman"/>
            <family val="1"/>
          </rPr>
          <t>Aura of Aquatic Might, Jiménez +2
Weapon Focus +1      sickened -2</t>
        </r>
      </text>
    </comment>
    <comment ref="D3" authorId="0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E3" authorId="0">
      <text>
        <r>
          <rPr>
            <sz val="12"/>
            <color indexed="81"/>
            <rFont val="Times New Roman"/>
            <family val="1"/>
          </rPr>
          <t xml:space="preserve">Strength 16
+2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G3" authorId="0">
      <text>
        <r>
          <rPr>
            <sz val="12"/>
            <color indexed="81"/>
            <rFont val="Times New Roman"/>
            <family val="1"/>
          </rPr>
          <t>Aura of Aquatic Might, Jiménez +2
Weapon Focus +1      sickened -2</t>
        </r>
      </text>
    </comment>
    <comment ref="D4" authorId="0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E4" authorId="0">
      <text>
        <r>
          <rPr>
            <sz val="12"/>
            <color indexed="81"/>
            <rFont val="Times New Roman"/>
            <family val="1"/>
          </rPr>
          <t>owl’s wisdom</t>
        </r>
      </text>
    </comment>
    <comment ref="G4" authorId="0">
      <text>
        <r>
          <rPr>
            <sz val="12"/>
            <color indexed="81"/>
            <rFont val="Times New Roman"/>
            <family val="1"/>
          </rPr>
          <t>Aura of Aquatic Might, Jiménez +2
Weapon Focus +1      sickened -2</t>
        </r>
      </text>
    </comment>
    <comment ref="D5" authorId="0">
      <text>
        <r>
          <rPr>
            <i/>
            <sz val="12"/>
            <color indexed="81"/>
            <rFont val="Times New Roman"/>
            <family val="1"/>
          </rPr>
          <t>haste +1
negative levels -3</t>
        </r>
      </text>
    </comment>
    <comment ref="G5" authorId="0">
      <text>
        <r>
          <rPr>
            <sz val="12"/>
            <color indexed="81"/>
            <rFont val="Times New Roman"/>
            <family val="1"/>
          </rPr>
          <t>Aura of Aquatic Might, Jiménez +2
Weapon Focus +1      sickened -2</t>
        </r>
      </text>
    </comment>
    <comment ref="D6" authorId="0">
      <text>
        <r>
          <rPr>
            <i/>
            <sz val="12"/>
            <color indexed="81"/>
            <rFont val="Times New Roman"/>
            <family val="1"/>
          </rPr>
          <t>haste +1
enlarge Aquan -1</t>
        </r>
      </text>
    </comment>
    <comment ref="E6" authorId="0">
      <text>
        <r>
          <rPr>
            <i/>
            <sz val="12"/>
            <color indexed="81"/>
            <rFont val="Times New Roman"/>
            <family val="1"/>
          </rPr>
          <t>enlarge Aquan +2</t>
        </r>
      </text>
    </comment>
    <comment ref="G6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haste +1
enlarge Aquan -1</t>
        </r>
      </text>
    </comment>
    <comment ref="E7" authorId="0">
      <text>
        <r>
          <rPr>
            <i/>
            <sz val="12"/>
            <color indexed="81"/>
            <rFont val="Times New Roman"/>
            <family val="1"/>
          </rPr>
          <t>enlarge Aquan +2</t>
        </r>
      </text>
    </comment>
    <comment ref="G7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8" authorId="0">
      <text>
        <r>
          <rPr>
            <i/>
            <sz val="12"/>
            <color indexed="81"/>
            <rFont val="Times New Roman"/>
            <family val="1"/>
          </rPr>
          <t>haste +1
enlarge Aquan -1</t>
        </r>
      </text>
    </comment>
    <comment ref="G8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9" authorId="0">
      <text>
        <r>
          <rPr>
            <i/>
            <sz val="12"/>
            <color indexed="81"/>
            <rFont val="Times New Roman"/>
            <family val="1"/>
          </rPr>
          <t>haste +1
enlarge Aquan -1</t>
        </r>
      </text>
    </comment>
    <comment ref="G9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0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G11" authorId="0">
      <text>
        <r>
          <rPr>
            <sz val="12"/>
            <color indexed="81"/>
            <rFont val="Times New Roman"/>
            <family val="1"/>
          </rPr>
          <t>Aura of Aquatic Might, Jiménez +2</t>
        </r>
      </text>
    </comment>
    <comment ref="D18" authorId="0">
      <text>
        <r>
          <rPr>
            <i/>
            <sz val="12"/>
            <color theme="1"/>
            <rFont val="Times New Roman"/>
            <family val="1"/>
          </rPr>
          <t>divine power +5</t>
        </r>
      </text>
    </comment>
    <comment ref="E18" authorId="0">
      <text>
        <r>
          <rPr>
            <i/>
            <sz val="12"/>
            <color theme="1"/>
            <rFont val="Times New Roman"/>
            <family val="1"/>
          </rPr>
          <t>divine power +10</t>
        </r>
      </text>
    </comment>
    <comment ref="D19" authorId="0">
      <text>
        <r>
          <rPr>
            <i/>
            <sz val="12"/>
            <color theme="1"/>
            <rFont val="Times New Roman"/>
            <family val="1"/>
          </rPr>
          <t>divine power +5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negative levels -3</t>
        </r>
      </text>
    </comment>
    <comment ref="C2" authorId="0">
      <text>
        <r>
          <rPr>
            <i/>
            <sz val="12"/>
            <color indexed="81"/>
            <rFont val="Times New Roman"/>
            <family val="1"/>
          </rPr>
          <t>sickened -2</t>
        </r>
      </text>
    </comment>
    <comment ref="I2" authorId="0">
      <text>
        <r>
          <rPr>
            <sz val="12"/>
            <color theme="1"/>
            <rFont val="Times New Roman"/>
            <family val="2"/>
          </rPr>
          <t>Resistance +1</t>
        </r>
      </text>
    </comment>
    <comment ref="B3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negative levels -3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sickened -2</t>
        </r>
      </text>
    </comment>
    <comment ref="I3" authorId="0">
      <text>
        <r>
          <rPr>
            <sz val="12"/>
            <color theme="1"/>
            <rFont val="Times New Roman"/>
            <family val="2"/>
          </rPr>
          <t>Resistance +1</t>
        </r>
      </text>
    </comment>
    <comment ref="B4" authorId="0">
      <text>
        <r>
          <rPr>
            <i/>
            <sz val="12"/>
            <color indexed="81"/>
            <rFont val="Times New Roman"/>
            <family val="1"/>
          </rPr>
          <t xml:space="preserve">+1 cloak of resistance
</t>
        </r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negative levels -3</t>
        </r>
      </text>
    </comment>
    <comment ref="C4" authorId="0">
      <text>
        <r>
          <rPr>
            <i/>
            <sz val="12"/>
            <color indexed="81"/>
            <rFont val="Times New Roman"/>
            <family val="1"/>
          </rPr>
          <t>sickened -2</t>
        </r>
      </text>
    </comment>
    <comment ref="I4" authorId="0">
      <text>
        <r>
          <rPr>
            <sz val="12"/>
            <color theme="1"/>
            <rFont val="Times New Roman"/>
            <family val="2"/>
          </rPr>
          <t>Resistance +1</t>
        </r>
      </text>
    </comment>
    <comment ref="B5" authorId="0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  <comment ref="B6" authorId="0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  <comment ref="B7" authorId="0">
      <text>
        <r>
          <rPr>
            <i/>
            <sz val="12"/>
            <color indexed="81"/>
            <rFont val="Times New Roman"/>
            <family val="1"/>
          </rPr>
          <t>+1 resistance</t>
        </r>
      </text>
    </comment>
    <comment ref="I11" authorId="0">
      <text>
        <r>
          <rPr>
            <sz val="12"/>
            <color theme="1"/>
            <rFont val="Times New Roman"/>
            <family val="2"/>
          </rPr>
          <t>Nightshield +2</t>
        </r>
      </text>
    </comment>
    <comment ref="I12" authorId="0">
      <text>
        <r>
          <rPr>
            <sz val="12"/>
            <color theme="1"/>
            <rFont val="Times New Roman"/>
            <family val="2"/>
          </rPr>
          <t>Resistance +1</t>
        </r>
      </text>
    </comment>
    <comment ref="I13" authorId="0">
      <text>
        <r>
          <rPr>
            <sz val="12"/>
            <color theme="1"/>
            <rFont val="Times New Roman"/>
            <family val="2"/>
          </rPr>
          <t>Resistance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X3" authorId="0">
      <text>
        <r>
          <rPr>
            <sz val="12"/>
            <color indexed="81"/>
            <rFont val="Times New Roman"/>
            <family val="1"/>
          </rPr>
          <t xml:space="preserve">+14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X4" authorId="0">
      <text>
        <r>
          <rPr>
            <sz val="12"/>
            <color indexed="81"/>
            <rFont val="Times New Roman"/>
            <family val="1"/>
          </rPr>
          <t xml:space="preserve">+9 </t>
        </r>
        <r>
          <rPr>
            <i/>
            <sz val="12"/>
            <color indexed="81"/>
            <rFont val="Times New Roman"/>
            <family val="1"/>
          </rPr>
          <t>divine power</t>
        </r>
      </text>
    </comment>
    <comment ref="X18" authorId="0">
      <text>
        <r>
          <rPr>
            <sz val="12"/>
            <color indexed="81"/>
            <rFont val="Times New Roman"/>
            <family val="1"/>
          </rPr>
          <t xml:space="preserve">+10 </t>
        </r>
        <r>
          <rPr>
            <i/>
            <sz val="12"/>
            <color indexed="81"/>
            <rFont val="Times New Roman"/>
            <family val="1"/>
          </rPr>
          <t>divine power</t>
        </r>
      </text>
    </comment>
  </commentList>
</comments>
</file>

<file path=xl/sharedStrings.xml><?xml version="1.0" encoding="utf-8"?>
<sst xmlns="http://schemas.openxmlformats.org/spreadsheetml/2006/main" count="349" uniqueCount="203">
  <si>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</si>
  <si>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</si>
  <si>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</si>
  <si>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</si>
  <si>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</si>
  <si>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</si>
  <si>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</si>
  <si>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</si>
  <si>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</si>
  <si>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</si>
  <si>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</si>
  <si>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</si>
  <si>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</si>
  <si>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</si>
  <si>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</si>
  <si>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</si>
  <si>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</si>
  <si>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</si>
  <si>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</si>
  <si>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</si>
  <si>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</si>
  <si>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</si>
  <si>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</si>
  <si>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</si>
  <si>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</si>
  <si>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</si>
  <si>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</si>
  <si>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</si>
  <si>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Class</t>
  </si>
  <si>
    <t>Levels</t>
  </si>
  <si>
    <t>centaur / ranger</t>
  </si>
  <si>
    <t>centaur</t>
  </si>
  <si>
    <t>Faram</t>
  </si>
  <si>
    <t>rogue / diviner / seer</t>
  </si>
  <si>
    <t>ranger</t>
  </si>
  <si>
    <t>Jadin</t>
  </si>
  <si>
    <t>cleric / seeker</t>
  </si>
  <si>
    <t>cleric</t>
  </si>
  <si>
    <t>scout</t>
  </si>
  <si>
    <t>unseen seer</t>
  </si>
  <si>
    <t>seeker of the Misty Isle</t>
  </si>
  <si>
    <t>Avg. ECL</t>
  </si>
  <si>
    <t>diviner</t>
  </si>
  <si>
    <t>Total Levels</t>
  </si>
  <si>
    <t>rogue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</si>
  <si>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</si>
  <si>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</si>
  <si>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</si>
  <si>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</si>
  <si>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</si>
  <si>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</si>
  <si>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</si>
  <si>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</si>
  <si>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</si>
  <si>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</si>
  <si>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</si>
  <si>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</si>
  <si>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</si>
  <si>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</si>
  <si>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</si>
  <si>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</si>
  <si>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</si>
  <si>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</si>
  <si>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</si>
  <si>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</si>
  <si>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</si>
  <si>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</si>
  <si>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</si>
  <si>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</si>
  <si>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</si>
  <si>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</si>
  <si>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</si>
  <si>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</si>
  <si>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</si>
  <si>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</si>
  <si>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</si>
  <si>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</si>
  <si>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</si>
  <si>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</si>
  <si>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</si>
  <si>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</si>
  <si>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</si>
  <si>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</si>
  <si>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</si>
  <si>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</si>
  <si>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</si>
  <si>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</si>
  <si>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</si>
  <si>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</si>
  <si>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</si>
  <si>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</si>
  <si>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Stoneskin Absorbs</t>
  </si>
  <si>
    <t>Prot f Energy Absorbs</t>
  </si>
  <si>
    <t>none</t>
  </si>
  <si>
    <t>Frayed</t>
  </si>
  <si>
    <t>brk</t>
  </si>
  <si>
    <t>bs</t>
  </si>
  <si>
    <t>bull’s strength +2 bonus</t>
  </si>
  <si>
    <t>cg</t>
  </si>
  <si>
    <t>cat’s grace +2 bonus</t>
  </si>
  <si>
    <t>d</t>
  </si>
  <si>
    <t>desecrate +1 bonus</t>
  </si>
  <si>
    <t>h</t>
  </si>
  <si>
    <t>haste +1 bonus</t>
  </si>
  <si>
    <t>ma</t>
  </si>
  <si>
    <t>mage armor +4 bonus</t>
  </si>
  <si>
    <t>mv</t>
  </si>
  <si>
    <t>magic vestment +2 bonus</t>
  </si>
  <si>
    <t>p</t>
  </si>
  <si>
    <t>possession +1 bonus</t>
  </si>
  <si>
    <t>pfc</t>
  </si>
  <si>
    <t>+2 deflection bonus vs. Chaotic opponents</t>
  </si>
  <si>
    <t>pfe</t>
  </si>
  <si>
    <t>+2 deflection bonus vs. Evil opponents</t>
  </si>
  <si>
    <t>pfg</t>
  </si>
  <si>
    <t>+2 deflection bonus vs. Good opponents</t>
  </si>
  <si>
    <t>pfl</t>
  </si>
  <si>
    <t>+2 deflection bonus vs. Lawful opponents</t>
  </si>
  <si>
    <t>pr</t>
  </si>
  <si>
    <t>post-raging fatigue penalty</t>
  </si>
  <si>
    <t>r</t>
  </si>
  <si>
    <t>raging bonus/penalty</t>
  </si>
  <si>
    <t>sh</t>
  </si>
  <si>
    <t>shield +4 bonus</t>
  </si>
  <si>
    <t>sof</t>
  </si>
  <si>
    <t>Abbreviation</t>
  </si>
  <si>
    <t>Modification</t>
  </si>
  <si>
    <t>Frayed (cg)</t>
  </si>
  <si>
    <t>barkskin bonus</t>
  </si>
  <si>
    <t>shield of faith bonus</t>
  </si>
  <si>
    <t>Save vs.</t>
  </si>
  <si>
    <t>see PC file</t>
  </si>
  <si>
    <t>*</t>
  </si>
  <si>
    <t>1d4+1</t>
  </si>
  <si>
    <t>skeletal archer</t>
  </si>
  <si>
    <t>1d6+1</t>
  </si>
  <si>
    <t>longbow +1</t>
  </si>
  <si>
    <t>shortbow +1</t>
  </si>
  <si>
    <t>1d8+1</t>
  </si>
  <si>
    <t>bite / 2 claws / 2 wings / tail</t>
  </si>
  <si>
    <t>2d6 / 1d8 / 1d6 / 1d8</t>
  </si>
  <si>
    <t>scimitar / claw</t>
  </si>
  <si>
    <t>skeleton</t>
  </si>
  <si>
    <t>human skeleton</t>
  </si>
  <si>
    <t>ghast</t>
  </si>
  <si>
    <t>ghast 1</t>
  </si>
  <si>
    <t>ghast 2</t>
  </si>
  <si>
    <t>bite</t>
  </si>
  <si>
    <t>1d8 + 3 + paralysis</t>
  </si>
  <si>
    <t>2 claws</t>
  </si>
  <si>
    <t>1d4 + 1 + paralysis</t>
  </si>
  <si>
    <t>Rynskald</t>
  </si>
  <si>
    <t>Dusten Thornbow</t>
  </si>
  <si>
    <t>Puff</t>
  </si>
  <si>
    <t>Violet Blackiris</t>
  </si>
  <si>
    <t>Resist acid</t>
  </si>
  <si>
    <t>Sap of Vanishing, Dagger of Venom</t>
  </si>
  <si>
    <t>1d3; 1d4+poison</t>
  </si>
  <si>
    <t>Hand Crossbow +2</t>
  </si>
  <si>
    <t>1d4+2</t>
  </si>
  <si>
    <t>Green Dragon</t>
  </si>
  <si>
    <t>Archivist</t>
  </si>
  <si>
    <t>Smoke Drake</t>
  </si>
  <si>
    <t>Rogue</t>
  </si>
  <si>
    <t>Jiménez</t>
  </si>
  <si>
    <t>Levon</t>
  </si>
  <si>
    <t>kuo-toa warriors</t>
  </si>
  <si>
    <t>sahuagin ranger</t>
  </si>
  <si>
    <t>kuo-toa</t>
  </si>
  <si>
    <t>kuo-toa exalted whip</t>
  </si>
  <si>
    <t>1d6+drc</t>
  </si>
  <si>
    <t>1d6+2d6 vs humans</t>
  </si>
  <si>
    <t>kuo-toa 1</t>
  </si>
  <si>
    <t>kuo-toa 2</t>
  </si>
  <si>
    <t>kuo-toa 3</t>
  </si>
  <si>
    <t>kuo-toa 4</t>
  </si>
  <si>
    <t>kuo-toa 5</t>
  </si>
  <si>
    <t>kuo-toa 6</t>
  </si>
  <si>
    <t>kuo-toa 7</t>
  </si>
  <si>
    <t>kuo-toa 8</t>
  </si>
  <si>
    <t>kuo-toa 9</t>
  </si>
  <si>
    <t>Resist C E</t>
  </si>
  <si>
    <t>returning wounding pincer staff</t>
  </si>
  <si>
    <t>1d10 + 7 + grapple</t>
  </si>
  <si>
    <t>MW dagger, touch</t>
  </si>
  <si>
    <t>1d4+8</t>
  </si>
  <si>
    <t>spiritual pincer staff</t>
  </si>
  <si>
    <t>1d10 + 7</t>
  </si>
  <si>
    <t>keen weakening scimitar (2)</t>
  </si>
  <si>
    <t>1d6+3; 15-20</t>
  </si>
  <si>
    <t>talon</t>
  </si>
  <si>
    <t>1d6+3</t>
  </si>
  <si>
    <t>harpoon</t>
  </si>
  <si>
    <t>1d10+3+grapple 30’</t>
  </si>
  <si>
    <t>heavy crossbow</t>
  </si>
  <si>
    <t>1d10 x3 30’</t>
  </si>
  <si>
    <t>Jiménez &amp; Levon</t>
  </si>
  <si>
    <t>shortspear</t>
  </si>
  <si>
    <t>shortspear javelin</t>
  </si>
  <si>
    <t>Staff of Draconic Power</t>
  </si>
  <si>
    <t>Humanbane Light Crossbow</t>
  </si>
  <si>
    <t>40’/150’</t>
  </si>
  <si>
    <t>60’/150’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</si>
</sst>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FF"/>
        <bgColor indexed="64"/>
      </patternFill>
    </fill>
  </fills>
  <borders count="7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8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8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12" borderId="18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8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8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 vertical="center" wrapText="1"/>
    </xf>
    <xf numFmtId="0" fontId="0" fillId="17" borderId="14" xfId="0" applyFill="1" applyBorder="1" applyAlignment="1">
      <alignment horizontal="center"/>
    </xf>
    <xf numFmtId="0" fontId="0" fillId="17" borderId="16" xfId="0" applyFill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20" borderId="34" xfId="0" applyFont="1" applyFill="1" applyBorder="1" applyAlignment="1">
      <alignment horizontal="center" vertical="center" wrapText="1"/>
    </xf>
    <xf numFmtId="0" fontId="2" fillId="19" borderId="31" xfId="0" applyFont="1" applyFill="1" applyBorder="1" applyAlignment="1">
      <alignment horizontal="center" vertical="center" wrapText="1"/>
    </xf>
    <xf numFmtId="0" fontId="0" fillId="19" borderId="32" xfId="0" applyFill="1" applyBorder="1" applyAlignment="1">
      <alignment horizontal="center"/>
    </xf>
    <xf numFmtId="0" fontId="0" fillId="19" borderId="33" xfId="0" applyFill="1" applyBorder="1" applyAlignment="1">
      <alignment horizontal="center"/>
    </xf>
    <xf numFmtId="0" fontId="8" fillId="18" borderId="35" xfId="0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horizontal="center"/>
    </xf>
    <xf numFmtId="0" fontId="9" fillId="18" borderId="37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8" xfId="0" applyFont="1" applyBorder="1" applyAlignment="1"/>
    <xf numFmtId="0" fontId="0" fillId="0" borderId="38" xfId="0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17" borderId="43" xfId="0" applyFont="1" applyFill="1" applyBorder="1" applyAlignment="1">
      <alignment horizontal="center"/>
    </xf>
    <xf numFmtId="0" fontId="0" fillId="17" borderId="39" xfId="0" applyFill="1" applyBorder="1" applyAlignment="1">
      <alignment horizontal="center"/>
    </xf>
    <xf numFmtId="0" fontId="10" fillId="9" borderId="43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51" xfId="0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164" fontId="0" fillId="3" borderId="54" xfId="0" applyNumberFormat="1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2" fillId="5" borderId="51" xfId="0" applyFont="1" applyFill="1" applyBorder="1" applyAlignment="1">
      <alignment horizontal="center"/>
    </xf>
    <xf numFmtId="0" fontId="2" fillId="5" borderId="57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2" fillId="3" borderId="63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5" borderId="22" xfId="0" applyFont="1" applyFill="1" applyBorder="1" applyAlignment="1">
      <alignment horizontal="centerContinuous" vertical="center" wrapText="1"/>
    </xf>
    <xf numFmtId="0" fontId="2" fillId="15" borderId="26" xfId="0" applyFont="1" applyFill="1" applyBorder="1" applyAlignment="1">
      <alignment horizontal="centerContinuous" vertical="center" wrapText="1"/>
    </xf>
    <xf numFmtId="0" fontId="0" fillId="15" borderId="24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2" fillId="22" borderId="22" xfId="0" applyFont="1" applyFill="1" applyBorder="1" applyAlignment="1">
      <alignment horizontal="center" vertical="center" wrapText="1"/>
    </xf>
    <xf numFmtId="0" fontId="2" fillId="22" borderId="23" xfId="0" applyFont="1" applyFill="1" applyBorder="1" applyAlignment="1">
      <alignment horizontal="center"/>
    </xf>
    <xf numFmtId="0" fontId="2" fillId="22" borderId="24" xfId="0" applyFont="1" applyFill="1" applyBorder="1" applyAlignment="1">
      <alignment horizontal="center"/>
    </xf>
    <xf numFmtId="0" fontId="2" fillId="23" borderId="18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/>
    </xf>
    <xf numFmtId="0" fontId="6" fillId="24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20" borderId="64" xfId="0" applyFont="1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2" fillId="3" borderId="53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3" borderId="48" xfId="0" applyFont="1" applyFill="1" applyBorder="1" applyAlignment="1">
      <alignment horizontal="right"/>
    </xf>
    <xf numFmtId="0" fontId="2" fillId="5" borderId="53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5" fillId="5" borderId="3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4" fillId="5" borderId="67" xfId="0" applyFont="1" applyFill="1" applyBorder="1" applyAlignment="1">
      <alignment horizontal="center"/>
    </xf>
    <xf numFmtId="0" fontId="4" fillId="22" borderId="24" xfId="0" applyFont="1" applyFill="1" applyBorder="1" applyAlignment="1">
      <alignment horizontal="center"/>
    </xf>
    <xf numFmtId="0" fontId="4" fillId="23" borderId="8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14" fillId="9" borderId="41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5" borderId="68" xfId="0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/>
    </xf>
    <xf numFmtId="0" fontId="5" fillId="6" borderId="65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/>
    </xf>
    <xf numFmtId="0" fontId="0" fillId="25" borderId="40" xfId="0" applyFill="1" applyBorder="1" applyAlignment="1">
      <alignment horizontal="center"/>
    </xf>
    <xf numFmtId="0" fontId="0" fillId="25" borderId="39" xfId="0" applyFill="1" applyBorder="1" applyAlignment="1">
      <alignment horizontal="center"/>
    </xf>
    <xf numFmtId="0" fontId="0" fillId="25" borderId="41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61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00FFFF"/>
      <color rgb="FF00FF00"/>
      <color rgb="FF0000FF"/>
      <color rgb="FFFF99FF"/>
      <color rgb="FFFFCCFF"/>
      <color rgb="FFFF3399"/>
      <color rgb="FF99FF99"/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21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19</c:v>
                </c:pt>
                <c:pt idx="3">
                  <c:v>23</c:v>
                </c:pt>
                <c:pt idx="4">
                  <c:v>22</c:v>
                </c:pt>
                <c:pt idx="5">
                  <c:v>24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14</c:v>
                </c:pt>
                <c:pt idx="3">
                  <c:v>30</c:v>
                </c:pt>
                <c:pt idx="4">
                  <c:v>33</c:v>
                </c:pt>
                <c:pt idx="5">
                  <c:v>34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20</c:v>
                </c:pt>
                <c:pt idx="2">
                  <c:v>31</c:v>
                </c:pt>
                <c:pt idx="3">
                  <c:v>51</c:v>
                </c:pt>
                <c:pt idx="4">
                  <c:v>48</c:v>
                </c:pt>
                <c:pt idx="5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75360"/>
        <c:axId val="212576896"/>
        <c:axId val="212480896"/>
      </c:area3DChart>
      <c:catAx>
        <c:axId val="212575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2576896"/>
        <c:crosses val="autoZero"/>
        <c:auto val="1"/>
        <c:lblAlgn val="ctr"/>
        <c:lblOffset val="100"/>
        <c:noMultiLvlLbl val="0"/>
      </c:catAx>
      <c:valAx>
        <c:axId val="21257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2575360"/>
        <c:crosses val="autoZero"/>
        <c:crossBetween val="midCat"/>
      </c:valAx>
      <c:serAx>
        <c:axId val="212480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257689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19</c:v>
                </c:pt>
                <c:pt idx="5">
                  <c:v>14</c:v>
                </c:pt>
                <c:pt idx="6">
                  <c:v>31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23</c:v>
                </c:pt>
                <c:pt idx="5">
                  <c:v>30</c:v>
                </c:pt>
                <c:pt idx="6">
                  <c:v>51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16</c:v>
                </c:pt>
                <c:pt idx="3">
                  <c:v>21</c:v>
                </c:pt>
                <c:pt idx="4">
                  <c:v>22</c:v>
                </c:pt>
                <c:pt idx="5">
                  <c:v>33</c:v>
                </c:pt>
                <c:pt idx="6">
                  <c:v>48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17</c:v>
                </c:pt>
                <c:pt idx="2">
                  <c:v>20</c:v>
                </c:pt>
                <c:pt idx="3">
                  <c:v>25</c:v>
                </c:pt>
                <c:pt idx="4">
                  <c:v>24</c:v>
                </c:pt>
                <c:pt idx="5">
                  <c:v>34</c:v>
                </c:pt>
                <c:pt idx="6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48096"/>
        <c:axId val="212949632"/>
        <c:axId val="212955584"/>
      </c:area3DChart>
      <c:catAx>
        <c:axId val="212948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2949632"/>
        <c:crosses val="autoZero"/>
        <c:auto val="1"/>
        <c:lblAlgn val="ctr"/>
        <c:lblOffset val="100"/>
        <c:noMultiLvlLbl val="0"/>
      </c:catAx>
      <c:valAx>
        <c:axId val="21294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2948096"/>
        <c:crosses val="autoZero"/>
        <c:crossBetween val="midCat"/>
      </c:valAx>
      <c:serAx>
        <c:axId val="212955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21294963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21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19</c:v>
                </c:pt>
                <c:pt idx="3">
                  <c:v>23</c:v>
                </c:pt>
                <c:pt idx="4">
                  <c:v>22</c:v>
                </c:pt>
                <c:pt idx="5">
                  <c:v>24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14</c:v>
                </c:pt>
                <c:pt idx="3">
                  <c:v>30</c:v>
                </c:pt>
                <c:pt idx="4">
                  <c:v>33</c:v>
                </c:pt>
                <c:pt idx="5">
                  <c:v>34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20</c:v>
                </c:pt>
                <c:pt idx="2">
                  <c:v>31</c:v>
                </c:pt>
                <c:pt idx="3">
                  <c:v>51</c:v>
                </c:pt>
                <c:pt idx="4">
                  <c:v>48</c:v>
                </c:pt>
                <c:pt idx="5">
                  <c:v>71</c:v>
                </c:pt>
              </c:numCache>
            </c:numRef>
          </c:val>
        </c:ser>
        <c:bandFmts/>
        <c:axId val="212986496"/>
        <c:axId val="216002944"/>
        <c:axId val="215999360"/>
      </c:surface3DChart>
      <c:catAx>
        <c:axId val="212986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6002944"/>
        <c:crosses val="autoZero"/>
        <c:auto val="1"/>
        <c:lblAlgn val="ctr"/>
        <c:lblOffset val="100"/>
        <c:noMultiLvlLbl val="0"/>
      </c:catAx>
      <c:valAx>
        <c:axId val="21600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2986496"/>
        <c:crosses val="autoZero"/>
        <c:crossBetween val="midCat"/>
      </c:valAx>
      <c:serAx>
        <c:axId val="215999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60029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638175</xdr:colOff>
      <xdr:row>24</xdr:row>
      <xdr:rowOff>104774</xdr:rowOff>
    </xdr:from>
    <xdr:to>
      <xdr:col>21</xdr:col>
      <xdr:colOff>409575</xdr:colOff>
      <xdr:row>30</xdr:row>
      <xdr:rowOff>57149</xdr:rowOff>
    </xdr:to>
    <xdr:sp macro="" textlink="">
      <xdr:nvSpPr>
        <xdr:cNvPr id="3" name="TextBox 2"/>
        <xdr:cNvSpPr txBox="1"/>
      </xdr:nvSpPr>
      <xdr:spPr>
        <a:xfrm>
          <a:off x="9344025" y="3133724"/>
          <a:ext cx="1057275" cy="1152525"/>
        </a:xfrm>
        <a:prstGeom prst="rect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re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flects divine power bonus, which Bill might cast again, so leave as is.</a:t>
          </a:r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409575</xdr:colOff>
      <xdr:row>3</xdr:row>
      <xdr:rowOff>171452</xdr:rowOff>
    </xdr:from>
    <xdr:to>
      <xdr:col>23</xdr:col>
      <xdr:colOff>47625</xdr:colOff>
      <xdr:row>24</xdr:row>
      <xdr:rowOff>114300</xdr:rowOff>
    </xdr:to>
    <xdr:cxnSp macro="">
      <xdr:nvCxnSpPr>
        <xdr:cNvPr id="5" name="Straight Arrow Connector 4"/>
        <xdr:cNvCxnSpPr/>
      </xdr:nvCxnSpPr>
      <xdr:spPr>
        <a:xfrm flipV="1">
          <a:off x="10401300" y="1200152"/>
          <a:ext cx="885825" cy="1943098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workbookViewId="0"/>
  </sheetViews>
  <sheetFormatPr defaultRowHeight="15.75" x14ac:dyDescent="0.25"/>
  <cols>
    <col min="1" max="1" width="16.25" bestFit="1" customWidth="1"/>
    <col min="2" max="2" width="6.125" style="22" bestFit="1" customWidth="1"/>
    <col min="3" max="3" width="8.375" style="22" bestFit="1" customWidth="1"/>
    <col min="4" max="4" width="4.375" style="22" bestFit="1" customWidth="1"/>
    <col min="5" max="5" width="8.5" style="22" bestFit="1" customWidth="1"/>
    <col min="6" max="6" width="7.625" style="22" bestFit="1" customWidth="1"/>
    <col min="7" max="7" width="2.75" customWidth="1"/>
    <col min="8" max="8" width="14.125" bestFit="1" customWidth="1"/>
    <col min="9" max="9" width="5.875" bestFit="1" customWidth="1"/>
    <col min="10" max="10" width="17.125" bestFit="1" customWidth="1"/>
    <col min="11" max="11" width="2.75" customWidth="1"/>
    <col min="12" max="12" width="18.75" bestFit="1" customWidth="1"/>
    <col min="13" max="13" width="6.5" bestFit="1" customWidth="1"/>
    <col min="14" max="14" width="2.75" customWidth="1"/>
    <col min="15" max="15" width="19.375" bestFit="1" customWidth="1"/>
    <col min="16" max="16" width="4.875" bestFit="1" customWidth="1"/>
    <col min="17" max="17" width="15.75" bestFit="1" customWidth="1"/>
  </cols>
  <sheetData>
    <row r="1" spans="1:17" s="133" customFormat="1" ht="32.25" thickBot="1" x14ac:dyDescent="0.3">
      <c r="A1" s="131" t="s">
        <v>0</v>
      </c>
      <c r="B1" s="131" t="s">
        <v>1</v>
      </c>
      <c r="C1" s="131" t="s">
        <v>2</v>
      </c>
      <c r="D1" s="132" t="s">
        <v>3</v>
      </c>
      <c r="E1" s="131" t="s">
        <v>4</v>
      </c>
      <c r="F1" s="131" t="s">
        <v>5</v>
      </c>
      <c r="H1" s="134" t="s">
        <v>24</v>
      </c>
      <c r="I1" s="134"/>
      <c r="J1" s="134"/>
      <c r="K1" s="134"/>
      <c r="L1" s="134"/>
      <c r="M1" s="134"/>
      <c r="N1" s="134"/>
      <c r="O1" s="134" t="s">
        <v>25</v>
      </c>
      <c r="P1" s="134"/>
      <c r="Q1" s="134"/>
    </row>
    <row r="2" spans="1:17" ht="17.25" thickTop="1" thickBot="1" x14ac:dyDescent="0.3">
      <c r="A2" s="108" t="s">
        <v>127</v>
      </c>
      <c r="B2" s="108">
        <v>1</v>
      </c>
      <c r="C2" s="86">
        <v>4</v>
      </c>
      <c r="D2" s="173">
        <v>16</v>
      </c>
      <c r="E2" s="86">
        <f t="shared" ref="E2:E8" si="0">SUM(C2:D2)</f>
        <v>20</v>
      </c>
      <c r="F2" s="86" t="s">
        <v>6</v>
      </c>
      <c r="H2" s="102" t="s">
        <v>0</v>
      </c>
      <c r="I2" s="103" t="s">
        <v>26</v>
      </c>
      <c r="J2" s="104" t="s">
        <v>27</v>
      </c>
      <c r="L2" s="123" t="s">
        <v>28</v>
      </c>
      <c r="M2" s="104" t="s">
        <v>29</v>
      </c>
      <c r="O2" s="113" t="s">
        <v>0</v>
      </c>
      <c r="P2" s="114" t="s">
        <v>26</v>
      </c>
      <c r="Q2" s="115" t="s">
        <v>27</v>
      </c>
    </row>
    <row r="3" spans="1:17" x14ac:dyDescent="0.25">
      <c r="A3" s="85" t="s">
        <v>196</v>
      </c>
      <c r="B3" s="85">
        <v>1</v>
      </c>
      <c r="C3" s="86">
        <v>2</v>
      </c>
      <c r="D3" s="173">
        <v>18</v>
      </c>
      <c r="E3" s="86">
        <f t="shared" si="0"/>
        <v>20</v>
      </c>
      <c r="F3" s="86" t="s">
        <v>6</v>
      </c>
      <c r="H3" s="105" t="s">
        <v>8</v>
      </c>
      <c r="I3" s="106">
        <v>9</v>
      </c>
      <c r="J3" s="107" t="s">
        <v>30</v>
      </c>
      <c r="L3" s="124" t="s">
        <v>31</v>
      </c>
      <c r="M3" s="107">
        <v>4</v>
      </c>
      <c r="O3" s="116" t="s">
        <v>151</v>
      </c>
      <c r="P3" s="117">
        <v>8</v>
      </c>
      <c r="Q3" s="118" t="s">
        <v>160</v>
      </c>
    </row>
    <row r="4" spans="1:17" x14ac:dyDescent="0.25">
      <c r="A4" s="87" t="s">
        <v>154</v>
      </c>
      <c r="B4" s="87">
        <v>2</v>
      </c>
      <c r="C4" s="86">
        <v>4</v>
      </c>
      <c r="D4" s="173">
        <v>12</v>
      </c>
      <c r="E4" s="86">
        <f t="shared" si="0"/>
        <v>16</v>
      </c>
      <c r="F4" s="86" t="s">
        <v>6</v>
      </c>
      <c r="H4" s="105" t="s">
        <v>32</v>
      </c>
      <c r="I4" s="108">
        <v>9</v>
      </c>
      <c r="J4" s="107" t="s">
        <v>33</v>
      </c>
      <c r="L4" s="125" t="s">
        <v>34</v>
      </c>
      <c r="M4" s="107">
        <v>4</v>
      </c>
      <c r="O4" s="116" t="s">
        <v>152</v>
      </c>
      <c r="P4" s="87">
        <v>10</v>
      </c>
      <c r="Q4" s="118" t="s">
        <v>161</v>
      </c>
    </row>
    <row r="5" spans="1:17" x14ac:dyDescent="0.25">
      <c r="A5" s="108" t="s">
        <v>8</v>
      </c>
      <c r="B5" s="108">
        <v>1</v>
      </c>
      <c r="C5" s="86">
        <v>3</v>
      </c>
      <c r="D5" s="173">
        <v>12</v>
      </c>
      <c r="E5" s="86">
        <f t="shared" si="0"/>
        <v>15</v>
      </c>
      <c r="F5" s="86" t="s">
        <v>9</v>
      </c>
      <c r="H5" s="105" t="s">
        <v>35</v>
      </c>
      <c r="I5" s="108">
        <v>9</v>
      </c>
      <c r="J5" s="107" t="s">
        <v>36</v>
      </c>
      <c r="L5" s="125" t="s">
        <v>37</v>
      </c>
      <c r="M5" s="107">
        <v>6</v>
      </c>
      <c r="O5" s="116" t="s">
        <v>153</v>
      </c>
      <c r="P5" s="87">
        <v>9</v>
      </c>
      <c r="Q5" s="118" t="s">
        <v>162</v>
      </c>
    </row>
    <row r="6" spans="1:17" ht="16.5" thickBot="1" x14ac:dyDescent="0.3">
      <c r="A6" s="108" t="s">
        <v>35</v>
      </c>
      <c r="B6" s="108">
        <v>1</v>
      </c>
      <c r="C6" s="86">
        <v>3</v>
      </c>
      <c r="D6" s="173">
        <v>4</v>
      </c>
      <c r="E6" s="86">
        <f t="shared" si="0"/>
        <v>7</v>
      </c>
      <c r="F6" s="86" t="s">
        <v>6</v>
      </c>
      <c r="H6" s="105" t="s">
        <v>7</v>
      </c>
      <c r="I6" s="108">
        <v>9</v>
      </c>
      <c r="J6" s="107" t="s">
        <v>38</v>
      </c>
      <c r="L6" s="125" t="s">
        <v>39</v>
      </c>
      <c r="M6" s="107">
        <v>2</v>
      </c>
      <c r="O6" s="116" t="s">
        <v>154</v>
      </c>
      <c r="P6" s="87">
        <v>12</v>
      </c>
      <c r="Q6" s="118" t="s">
        <v>163</v>
      </c>
    </row>
    <row r="7" spans="1:17" x14ac:dyDescent="0.25">
      <c r="A7" s="108" t="s">
        <v>7</v>
      </c>
      <c r="B7" s="108">
        <v>1</v>
      </c>
      <c r="C7" s="86">
        <v>4</v>
      </c>
      <c r="D7" s="173">
        <v>1</v>
      </c>
      <c r="E7" s="86">
        <f t="shared" si="0"/>
        <v>5</v>
      </c>
      <c r="F7" s="86" t="s">
        <v>6</v>
      </c>
      <c r="H7" s="105" t="s">
        <v>164</v>
      </c>
      <c r="I7" s="108">
        <v>8</v>
      </c>
      <c r="J7" s="107" t="s">
        <v>169</v>
      </c>
      <c r="L7" s="125" t="s">
        <v>40</v>
      </c>
      <c r="M7" s="107">
        <v>2</v>
      </c>
      <c r="O7" s="159" t="s">
        <v>41</v>
      </c>
      <c r="P7" s="119">
        <f>AVERAGE(P3:P6)</f>
        <v>9.75</v>
      </c>
      <c r="Q7" s="120"/>
    </row>
    <row r="8" spans="1:17" x14ac:dyDescent="0.25">
      <c r="A8" s="87" t="s">
        <v>153</v>
      </c>
      <c r="B8" s="87">
        <v>2</v>
      </c>
      <c r="C8" s="86">
        <v>0</v>
      </c>
      <c r="D8" s="173">
        <v>5</v>
      </c>
      <c r="E8" s="86">
        <f t="shared" si="0"/>
        <v>5</v>
      </c>
      <c r="F8" s="86" t="s">
        <v>201</v>
      </c>
      <c r="H8" s="105" t="s">
        <v>165</v>
      </c>
      <c r="I8" s="108">
        <v>7</v>
      </c>
      <c r="J8" s="107" t="s">
        <v>167</v>
      </c>
      <c r="L8" s="125" t="s">
        <v>38</v>
      </c>
      <c r="M8" s="107">
        <v>8</v>
      </c>
      <c r="O8" s="160" t="s">
        <v>43</v>
      </c>
      <c r="P8" s="121">
        <f>SUM(P3:P6)</f>
        <v>39</v>
      </c>
      <c r="Q8" s="118"/>
    </row>
    <row r="9" spans="1:17" ht="16.5" thickBot="1" x14ac:dyDescent="0.3">
      <c r="H9" s="105" t="s">
        <v>166</v>
      </c>
      <c r="I9" s="108">
        <v>12</v>
      </c>
      <c r="J9" s="107" t="s">
        <v>168</v>
      </c>
      <c r="L9" s="125" t="s">
        <v>42</v>
      </c>
      <c r="M9" s="107">
        <v>4</v>
      </c>
      <c r="O9" s="160" t="s">
        <v>45</v>
      </c>
      <c r="P9" s="121">
        <f>COUNT(P3:P6)</f>
        <v>4</v>
      </c>
      <c r="Q9" s="118"/>
    </row>
    <row r="10" spans="1:17" x14ac:dyDescent="0.25">
      <c r="D10" s="173">
        <f ca="1">RANDBETWEEN(1,20)</f>
        <v>8</v>
      </c>
      <c r="H10" s="156" t="s">
        <v>41</v>
      </c>
      <c r="I10" s="109">
        <f>AVERAGE(I3:I9)</f>
        <v>9</v>
      </c>
      <c r="J10" s="110"/>
      <c r="L10" s="126" t="s">
        <v>44</v>
      </c>
      <c r="M10" s="127">
        <v>2</v>
      </c>
      <c r="O10" s="160" t="s">
        <v>47</v>
      </c>
      <c r="P10" s="148">
        <f>P8/4</f>
        <v>9.75</v>
      </c>
      <c r="Q10" s="118" t="s">
        <v>48</v>
      </c>
    </row>
    <row r="11" spans="1:17" ht="16.5" thickBot="1" x14ac:dyDescent="0.3">
      <c r="H11" s="157" t="s">
        <v>43</v>
      </c>
      <c r="I11" s="111">
        <f>SUM(I3:I9)</f>
        <v>63</v>
      </c>
      <c r="J11" s="107"/>
      <c r="L11" s="128" t="s">
        <v>46</v>
      </c>
      <c r="M11" s="129">
        <f>SUM(M3:M10)</f>
        <v>32</v>
      </c>
      <c r="O11" s="161" t="s">
        <v>49</v>
      </c>
      <c r="P11" s="149">
        <f>P10*2</f>
        <v>19.5</v>
      </c>
      <c r="Q11" s="122" t="s">
        <v>50</v>
      </c>
    </row>
    <row r="12" spans="1:17" ht="16.5" thickTop="1" x14ac:dyDescent="0.25">
      <c r="A12" s="87" t="s">
        <v>152</v>
      </c>
      <c r="B12" s="87">
        <v>2</v>
      </c>
      <c r="C12" s="86">
        <v>4</v>
      </c>
      <c r="D12" s="173">
        <v>18</v>
      </c>
      <c r="E12" s="86">
        <f>SUM(C12:D12)</f>
        <v>22</v>
      </c>
      <c r="F12" s="86" t="s">
        <v>6</v>
      </c>
      <c r="H12" s="157" t="s">
        <v>45</v>
      </c>
      <c r="I12" s="111">
        <f>COUNT(I3:I9)</f>
        <v>7</v>
      </c>
      <c r="J12" s="107"/>
    </row>
    <row r="13" spans="1:17" x14ac:dyDescent="0.25">
      <c r="A13" s="87" t="s">
        <v>151</v>
      </c>
      <c r="B13" s="87">
        <v>2</v>
      </c>
      <c r="C13" s="86">
        <v>0</v>
      </c>
      <c r="D13" s="173">
        <v>12</v>
      </c>
      <c r="E13" s="86">
        <f>SUM(C13:D13)</f>
        <v>12</v>
      </c>
      <c r="F13" s="86" t="s">
        <v>202</v>
      </c>
      <c r="H13" s="157" t="s">
        <v>47</v>
      </c>
      <c r="I13" s="150">
        <f>I11/4</f>
        <v>15.75</v>
      </c>
      <c r="J13" s="107" t="s">
        <v>48</v>
      </c>
      <c r="O13" s="101" t="s">
        <v>51</v>
      </c>
      <c r="P13" s="153">
        <f>I13</f>
        <v>15.75</v>
      </c>
    </row>
    <row r="14" spans="1:17" ht="16.5" thickBot="1" x14ac:dyDescent="0.3">
      <c r="H14" s="158" t="s">
        <v>49</v>
      </c>
      <c r="I14" s="151">
        <f>I13*2</f>
        <v>31.5</v>
      </c>
      <c r="J14" s="112" t="s">
        <v>50</v>
      </c>
      <c r="O14" s="101" t="s">
        <v>52</v>
      </c>
      <c r="P14" s="153">
        <f>I14</f>
        <v>31.5</v>
      </c>
    </row>
    <row r="15" spans="1:17" ht="16.5" thickTop="1" x14ac:dyDescent="0.25">
      <c r="O15" s="101" t="s">
        <v>53</v>
      </c>
      <c r="P15" s="153">
        <f>I11</f>
        <v>63</v>
      </c>
    </row>
    <row r="17" spans="15:16" x14ac:dyDescent="0.25">
      <c r="O17" s="15" t="s">
        <v>54</v>
      </c>
      <c r="P17" s="152">
        <f>P8</f>
        <v>39</v>
      </c>
    </row>
  </sheetData>
  <sortState ref="A2:F10">
    <sortCondition descending="1" ref="E2:E10"/>
    <sortCondition descending="1" ref="C2:C10"/>
  </sortState>
  <conditionalFormatting sqref="P17">
    <cfRule type="cellIs" dxfId="60" priority="1" operator="greaterThan">
      <formula>$P$15</formula>
    </cfRule>
    <cfRule type="cellIs" dxfId="59" priority="2" operator="between">
      <formula>$P$14</formula>
      <formula>$P$13+$P$14</formula>
    </cfRule>
    <cfRule type="cellIs" dxfId="58" priority="3" operator="between">
      <formula>$P$13+$P$14</formula>
      <formula>$P$15</formula>
    </cfRule>
    <cfRule type="cellIs" dxfId="57" priority="5" operator="between">
      <formula>$P$13</formula>
      <formula>$P$14</formula>
    </cfRule>
    <cfRule type="cellIs" dxfId="56" priority="6" operator="lessThan">
      <formula>$P$13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showGridLines="0" workbookViewId="0"/>
  </sheetViews>
  <sheetFormatPr defaultRowHeight="15.75" x14ac:dyDescent="0.25"/>
  <cols>
    <col min="1" max="1" width="14.625" style="22" bestFit="1" customWidth="1"/>
    <col min="2" max="2" width="28.625" style="22" bestFit="1" customWidth="1"/>
    <col min="3" max="3" width="17.625" style="22" bestFit="1" customWidth="1"/>
    <col min="4" max="4" width="5" style="22" bestFit="1" customWidth="1"/>
    <col min="5" max="5" width="6" style="22" bestFit="1" customWidth="1"/>
    <col min="6" max="6" width="3.875" style="22" bestFit="1" customWidth="1"/>
    <col min="7" max="7" width="6.875" style="22" bestFit="1" customWidth="1"/>
    <col min="8" max="8" width="3.875" style="22" bestFit="1" customWidth="1"/>
    <col min="9" max="9" width="5.25" style="22" bestFit="1" customWidth="1"/>
  </cols>
  <sheetData>
    <row r="1" spans="1:9" ht="16.5" thickBot="1" x14ac:dyDescent="0.3">
      <c r="A1" s="130" t="s">
        <v>0</v>
      </c>
      <c r="B1" s="96" t="s">
        <v>55</v>
      </c>
      <c r="C1" s="96" t="s">
        <v>56</v>
      </c>
      <c r="D1" s="98" t="s">
        <v>57</v>
      </c>
      <c r="E1" s="96" t="s">
        <v>58</v>
      </c>
      <c r="F1" s="96" t="s">
        <v>59</v>
      </c>
      <c r="G1" s="96" t="s">
        <v>60</v>
      </c>
      <c r="H1" s="100" t="s">
        <v>61</v>
      </c>
      <c r="I1" s="97" t="s">
        <v>46</v>
      </c>
    </row>
    <row r="2" spans="1:9" x14ac:dyDescent="0.25">
      <c r="A2" s="85" t="s">
        <v>164</v>
      </c>
      <c r="B2" s="86" t="s">
        <v>182</v>
      </c>
      <c r="C2" s="86" t="s">
        <v>183</v>
      </c>
      <c r="D2" s="181">
        <f>10+1+2</f>
        <v>13</v>
      </c>
      <c r="E2" s="181">
        <f>3+2+6</f>
        <v>11</v>
      </c>
      <c r="F2" s="86">
        <v>1</v>
      </c>
      <c r="G2" s="181">
        <f>3-2</f>
        <v>1</v>
      </c>
      <c r="H2" s="173">
        <f t="shared" ref="H2:H11" ca="1" si="0">RANDBETWEEN(1,20)</f>
        <v>10</v>
      </c>
      <c r="I2" s="86">
        <f t="shared" ref="I2" ca="1" si="1">SUM(D2:H2)</f>
        <v>36</v>
      </c>
    </row>
    <row r="3" spans="1:9" x14ac:dyDescent="0.25">
      <c r="A3" s="85" t="s">
        <v>164</v>
      </c>
      <c r="B3" s="86" t="s">
        <v>184</v>
      </c>
      <c r="C3" s="86" t="s">
        <v>185</v>
      </c>
      <c r="D3" s="181">
        <f>10+1+2</f>
        <v>13</v>
      </c>
      <c r="E3" s="181">
        <f>3+2+6</f>
        <v>11</v>
      </c>
      <c r="F3" s="86">
        <v>1</v>
      </c>
      <c r="G3" s="181">
        <f t="shared" ref="G3:G5" si="2">3-2</f>
        <v>1</v>
      </c>
      <c r="H3" s="173">
        <f t="shared" ca="1" si="0"/>
        <v>7</v>
      </c>
      <c r="I3" s="86">
        <f t="shared" ref="I3:I11" ca="1" si="3">SUM(D3:H3)</f>
        <v>33</v>
      </c>
    </row>
    <row r="4" spans="1:9" x14ac:dyDescent="0.25">
      <c r="A4" s="85" t="s">
        <v>164</v>
      </c>
      <c r="B4" s="86" t="s">
        <v>186</v>
      </c>
      <c r="C4" s="86" t="s">
        <v>183</v>
      </c>
      <c r="D4" s="181">
        <f>10+1+2</f>
        <v>13</v>
      </c>
      <c r="E4" s="181">
        <v>7</v>
      </c>
      <c r="F4" s="86">
        <v>0</v>
      </c>
      <c r="G4" s="181">
        <f t="shared" si="2"/>
        <v>1</v>
      </c>
      <c r="H4" s="173">
        <f t="shared" ca="1" si="0"/>
        <v>3</v>
      </c>
      <c r="I4" s="86">
        <f t="shared" ca="1" si="3"/>
        <v>24</v>
      </c>
    </row>
    <row r="5" spans="1:9" x14ac:dyDescent="0.25">
      <c r="A5" s="85" t="s">
        <v>164</v>
      </c>
      <c r="B5" s="86" t="s">
        <v>182</v>
      </c>
      <c r="C5" s="86" t="s">
        <v>187</v>
      </c>
      <c r="D5" s="181">
        <f>10+1+2</f>
        <v>13</v>
      </c>
      <c r="E5" s="86">
        <v>1</v>
      </c>
      <c r="F5" s="86">
        <v>1</v>
      </c>
      <c r="G5" s="181">
        <f t="shared" si="2"/>
        <v>1</v>
      </c>
      <c r="H5" s="173">
        <f t="shared" ca="1" si="0"/>
        <v>19</v>
      </c>
      <c r="I5" s="86">
        <f t="shared" ca="1" si="3"/>
        <v>35</v>
      </c>
    </row>
    <row r="6" spans="1:9" x14ac:dyDescent="0.25">
      <c r="A6" s="85" t="s">
        <v>165</v>
      </c>
      <c r="B6" s="86" t="s">
        <v>188</v>
      </c>
      <c r="C6" s="86" t="s">
        <v>189</v>
      </c>
      <c r="D6" s="181">
        <f>6+1-1</f>
        <v>6</v>
      </c>
      <c r="E6" s="181">
        <f>3+2</f>
        <v>5</v>
      </c>
      <c r="F6" s="86">
        <v>0</v>
      </c>
      <c r="G6" s="181">
        <v>2</v>
      </c>
      <c r="H6" s="173">
        <f t="shared" ca="1" si="0"/>
        <v>13</v>
      </c>
      <c r="I6" s="86">
        <f t="shared" ca="1" si="3"/>
        <v>26</v>
      </c>
    </row>
    <row r="7" spans="1:9" x14ac:dyDescent="0.25">
      <c r="A7" s="85" t="s">
        <v>165</v>
      </c>
      <c r="B7" s="86" t="s">
        <v>190</v>
      </c>
      <c r="C7" s="86" t="s">
        <v>191</v>
      </c>
      <c r="D7" s="181">
        <f t="shared" ref="D7:D9" si="4">6+1-1</f>
        <v>6</v>
      </c>
      <c r="E7" s="181">
        <f>3+2</f>
        <v>5</v>
      </c>
      <c r="F7" s="86">
        <v>0</v>
      </c>
      <c r="G7" s="181">
        <v>2</v>
      </c>
      <c r="H7" s="173">
        <f t="shared" ca="1" si="0"/>
        <v>11</v>
      </c>
      <c r="I7" s="86">
        <f t="shared" ca="1" si="3"/>
        <v>24</v>
      </c>
    </row>
    <row r="8" spans="1:9" x14ac:dyDescent="0.25">
      <c r="A8" s="85" t="s">
        <v>165</v>
      </c>
      <c r="B8" s="86" t="s">
        <v>192</v>
      </c>
      <c r="C8" s="86" t="s">
        <v>193</v>
      </c>
      <c r="D8" s="181">
        <f t="shared" si="4"/>
        <v>6</v>
      </c>
      <c r="E8" s="86">
        <v>1</v>
      </c>
      <c r="F8" s="86">
        <v>0</v>
      </c>
      <c r="G8" s="181">
        <v>2</v>
      </c>
      <c r="H8" s="173">
        <f t="shared" ca="1" si="0"/>
        <v>8</v>
      </c>
      <c r="I8" s="86">
        <f t="shared" ca="1" si="3"/>
        <v>17</v>
      </c>
    </row>
    <row r="9" spans="1:9" x14ac:dyDescent="0.25">
      <c r="A9" s="85" t="s">
        <v>165</v>
      </c>
      <c r="B9" s="86" t="s">
        <v>194</v>
      </c>
      <c r="C9" s="86" t="s">
        <v>195</v>
      </c>
      <c r="D9" s="181">
        <f t="shared" si="4"/>
        <v>6</v>
      </c>
      <c r="E9" s="86">
        <v>1</v>
      </c>
      <c r="F9" s="86">
        <v>0</v>
      </c>
      <c r="G9" s="181">
        <v>2</v>
      </c>
      <c r="H9" s="173">
        <f t="shared" ca="1" si="0"/>
        <v>12</v>
      </c>
      <c r="I9" s="86">
        <f t="shared" ca="1" si="3"/>
        <v>21</v>
      </c>
    </row>
    <row r="10" spans="1:9" x14ac:dyDescent="0.25">
      <c r="A10" s="85" t="s">
        <v>168</v>
      </c>
      <c r="B10" s="86" t="s">
        <v>197</v>
      </c>
      <c r="C10" s="86" t="s">
        <v>133</v>
      </c>
      <c r="D10" s="99">
        <v>3</v>
      </c>
      <c r="E10" s="86">
        <v>1</v>
      </c>
      <c r="F10" s="86">
        <v>0</v>
      </c>
      <c r="G10" s="179">
        <v>2</v>
      </c>
      <c r="H10" s="173">
        <f t="shared" ca="1" si="0"/>
        <v>11</v>
      </c>
      <c r="I10" s="86">
        <f t="shared" ca="1" si="3"/>
        <v>17</v>
      </c>
    </row>
    <row r="11" spans="1:9" x14ac:dyDescent="0.25">
      <c r="A11" s="85" t="s">
        <v>168</v>
      </c>
      <c r="B11" s="86" t="s">
        <v>198</v>
      </c>
      <c r="C11" s="86" t="s">
        <v>133</v>
      </c>
      <c r="D11" s="99">
        <v>3</v>
      </c>
      <c r="E11" s="86">
        <v>0</v>
      </c>
      <c r="F11" s="86">
        <v>0</v>
      </c>
      <c r="G11" s="179">
        <v>2</v>
      </c>
      <c r="H11" s="173">
        <f t="shared" ca="1" si="0"/>
        <v>2</v>
      </c>
      <c r="I11" s="86">
        <f t="shared" ca="1" si="3"/>
        <v>7</v>
      </c>
    </row>
    <row r="12" spans="1:9" ht="16.5" thickBot="1" x14ac:dyDescent="0.3"/>
    <row r="13" spans="1:9" ht="16.5" thickBot="1" x14ac:dyDescent="0.3">
      <c r="A13" s="130" t="s">
        <v>0</v>
      </c>
      <c r="B13" s="96" t="s">
        <v>55</v>
      </c>
      <c r="C13" s="96" t="s">
        <v>56</v>
      </c>
      <c r="D13" s="98" t="s">
        <v>57</v>
      </c>
      <c r="E13" s="96" t="s">
        <v>58</v>
      </c>
      <c r="F13" s="96" t="s">
        <v>59</v>
      </c>
      <c r="G13" s="96" t="s">
        <v>60</v>
      </c>
      <c r="H13" s="100" t="s">
        <v>61</v>
      </c>
      <c r="I13" s="97" t="s">
        <v>46</v>
      </c>
    </row>
    <row r="14" spans="1:9" x14ac:dyDescent="0.25">
      <c r="A14" s="87" t="s">
        <v>142</v>
      </c>
      <c r="B14" s="86" t="s">
        <v>141</v>
      </c>
      <c r="C14" s="86" t="s">
        <v>135</v>
      </c>
      <c r="D14" s="99">
        <v>0</v>
      </c>
      <c r="E14" s="86">
        <v>1</v>
      </c>
      <c r="F14" s="86">
        <v>0</v>
      </c>
      <c r="G14" s="86">
        <v>0</v>
      </c>
      <c r="H14" s="173">
        <f t="shared" ref="H14:H24" ca="1" si="5">RANDBETWEEN(1,20)</f>
        <v>17</v>
      </c>
      <c r="I14" s="86">
        <f t="shared" ref="I14" ca="1" si="6">SUM(D14:H14)</f>
        <v>18</v>
      </c>
    </row>
    <row r="15" spans="1:9" x14ac:dyDescent="0.25">
      <c r="A15" s="87" t="s">
        <v>134</v>
      </c>
      <c r="B15" s="86" t="s">
        <v>136</v>
      </c>
      <c r="C15" s="86" t="s">
        <v>138</v>
      </c>
      <c r="D15" s="99">
        <v>3</v>
      </c>
      <c r="E15" s="86">
        <v>2</v>
      </c>
      <c r="F15" s="86">
        <v>1</v>
      </c>
      <c r="G15" s="86">
        <v>0</v>
      </c>
      <c r="H15" s="173">
        <f t="shared" ca="1" si="5"/>
        <v>11</v>
      </c>
      <c r="I15" s="86">
        <f t="shared" ref="I15" ca="1" si="7">SUM(D15:H15)</f>
        <v>17</v>
      </c>
    </row>
    <row r="16" spans="1:9" x14ac:dyDescent="0.25">
      <c r="A16" s="87" t="s">
        <v>134</v>
      </c>
      <c r="B16" s="86" t="s">
        <v>137</v>
      </c>
      <c r="C16" s="86" t="s">
        <v>133</v>
      </c>
      <c r="D16" s="99">
        <v>3</v>
      </c>
      <c r="E16" s="86">
        <v>3</v>
      </c>
      <c r="F16" s="86">
        <v>1</v>
      </c>
      <c r="G16" s="86">
        <v>0</v>
      </c>
      <c r="H16" s="173">
        <f t="shared" ca="1" si="5"/>
        <v>18</v>
      </c>
      <c r="I16" s="86">
        <f t="shared" ref="I16:I17" ca="1" si="8">SUM(D16:H16)</f>
        <v>25</v>
      </c>
    </row>
    <row r="17" spans="1:9" x14ac:dyDescent="0.25">
      <c r="A17" s="87" t="s">
        <v>151</v>
      </c>
      <c r="B17" s="86" t="s">
        <v>139</v>
      </c>
      <c r="C17" s="86" t="s">
        <v>140</v>
      </c>
      <c r="D17" s="99">
        <v>13</v>
      </c>
      <c r="E17" s="164">
        <v>4</v>
      </c>
      <c r="F17" s="164">
        <v>0</v>
      </c>
      <c r="G17" s="86">
        <v>0</v>
      </c>
      <c r="H17" s="176">
        <f t="shared" ca="1" si="5"/>
        <v>16</v>
      </c>
      <c r="I17" s="86">
        <f t="shared" ca="1" si="8"/>
        <v>33</v>
      </c>
    </row>
    <row r="18" spans="1:9" x14ac:dyDescent="0.25">
      <c r="A18" s="87" t="s">
        <v>152</v>
      </c>
      <c r="B18" s="86" t="s">
        <v>199</v>
      </c>
      <c r="C18" s="86" t="s">
        <v>170</v>
      </c>
      <c r="D18" s="179">
        <v>10</v>
      </c>
      <c r="E18" s="179">
        <v>10</v>
      </c>
      <c r="F18" s="86">
        <v>1</v>
      </c>
      <c r="G18" s="86">
        <v>0</v>
      </c>
      <c r="H18" s="176">
        <f t="shared" ca="1" si="5"/>
        <v>14</v>
      </c>
      <c r="I18" s="86">
        <f t="shared" ref="I18" ca="1" si="9">SUM(D18:H18)</f>
        <v>35</v>
      </c>
    </row>
    <row r="19" spans="1:9" x14ac:dyDescent="0.25">
      <c r="A19" s="87" t="s">
        <v>152</v>
      </c>
      <c r="B19" s="86" t="s">
        <v>200</v>
      </c>
      <c r="C19" s="86" t="s">
        <v>171</v>
      </c>
      <c r="D19" s="179">
        <v>10</v>
      </c>
      <c r="E19" s="86">
        <v>4</v>
      </c>
      <c r="F19" s="86">
        <v>1</v>
      </c>
      <c r="G19" s="86">
        <v>0</v>
      </c>
      <c r="H19" s="176">
        <f t="shared" ca="1" si="5"/>
        <v>15</v>
      </c>
      <c r="I19" s="86">
        <f t="shared" ref="I19" ca="1" si="10">SUM(D19:H19)</f>
        <v>30</v>
      </c>
    </row>
    <row r="20" spans="1:9" x14ac:dyDescent="0.25">
      <c r="A20" s="87" t="s">
        <v>153</v>
      </c>
      <c r="B20" s="86" t="s">
        <v>139</v>
      </c>
      <c r="C20" s="86" t="s">
        <v>140</v>
      </c>
      <c r="D20" s="99">
        <v>15</v>
      </c>
      <c r="E20" s="86">
        <v>7</v>
      </c>
      <c r="F20" s="86">
        <v>0</v>
      </c>
      <c r="G20" s="86">
        <v>0</v>
      </c>
      <c r="H20" s="176">
        <f t="shared" ca="1" si="5"/>
        <v>19</v>
      </c>
      <c r="I20" s="86">
        <f t="shared" ref="I20:I22" ca="1" si="11">SUM(D20:H20)</f>
        <v>41</v>
      </c>
    </row>
    <row r="21" spans="1:9" x14ac:dyDescent="0.25">
      <c r="A21" s="87" t="s">
        <v>154</v>
      </c>
      <c r="B21" s="86" t="s">
        <v>156</v>
      </c>
      <c r="C21" s="86" t="s">
        <v>157</v>
      </c>
      <c r="D21" s="99">
        <v>6</v>
      </c>
      <c r="E21" s="86">
        <v>0</v>
      </c>
      <c r="F21" s="86">
        <v>1</v>
      </c>
      <c r="G21" s="86">
        <v>0</v>
      </c>
      <c r="H21" s="176">
        <f t="shared" ca="1" si="5"/>
        <v>6</v>
      </c>
      <c r="I21" s="86">
        <f t="shared" ca="1" si="11"/>
        <v>13</v>
      </c>
    </row>
    <row r="22" spans="1:9" x14ac:dyDescent="0.25">
      <c r="A22" s="87" t="s">
        <v>154</v>
      </c>
      <c r="B22" s="86" t="s">
        <v>158</v>
      </c>
      <c r="C22" s="86" t="s">
        <v>159</v>
      </c>
      <c r="D22" s="99">
        <v>6</v>
      </c>
      <c r="E22" s="86">
        <v>4</v>
      </c>
      <c r="F22" s="86">
        <v>2</v>
      </c>
      <c r="G22" s="86">
        <v>0</v>
      </c>
      <c r="H22" s="176">
        <f t="shared" ca="1" si="5"/>
        <v>13</v>
      </c>
      <c r="I22" s="86">
        <f t="shared" ca="1" si="11"/>
        <v>25</v>
      </c>
    </row>
    <row r="23" spans="1:9" x14ac:dyDescent="0.25">
      <c r="A23" s="87" t="s">
        <v>144</v>
      </c>
      <c r="B23" s="86" t="s">
        <v>147</v>
      </c>
      <c r="C23" s="86" t="s">
        <v>148</v>
      </c>
      <c r="D23" s="99">
        <v>3</v>
      </c>
      <c r="E23" s="86">
        <v>2</v>
      </c>
      <c r="F23" s="86">
        <v>0</v>
      </c>
      <c r="G23" s="86">
        <v>0</v>
      </c>
      <c r="H23" s="176">
        <f t="shared" ca="1" si="5"/>
        <v>11</v>
      </c>
      <c r="I23" s="86">
        <f t="shared" ref="I23" ca="1" si="12">SUM(D23:H23)</f>
        <v>16</v>
      </c>
    </row>
    <row r="24" spans="1:9" x14ac:dyDescent="0.25">
      <c r="A24" s="87" t="s">
        <v>144</v>
      </c>
      <c r="B24" s="86" t="s">
        <v>149</v>
      </c>
      <c r="C24" s="86" t="s">
        <v>150</v>
      </c>
      <c r="D24" s="99">
        <v>3</v>
      </c>
      <c r="E24" s="86">
        <v>0</v>
      </c>
      <c r="F24" s="86">
        <v>0</v>
      </c>
      <c r="G24" s="86">
        <v>0</v>
      </c>
      <c r="H24" s="176">
        <f t="shared" ca="1" si="5"/>
        <v>7</v>
      </c>
      <c r="I24" s="86">
        <f t="shared" ref="I24" ca="1" si="13">SUM(D24:H24)</f>
        <v>10</v>
      </c>
    </row>
  </sheetData>
  <conditionalFormatting sqref="E18">
    <cfRule type="cellIs" dxfId="55" priority="35" operator="equal">
      <formula>"No"</formula>
    </cfRule>
    <cfRule type="cellIs" dxfId="54" priority="36" operator="equal">
      <formula>"Yes"</formula>
    </cfRule>
  </conditionalFormatting>
  <conditionalFormatting sqref="E18">
    <cfRule type="cellIs" dxfId="53" priority="37" operator="equal">
      <formula>"No"</formula>
    </cfRule>
    <cfRule type="cellIs" dxfId="52" priority="38" operator="equal">
      <formula>"Yes"</formula>
    </cfRule>
  </conditionalFormatting>
  <conditionalFormatting sqref="E17">
    <cfRule type="cellIs" dxfId="51" priority="25" operator="equal">
      <formula>"No"</formula>
    </cfRule>
    <cfRule type="cellIs" dxfId="50" priority="26" operator="equal">
      <formula>"Yes"</formula>
    </cfRule>
  </conditionalFormatting>
  <conditionalFormatting sqref="E17">
    <cfRule type="cellIs" dxfId="49" priority="27" operator="equal">
      <formula>"No"</formula>
    </cfRule>
    <cfRule type="cellIs" dxfId="48" priority="28" operator="equal">
      <formula>"Yes"</formula>
    </cfRule>
  </conditionalFormatting>
  <conditionalFormatting sqref="F17">
    <cfRule type="cellIs" dxfId="47" priority="29" operator="equal">
      <formula>"No"</formula>
    </cfRule>
    <cfRule type="cellIs" dxfId="46" priority="30" operator="equal">
      <formula>"Yes"</formula>
    </cfRule>
  </conditionalFormatting>
  <conditionalFormatting sqref="D18">
    <cfRule type="cellIs" dxfId="45" priority="17" operator="equal">
      <formula>"No"</formula>
    </cfRule>
    <cfRule type="cellIs" dxfId="44" priority="18" operator="equal">
      <formula>"Yes"</formula>
    </cfRule>
  </conditionalFormatting>
  <conditionalFormatting sqref="D18">
    <cfRule type="cellIs" dxfId="43" priority="19" operator="equal">
      <formula>"No"</formula>
    </cfRule>
    <cfRule type="cellIs" dxfId="42" priority="20" operator="equal">
      <formula>"Yes"</formula>
    </cfRule>
  </conditionalFormatting>
  <conditionalFormatting sqref="G10:G11">
    <cfRule type="cellIs" dxfId="41" priority="7" operator="equal">
      <formula>"No"</formula>
    </cfRule>
    <cfRule type="cellIs" dxfId="40" priority="8" operator="equal">
      <formula>"Yes"</formula>
    </cfRule>
  </conditionalFormatting>
  <conditionalFormatting sqref="G11">
    <cfRule type="cellIs" dxfId="39" priority="5" operator="equal">
      <formula>"No"</formula>
    </cfRule>
    <cfRule type="cellIs" dxfId="38" priority="6" operator="equal">
      <formula>"Yes"</formula>
    </cfRule>
  </conditionalFormatting>
  <conditionalFormatting sqref="D19">
    <cfRule type="cellIs" dxfId="37" priority="1" operator="equal">
      <formula>"No"</formula>
    </cfRule>
    <cfRule type="cellIs" dxfId="36" priority="2" operator="equal">
      <formula>"Yes"</formula>
    </cfRule>
  </conditionalFormatting>
  <conditionalFormatting sqref="D19">
    <cfRule type="cellIs" dxfId="35" priority="3" operator="equal">
      <formula>"No"</formula>
    </cfRule>
    <cfRule type="cellIs" dxfId="34" priority="4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ColWidth="3.875" defaultRowHeight="15.75" x14ac:dyDescent="0.25"/>
  <cols>
    <col min="1" max="1" width="9.25" style="22" bestFit="1" customWidth="1"/>
    <col min="2" max="2" width="8.25" style="22" bestFit="1" customWidth="1"/>
    <col min="3" max="3" width="6.375" style="22" bestFit="1" customWidth="1"/>
    <col min="4" max="4" width="4.375" style="22" bestFit="1" customWidth="1"/>
    <col min="5" max="5" width="5" style="22" bestFit="1" customWidth="1"/>
    <col min="6" max="6" width="3.875" style="22"/>
    <col min="7" max="7" width="16.375" style="22" bestFit="1" customWidth="1"/>
    <col min="8" max="8" width="7.875" style="22" bestFit="1" customWidth="1"/>
    <col min="9" max="9" width="6.375" style="22" bestFit="1" customWidth="1"/>
    <col min="10" max="10" width="4.375" style="22" bestFit="1" customWidth="1"/>
    <col min="11" max="11" width="5" style="22" bestFit="1" customWidth="1"/>
    <col min="12" max="16384" width="3.875" style="22"/>
  </cols>
  <sheetData>
    <row r="1" spans="1:11" s="25" customFormat="1" x14ac:dyDescent="0.25">
      <c r="A1" s="171" t="s">
        <v>0</v>
      </c>
      <c r="B1" s="171" t="s">
        <v>130</v>
      </c>
      <c r="C1" s="171" t="s">
        <v>62</v>
      </c>
      <c r="D1" s="95" t="s">
        <v>3</v>
      </c>
      <c r="E1" s="171" t="s">
        <v>63</v>
      </c>
      <c r="G1" s="171" t="s">
        <v>0</v>
      </c>
      <c r="H1" s="171" t="s">
        <v>130</v>
      </c>
      <c r="I1" s="171" t="s">
        <v>62</v>
      </c>
      <c r="J1" s="95" t="s">
        <v>3</v>
      </c>
      <c r="K1" s="171" t="s">
        <v>63</v>
      </c>
    </row>
    <row r="2" spans="1:11" x14ac:dyDescent="0.25">
      <c r="A2" s="83" t="s">
        <v>164</v>
      </c>
      <c r="B2" s="84" t="s">
        <v>64</v>
      </c>
      <c r="C2" s="182">
        <f>8+1+2-2</f>
        <v>9</v>
      </c>
      <c r="D2" s="174">
        <f t="shared" ref="D2:D10" ca="1" si="0">RANDBETWEEN(1,20)</f>
        <v>19</v>
      </c>
      <c r="E2" s="84">
        <f t="shared" ref="E2:E4" ca="1" si="1">D2+C2</f>
        <v>28</v>
      </c>
      <c r="G2" s="177" t="s">
        <v>151</v>
      </c>
      <c r="H2" s="5" t="s">
        <v>64</v>
      </c>
      <c r="I2" s="179">
        <f>14+1</f>
        <v>15</v>
      </c>
      <c r="J2" s="173">
        <f ca="1">RANDBETWEEN(1,20)</f>
        <v>2</v>
      </c>
      <c r="K2" s="86">
        <f t="shared" ref="K2:K7" ca="1" si="2">J2+I2</f>
        <v>17</v>
      </c>
    </row>
    <row r="3" spans="1:11" x14ac:dyDescent="0.25">
      <c r="A3" s="85" t="s">
        <v>164</v>
      </c>
      <c r="B3" s="86" t="s">
        <v>65</v>
      </c>
      <c r="C3" s="183">
        <f>9+1+2-2</f>
        <v>10</v>
      </c>
      <c r="D3" s="173">
        <f t="shared" ca="1" si="0"/>
        <v>19</v>
      </c>
      <c r="E3" s="86">
        <f t="shared" ca="1" si="1"/>
        <v>29</v>
      </c>
      <c r="G3" s="177" t="s">
        <v>151</v>
      </c>
      <c r="H3" s="163" t="s">
        <v>65</v>
      </c>
      <c r="I3" s="179">
        <f>10+1</f>
        <v>11</v>
      </c>
      <c r="J3" s="173">
        <f ca="1">RANDBETWEEN(1,20)</f>
        <v>20</v>
      </c>
      <c r="K3" s="86">
        <f t="shared" ca="1" si="2"/>
        <v>31</v>
      </c>
    </row>
    <row r="4" spans="1:11" x14ac:dyDescent="0.25">
      <c r="A4" s="88" t="s">
        <v>164</v>
      </c>
      <c r="B4" s="89" t="s">
        <v>66</v>
      </c>
      <c r="C4" s="184">
        <f>13+1+2-2</f>
        <v>14</v>
      </c>
      <c r="D4" s="175">
        <f t="shared" ca="1" si="0"/>
        <v>18</v>
      </c>
      <c r="E4" s="89">
        <f t="shared" ca="1" si="1"/>
        <v>32</v>
      </c>
      <c r="G4" s="178" t="s">
        <v>151</v>
      </c>
      <c r="H4" s="166" t="s">
        <v>66</v>
      </c>
      <c r="I4" s="180">
        <f>12+1</f>
        <v>13</v>
      </c>
      <c r="J4" s="175">
        <f ca="1">RANDBETWEEN(1,20)</f>
        <v>1</v>
      </c>
      <c r="K4" s="89">
        <f t="shared" ca="1" si="2"/>
        <v>14</v>
      </c>
    </row>
    <row r="5" spans="1:11" x14ac:dyDescent="0.25">
      <c r="A5" s="83" t="s">
        <v>165</v>
      </c>
      <c r="B5" s="84" t="s">
        <v>64</v>
      </c>
      <c r="C5" s="84">
        <f>7+1</f>
        <v>8</v>
      </c>
      <c r="D5" s="174">
        <f t="shared" ca="1" si="0"/>
        <v>17</v>
      </c>
      <c r="E5" s="84">
        <f t="shared" ref="E5" ca="1" si="3">D5+C5</f>
        <v>25</v>
      </c>
      <c r="G5" s="177" t="s">
        <v>152</v>
      </c>
      <c r="H5" s="5" t="s">
        <v>64</v>
      </c>
      <c r="I5" s="164">
        <v>7</v>
      </c>
      <c r="J5" s="174">
        <f t="shared" ref="J5:J19" ca="1" si="4">RANDBETWEEN(1,20)</f>
        <v>17</v>
      </c>
      <c r="K5" s="84">
        <f t="shared" ca="1" si="2"/>
        <v>24</v>
      </c>
    </row>
    <row r="6" spans="1:11" x14ac:dyDescent="0.25">
      <c r="A6" s="85" t="s">
        <v>165</v>
      </c>
      <c r="B6" s="86" t="s">
        <v>65</v>
      </c>
      <c r="C6" s="86">
        <f>8+1</f>
        <v>9</v>
      </c>
      <c r="D6" s="173">
        <f t="shared" ca="1" si="0"/>
        <v>1</v>
      </c>
      <c r="E6" s="86">
        <f t="shared" ref="E6" ca="1" si="5">D6+C6</f>
        <v>10</v>
      </c>
      <c r="G6" s="177" t="s">
        <v>152</v>
      </c>
      <c r="H6" s="163" t="s">
        <v>65</v>
      </c>
      <c r="I6" s="164">
        <v>3</v>
      </c>
      <c r="J6" s="173">
        <f t="shared" ca="1" si="4"/>
        <v>12</v>
      </c>
      <c r="K6" s="86">
        <f t="shared" ca="1" si="2"/>
        <v>15</v>
      </c>
    </row>
    <row r="7" spans="1:11" x14ac:dyDescent="0.25">
      <c r="A7" s="88" t="s">
        <v>165</v>
      </c>
      <c r="B7" s="89" t="s">
        <v>66</v>
      </c>
      <c r="C7" s="89">
        <f>5+1</f>
        <v>6</v>
      </c>
      <c r="D7" s="175">
        <f t="shared" ca="1" si="0"/>
        <v>9</v>
      </c>
      <c r="E7" s="89">
        <f t="shared" ref="E7:E10" ca="1" si="6">D7+C7</f>
        <v>15</v>
      </c>
      <c r="G7" s="178" t="s">
        <v>152</v>
      </c>
      <c r="H7" s="166" t="s">
        <v>66</v>
      </c>
      <c r="I7" s="167">
        <v>7</v>
      </c>
      <c r="J7" s="175">
        <f t="shared" ca="1" si="4"/>
        <v>4</v>
      </c>
      <c r="K7" s="89">
        <f t="shared" ca="1" si="2"/>
        <v>11</v>
      </c>
    </row>
    <row r="8" spans="1:11" x14ac:dyDescent="0.25">
      <c r="A8" s="83" t="s">
        <v>168</v>
      </c>
      <c r="B8" s="163" t="s">
        <v>64</v>
      </c>
      <c r="C8" s="84">
        <v>3</v>
      </c>
      <c r="D8" s="174">
        <f t="shared" ca="1" si="0"/>
        <v>7</v>
      </c>
      <c r="E8" s="84">
        <f t="shared" ca="1" si="6"/>
        <v>10</v>
      </c>
      <c r="G8" s="162" t="s">
        <v>153</v>
      </c>
      <c r="H8" s="163" t="s">
        <v>64</v>
      </c>
      <c r="I8" s="164">
        <v>11</v>
      </c>
      <c r="J8" s="174">
        <f t="shared" ca="1" si="4"/>
        <v>2</v>
      </c>
      <c r="K8" s="84">
        <f t="shared" ref="K8:K10" ca="1" si="7">J8+I8</f>
        <v>13</v>
      </c>
    </row>
    <row r="9" spans="1:11" x14ac:dyDescent="0.25">
      <c r="A9" s="85" t="s">
        <v>168</v>
      </c>
      <c r="B9" s="163" t="s">
        <v>65</v>
      </c>
      <c r="C9" s="86">
        <v>3</v>
      </c>
      <c r="D9" s="173">
        <f t="shared" ca="1" si="0"/>
        <v>9</v>
      </c>
      <c r="E9" s="86">
        <f t="shared" ca="1" si="6"/>
        <v>12</v>
      </c>
      <c r="G9" s="162" t="s">
        <v>153</v>
      </c>
      <c r="H9" s="163" t="s">
        <v>65</v>
      </c>
      <c r="I9" s="164">
        <v>14</v>
      </c>
      <c r="J9" s="173">
        <f t="shared" ca="1" si="4"/>
        <v>5</v>
      </c>
      <c r="K9" s="86">
        <f t="shared" ca="1" si="7"/>
        <v>19</v>
      </c>
    </row>
    <row r="10" spans="1:11" x14ac:dyDescent="0.25">
      <c r="A10" s="88" t="s">
        <v>168</v>
      </c>
      <c r="B10" s="166" t="s">
        <v>66</v>
      </c>
      <c r="C10" s="89">
        <v>5</v>
      </c>
      <c r="D10" s="175">
        <f t="shared" ca="1" si="0"/>
        <v>18</v>
      </c>
      <c r="E10" s="89">
        <f t="shared" ca="1" si="6"/>
        <v>23</v>
      </c>
      <c r="G10" s="165" t="s">
        <v>153</v>
      </c>
      <c r="H10" s="166" t="s">
        <v>66</v>
      </c>
      <c r="I10" s="167">
        <v>10</v>
      </c>
      <c r="J10" s="175">
        <f t="shared" ca="1" si="4"/>
        <v>10</v>
      </c>
      <c r="K10" s="89">
        <f t="shared" ca="1" si="7"/>
        <v>20</v>
      </c>
    </row>
    <row r="11" spans="1:11" x14ac:dyDescent="0.25">
      <c r="G11" s="162" t="s">
        <v>154</v>
      </c>
      <c r="H11" s="163" t="s">
        <v>64</v>
      </c>
      <c r="I11" s="179">
        <f>3+2</f>
        <v>5</v>
      </c>
      <c r="J11" s="174">
        <f t="shared" ca="1" si="4"/>
        <v>1</v>
      </c>
      <c r="K11" s="84">
        <f t="shared" ref="K11:K13" ca="1" si="8">J11+I11</f>
        <v>6</v>
      </c>
    </row>
    <row r="12" spans="1:11" x14ac:dyDescent="0.25">
      <c r="G12" s="162" t="s">
        <v>154</v>
      </c>
      <c r="H12" s="163" t="s">
        <v>65</v>
      </c>
      <c r="I12" s="179">
        <f>6+2</f>
        <v>8</v>
      </c>
      <c r="J12" s="173">
        <f t="shared" ca="1" si="4"/>
        <v>13</v>
      </c>
      <c r="K12" s="86">
        <f t="shared" ca="1" si="8"/>
        <v>21</v>
      </c>
    </row>
    <row r="13" spans="1:11" x14ac:dyDescent="0.25">
      <c r="G13" s="165" t="s">
        <v>154</v>
      </c>
      <c r="H13" s="166" t="s">
        <v>66</v>
      </c>
      <c r="I13" s="180">
        <f>3+2</f>
        <v>5</v>
      </c>
      <c r="J13" s="175">
        <f t="shared" ca="1" si="4"/>
        <v>16</v>
      </c>
      <c r="K13" s="89">
        <f t="shared" ca="1" si="8"/>
        <v>21</v>
      </c>
    </row>
    <row r="14" spans="1:11" x14ac:dyDescent="0.25">
      <c r="G14" s="177" t="s">
        <v>143</v>
      </c>
      <c r="H14" s="163" t="s">
        <v>64</v>
      </c>
      <c r="I14" s="164">
        <v>0</v>
      </c>
      <c r="J14" s="174">
        <f t="shared" ca="1" si="4"/>
        <v>10</v>
      </c>
      <c r="K14" s="84">
        <f t="shared" ref="K14:K16" ca="1" si="9">J14+I14</f>
        <v>10</v>
      </c>
    </row>
    <row r="15" spans="1:11" x14ac:dyDescent="0.25">
      <c r="G15" s="177" t="s">
        <v>143</v>
      </c>
      <c r="H15" s="163" t="s">
        <v>65</v>
      </c>
      <c r="I15" s="164">
        <v>1</v>
      </c>
      <c r="J15" s="173">
        <f t="shared" ca="1" si="4"/>
        <v>12</v>
      </c>
      <c r="K15" s="86">
        <f t="shared" ca="1" si="9"/>
        <v>13</v>
      </c>
    </row>
    <row r="16" spans="1:11" x14ac:dyDescent="0.25">
      <c r="G16" s="178" t="s">
        <v>143</v>
      </c>
      <c r="H16" s="166" t="s">
        <v>66</v>
      </c>
      <c r="I16" s="167">
        <v>2</v>
      </c>
      <c r="J16" s="175">
        <f t="shared" ca="1" si="4"/>
        <v>2</v>
      </c>
      <c r="K16" s="89">
        <f t="shared" ca="1" si="9"/>
        <v>4</v>
      </c>
    </row>
    <row r="17" spans="7:11" x14ac:dyDescent="0.25">
      <c r="G17" s="177" t="s">
        <v>144</v>
      </c>
      <c r="H17" s="163" t="s">
        <v>64</v>
      </c>
      <c r="I17" s="164">
        <v>1</v>
      </c>
      <c r="J17" s="174">
        <f t="shared" ca="1" si="4"/>
        <v>8</v>
      </c>
      <c r="K17" s="84">
        <f t="shared" ref="K17:K19" ca="1" si="10">J17+I17</f>
        <v>9</v>
      </c>
    </row>
    <row r="18" spans="7:11" x14ac:dyDescent="0.25">
      <c r="G18" s="177" t="s">
        <v>144</v>
      </c>
      <c r="H18" s="163" t="s">
        <v>65</v>
      </c>
      <c r="I18" s="164">
        <v>4</v>
      </c>
      <c r="J18" s="173">
        <f t="shared" ca="1" si="4"/>
        <v>1</v>
      </c>
      <c r="K18" s="86">
        <f t="shared" ca="1" si="10"/>
        <v>5</v>
      </c>
    </row>
    <row r="19" spans="7:11" x14ac:dyDescent="0.25">
      <c r="G19" s="178" t="s">
        <v>144</v>
      </c>
      <c r="H19" s="166" t="s">
        <v>66</v>
      </c>
      <c r="I19" s="167">
        <v>6</v>
      </c>
      <c r="J19" s="175">
        <f t="shared" ca="1" si="4"/>
        <v>12</v>
      </c>
      <c r="K19" s="89">
        <f t="shared" ca="1" si="10"/>
        <v>18</v>
      </c>
    </row>
  </sheetData>
  <conditionalFormatting sqref="G14">
    <cfRule type="cellIs" dxfId="33" priority="23" operator="equal">
      <formula>"No"</formula>
    </cfRule>
    <cfRule type="cellIs" dxfId="32" priority="24" operator="equal">
      <formula>"Yes"</formula>
    </cfRule>
  </conditionalFormatting>
  <conditionalFormatting sqref="G15:G16">
    <cfRule type="cellIs" dxfId="31" priority="21" operator="equal">
      <formula>"No"</formula>
    </cfRule>
    <cfRule type="cellIs" dxfId="30" priority="22" operator="equal">
      <formula>"Yes"</formula>
    </cfRule>
  </conditionalFormatting>
  <conditionalFormatting sqref="G17">
    <cfRule type="cellIs" dxfId="29" priority="19" operator="equal">
      <formula>"No"</formula>
    </cfRule>
    <cfRule type="cellIs" dxfId="28" priority="20" operator="equal">
      <formula>"Yes"</formula>
    </cfRule>
  </conditionalFormatting>
  <conditionalFormatting sqref="G18:G19">
    <cfRule type="cellIs" dxfId="27" priority="17" operator="equal">
      <formula>"No"</formula>
    </cfRule>
    <cfRule type="cellIs" dxfId="26" priority="18" operator="equal">
      <formula>"Yes"</formula>
    </cfRule>
  </conditionalFormatting>
  <conditionalFormatting sqref="G2">
    <cfRule type="cellIs" dxfId="25" priority="15" operator="equal">
      <formula>"No"</formula>
    </cfRule>
    <cfRule type="cellIs" dxfId="24" priority="16" operator="equal">
      <formula>"Yes"</formula>
    </cfRule>
  </conditionalFormatting>
  <conditionalFormatting sqref="G3:G4">
    <cfRule type="cellIs" dxfId="23" priority="13" operator="equal">
      <formula>"No"</formula>
    </cfRule>
    <cfRule type="cellIs" dxfId="22" priority="14" operator="equal">
      <formula>"Yes"</formula>
    </cfRule>
  </conditionalFormatting>
  <conditionalFormatting sqref="G5">
    <cfRule type="cellIs" dxfId="21" priority="11" operator="equal">
      <formula>"No"</formula>
    </cfRule>
    <cfRule type="cellIs" dxfId="20" priority="12" operator="equal">
      <formula>"Yes"</formula>
    </cfRule>
  </conditionalFormatting>
  <conditionalFormatting sqref="G6:G7">
    <cfRule type="cellIs" dxfId="19" priority="9" operator="equal">
      <formula>"No"</formula>
    </cfRule>
    <cfRule type="cellIs" dxfId="18" priority="10" operator="equal">
      <formula>"Yes"</formula>
    </cfRule>
  </conditionalFormatting>
  <conditionalFormatting sqref="G8">
    <cfRule type="cellIs" dxfId="17" priority="7" operator="equal">
      <formula>"No"</formula>
    </cfRule>
    <cfRule type="cellIs" dxfId="16" priority="8" operator="equal">
      <formula>"Yes"</formula>
    </cfRule>
  </conditionalFormatting>
  <conditionalFormatting sqref="G9:G10">
    <cfRule type="cellIs" dxfId="15" priority="5" operator="equal">
      <formula>"No"</formula>
    </cfRule>
    <cfRule type="cellIs" dxfId="14" priority="6" operator="equal">
      <formula>"Yes"</formula>
    </cfRule>
  </conditionalFormatting>
  <conditionalFormatting sqref="G11">
    <cfRule type="cellIs" dxfId="13" priority="3" operator="equal">
      <formula>"No"</formula>
    </cfRule>
    <cfRule type="cellIs" dxfId="12" priority="4" operator="equal">
      <formula>"Yes"</formula>
    </cfRule>
  </conditionalFormatting>
  <conditionalFormatting sqref="G12:G13">
    <cfRule type="cellIs" dxfId="11" priority="1" operator="equal">
      <formula>"No"</formula>
    </cfRule>
    <cfRule type="cellIs" dxfId="10" priority="2" operator="equal">
      <formula>"Yes"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0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15.75" style="25" bestFit="1" customWidth="1"/>
    <col min="2" max="2" width="5.875" style="25" bestFit="1" customWidth="1"/>
    <col min="3" max="3" width="4.875" style="25" bestFit="1" customWidth="1"/>
    <col min="4" max="4" width="3.625" style="25" bestFit="1" customWidth="1"/>
    <col min="5" max="5" width="9" style="22" bestFit="1" customWidth="1"/>
    <col min="6" max="6" width="2.875" style="22" bestFit="1" customWidth="1"/>
    <col min="7" max="7" width="6.375" style="22" bestFit="1" customWidth="1"/>
    <col min="8" max="8" width="7.375" style="22" bestFit="1" customWidth="1"/>
    <col min="9" max="9" width="4.25" style="22" bestFit="1" customWidth="1"/>
    <col min="10" max="10" width="4.75" style="22" bestFit="1" customWidth="1"/>
    <col min="11" max="11" width="4.625" style="22" bestFit="1" customWidth="1"/>
    <col min="12" max="12" width="7.25" style="22" bestFit="1" customWidth="1"/>
    <col min="13" max="13" width="5.375" style="22" bestFit="1" customWidth="1"/>
    <col min="14" max="14" width="4.125" style="22" bestFit="1" customWidth="1"/>
    <col min="15" max="15" width="5.375" style="22" bestFit="1" customWidth="1"/>
    <col min="16" max="16" width="6.125" style="22" bestFit="1" customWidth="1"/>
    <col min="17" max="17" width="4.375" style="22" bestFit="1" customWidth="1"/>
    <col min="18" max="18" width="5.75" style="22" bestFit="1" customWidth="1"/>
    <col min="19" max="19" width="6.25" style="22" bestFit="1" customWidth="1"/>
    <col min="20" max="20" width="9" style="22"/>
    <col min="21" max="21" width="7.875" style="22" bestFit="1" customWidth="1"/>
    <col min="22" max="22" width="9" style="22"/>
    <col min="23" max="23" width="7.375" style="22" bestFit="1" customWidth="1"/>
    <col min="24" max="24" width="4.375" style="22" bestFit="1" customWidth="1"/>
    <col min="25" max="25" width="6.625" style="22" hidden="1" customWidth="1"/>
    <col min="26" max="26" width="7.375" style="22" bestFit="1" customWidth="1"/>
    <col min="27" max="27" width="1" style="22" customWidth="1"/>
    <col min="28" max="28" width="9.125" style="22" bestFit="1" customWidth="1"/>
    <col min="29" max="29" width="1" style="22" customWidth="1"/>
    <col min="30" max="30" width="12" style="22" bestFit="1" customWidth="1"/>
    <col min="31" max="16384" width="9" style="22"/>
  </cols>
  <sheetData>
    <row r="1" spans="1:30" s="18" customFormat="1" ht="33" thickTop="1" thickBot="1" x14ac:dyDescent="0.3">
      <c r="A1" s="63" t="s">
        <v>0</v>
      </c>
      <c r="B1" s="139" t="s">
        <v>67</v>
      </c>
      <c r="C1" s="142" t="s">
        <v>68</v>
      </c>
      <c r="D1" s="145" t="s">
        <v>69</v>
      </c>
      <c r="E1" s="135" t="s">
        <v>70</v>
      </c>
      <c r="F1" s="136"/>
      <c r="G1" s="60" t="s">
        <v>71</v>
      </c>
      <c r="H1" s="16" t="s">
        <v>72</v>
      </c>
      <c r="I1" s="19" t="s">
        <v>73</v>
      </c>
      <c r="J1" s="26" t="s">
        <v>74</v>
      </c>
      <c r="K1" s="29" t="s">
        <v>75</v>
      </c>
      <c r="L1" s="32" t="s">
        <v>76</v>
      </c>
      <c r="M1" s="38" t="s">
        <v>77</v>
      </c>
      <c r="N1" s="41" t="s">
        <v>78</v>
      </c>
      <c r="O1" s="44" t="s">
        <v>79</v>
      </c>
      <c r="P1" s="47" t="s">
        <v>80</v>
      </c>
      <c r="Q1" s="50" t="s">
        <v>81</v>
      </c>
      <c r="R1" s="53" t="s">
        <v>82</v>
      </c>
      <c r="S1" s="35" t="s">
        <v>83</v>
      </c>
      <c r="T1" s="67" t="s">
        <v>84</v>
      </c>
      <c r="U1" s="70" t="s">
        <v>85</v>
      </c>
      <c r="V1" s="77" t="s">
        <v>86</v>
      </c>
      <c r="W1" s="80" t="s">
        <v>87</v>
      </c>
      <c r="X1" s="74" t="s">
        <v>88</v>
      </c>
      <c r="Y1" s="70" t="s">
        <v>89</v>
      </c>
      <c r="Z1" s="73" t="s">
        <v>90</v>
      </c>
      <c r="AA1" s="17"/>
      <c r="AB1" s="56" t="s">
        <v>91</v>
      </c>
      <c r="AD1" s="57" t="s">
        <v>92</v>
      </c>
    </row>
    <row r="2" spans="1:30" ht="16.5" thickTop="1" x14ac:dyDescent="0.25">
      <c r="A2" s="64" t="s">
        <v>8</v>
      </c>
      <c r="B2" s="140">
        <v>17</v>
      </c>
      <c r="C2" s="143">
        <v>14</v>
      </c>
      <c r="D2" s="146">
        <v>22</v>
      </c>
      <c r="E2" s="137" t="s">
        <v>131</v>
      </c>
      <c r="F2" s="138" t="s">
        <v>132</v>
      </c>
      <c r="G2" s="61">
        <v>3</v>
      </c>
      <c r="H2" s="20">
        <v>5</v>
      </c>
      <c r="I2" s="21">
        <v>0</v>
      </c>
      <c r="J2" s="27">
        <v>0</v>
      </c>
      <c r="K2" s="30">
        <v>0</v>
      </c>
      <c r="L2" s="33">
        <v>0</v>
      </c>
      <c r="M2" s="39"/>
      <c r="N2" s="42"/>
      <c r="O2" s="45"/>
      <c r="P2" s="48"/>
      <c r="Q2" s="51"/>
      <c r="R2" s="54"/>
      <c r="S2" s="36">
        <v>14</v>
      </c>
      <c r="T2" s="68"/>
      <c r="U2" s="71">
        <f t="shared" ref="U2:U18" si="0">SUM(G2:T2)</f>
        <v>22</v>
      </c>
      <c r="V2" s="78"/>
      <c r="W2" s="81"/>
      <c r="X2" s="75">
        <v>50</v>
      </c>
      <c r="Y2" s="71">
        <f t="shared" ref="Y2:Y18" si="1">X2+W2-(U2+V2)</f>
        <v>28</v>
      </c>
      <c r="Z2" s="154">
        <f t="shared" ref="Z2:Z18" si="2">SMALL(X2:Y2,1)</f>
        <v>28</v>
      </c>
      <c r="AB2" s="58"/>
      <c r="AD2" s="58"/>
    </row>
    <row r="3" spans="1:30" x14ac:dyDescent="0.25">
      <c r="A3" s="66" t="s">
        <v>94</v>
      </c>
      <c r="B3" s="141">
        <f>21</f>
        <v>21</v>
      </c>
      <c r="C3" s="144">
        <f>13+6+4</f>
        <v>23</v>
      </c>
      <c r="D3" s="147">
        <f>13+6+4</f>
        <v>23</v>
      </c>
      <c r="E3" s="137" t="s">
        <v>131</v>
      </c>
      <c r="F3" s="138" t="s">
        <v>132</v>
      </c>
      <c r="G3" s="62">
        <v>7</v>
      </c>
      <c r="H3" s="23">
        <v>5</v>
      </c>
      <c r="I3" s="24">
        <v>0</v>
      </c>
      <c r="J3" s="28">
        <v>0</v>
      </c>
      <c r="K3" s="31">
        <v>0</v>
      </c>
      <c r="L3" s="34">
        <v>0</v>
      </c>
      <c r="M3" s="40"/>
      <c r="N3" s="43"/>
      <c r="O3" s="46"/>
      <c r="P3" s="49"/>
      <c r="Q3" s="52"/>
      <c r="R3" s="55"/>
      <c r="S3" s="37"/>
      <c r="T3" s="69"/>
      <c r="U3" s="72">
        <f t="shared" si="0"/>
        <v>12</v>
      </c>
      <c r="V3" s="79"/>
      <c r="W3" s="82"/>
      <c r="X3" s="155">
        <f>42+16</f>
        <v>58</v>
      </c>
      <c r="Y3" s="72">
        <f t="shared" si="1"/>
        <v>46</v>
      </c>
      <c r="Z3" s="154">
        <f t="shared" si="2"/>
        <v>46</v>
      </c>
      <c r="AB3" s="59"/>
      <c r="AD3" s="59"/>
    </row>
    <row r="4" spans="1:30" x14ac:dyDescent="0.25">
      <c r="A4" s="66" t="s">
        <v>35</v>
      </c>
      <c r="B4" s="141">
        <f>16</f>
        <v>16</v>
      </c>
      <c r="C4" s="144">
        <f>15</f>
        <v>15</v>
      </c>
      <c r="D4" s="147">
        <f>21</f>
        <v>21</v>
      </c>
      <c r="E4" s="137" t="s">
        <v>131</v>
      </c>
      <c r="F4" s="138" t="s">
        <v>132</v>
      </c>
      <c r="G4" s="62">
        <v>39</v>
      </c>
      <c r="H4" s="23">
        <v>9</v>
      </c>
      <c r="I4" s="24">
        <v>0</v>
      </c>
      <c r="J4" s="28"/>
      <c r="K4" s="31">
        <v>0</v>
      </c>
      <c r="L4" s="34">
        <v>0</v>
      </c>
      <c r="M4" s="40"/>
      <c r="N4" s="43"/>
      <c r="O4" s="46"/>
      <c r="P4" s="49"/>
      <c r="Q4" s="52"/>
      <c r="R4" s="55"/>
      <c r="S4" s="37"/>
      <c r="T4" s="69"/>
      <c r="U4" s="72">
        <f t="shared" si="0"/>
        <v>48</v>
      </c>
      <c r="V4" s="79"/>
      <c r="W4" s="82"/>
      <c r="X4" s="155">
        <f>54+9</f>
        <v>63</v>
      </c>
      <c r="Y4" s="72">
        <f t="shared" si="1"/>
        <v>15</v>
      </c>
      <c r="Z4" s="154">
        <f t="shared" si="2"/>
        <v>15</v>
      </c>
      <c r="AB4" s="59"/>
      <c r="AD4" s="172"/>
    </row>
    <row r="5" spans="1:30" x14ac:dyDescent="0.25">
      <c r="A5" s="66" t="s">
        <v>7</v>
      </c>
      <c r="B5" s="141">
        <v>17</v>
      </c>
      <c r="C5" s="144">
        <v>16</v>
      </c>
      <c r="D5" s="147">
        <v>21</v>
      </c>
      <c r="E5" s="137" t="s">
        <v>131</v>
      </c>
      <c r="F5" s="138" t="s">
        <v>132</v>
      </c>
      <c r="G5" s="62">
        <v>2</v>
      </c>
      <c r="H5" s="23"/>
      <c r="I5" s="24">
        <v>0</v>
      </c>
      <c r="J5" s="28">
        <v>0</v>
      </c>
      <c r="K5" s="31">
        <v>0</v>
      </c>
      <c r="L5" s="34">
        <v>0</v>
      </c>
      <c r="M5" s="40"/>
      <c r="N5" s="43"/>
      <c r="O5" s="46"/>
      <c r="P5" s="49"/>
      <c r="Q5" s="52"/>
      <c r="R5" s="55"/>
      <c r="S5" s="37"/>
      <c r="T5" s="69"/>
      <c r="U5" s="72">
        <f t="shared" si="0"/>
        <v>2</v>
      </c>
      <c r="V5" s="79"/>
      <c r="W5" s="82"/>
      <c r="X5" s="76">
        <v>48</v>
      </c>
      <c r="Y5" s="72">
        <f t="shared" si="1"/>
        <v>46</v>
      </c>
      <c r="Z5" s="154">
        <f t="shared" si="2"/>
        <v>46</v>
      </c>
      <c r="AB5" s="59"/>
      <c r="AD5" s="59"/>
    </row>
    <row r="6" spans="1:30" x14ac:dyDescent="0.25">
      <c r="A6" s="65" t="s">
        <v>164</v>
      </c>
      <c r="B6" s="141">
        <v>24</v>
      </c>
      <c r="C6" s="144">
        <v>11</v>
      </c>
      <c r="D6" s="147">
        <v>29</v>
      </c>
      <c r="E6" s="137" t="s">
        <v>181</v>
      </c>
      <c r="F6" s="138">
        <v>10</v>
      </c>
      <c r="G6" s="62"/>
      <c r="H6" s="23">
        <v>3</v>
      </c>
      <c r="I6" s="24">
        <v>3</v>
      </c>
      <c r="J6" s="28">
        <v>0</v>
      </c>
      <c r="K6" s="31"/>
      <c r="L6" s="34">
        <v>0</v>
      </c>
      <c r="M6" s="40"/>
      <c r="N6" s="43"/>
      <c r="O6" s="46"/>
      <c r="P6" s="49"/>
      <c r="Q6" s="52"/>
      <c r="R6" s="55"/>
      <c r="S6" s="37"/>
      <c r="T6" s="69"/>
      <c r="U6" s="72">
        <f t="shared" si="0"/>
        <v>6</v>
      </c>
      <c r="V6" s="79"/>
      <c r="W6" s="82"/>
      <c r="X6" s="76">
        <v>85</v>
      </c>
      <c r="Y6" s="72">
        <f t="shared" si="1"/>
        <v>79</v>
      </c>
      <c r="Z6" s="154">
        <f t="shared" si="2"/>
        <v>79</v>
      </c>
      <c r="AB6" s="59"/>
      <c r="AD6" s="59"/>
    </row>
    <row r="7" spans="1:30" x14ac:dyDescent="0.25">
      <c r="A7" s="65" t="s">
        <v>165</v>
      </c>
      <c r="B7" s="141">
        <f>20-1</f>
        <v>19</v>
      </c>
      <c r="C7" s="144">
        <f>16-1</f>
        <v>15</v>
      </c>
      <c r="D7" s="147">
        <f>21-1</f>
        <v>20</v>
      </c>
      <c r="E7" s="137" t="s">
        <v>93</v>
      </c>
      <c r="F7" s="138">
        <v>0</v>
      </c>
      <c r="G7" s="62"/>
      <c r="H7" s="23"/>
      <c r="I7" s="24"/>
      <c r="J7" s="28"/>
      <c r="K7" s="31"/>
      <c r="L7" s="34"/>
      <c r="M7" s="40"/>
      <c r="N7" s="43"/>
      <c r="O7" s="46"/>
      <c r="P7" s="49"/>
      <c r="Q7" s="52"/>
      <c r="R7" s="55"/>
      <c r="S7" s="37"/>
      <c r="T7" s="69"/>
      <c r="U7" s="72">
        <f t="shared" si="0"/>
        <v>0</v>
      </c>
      <c r="V7" s="79"/>
      <c r="W7" s="82"/>
      <c r="X7" s="76">
        <v>43</v>
      </c>
      <c r="Y7" s="72">
        <f t="shared" si="1"/>
        <v>43</v>
      </c>
      <c r="Z7" s="154">
        <f t="shared" si="2"/>
        <v>43</v>
      </c>
      <c r="AB7" s="59"/>
      <c r="AD7" s="59"/>
    </row>
    <row r="8" spans="1:30" x14ac:dyDescent="0.25">
      <c r="A8" s="65" t="s">
        <v>172</v>
      </c>
      <c r="B8" s="141">
        <v>18</v>
      </c>
      <c r="C8" s="144">
        <v>10</v>
      </c>
      <c r="D8" s="147">
        <v>18</v>
      </c>
      <c r="E8" s="137" t="s">
        <v>93</v>
      </c>
      <c r="F8" s="138">
        <v>0</v>
      </c>
      <c r="G8" s="62">
        <v>8</v>
      </c>
      <c r="H8" s="23">
        <v>3</v>
      </c>
      <c r="I8" s="24"/>
      <c r="J8" s="28"/>
      <c r="K8" s="31"/>
      <c r="L8" s="34"/>
      <c r="M8" s="40"/>
      <c r="N8" s="43"/>
      <c r="O8" s="46"/>
      <c r="P8" s="49"/>
      <c r="Q8" s="52"/>
      <c r="R8" s="55"/>
      <c r="S8" s="37"/>
      <c r="T8" s="69"/>
      <c r="U8" s="72">
        <f t="shared" si="0"/>
        <v>11</v>
      </c>
      <c r="V8" s="79"/>
      <c r="W8" s="82"/>
      <c r="X8" s="76">
        <v>11</v>
      </c>
      <c r="Y8" s="72">
        <f t="shared" si="1"/>
        <v>0</v>
      </c>
      <c r="Z8" s="154">
        <f t="shared" ref="Z8:Z15" si="3">SMALL(X8:Y8,1)</f>
        <v>0</v>
      </c>
      <c r="AB8" s="59"/>
      <c r="AD8" s="59"/>
    </row>
    <row r="9" spans="1:30" x14ac:dyDescent="0.25">
      <c r="A9" s="65" t="s">
        <v>173</v>
      </c>
      <c r="B9" s="141">
        <v>18</v>
      </c>
      <c r="C9" s="144">
        <v>10</v>
      </c>
      <c r="D9" s="147">
        <v>18</v>
      </c>
      <c r="E9" s="137" t="s">
        <v>93</v>
      </c>
      <c r="F9" s="138">
        <v>0</v>
      </c>
      <c r="G9" s="62"/>
      <c r="H9" s="23"/>
      <c r="I9" s="24"/>
      <c r="J9" s="28"/>
      <c r="K9" s="31"/>
      <c r="L9" s="34"/>
      <c r="M9" s="40"/>
      <c r="N9" s="43"/>
      <c r="O9" s="46"/>
      <c r="P9" s="49"/>
      <c r="Q9" s="52"/>
      <c r="R9" s="55"/>
      <c r="S9" s="37"/>
      <c r="T9" s="69"/>
      <c r="U9" s="72">
        <f t="shared" si="0"/>
        <v>0</v>
      </c>
      <c r="V9" s="79"/>
      <c r="W9" s="82"/>
      <c r="X9" s="76">
        <v>11</v>
      </c>
      <c r="Y9" s="72">
        <f t="shared" si="1"/>
        <v>11</v>
      </c>
      <c r="Z9" s="154">
        <f t="shared" si="3"/>
        <v>11</v>
      </c>
      <c r="AB9" s="59"/>
      <c r="AD9" s="59"/>
    </row>
    <row r="10" spans="1:30" x14ac:dyDescent="0.25">
      <c r="A10" s="65" t="s">
        <v>174</v>
      </c>
      <c r="B10" s="141">
        <v>18</v>
      </c>
      <c r="C10" s="144">
        <v>10</v>
      </c>
      <c r="D10" s="147">
        <v>18</v>
      </c>
      <c r="E10" s="137" t="s">
        <v>93</v>
      </c>
      <c r="F10" s="138">
        <v>0</v>
      </c>
      <c r="G10" s="62"/>
      <c r="H10" s="23"/>
      <c r="I10" s="24"/>
      <c r="J10" s="28"/>
      <c r="K10" s="31"/>
      <c r="L10" s="34"/>
      <c r="M10" s="40"/>
      <c r="N10" s="43"/>
      <c r="O10" s="46"/>
      <c r="P10" s="49"/>
      <c r="Q10" s="52"/>
      <c r="R10" s="55"/>
      <c r="S10" s="37"/>
      <c r="T10" s="69"/>
      <c r="U10" s="72">
        <f t="shared" si="0"/>
        <v>0</v>
      </c>
      <c r="V10" s="79"/>
      <c r="W10" s="82"/>
      <c r="X10" s="76">
        <v>11</v>
      </c>
      <c r="Y10" s="72">
        <f t="shared" si="1"/>
        <v>11</v>
      </c>
      <c r="Z10" s="154">
        <f t="shared" si="3"/>
        <v>11</v>
      </c>
      <c r="AB10" s="59"/>
      <c r="AD10" s="59"/>
    </row>
    <row r="11" spans="1:30" x14ac:dyDescent="0.25">
      <c r="A11" s="65" t="s">
        <v>175</v>
      </c>
      <c r="B11" s="141">
        <v>18</v>
      </c>
      <c r="C11" s="144">
        <v>10</v>
      </c>
      <c r="D11" s="147">
        <v>18</v>
      </c>
      <c r="E11" s="137" t="s">
        <v>93</v>
      </c>
      <c r="F11" s="138">
        <v>0</v>
      </c>
      <c r="G11" s="62"/>
      <c r="H11" s="23">
        <v>5</v>
      </c>
      <c r="I11" s="24"/>
      <c r="J11" s="28"/>
      <c r="K11" s="31"/>
      <c r="L11" s="34"/>
      <c r="M11" s="40"/>
      <c r="N11" s="43"/>
      <c r="O11" s="46"/>
      <c r="P11" s="49"/>
      <c r="Q11" s="52"/>
      <c r="R11" s="55"/>
      <c r="S11" s="37"/>
      <c r="T11" s="69"/>
      <c r="U11" s="72">
        <f t="shared" si="0"/>
        <v>5</v>
      </c>
      <c r="V11" s="79"/>
      <c r="W11" s="82"/>
      <c r="X11" s="76">
        <v>11</v>
      </c>
      <c r="Y11" s="72">
        <f t="shared" si="1"/>
        <v>6</v>
      </c>
      <c r="Z11" s="154">
        <f t="shared" si="3"/>
        <v>6</v>
      </c>
      <c r="AB11" s="59"/>
      <c r="AD11" s="59"/>
    </row>
    <row r="12" spans="1:30" x14ac:dyDescent="0.25">
      <c r="A12" s="65" t="s">
        <v>176</v>
      </c>
      <c r="B12" s="141">
        <v>18</v>
      </c>
      <c r="C12" s="144">
        <v>10</v>
      </c>
      <c r="D12" s="147">
        <v>18</v>
      </c>
      <c r="E12" s="137" t="s">
        <v>93</v>
      </c>
      <c r="F12" s="138">
        <v>0</v>
      </c>
      <c r="G12" s="62"/>
      <c r="H12" s="23">
        <v>9</v>
      </c>
      <c r="I12" s="24"/>
      <c r="J12" s="28"/>
      <c r="K12" s="31"/>
      <c r="L12" s="34"/>
      <c r="M12" s="40"/>
      <c r="N12" s="43"/>
      <c r="O12" s="46"/>
      <c r="P12" s="49"/>
      <c r="Q12" s="52"/>
      <c r="R12" s="55"/>
      <c r="S12" s="37"/>
      <c r="T12" s="69"/>
      <c r="U12" s="72">
        <f t="shared" si="0"/>
        <v>9</v>
      </c>
      <c r="V12" s="79"/>
      <c r="W12" s="82"/>
      <c r="X12" s="76">
        <v>11</v>
      </c>
      <c r="Y12" s="72">
        <f t="shared" si="1"/>
        <v>2</v>
      </c>
      <c r="Z12" s="154">
        <f t="shared" si="3"/>
        <v>2</v>
      </c>
      <c r="AB12" s="59"/>
      <c r="AD12" s="59"/>
    </row>
    <row r="13" spans="1:30" x14ac:dyDescent="0.25">
      <c r="A13" s="65" t="s">
        <v>177</v>
      </c>
      <c r="B13" s="141">
        <v>18</v>
      </c>
      <c r="C13" s="144">
        <v>10</v>
      </c>
      <c r="D13" s="147">
        <v>18</v>
      </c>
      <c r="E13" s="137" t="s">
        <v>93</v>
      </c>
      <c r="F13" s="138">
        <v>0</v>
      </c>
      <c r="G13" s="62"/>
      <c r="H13" s="23"/>
      <c r="I13" s="24">
        <v>9</v>
      </c>
      <c r="J13" s="28"/>
      <c r="K13" s="31"/>
      <c r="L13" s="34"/>
      <c r="M13" s="40"/>
      <c r="N13" s="43"/>
      <c r="O13" s="46"/>
      <c r="P13" s="49"/>
      <c r="Q13" s="52"/>
      <c r="R13" s="55"/>
      <c r="S13" s="37"/>
      <c r="T13" s="69"/>
      <c r="U13" s="72">
        <f t="shared" si="0"/>
        <v>9</v>
      </c>
      <c r="V13" s="79"/>
      <c r="W13" s="82"/>
      <c r="X13" s="76">
        <v>11</v>
      </c>
      <c r="Y13" s="72">
        <f t="shared" si="1"/>
        <v>2</v>
      </c>
      <c r="Z13" s="154">
        <f t="shared" si="3"/>
        <v>2</v>
      </c>
      <c r="AB13" s="59"/>
      <c r="AD13" s="59"/>
    </row>
    <row r="14" spans="1:30" x14ac:dyDescent="0.25">
      <c r="A14" s="65" t="s">
        <v>178</v>
      </c>
      <c r="B14" s="141">
        <v>18</v>
      </c>
      <c r="C14" s="144">
        <v>10</v>
      </c>
      <c r="D14" s="147">
        <v>18</v>
      </c>
      <c r="E14" s="137" t="s">
        <v>93</v>
      </c>
      <c r="F14" s="138">
        <v>0</v>
      </c>
      <c r="G14" s="62"/>
      <c r="H14" s="23"/>
      <c r="I14" s="24">
        <v>3</v>
      </c>
      <c r="J14" s="28"/>
      <c r="K14" s="31"/>
      <c r="L14" s="34"/>
      <c r="M14" s="40"/>
      <c r="N14" s="43"/>
      <c r="O14" s="46"/>
      <c r="P14" s="49"/>
      <c r="Q14" s="52"/>
      <c r="R14" s="55"/>
      <c r="S14" s="37"/>
      <c r="T14" s="69"/>
      <c r="U14" s="72">
        <f t="shared" si="0"/>
        <v>3</v>
      </c>
      <c r="V14" s="79"/>
      <c r="W14" s="82"/>
      <c r="X14" s="76">
        <v>11</v>
      </c>
      <c r="Y14" s="72">
        <f t="shared" si="1"/>
        <v>8</v>
      </c>
      <c r="Z14" s="154">
        <f t="shared" si="3"/>
        <v>8</v>
      </c>
      <c r="AB14" s="59"/>
      <c r="AD14" s="59"/>
    </row>
    <row r="15" spans="1:30" x14ac:dyDescent="0.25">
      <c r="A15" s="65" t="s">
        <v>179</v>
      </c>
      <c r="B15" s="141">
        <v>18</v>
      </c>
      <c r="C15" s="144">
        <v>10</v>
      </c>
      <c r="D15" s="147">
        <v>18</v>
      </c>
      <c r="E15" s="137" t="s">
        <v>93</v>
      </c>
      <c r="F15" s="138">
        <v>0</v>
      </c>
      <c r="G15" s="62"/>
      <c r="H15" s="23">
        <v>8</v>
      </c>
      <c r="I15" s="24">
        <v>7</v>
      </c>
      <c r="J15" s="28"/>
      <c r="K15" s="31"/>
      <c r="L15" s="34"/>
      <c r="M15" s="40"/>
      <c r="N15" s="43"/>
      <c r="O15" s="46"/>
      <c r="P15" s="49"/>
      <c r="Q15" s="52"/>
      <c r="R15" s="55"/>
      <c r="S15" s="37"/>
      <c r="T15" s="69"/>
      <c r="U15" s="72">
        <f t="shared" si="0"/>
        <v>15</v>
      </c>
      <c r="V15" s="79"/>
      <c r="W15" s="82"/>
      <c r="X15" s="76">
        <v>11</v>
      </c>
      <c r="Y15" s="72">
        <f t="shared" si="1"/>
        <v>-4</v>
      </c>
      <c r="Z15" s="154">
        <f t="shared" si="3"/>
        <v>-4</v>
      </c>
      <c r="AB15" s="59"/>
      <c r="AD15" s="59"/>
    </row>
    <row r="16" spans="1:30" x14ac:dyDescent="0.25">
      <c r="A16" s="65" t="s">
        <v>180</v>
      </c>
      <c r="B16" s="141">
        <v>18</v>
      </c>
      <c r="C16" s="144">
        <v>10</v>
      </c>
      <c r="D16" s="147">
        <v>18</v>
      </c>
      <c r="E16" s="137" t="s">
        <v>93</v>
      </c>
      <c r="F16" s="138">
        <v>0</v>
      </c>
      <c r="G16" s="62"/>
      <c r="H16" s="23"/>
      <c r="I16" s="24">
        <v>6</v>
      </c>
      <c r="J16" s="28"/>
      <c r="K16" s="31"/>
      <c r="L16" s="34"/>
      <c r="M16" s="40"/>
      <c r="N16" s="43"/>
      <c r="O16" s="46"/>
      <c r="P16" s="49"/>
      <c r="Q16" s="52"/>
      <c r="R16" s="55"/>
      <c r="S16" s="37"/>
      <c r="T16" s="69"/>
      <c r="U16" s="72">
        <f t="shared" si="0"/>
        <v>6</v>
      </c>
      <c r="V16" s="79"/>
      <c r="W16" s="82"/>
      <c r="X16" s="76">
        <v>11</v>
      </c>
      <c r="Y16" s="72">
        <f t="shared" si="1"/>
        <v>5</v>
      </c>
      <c r="Z16" s="154">
        <f t="shared" si="2"/>
        <v>5</v>
      </c>
      <c r="AB16" s="59"/>
      <c r="AD16" s="59"/>
    </row>
    <row r="17" spans="1:30" x14ac:dyDescent="0.25">
      <c r="A17" s="168" t="s">
        <v>151</v>
      </c>
      <c r="B17" s="169">
        <v>22</v>
      </c>
      <c r="C17" s="170">
        <v>9</v>
      </c>
      <c r="D17" s="147">
        <v>22</v>
      </c>
      <c r="E17" s="137" t="s">
        <v>155</v>
      </c>
      <c r="F17" s="138">
        <v>5</v>
      </c>
      <c r="G17" s="62"/>
      <c r="H17" s="23">
        <v>163</v>
      </c>
      <c r="I17" s="24"/>
      <c r="J17" s="28"/>
      <c r="K17" s="31">
        <v>0</v>
      </c>
      <c r="L17" s="34"/>
      <c r="M17" s="40"/>
      <c r="N17" s="43"/>
      <c r="O17" s="46"/>
      <c r="P17" s="49"/>
      <c r="Q17" s="52"/>
      <c r="R17" s="55"/>
      <c r="S17" s="37"/>
      <c r="T17" s="69"/>
      <c r="U17" s="72">
        <f t="shared" si="0"/>
        <v>163</v>
      </c>
      <c r="V17" s="79"/>
      <c r="W17" s="82"/>
      <c r="X17" s="76">
        <v>133</v>
      </c>
      <c r="Y17" s="72">
        <f t="shared" si="1"/>
        <v>-30</v>
      </c>
      <c r="Z17" s="154">
        <f t="shared" si="2"/>
        <v>-30</v>
      </c>
      <c r="AB17" s="59"/>
      <c r="AD17" s="59"/>
    </row>
    <row r="18" spans="1:30" x14ac:dyDescent="0.25">
      <c r="A18" s="168" t="s">
        <v>152</v>
      </c>
      <c r="B18" s="169">
        <v>13</v>
      </c>
      <c r="C18" s="170">
        <v>14</v>
      </c>
      <c r="D18" s="147">
        <v>17</v>
      </c>
      <c r="E18" s="137" t="s">
        <v>93</v>
      </c>
      <c r="F18" s="138">
        <v>0</v>
      </c>
      <c r="G18" s="62"/>
      <c r="H18" s="23">
        <v>44</v>
      </c>
      <c r="I18" s="24"/>
      <c r="J18" s="28"/>
      <c r="K18" s="31"/>
      <c r="L18" s="34"/>
      <c r="M18" s="40"/>
      <c r="N18" s="43"/>
      <c r="O18" s="46"/>
      <c r="P18" s="49"/>
      <c r="Q18" s="52"/>
      <c r="R18" s="55"/>
      <c r="S18" s="37">
        <v>32</v>
      </c>
      <c r="T18" s="69"/>
      <c r="U18" s="72">
        <f t="shared" si="0"/>
        <v>76</v>
      </c>
      <c r="V18" s="79"/>
      <c r="W18" s="82"/>
      <c r="X18" s="155">
        <f>45+10</f>
        <v>55</v>
      </c>
      <c r="Y18" s="72">
        <f t="shared" si="1"/>
        <v>-21</v>
      </c>
      <c r="Z18" s="154">
        <f t="shared" si="2"/>
        <v>-21</v>
      </c>
      <c r="AB18" s="59"/>
      <c r="AD18" s="59"/>
    </row>
    <row r="19" spans="1:30" x14ac:dyDescent="0.25">
      <c r="A19" s="168" t="s">
        <v>153</v>
      </c>
      <c r="B19" s="169">
        <v>19</v>
      </c>
      <c r="C19" s="170">
        <v>10</v>
      </c>
      <c r="D19" s="147">
        <v>19</v>
      </c>
      <c r="E19" s="137" t="s">
        <v>93</v>
      </c>
      <c r="F19" s="138">
        <v>0</v>
      </c>
      <c r="G19" s="62"/>
      <c r="H19" s="23">
        <v>128</v>
      </c>
      <c r="I19" s="24"/>
      <c r="J19" s="28"/>
      <c r="K19" s="31"/>
      <c r="L19" s="34"/>
      <c r="M19" s="40"/>
      <c r="N19" s="43"/>
      <c r="O19" s="46"/>
      <c r="P19" s="49"/>
      <c r="Q19" s="52"/>
      <c r="R19" s="55"/>
      <c r="S19" s="37">
        <v>20</v>
      </c>
      <c r="T19" s="69"/>
      <c r="U19" s="72">
        <f t="shared" ref="U19" si="4">SUM(G19:T19)</f>
        <v>148</v>
      </c>
      <c r="V19" s="79"/>
      <c r="W19" s="82"/>
      <c r="X19" s="76">
        <v>117</v>
      </c>
      <c r="Y19" s="72">
        <f t="shared" ref="Y19" si="5">X19+W19-(U19+V19)</f>
        <v>-31</v>
      </c>
      <c r="Z19" s="154">
        <f t="shared" ref="Z19" si="6">SMALL(X19:Y19,1)</f>
        <v>-31</v>
      </c>
      <c r="AB19" s="59"/>
      <c r="AD19" s="59"/>
    </row>
    <row r="20" spans="1:30" x14ac:dyDescent="0.25">
      <c r="A20" s="168" t="s">
        <v>154</v>
      </c>
      <c r="B20" s="169">
        <v>15</v>
      </c>
      <c r="C20" s="170">
        <v>14</v>
      </c>
      <c r="D20" s="147">
        <v>19</v>
      </c>
      <c r="E20" s="137" t="s">
        <v>93</v>
      </c>
      <c r="F20" s="138">
        <v>0</v>
      </c>
      <c r="G20" s="62">
        <v>65</v>
      </c>
      <c r="H20" s="23"/>
      <c r="I20" s="24"/>
      <c r="J20" s="28"/>
      <c r="K20" s="31"/>
      <c r="L20" s="34"/>
      <c r="M20" s="40"/>
      <c r="N20" s="43"/>
      <c r="O20" s="46"/>
      <c r="P20" s="49"/>
      <c r="Q20" s="52"/>
      <c r="R20" s="55"/>
      <c r="S20" s="37"/>
      <c r="T20" s="69"/>
      <c r="U20" s="72">
        <f t="shared" ref="U20" si="7">SUM(G20:T20)</f>
        <v>65</v>
      </c>
      <c r="V20" s="79"/>
      <c r="W20" s="82"/>
      <c r="X20" s="76">
        <v>63</v>
      </c>
      <c r="Y20" s="72">
        <f t="shared" ref="Y20" si="8">X20+W20-(U20+V20)</f>
        <v>-2</v>
      </c>
      <c r="Z20" s="154">
        <f t="shared" ref="Z20" si="9">SMALL(X20:Y20,1)</f>
        <v>-2</v>
      </c>
      <c r="AB20" s="59"/>
      <c r="AD20" s="59"/>
    </row>
    <row r="21" spans="1:30" x14ac:dyDescent="0.25">
      <c r="A21" s="168" t="s">
        <v>145</v>
      </c>
      <c r="B21" s="141">
        <v>14</v>
      </c>
      <c r="C21" s="144">
        <v>12</v>
      </c>
      <c r="D21" s="147">
        <v>17</v>
      </c>
      <c r="E21" s="137" t="s">
        <v>93</v>
      </c>
      <c r="F21" s="138">
        <v>0</v>
      </c>
      <c r="G21" s="62">
        <v>31</v>
      </c>
      <c r="H21" s="23"/>
      <c r="I21" s="24"/>
      <c r="J21" s="28"/>
      <c r="K21" s="31"/>
      <c r="L21" s="34"/>
      <c r="M21" s="40"/>
      <c r="N21" s="43"/>
      <c r="O21" s="46"/>
      <c r="P21" s="49"/>
      <c r="Q21" s="52"/>
      <c r="R21" s="55"/>
      <c r="S21" s="37"/>
      <c r="T21" s="69"/>
      <c r="U21" s="72">
        <f t="shared" ref="U21" si="10">SUM(G21:T21)</f>
        <v>31</v>
      </c>
      <c r="V21" s="79"/>
      <c r="W21" s="82"/>
      <c r="X21" s="76">
        <v>29</v>
      </c>
      <c r="Y21" s="72">
        <f t="shared" ref="Y21" si="11">X21+W21-(U21+V21)</f>
        <v>-2</v>
      </c>
      <c r="Z21" s="154">
        <f t="shared" ref="Z21" si="12">SMALL(X21:Y21,1)</f>
        <v>-2</v>
      </c>
      <c r="AB21" s="59"/>
      <c r="AD21" s="59"/>
    </row>
    <row r="22" spans="1:30" x14ac:dyDescent="0.25">
      <c r="A22" s="168" t="s">
        <v>146</v>
      </c>
      <c r="B22" s="141">
        <v>14</v>
      </c>
      <c r="C22" s="144">
        <v>12</v>
      </c>
      <c r="D22" s="147">
        <v>17</v>
      </c>
      <c r="E22" s="137" t="s">
        <v>93</v>
      </c>
      <c r="F22" s="138">
        <v>0</v>
      </c>
      <c r="G22" s="62">
        <v>8</v>
      </c>
      <c r="H22" s="23">
        <v>7</v>
      </c>
      <c r="I22" s="24"/>
      <c r="J22" s="28"/>
      <c r="K22" s="31">
        <v>18</v>
      </c>
      <c r="L22" s="34"/>
      <c r="M22" s="40"/>
      <c r="N22" s="43"/>
      <c r="O22" s="46"/>
      <c r="P22" s="49"/>
      <c r="Q22" s="52"/>
      <c r="R22" s="55"/>
      <c r="S22" s="37"/>
      <c r="T22" s="69"/>
      <c r="U22" s="72">
        <f t="shared" ref="U22" si="13">SUM(G22:T22)</f>
        <v>33</v>
      </c>
      <c r="V22" s="79"/>
      <c r="W22" s="82"/>
      <c r="X22" s="76">
        <v>29</v>
      </c>
      <c r="Y22" s="72">
        <f t="shared" ref="Y22" si="14">X22+W22-(U22+V22)</f>
        <v>-4</v>
      </c>
      <c r="Z22" s="154">
        <f t="shared" ref="Z22" si="15">SMALL(X22:Y22,1)</f>
        <v>-4</v>
      </c>
      <c r="AB22" s="59"/>
      <c r="AD22" s="59"/>
    </row>
    <row r="24" spans="1:30" x14ac:dyDescent="0.25">
      <c r="A24" s="92" t="s">
        <v>125</v>
      </c>
      <c r="B24" s="93" t="s">
        <v>126</v>
      </c>
      <c r="C24" s="92"/>
      <c r="D24" s="92"/>
      <c r="E24" s="94"/>
    </row>
    <row r="25" spans="1:30" x14ac:dyDescent="0.25">
      <c r="A25" s="91" t="s">
        <v>95</v>
      </c>
      <c r="B25" s="90" t="s">
        <v>128</v>
      </c>
    </row>
    <row r="26" spans="1:30" x14ac:dyDescent="0.25">
      <c r="A26" s="91" t="s">
        <v>96</v>
      </c>
      <c r="B26" s="90" t="s">
        <v>97</v>
      </c>
    </row>
    <row r="27" spans="1:30" x14ac:dyDescent="0.25">
      <c r="A27" s="91" t="s">
        <v>98</v>
      </c>
      <c r="B27" s="90" t="s">
        <v>99</v>
      </c>
    </row>
    <row r="28" spans="1:30" x14ac:dyDescent="0.25">
      <c r="A28" s="91" t="s">
        <v>100</v>
      </c>
      <c r="B28" s="90" t="s">
        <v>101</v>
      </c>
    </row>
    <row r="29" spans="1:30" x14ac:dyDescent="0.25">
      <c r="A29" s="91" t="s">
        <v>102</v>
      </c>
      <c r="B29" s="90" t="s">
        <v>103</v>
      </c>
    </row>
    <row r="30" spans="1:30" x14ac:dyDescent="0.25">
      <c r="A30" s="91" t="s">
        <v>104</v>
      </c>
      <c r="B30" s="90" t="s">
        <v>105</v>
      </c>
    </row>
    <row r="31" spans="1:30" x14ac:dyDescent="0.25">
      <c r="A31" s="91" t="s">
        <v>106</v>
      </c>
      <c r="B31" s="90" t="s">
        <v>107</v>
      </c>
    </row>
    <row r="32" spans="1:30" x14ac:dyDescent="0.25">
      <c r="A32" s="91" t="s">
        <v>108</v>
      </c>
      <c r="B32" s="90" t="s">
        <v>109</v>
      </c>
    </row>
    <row r="33" spans="1:2" x14ac:dyDescent="0.25">
      <c r="A33" s="91" t="s">
        <v>110</v>
      </c>
      <c r="B33" s="90" t="s">
        <v>111</v>
      </c>
    </row>
    <row r="34" spans="1:2" x14ac:dyDescent="0.25">
      <c r="A34" s="91" t="s">
        <v>112</v>
      </c>
      <c r="B34" s="90" t="s">
        <v>113</v>
      </c>
    </row>
    <row r="35" spans="1:2" x14ac:dyDescent="0.25">
      <c r="A35" s="91" t="s">
        <v>114</v>
      </c>
      <c r="B35" s="90" t="s">
        <v>115</v>
      </c>
    </row>
    <row r="36" spans="1:2" x14ac:dyDescent="0.25">
      <c r="A36" s="91" t="s">
        <v>116</v>
      </c>
      <c r="B36" s="90" t="s">
        <v>117</v>
      </c>
    </row>
    <row r="37" spans="1:2" x14ac:dyDescent="0.25">
      <c r="A37" s="91" t="s">
        <v>118</v>
      </c>
      <c r="B37" s="90" t="s">
        <v>119</v>
      </c>
    </row>
    <row r="38" spans="1:2" x14ac:dyDescent="0.25">
      <c r="A38" s="91" t="s">
        <v>120</v>
      </c>
      <c r="B38" s="90" t="s">
        <v>121</v>
      </c>
    </row>
    <row r="39" spans="1:2" x14ac:dyDescent="0.25">
      <c r="A39" s="91" t="s">
        <v>122</v>
      </c>
      <c r="B39" s="90" t="s">
        <v>123</v>
      </c>
    </row>
    <row r="40" spans="1:2" x14ac:dyDescent="0.25">
      <c r="A40" s="91" t="s">
        <v>124</v>
      </c>
      <c r="B40" s="90" t="s">
        <v>129</v>
      </c>
    </row>
  </sheetData>
  <conditionalFormatting sqref="Z2:Z5 Z17:Z19">
    <cfRule type="cellIs" dxfId="9" priority="17" stopIfTrue="1" operator="lessThan">
      <formula>0.5</formula>
    </cfRule>
  </conditionalFormatting>
  <conditionalFormatting sqref="Z2:Z5 Z17:Z19">
    <cfRule type="cellIs" dxfId="8" priority="18" operator="lessThan">
      <formula>$Y2/2</formula>
    </cfRule>
  </conditionalFormatting>
  <conditionalFormatting sqref="Z20">
    <cfRule type="cellIs" dxfId="7" priority="11" stopIfTrue="1" operator="lessThan">
      <formula>0.5</formula>
    </cfRule>
  </conditionalFormatting>
  <conditionalFormatting sqref="Z20">
    <cfRule type="cellIs" dxfId="6" priority="12" operator="lessThan">
      <formula>$Y20/2</formula>
    </cfRule>
  </conditionalFormatting>
  <conditionalFormatting sqref="Z21">
    <cfRule type="cellIs" dxfId="5" priority="5" stopIfTrue="1" operator="lessThan">
      <formula>0.5</formula>
    </cfRule>
  </conditionalFormatting>
  <conditionalFormatting sqref="Z21">
    <cfRule type="cellIs" dxfId="4" priority="6" operator="lessThan">
      <formula>$Y21/2</formula>
    </cfRule>
  </conditionalFormatting>
  <conditionalFormatting sqref="Z22">
    <cfRule type="cellIs" dxfId="3" priority="3" stopIfTrue="1" operator="lessThan">
      <formula>0.5</formula>
    </cfRule>
  </conditionalFormatting>
  <conditionalFormatting sqref="Z22">
    <cfRule type="cellIs" dxfId="2" priority="4" operator="lessThan">
      <formula>$Y22/2</formula>
    </cfRule>
  </conditionalFormatting>
  <conditionalFormatting sqref="Z6:Z16">
    <cfRule type="cellIs" dxfId="1" priority="1" stopIfTrue="1" operator="lessThan">
      <formula>0.5</formula>
    </cfRule>
  </conditionalFormatting>
  <conditionalFormatting sqref="Z6:Z16">
    <cfRule type="cellIs" dxfId="0" priority="2" operator="lessThan">
      <formula>$Y6/2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2</v>
      </c>
      <c r="D2" s="7">
        <f ca="1">RANDBETWEEN(1,3)+RANDBETWEEN(1,3)</f>
        <v>6</v>
      </c>
      <c r="E2" s="7">
        <f ca="1">RANDBETWEEN(1,3)+RANDBETWEEN(1,3)+RANDBETWEEN(1,3)</f>
        <v>7</v>
      </c>
      <c r="F2" s="7">
        <f ca="1">RANDBETWEEN(1,3)+RANDBETWEEN(1,3)+RANDBETWEEN(1,3)+RANDBETWEEN(1,3)</f>
        <v>5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2</v>
      </c>
      <c r="D3" s="10">
        <f ca="1">RANDBETWEEN(1,4)+RANDBETWEEN(1,4)</f>
        <v>2</v>
      </c>
      <c r="E3" s="10">
        <f ca="1">RANDBETWEEN(1,4)+RANDBETWEEN(1,4)+RANDBETWEEN(1,4)</f>
        <v>6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12</v>
      </c>
      <c r="H3" s="11">
        <f ca="1">RANDBETWEEN(1,4)+RANDBETWEEN(1,4)+RANDBETWEEN(1,4)+RANDBETWEEN(1,4)+RANDBETWEEN(1,4)+RANDBETWEEN(1,4)</f>
        <v>17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6</v>
      </c>
      <c r="D4" s="10">
        <f ca="1">RANDBETWEEN(1,6)+RANDBETWEEN(1,6)</f>
        <v>10</v>
      </c>
      <c r="E4" s="10">
        <f ca="1">RANDBETWEEN(1,6)+RANDBETWEEN(1,6)+RANDBETWEEN(1,6)</f>
        <v>12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16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8</v>
      </c>
      <c r="D5" s="10">
        <f ca="1">RANDBETWEEN(1,8)+RANDBETWEEN(1,8)</f>
        <v>11</v>
      </c>
      <c r="E5" s="10">
        <f ca="1">RANDBETWEEN(1,8)+RANDBETWEEN(1,8)+RANDBETWEEN(1,8)</f>
        <v>14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21</v>
      </c>
      <c r="H5" s="11">
        <f ca="1">RANDBETWEEN(1,8)+RANDBETWEEN(1,8)+RANDBETWEEN(1,8)+RANDBETWEEN(1,8)+RANDBETWEEN(1,8)+RANDBETWEEN(1,8)</f>
        <v>25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9</v>
      </c>
      <c r="D6" s="10">
        <f ca="1">RANDBETWEEN(1,10)+RANDBETWEEN(1,10)</f>
        <v>11</v>
      </c>
      <c r="E6" s="10">
        <f ca="1">RANDBETWEEN(1,10)+RANDBETWEEN(1,10)+RANDBETWEEN(1,10)</f>
        <v>19</v>
      </c>
      <c r="F6" s="10">
        <f ca="1">RANDBETWEEN(1,10)+RANDBETWEEN(1,10)+RANDBETWEEN(1,10)+RANDBETWEEN(1,10)</f>
        <v>23</v>
      </c>
      <c r="G6" s="10">
        <f ca="1">RANDBETWEEN(1,10)+RANDBETWEEN(1,10)+RANDBETWEEN(1,10)+RANDBETWEEN(1,10)+RANDBETWEEN(1,10)</f>
        <v>22</v>
      </c>
      <c r="H6" s="11">
        <f ca="1">RANDBETWEEN(1,10)+RANDBETWEEN(1,10)+RANDBETWEEN(1,10)+RANDBETWEEN(1,10)+RANDBETWEEN(1,10)+RANDBETWEEN(1,10)</f>
        <v>24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6</v>
      </c>
      <c r="D7" s="10">
        <f ca="1">RANDBETWEEN(1,12)+RANDBETWEEN(1,12)</f>
        <v>5</v>
      </c>
      <c r="E7" s="10">
        <f ca="1">RANDBETWEEN(1,12)+RANDBETWEEN(1,12)+RANDBETWEEN(1,12)</f>
        <v>14</v>
      </c>
      <c r="F7" s="10">
        <f ca="1">RANDBETWEEN(1,12)+RANDBETWEEN(1,12)+RANDBETWEEN(1,12)+RANDBETWEEN(1,12)</f>
        <v>30</v>
      </c>
      <c r="G7" s="10">
        <f ca="1">RANDBETWEEN(1,12)+RANDBETWEEN(1,12)+RANDBETWEEN(1,12)+RANDBETWEEN(1,12)+RANDBETWEEN(1,12)</f>
        <v>33</v>
      </c>
      <c r="H7" s="11">
        <f ca="1">RANDBETWEEN(1,12)+RANDBETWEEN(1,12)+RANDBETWEEN(1,12)+RANDBETWEEN(1,12)+RANDBETWEEN(1,12)+RANDBETWEEN(1,12)</f>
        <v>34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5</v>
      </c>
      <c r="D8" s="10">
        <f ca="1">RANDBETWEEN(1,20)+RANDBETWEEN(1,20)</f>
        <v>20</v>
      </c>
      <c r="E8" s="10">
        <f ca="1">RANDBETWEEN(1,20)+RANDBETWEEN(1,20)+RANDBETWEEN(1,20)</f>
        <v>31</v>
      </c>
      <c r="F8" s="10">
        <f ca="1">RANDBETWEEN(1,20)+RANDBETWEEN(1,20)+RANDBETWEEN(1,20)+RANDBETWEEN(1,20)</f>
        <v>51</v>
      </c>
      <c r="G8" s="10">
        <f ca="1">RANDBETWEEN(1,20)+RANDBETWEEN(1,20)+RANDBETWEEN(1,20)+RANDBETWEEN(1,20)+RANDBETWEEN(1,20)</f>
        <v>48</v>
      </c>
      <c r="H8" s="11">
        <f ca="1">RANDBETWEEN(1,20)+RANDBETWEEN(1,20)+RANDBETWEEN(1,20)+RANDBETWEEN(1,20)+RANDBETWEEN(1,20)+RANDBETWEEN(1,20)</f>
        <v>71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74</v>
      </c>
      <c r="D9" s="13">
        <f ca="1">RANDBETWEEN(1,100)+RANDBETWEEN(1,100)</f>
        <v>22</v>
      </c>
      <c r="E9" s="13">
        <f ca="1">RANDBETWEEN(1,100)+RANDBETWEEN(1,100)+RANDBETWEEN(1,100)</f>
        <v>259</v>
      </c>
      <c r="F9" s="13">
        <f ca="1">RANDBETWEEN(1,100)+RANDBETWEEN(1,100)+RANDBETWEEN(1,100)+RANDBETWEEN(1,100)</f>
        <v>240</v>
      </c>
      <c r="G9" s="13">
        <f ca="1">RANDBETWEEN(1,100)+RANDBETWEEN(1,100)+RANDBETWEEN(1,100)+RANDBETWEEN(1,100)+RANDBETWEEN(1,100)</f>
        <v>183</v>
      </c>
      <c r="H9" s="14">
        <f ca="1">RANDBETWEEN(1,100)+RANDBETWEEN(1,100)+RANDBETWEEN(1,100)+RANDBETWEEN(1,100)+RANDBETWEEN(1,100)+RANDBETWEEN(1,100)</f>
        <v>286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2014-01-30T16:13:23Z</dcterms:created>
  <dcterms:modified xsi:type="dcterms:W3CDTF">2014-03-03T15:41:57Z</dcterms:modified>
</cp:coreProperties>
</file>