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\Armario\Arena I Gauntlet\Battle Tallies\"/>
    </mc:Choice>
  </mc:AlternateContent>
  <xr:revisionPtr revIDLastSave="0" documentId="13_ncr:1_{05CE0C2F-95FD-4130-85C4-2F9223F5AF31}" xr6:coauthVersionLast="45" xr6:coauthVersionMax="45" xr10:uidLastSave="{00000000-0000-0000-0000-000000000000}"/>
  <bookViews>
    <workbookView xWindow="-108" yWindow="-108" windowWidth="23256" windowHeight="13176" activeTab="3" xr2:uid="{00000000-000D-0000-FFFF-FFFF00000000}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E16" i="3" s="1"/>
  <c r="X6" i="5" l="1"/>
  <c r="D9" i="5" l="1"/>
  <c r="B9" i="5"/>
  <c r="D15" i="3" l="1"/>
  <c r="E15" i="3" s="1"/>
  <c r="D12" i="1" l="1"/>
  <c r="E12" i="1" s="1"/>
  <c r="H19" i="2"/>
  <c r="I19" i="2" s="1"/>
  <c r="H18" i="2"/>
  <c r="I18" i="2" s="1"/>
  <c r="J16" i="3" l="1"/>
  <c r="K16" i="3" s="1"/>
  <c r="J15" i="3"/>
  <c r="K15" i="3" s="1"/>
  <c r="J14" i="3"/>
  <c r="K14" i="3" s="1"/>
  <c r="U9" i="5" l="1"/>
  <c r="Y9" i="5" s="1"/>
  <c r="Z9" i="5" s="1"/>
  <c r="C7" i="3" l="1"/>
  <c r="C6" i="3"/>
  <c r="C5" i="3"/>
  <c r="D9" i="2"/>
  <c r="D8" i="2"/>
  <c r="D7" i="2"/>
  <c r="D6" i="2"/>
  <c r="D5" i="1" l="1"/>
  <c r="D11" i="1"/>
  <c r="D10" i="1"/>
  <c r="D13" i="1"/>
  <c r="D4" i="1"/>
  <c r="D3" i="1"/>
  <c r="D2" i="1"/>
  <c r="D6" i="1"/>
  <c r="D10" i="5" l="1"/>
  <c r="C10" i="5"/>
  <c r="B10" i="5"/>
  <c r="D8" i="1" l="1"/>
  <c r="E4" i="1"/>
  <c r="D14" i="3" l="1"/>
  <c r="E14" i="3" s="1"/>
  <c r="D13" i="3" l="1"/>
  <c r="E13" i="3" s="1"/>
  <c r="D12" i="3"/>
  <c r="E12" i="3" s="1"/>
  <c r="D11" i="3"/>
  <c r="E11" i="3" s="1"/>
  <c r="U8" i="5"/>
  <c r="Y8" i="5" s="1"/>
  <c r="Z8" i="5" s="1"/>
  <c r="H10" i="2" l="1"/>
  <c r="I10" i="2" s="1"/>
  <c r="D6" i="5" l="1"/>
  <c r="D4" i="5"/>
  <c r="D3" i="5"/>
  <c r="M8" i="1" l="1"/>
  <c r="M7" i="1"/>
  <c r="M16" i="1" s="1"/>
  <c r="M6" i="1"/>
  <c r="M9" i="1" l="1"/>
  <c r="M10" i="1" s="1"/>
  <c r="C5" i="1" l="1"/>
  <c r="E5" i="1" s="1"/>
  <c r="C11" i="1" l="1"/>
  <c r="E11" i="1" s="1"/>
  <c r="X5" i="5" l="1"/>
  <c r="B4" i="5" l="1"/>
  <c r="X3" i="5" l="1"/>
  <c r="H17" i="2" l="1"/>
  <c r="I17" i="2" s="1"/>
  <c r="E13" i="1"/>
  <c r="J13" i="3" l="1"/>
  <c r="K13" i="3" s="1"/>
  <c r="J12" i="3"/>
  <c r="K12" i="3" s="1"/>
  <c r="J11" i="3"/>
  <c r="K11" i="3" s="1"/>
  <c r="H16" i="2"/>
  <c r="I16" i="2" s="1"/>
  <c r="H15" i="2"/>
  <c r="I15" i="2" s="1"/>
  <c r="H14" i="2" l="1"/>
  <c r="H13" i="2"/>
  <c r="I13" i="2" s="1"/>
  <c r="I14" i="2" l="1"/>
  <c r="G5" i="2" l="1"/>
  <c r="G4" i="2"/>
  <c r="G3" i="2"/>
  <c r="G2" i="2"/>
  <c r="C4" i="3"/>
  <c r="C3" i="3"/>
  <c r="C2" i="3"/>
  <c r="D5" i="2" l="1"/>
  <c r="D4" i="2"/>
  <c r="D3" i="2"/>
  <c r="D2" i="2"/>
  <c r="U7" i="5" l="1"/>
  <c r="Y7" i="5" s="1"/>
  <c r="U6" i="5"/>
  <c r="Y6" i="5" s="1"/>
  <c r="H9" i="2" l="1"/>
  <c r="H8" i="2"/>
  <c r="H7" i="2"/>
  <c r="H6" i="2"/>
  <c r="H5" i="2"/>
  <c r="I5" i="2" s="1"/>
  <c r="H4" i="2"/>
  <c r="I4" i="2" s="1"/>
  <c r="H3" i="2"/>
  <c r="E3" i="1"/>
  <c r="E7" i="2"/>
  <c r="E6" i="2"/>
  <c r="E3" i="2"/>
  <c r="E2" i="2"/>
  <c r="D10" i="3"/>
  <c r="E10" i="3" s="1"/>
  <c r="D9" i="3"/>
  <c r="E9" i="3" s="1"/>
  <c r="D8" i="3"/>
  <c r="E8" i="3" s="1"/>
  <c r="Z7" i="5"/>
  <c r="Z6" i="5"/>
  <c r="D7" i="5"/>
  <c r="C7" i="5"/>
  <c r="B7" i="5"/>
  <c r="I3" i="2" l="1"/>
  <c r="I7" i="2"/>
  <c r="I8" i="2"/>
  <c r="I9" i="2"/>
  <c r="I6" i="2"/>
  <c r="I11" i="1"/>
  <c r="I10" i="1"/>
  <c r="M14" i="1" s="1"/>
  <c r="I9" i="1"/>
  <c r="C4" i="5" l="1"/>
  <c r="C3" i="5" l="1"/>
  <c r="B3" i="5"/>
  <c r="J10" i="3" l="1"/>
  <c r="K10" i="3" s="1"/>
  <c r="J9" i="3"/>
  <c r="K9" i="3" s="1"/>
  <c r="J8" i="3"/>
  <c r="K8" i="3" s="1"/>
  <c r="E10" i="1"/>
  <c r="U12" i="5" l="1"/>
  <c r="Y12" i="5" s="1"/>
  <c r="Z12" i="5" s="1"/>
  <c r="D5" i="4" l="1"/>
  <c r="D4" i="3" l="1"/>
  <c r="E4" i="3" s="1"/>
  <c r="D3" i="3"/>
  <c r="E3" i="3" s="1"/>
  <c r="D2" i="3"/>
  <c r="E2" i="3" s="1"/>
  <c r="H2" i="2" l="1"/>
  <c r="I2" i="2" s="1"/>
  <c r="D7" i="3" l="1"/>
  <c r="E7" i="3" s="1"/>
  <c r="D6" i="3" l="1"/>
  <c r="E6" i="3" s="1"/>
  <c r="D5" i="3" l="1"/>
  <c r="E5" i="3" s="1"/>
  <c r="E2" i="1" l="1"/>
  <c r="E6" i="1"/>
  <c r="U2" i="5" l="1"/>
  <c r="U3" i="5"/>
  <c r="U4" i="5"/>
  <c r="U5" i="5"/>
  <c r="U10" i="5"/>
  <c r="U11" i="5"/>
  <c r="I12" i="1" l="1"/>
  <c r="M12" i="1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Y11" i="5"/>
  <c r="Z11" i="5" s="1"/>
  <c r="Y10" i="5"/>
  <c r="Z10" i="5" s="1"/>
  <c r="Y5" i="5"/>
  <c r="Z5" i="5" s="1"/>
  <c r="Y4" i="5"/>
  <c r="Z4" i="5" s="1"/>
  <c r="Y3" i="5"/>
  <c r="Z3" i="5" s="1"/>
  <c r="Y2" i="5"/>
  <c r="Z2" i="5" s="1"/>
  <c r="I13" i="1" l="1"/>
  <c r="M13" i="1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00000000-0006-0000-0100-000001000000}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2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2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3" authorId="0" shapeId="0" xr:uid="{00000000-0006-0000-0100-000004000000}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3" authorId="0" shapeId="0" xr:uid="{00000000-0006-0000-0100-000005000000}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3" authorId="0" shapeId="0" xr:uid="{00000000-0006-0000-0100-000006000000}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4" authorId="0" shapeId="0" xr:uid="{00000000-0006-0000-0100-000007000000}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4" authorId="0" shapeId="0" xr:uid="{00000000-0006-0000-0100-000008000000}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G4" authorId="0" shapeId="0" xr:uid="{00000000-0006-0000-0100-000009000000}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5" authorId="0" shapeId="0" xr:uid="{00000000-0006-0000-0100-00000A000000}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G5" authorId="0" shapeId="0" xr:uid="{00000000-0006-0000-0100-00000B000000}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6" authorId="0" shapeId="0" xr:uid="{00000000-0006-0000-0100-00000C000000}">
      <text>
        <r>
          <rPr>
            <i/>
            <sz val="12"/>
            <color indexed="81"/>
            <rFont val="Times New Roman"/>
            <family val="1"/>
          </rPr>
          <t>haste +1
enlarge Aquan -1
shaken -2</t>
        </r>
      </text>
    </comment>
    <comment ref="E6" authorId="0" shapeId="0" xr:uid="{00000000-0006-0000-0100-00000D000000}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6" authorId="0" shapeId="0" xr:uid="{00000000-0006-0000-0100-00000E000000}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7" authorId="0" shapeId="0" xr:uid="{00000000-0006-0000-0100-00000F000000}">
      <text>
        <r>
          <rPr>
            <i/>
            <sz val="12"/>
            <color indexed="81"/>
            <rFont val="Times New Roman"/>
            <family val="1"/>
          </rPr>
          <t>haste +1
enlarge Aquan -1
shaken -2</t>
        </r>
      </text>
    </comment>
    <comment ref="E7" authorId="0" shapeId="0" xr:uid="{00000000-0006-0000-0100-000010000000}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7" authorId="0" shapeId="0" xr:uid="{00000000-0006-0000-0100-000011000000}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8" authorId="0" shapeId="0" xr:uid="{00000000-0006-0000-0100-000012000000}">
      <text>
        <r>
          <rPr>
            <i/>
            <sz val="12"/>
            <color indexed="81"/>
            <rFont val="Times New Roman"/>
            <family val="1"/>
          </rPr>
          <t>haste +1
enlarge Aquan -1
shaken -2</t>
        </r>
      </text>
    </comment>
    <comment ref="G8" authorId="0" shapeId="0" xr:uid="{00000000-0006-0000-0100-000013000000}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9" authorId="0" shapeId="0" xr:uid="{00000000-0006-0000-0100-000014000000}">
      <text>
        <r>
          <rPr>
            <i/>
            <sz val="12"/>
            <color indexed="81"/>
            <rFont val="Times New Roman"/>
            <family val="1"/>
          </rPr>
          <t>haste +1
enlarge Aquan -1
shaken -2</t>
        </r>
      </text>
    </comment>
    <comment ref="G9" authorId="0" shapeId="0" xr:uid="{00000000-0006-0000-0100-000015000000}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0" authorId="0" shapeId="0" xr:uid="{00000000-0006-0000-0100-000016000000}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200-000001000000}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2" authorId="0" shapeId="0" xr:uid="{00000000-0006-0000-0200-000002000000}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B3" authorId="0" shapeId="0" xr:uid="{00000000-0006-0000-0200-000003000000}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3" authorId="0" shapeId="0" xr:uid="{00000000-0006-0000-0200-000004000000}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B4" authorId="0" shapeId="0" xr:uid="{00000000-0006-0000-0200-000005000000}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4" authorId="0" shapeId="0" xr:uid="{00000000-0006-0000-0200-000006000000}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B5" authorId="0" shapeId="0" xr:uid="{00000000-0006-0000-0200-000007000000}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6" authorId="0" shapeId="0" xr:uid="{00000000-0006-0000-0200-000008000000}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7" authorId="0" shapeId="0" xr:uid="{00000000-0006-0000-0200-000009000000}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3" authorId="0" shapeId="0" xr:uid="{00000000-0006-0000-0300-000001000000}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 shapeId="0" xr:uid="{00000000-0006-0000-0300-000002000000}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 shapeId="0" xr:uid="{00000000-0006-0000-0300-000003000000}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3" authorId="0" shapeId="0" xr:uid="{00000000-0006-0000-0300-000004000000}">
      <text>
        <r>
          <rPr>
            <sz val="12"/>
            <color indexed="81"/>
            <rFont val="Times New Roman"/>
            <family val="1"/>
          </rPr>
          <t xml:space="preserve">+14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 shapeId="0" xr:uid="{00000000-0006-0000-0300-000005000000}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 shapeId="0" xr:uid="{00000000-0006-0000-0300-000006000000}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 shapeId="0" xr:uid="{00000000-0006-0000-0300-000007000000}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X4" authorId="0" shapeId="0" xr:uid="{00000000-0006-0000-0300-000008000000}">
      <text>
        <r>
          <rPr>
            <sz val="12"/>
            <color indexed="81"/>
            <rFont val="Times New Roman"/>
            <family val="1"/>
          </rPr>
          <t xml:space="preserve">+9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  <comment ref="X5" authorId="0" shapeId="0" xr:uid="{00000000-0006-0000-0300-000009000000}">
      <text>
        <r>
          <rPr>
            <i/>
            <sz val="12"/>
            <color indexed="81"/>
            <rFont val="Times New Roman"/>
            <family val="1"/>
          </rPr>
          <t xml:space="preserve">negative levels -15 </t>
        </r>
      </text>
    </comment>
    <comment ref="D6" authorId="0" shapeId="0" xr:uid="{00000000-0006-0000-0300-00000A000000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0" authorId="0" shapeId="0" xr:uid="{00000000-0006-0000-0300-00000B000000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0" authorId="0" shapeId="0" xr:uid="{00000000-0006-0000-0300-00000C000000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0" authorId="0" shapeId="0" xr:uid="{00000000-0006-0000-0300-00000D000000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<sst xmlns="http://schemas.openxmlformats.org/spreadsheetml/2006/main" count="305" uniqueCount="178">
  <si>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</si>
  <si>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</si>
  <si>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</si>
  <si>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</si>
  <si>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</si>
  <si>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</si>
  <si>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</si>
  <si>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</si>
  <si>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</si>
  <si>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</si>
  <si>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</si>
  <si>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</si>
  <si>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</si>
  <si>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</si>
  <si>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</si>
  <si>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</si>
  <si>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</si>
  <si>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</si>
  <si>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</si>
  <si>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</si>
  <si>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</si>
  <si>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</si>
  <si>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</si>
  <si>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</si>
  <si>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</si>
  <si>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</si>
  <si>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</si>
  <si>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</si>
  <si>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</si>
  <si>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Faram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</si>
  <si>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</si>
  <si>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</si>
  <si>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</si>
  <si>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</si>
  <si>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</si>
  <si>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</si>
  <si>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</si>
  <si>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</si>
  <si>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</si>
  <si>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</si>
  <si>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</si>
  <si>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</si>
  <si>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</si>
  <si>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</si>
  <si>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</si>
  <si>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</si>
  <si>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</si>
  <si>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</si>
  <si>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</si>
  <si>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</si>
  <si>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</si>
  <si>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</si>
  <si>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</si>
  <si>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</si>
  <si>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</si>
  <si>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</si>
  <si>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</si>
  <si>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</si>
  <si>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</si>
  <si>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</si>
  <si>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</si>
  <si>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</si>
  <si>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</si>
  <si>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</si>
  <si>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</si>
  <si>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</si>
  <si>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</si>
  <si>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</si>
  <si>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</si>
  <si>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</si>
  <si>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</si>
  <si>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</si>
  <si>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</si>
  <si>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</si>
  <si>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</si>
  <si>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</si>
  <si>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</si>
  <si>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</si>
  <si>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</si>
  <si>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</si>
  <si>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</si>
  <si>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</si>
  <si>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Stoneskin Absorbs</t>
  </si>
  <si>
    <t>Prot f Energy Absorbs</t>
  </si>
  <si>
    <t>none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</si>
  <si>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</si>
  <si>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</si>
  <si>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</si>
  <si>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</si>
  <si>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</si>
  <si>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</si>
  <si>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</si>
  <si>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</si>
  <si>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</si>
  <si>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</si>
  <si>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</si>
  <si>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</si>
  <si>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</si>
  <si>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</si>
  <si>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</si>
  <si>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</si>
  <si>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</si>
  <si>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</si>
  <si>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</si>
  <si>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</si>
  <si>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</si>
  <si>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</si>
  <si>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</si>
  <si>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</si>
  <si>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</si>
  <si>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</si>
  <si>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</si>
  <si>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</si>
  <si>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</si>
  <si>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</si>
  <si>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</si>
  <si>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</si>
  <si>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</si>
  <si>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</si>
  <si>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</si>
  <si>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</si>
  <si>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</si>
  <si>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</si>
  <si>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</si>
  <si>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Jiménez</t>
  </si>
  <si>
    <t>Levon</t>
  </si>
  <si>
    <t>sahuagin ranger</t>
  </si>
  <si>
    <t>kuo-toa</t>
  </si>
  <si>
    <t>kuo-toa exalted whip</t>
  </si>
  <si>
    <t>Resist C E</t>
  </si>
  <si>
    <t>returning wounding pincer staff</t>
  </si>
  <si>
    <t>1d10 + 7 + grapple</t>
  </si>
  <si>
    <t>MW dagger, touch</t>
  </si>
  <si>
    <t>1d4+8</t>
  </si>
  <si>
    <t>spiritual pincer staff</t>
  </si>
  <si>
    <t>1d10 + 7</t>
  </si>
  <si>
    <t>keen weakening scimitar (2)</t>
  </si>
  <si>
    <t>1d6+3; 15-20</t>
  </si>
  <si>
    <t>talon</t>
  </si>
  <si>
    <t>1d6+3</t>
  </si>
  <si>
    <t>harpoon</t>
  </si>
  <si>
    <t>1d10+3+grapple 30’</t>
  </si>
  <si>
    <t>heavy crossbow</t>
  </si>
  <si>
    <t>1d10 x3 30’</t>
  </si>
  <si>
    <t>Jiménez &amp; Levon</t>
  </si>
  <si>
    <t>Jadin (cg)</t>
  </si>
  <si>
    <t>kuo-toa zombie</t>
  </si>
  <si>
    <t>slam</t>
  </si>
  <si>
    <t>1d6+1</t>
  </si>
  <si>
    <t>/slashing</t>
  </si>
  <si>
    <t>kt zombie</t>
  </si>
  <si>
    <t>Jump</t>
  </si>
  <si>
    <t>Saavedra Leprechat</t>
  </si>
  <si>
    <t>Elder Kukriswinger</t>
  </si>
  <si>
    <t>MW Shortbow</t>
  </si>
  <si>
    <t>Keen Rapier</t>
  </si>
  <si>
    <t>1d6, 60’, x3</t>
  </si>
  <si>
    <t>Humanbane Light Crossbow</t>
  </si>
  <si>
    <t>1d8, x3, ?0’</t>
  </si>
  <si>
    <t>Unholy Kukri</t>
  </si>
  <si>
    <t>1d?</t>
  </si>
  <si>
    <t>bite / 2 claws / 2 wings / tail</t>
  </si>
  <si>
    <t>1d6; ?? - 20, x?</t>
  </si>
  <si>
    <t>Munwithurix</t>
  </si>
  <si>
    <t>beguiler</t>
  </si>
  <si>
    <t>aristocrat, etc.</t>
  </si>
  <si>
    <t>2d6+4/ 1d8+2/ 1d6+2/ 1d8+6</t>
  </si>
  <si>
    <t>/magic</t>
  </si>
  <si>
    <t>60’/150’</t>
  </si>
  <si>
    <t>black dragon</t>
  </si>
  <si>
    <t>Snaggy (zombie)</t>
  </si>
  <si>
    <t>Levon (skeleton)</t>
  </si>
  <si>
    <t>sahuagin skeleton</t>
  </si>
  <si>
    <t>4 claws</t>
  </si>
  <si>
    <t>bite</t>
  </si>
  <si>
    <t>1d4+1</t>
  </si>
  <si>
    <t>/bludgeon</t>
  </si>
  <si>
    <t>Intimidate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</si>
</sst>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FF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1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8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0" borderId="34" xfId="0" applyFont="1" applyFill="1" applyBorder="1" applyAlignment="1">
      <alignment horizontal="center" vertical="center" wrapText="1"/>
    </xf>
    <xf numFmtId="0" fontId="2" fillId="19" borderId="31" xfId="0" applyFont="1" applyFill="1" applyBorder="1" applyAlignment="1">
      <alignment horizontal="center" vertical="center" wrapText="1"/>
    </xf>
    <xf numFmtId="0" fontId="0" fillId="19" borderId="32" xfId="0" applyFill="1" applyBorder="1" applyAlignment="1">
      <alignment horizontal="center"/>
    </xf>
    <xf numFmtId="0" fontId="0" fillId="19" borderId="33" xfId="0" applyFill="1" applyBorder="1" applyAlignment="1">
      <alignment horizontal="center"/>
    </xf>
    <xf numFmtId="0" fontId="8" fillId="18" borderId="35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/>
    </xf>
    <xf numFmtId="0" fontId="9" fillId="18" borderId="37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/>
    <xf numFmtId="0" fontId="0" fillId="0" borderId="38" xfId="0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17" borderId="43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51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5" borderId="22" xfId="0" applyFont="1" applyFill="1" applyBorder="1" applyAlignment="1">
      <alignment horizontal="centerContinuous" vertical="center" wrapText="1"/>
    </xf>
    <xf numFmtId="0" fontId="2" fillId="15" borderId="26" xfId="0" applyFont="1" applyFill="1" applyBorder="1" applyAlignment="1">
      <alignment horizontal="centerContinuous" vertical="center" wrapText="1"/>
    </xf>
    <xf numFmtId="0" fontId="0" fillId="15" borderId="24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2" fillId="22" borderId="22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20" borderId="58" xfId="0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2" fillId="3" borderId="53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3" borderId="48" xfId="0" applyFont="1" applyFill="1" applyBorder="1" applyAlignment="1">
      <alignment horizontal="right"/>
    </xf>
    <xf numFmtId="0" fontId="2" fillId="5" borderId="53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5" fillId="5" borderId="3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5" borderId="61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6" borderId="59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/>
    </xf>
    <xf numFmtId="0" fontId="0" fillId="25" borderId="40" xfId="0" applyFill="1" applyBorder="1" applyAlignment="1">
      <alignment horizontal="center"/>
    </xf>
    <xf numFmtId="0" fontId="0" fillId="25" borderId="39" xfId="0" applyFill="1" applyBorder="1" applyAlignment="1">
      <alignment horizontal="center"/>
    </xf>
    <xf numFmtId="0" fontId="0" fillId="25" borderId="41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6" fillId="9" borderId="62" xfId="0" applyFont="1" applyFill="1" applyBorder="1" applyAlignment="1">
      <alignment horizontal="center" vertical="center" wrapText="1"/>
    </xf>
    <xf numFmtId="0" fontId="0" fillId="15" borderId="19" xfId="0" applyFill="1" applyBorder="1" applyAlignment="1">
      <alignment horizontal="center"/>
    </xf>
    <xf numFmtId="0" fontId="0" fillId="15" borderId="24" xfId="0" quotePrefix="1" applyFill="1" applyBorder="1" applyAlignment="1">
      <alignment horizontal="center"/>
    </xf>
    <xf numFmtId="0" fontId="4" fillId="22" borderId="24" xfId="0" applyFont="1" applyFill="1" applyBorder="1" applyAlignment="1">
      <alignment horizontal="center"/>
    </xf>
    <xf numFmtId="0" fontId="4" fillId="23" borderId="8" xfId="0" applyFont="1" applyFill="1" applyBorder="1" applyAlignment="1">
      <alignment horizontal="center"/>
    </xf>
    <xf numFmtId="0" fontId="15" fillId="18" borderId="39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4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00FFFF"/>
      <color rgb="FF00FF00"/>
      <color rgb="FF0000FF"/>
      <color rgb="FFFF99FF"/>
      <color rgb="FFFFCCFF"/>
      <color rgb="FFFF3399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B-46BA-A02A-087208529614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B-46BA-A02A-087208529614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17</c:v>
                </c:pt>
                <c:pt idx="4">
                  <c:v>20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B-46BA-A02A-087208529614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B-46BA-A02A-087208529614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29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CB-46BA-A02A-087208529614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21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CB-46BA-A02A-087208529614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32</c:v>
                </c:pt>
                <c:pt idx="3">
                  <c:v>58</c:v>
                </c:pt>
                <c:pt idx="4">
                  <c:v>63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CB-46BA-A02A-087208529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95808"/>
        <c:axId val="100297344"/>
        <c:axId val="100291456"/>
      </c:area3DChart>
      <c:catAx>
        <c:axId val="10029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297344"/>
        <c:crosses val="autoZero"/>
        <c:auto val="1"/>
        <c:lblAlgn val="ctr"/>
        <c:lblOffset val="100"/>
        <c:noMultiLvlLbl val="0"/>
      </c:catAx>
      <c:valAx>
        <c:axId val="1002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295808"/>
        <c:crosses val="autoZero"/>
        <c:crossBetween val="midCat"/>
      </c:valAx>
      <c:serAx>
        <c:axId val="100291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2973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2-42CC-9D45-FD03BC198AEC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2-42CC-9D45-FD03BC198AEC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C2-42CC-9D45-FD03BC198AEC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17</c:v>
                </c:pt>
                <c:pt idx="3">
                  <c:v>15</c:v>
                </c:pt>
                <c:pt idx="4">
                  <c:v>20</c:v>
                </c:pt>
                <c:pt idx="5">
                  <c:v>21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C2-42CC-9D45-FD03BC198AEC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29</c:v>
                </c:pt>
                <c:pt idx="5">
                  <c:v>30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C2-42CC-9D45-FD03BC198AEC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33</c:v>
                </c:pt>
                <c:pt idx="5">
                  <c:v>40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C2-42CC-9D45-FD03BC198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43168"/>
        <c:axId val="100357248"/>
        <c:axId val="100352448"/>
      </c:area3DChart>
      <c:catAx>
        <c:axId val="100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357248"/>
        <c:crosses val="autoZero"/>
        <c:auto val="1"/>
        <c:lblAlgn val="ctr"/>
        <c:lblOffset val="100"/>
        <c:noMultiLvlLbl val="0"/>
      </c:catAx>
      <c:valAx>
        <c:axId val="1003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343168"/>
        <c:crosses val="autoZero"/>
        <c:crossBetween val="midCat"/>
      </c:valAx>
      <c:serAx>
        <c:axId val="100352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03572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A-4794-B5BE-E487D54FEF50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A-4794-B5BE-E487D54FEF50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17</c:v>
                </c:pt>
                <c:pt idx="4">
                  <c:v>20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A-4794-B5BE-E487D54FEF50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A-4794-B5BE-E487D54FEF50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29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A-4794-B5BE-E487D54FEF50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21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1A-4794-B5BE-E487D54FEF50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32</c:v>
                </c:pt>
                <c:pt idx="3">
                  <c:v>58</c:v>
                </c:pt>
                <c:pt idx="4">
                  <c:v>63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1A-4794-B5BE-E487D54FEF50}"/>
            </c:ext>
          </c:extLst>
        </c:ser>
        <c:bandFmts/>
        <c:axId val="100395648"/>
        <c:axId val="100397440"/>
        <c:axId val="100389312"/>
      </c:surface3DChart>
      <c:catAx>
        <c:axId val="1003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397440"/>
        <c:crosses val="autoZero"/>
        <c:auto val="1"/>
        <c:lblAlgn val="ctr"/>
        <c:lblOffset val="100"/>
        <c:noMultiLvlLbl val="0"/>
      </c:catAx>
      <c:valAx>
        <c:axId val="1003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395648"/>
        <c:crosses val="autoZero"/>
        <c:crossBetween val="midCat"/>
      </c:valAx>
      <c:serAx>
        <c:axId val="100389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3974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66674</xdr:rowOff>
    </xdr:from>
    <xdr:to>
      <xdr:col>3</xdr:col>
      <xdr:colOff>247650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381125" y="485774"/>
          <a:ext cx="1057275" cy="942976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+1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AC haste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28575</xdr:colOff>
      <xdr:row>4</xdr:row>
      <xdr:rowOff>200024</xdr:rowOff>
    </xdr:from>
    <xdr:to>
      <xdr:col>3</xdr:col>
      <xdr:colOff>266700</xdr:colOff>
      <xdr:row>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00175" y="1228724"/>
          <a:ext cx="1057275" cy="238126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stoneskinned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workbookViewId="0"/>
  </sheetViews>
  <sheetFormatPr defaultRowHeight="15.6" x14ac:dyDescent="0.3"/>
  <cols>
    <col min="1" max="1" width="16.19921875" bestFit="1" customWidth="1"/>
    <col min="2" max="2" width="6.09765625" style="22" bestFit="1" customWidth="1"/>
    <col min="3" max="3" width="8.3984375" style="22" bestFit="1" customWidth="1"/>
    <col min="4" max="4" width="4.3984375" style="22" bestFit="1" customWidth="1"/>
    <col min="5" max="5" width="8.5" style="22" bestFit="1" customWidth="1"/>
    <col min="6" max="6" width="7.59765625" style="22" bestFit="1" customWidth="1"/>
    <col min="7" max="7" width="2.69921875" customWidth="1"/>
    <col min="8" max="8" width="14.09765625" bestFit="1" customWidth="1"/>
    <col min="9" max="9" width="5.8984375" bestFit="1" customWidth="1"/>
    <col min="10" max="10" width="17.09765625" bestFit="1" customWidth="1"/>
    <col min="11" max="11" width="2.69921875" customWidth="1"/>
    <col min="12" max="12" width="19.3984375" bestFit="1" customWidth="1"/>
    <col min="13" max="13" width="4.8984375" bestFit="1" customWidth="1"/>
    <col min="14" max="14" width="15.69921875" bestFit="1" customWidth="1"/>
  </cols>
  <sheetData>
    <row r="1" spans="1:14" s="125" customFormat="1" ht="31.8" thickBot="1" x14ac:dyDescent="0.35">
      <c r="A1" s="123" t="s">
        <v>0</v>
      </c>
      <c r="B1" s="123" t="s">
        <v>1</v>
      </c>
      <c r="C1" s="123" t="s">
        <v>2</v>
      </c>
      <c r="D1" s="124" t="s">
        <v>3</v>
      </c>
      <c r="E1" s="123" t="s">
        <v>4</v>
      </c>
      <c r="F1" s="123" t="s">
        <v>5</v>
      </c>
      <c r="H1" s="126" t="s">
        <v>24</v>
      </c>
      <c r="I1" s="126"/>
      <c r="J1" s="126"/>
      <c r="K1" s="126"/>
      <c r="L1" s="126" t="s">
        <v>25</v>
      </c>
      <c r="M1" s="126"/>
      <c r="N1" s="126"/>
    </row>
    <row r="2" spans="1:14" ht="16.8" thickTop="1" thickBot="1" x14ac:dyDescent="0.35">
      <c r="A2" s="107" t="s">
        <v>7</v>
      </c>
      <c r="B2" s="107">
        <v>1</v>
      </c>
      <c r="C2" s="85">
        <v>4</v>
      </c>
      <c r="D2" s="163">
        <f t="shared" ref="D2:D4" ca="1" si="0">RANDBETWEEN(1,20)</f>
        <v>4</v>
      </c>
      <c r="E2" s="85">
        <f t="shared" ref="E2:E4" ca="1" si="1">SUM(C2:D2)</f>
        <v>8</v>
      </c>
      <c r="F2" s="85" t="s">
        <v>6</v>
      </c>
      <c r="H2" s="101" t="s">
        <v>0</v>
      </c>
      <c r="I2" s="102" t="s">
        <v>26</v>
      </c>
      <c r="J2" s="103" t="s">
        <v>27</v>
      </c>
      <c r="L2" s="112" t="s">
        <v>0</v>
      </c>
      <c r="M2" s="113" t="s">
        <v>26</v>
      </c>
      <c r="N2" s="114" t="s">
        <v>27</v>
      </c>
    </row>
    <row r="3" spans="1:14" x14ac:dyDescent="0.3">
      <c r="A3" s="84" t="s">
        <v>144</v>
      </c>
      <c r="B3" s="84">
        <v>1</v>
      </c>
      <c r="C3" s="85">
        <v>2</v>
      </c>
      <c r="D3" s="163">
        <f t="shared" ca="1" si="0"/>
        <v>12</v>
      </c>
      <c r="E3" s="85">
        <f t="shared" ca="1" si="1"/>
        <v>14</v>
      </c>
      <c r="F3" s="85" t="s">
        <v>6</v>
      </c>
      <c r="H3" s="104" t="s">
        <v>8</v>
      </c>
      <c r="I3" s="105">
        <v>9</v>
      </c>
      <c r="J3" s="106" t="s">
        <v>28</v>
      </c>
      <c r="L3" s="115" t="s">
        <v>152</v>
      </c>
      <c r="M3" s="116">
        <v>8</v>
      </c>
      <c r="N3" s="117" t="s">
        <v>164</v>
      </c>
    </row>
    <row r="4" spans="1:14" x14ac:dyDescent="0.3">
      <c r="A4" s="86" t="s">
        <v>163</v>
      </c>
      <c r="B4" s="86">
        <v>2</v>
      </c>
      <c r="C4" s="85">
        <v>0</v>
      </c>
      <c r="D4" s="163">
        <f t="shared" ca="1" si="0"/>
        <v>14</v>
      </c>
      <c r="E4" s="85">
        <f t="shared" ca="1" si="1"/>
        <v>14</v>
      </c>
      <c r="F4" s="85" t="s">
        <v>168</v>
      </c>
      <c r="H4" s="104" t="s">
        <v>29</v>
      </c>
      <c r="I4" s="107">
        <v>9</v>
      </c>
      <c r="J4" s="106" t="s">
        <v>30</v>
      </c>
      <c r="L4" s="115" t="s">
        <v>153</v>
      </c>
      <c r="M4" s="86">
        <v>13</v>
      </c>
      <c r="N4" s="117" t="s">
        <v>165</v>
      </c>
    </row>
    <row r="5" spans="1:14" ht="16.2" thickBot="1" x14ac:dyDescent="0.35">
      <c r="A5" s="107" t="s">
        <v>145</v>
      </c>
      <c r="B5" s="107">
        <v>1</v>
      </c>
      <c r="C5" s="85">
        <f>3+2</f>
        <v>5</v>
      </c>
      <c r="D5" s="163">
        <f ca="1">RANDBETWEEN(1,20)</f>
        <v>16</v>
      </c>
      <c r="E5" s="85">
        <f ca="1">SUM(C5:D5)</f>
        <v>21</v>
      </c>
      <c r="F5" s="85" t="s">
        <v>6</v>
      </c>
      <c r="H5" s="104" t="s">
        <v>31</v>
      </c>
      <c r="I5" s="107">
        <v>9</v>
      </c>
      <c r="J5" s="106" t="s">
        <v>32</v>
      </c>
      <c r="L5" s="115" t="s">
        <v>163</v>
      </c>
      <c r="M5" s="86">
        <v>9</v>
      </c>
      <c r="N5" s="117" t="s">
        <v>169</v>
      </c>
    </row>
    <row r="6" spans="1:14" x14ac:dyDescent="0.3">
      <c r="A6" s="107" t="s">
        <v>8</v>
      </c>
      <c r="B6" s="107">
        <v>1</v>
      </c>
      <c r="C6" s="85">
        <v>3</v>
      </c>
      <c r="D6" s="163">
        <f ca="1">RANDBETWEEN(1,20)</f>
        <v>19</v>
      </c>
      <c r="E6" s="85">
        <f ca="1">SUM(C6:D6)</f>
        <v>22</v>
      </c>
      <c r="F6" s="85" t="s">
        <v>9</v>
      </c>
      <c r="H6" s="104" t="s">
        <v>7</v>
      </c>
      <c r="I6" s="107">
        <v>9</v>
      </c>
      <c r="J6" s="106" t="s">
        <v>33</v>
      </c>
      <c r="L6" s="151" t="s">
        <v>34</v>
      </c>
      <c r="M6" s="118">
        <f>AVERAGE(M3:M5)</f>
        <v>10</v>
      </c>
      <c r="N6" s="119"/>
    </row>
    <row r="7" spans="1:14" x14ac:dyDescent="0.3">
      <c r="H7" s="104" t="s">
        <v>124</v>
      </c>
      <c r="I7" s="107">
        <v>8</v>
      </c>
      <c r="J7" s="106" t="s">
        <v>128</v>
      </c>
      <c r="L7" s="152" t="s">
        <v>35</v>
      </c>
      <c r="M7" s="120">
        <f>SUM(M3:M5)</f>
        <v>30</v>
      </c>
      <c r="N7" s="117"/>
    </row>
    <row r="8" spans="1:14" ht="16.2" thickBot="1" x14ac:dyDescent="0.35">
      <c r="D8" s="163">
        <f t="shared" ref="D8" ca="1" si="2">RANDBETWEEN(1,20)</f>
        <v>13</v>
      </c>
      <c r="H8" s="104" t="s">
        <v>125</v>
      </c>
      <c r="I8" s="107">
        <v>7</v>
      </c>
      <c r="J8" s="106" t="s">
        <v>126</v>
      </c>
      <c r="L8" s="152" t="s">
        <v>36</v>
      </c>
      <c r="M8" s="120">
        <f>COUNT(M3:M5)</f>
        <v>3</v>
      </c>
      <c r="N8" s="117"/>
    </row>
    <row r="9" spans="1:14" x14ac:dyDescent="0.3">
      <c r="H9" s="148" t="s">
        <v>34</v>
      </c>
      <c r="I9" s="108">
        <f>AVERAGE(I3:I8)</f>
        <v>8.5</v>
      </c>
      <c r="J9" s="109"/>
      <c r="L9" s="152" t="s">
        <v>38</v>
      </c>
      <c r="M9" s="140">
        <f>M7/4</f>
        <v>7.5</v>
      </c>
      <c r="N9" s="117" t="s">
        <v>39</v>
      </c>
    </row>
    <row r="10" spans="1:14" ht="16.2" thickBot="1" x14ac:dyDescent="0.35">
      <c r="A10" s="86" t="s">
        <v>152</v>
      </c>
      <c r="B10" s="86">
        <v>2</v>
      </c>
      <c r="C10" s="85">
        <v>2</v>
      </c>
      <c r="D10" s="163">
        <f ca="1">RANDBETWEEN(1,20)</f>
        <v>8</v>
      </c>
      <c r="E10" s="85">
        <f ca="1">SUM(C10:D10)</f>
        <v>10</v>
      </c>
      <c r="F10" s="85" t="s">
        <v>6</v>
      </c>
      <c r="H10" s="149" t="s">
        <v>35</v>
      </c>
      <c r="I10" s="110">
        <f>SUM(I3:I8)</f>
        <v>51</v>
      </c>
      <c r="J10" s="106"/>
      <c r="L10" s="153" t="s">
        <v>40</v>
      </c>
      <c r="M10" s="141">
        <f>M9*2</f>
        <v>15</v>
      </c>
      <c r="N10" s="121" t="s">
        <v>41</v>
      </c>
    </row>
    <row r="11" spans="1:14" ht="16.2" thickTop="1" x14ac:dyDescent="0.3">
      <c r="A11" s="107" t="s">
        <v>118</v>
      </c>
      <c r="B11" s="107">
        <v>1</v>
      </c>
      <c r="C11" s="85">
        <f>2+2</f>
        <v>4</v>
      </c>
      <c r="D11" s="163">
        <f ca="1">RANDBETWEEN(1,20)</f>
        <v>12</v>
      </c>
      <c r="E11" s="85">
        <f ca="1">SUM(C11:D11)</f>
        <v>16</v>
      </c>
      <c r="F11" s="85" t="s">
        <v>6</v>
      </c>
      <c r="H11" s="149" t="s">
        <v>36</v>
      </c>
      <c r="I11" s="110">
        <f>COUNT(I3:I8)</f>
        <v>6</v>
      </c>
      <c r="J11" s="106"/>
    </row>
    <row r="12" spans="1:14" x14ac:dyDescent="0.3">
      <c r="A12" s="86" t="s">
        <v>172</v>
      </c>
      <c r="B12" s="86">
        <v>2</v>
      </c>
      <c r="C12" s="85">
        <v>6</v>
      </c>
      <c r="D12" s="163">
        <f ca="1">RANDBETWEEN(1,20)</f>
        <v>16</v>
      </c>
      <c r="E12" s="85">
        <f t="shared" ref="E12" ca="1" si="3">SUM(C12:D12)</f>
        <v>22</v>
      </c>
      <c r="F12" s="85" t="s">
        <v>6</v>
      </c>
      <c r="H12" s="149" t="s">
        <v>38</v>
      </c>
      <c r="I12" s="142">
        <f>I10/4</f>
        <v>12.75</v>
      </c>
      <c r="J12" s="106" t="s">
        <v>39</v>
      </c>
      <c r="L12" s="100" t="s">
        <v>42</v>
      </c>
      <c r="M12" s="145">
        <f>I12</f>
        <v>12.75</v>
      </c>
    </row>
    <row r="13" spans="1:14" ht="16.2" thickBot="1" x14ac:dyDescent="0.35">
      <c r="A13" s="86" t="s">
        <v>153</v>
      </c>
      <c r="B13" s="86">
        <v>2</v>
      </c>
      <c r="C13" s="85">
        <v>2</v>
      </c>
      <c r="D13" s="163">
        <f ca="1">RANDBETWEEN(1,20)</f>
        <v>20</v>
      </c>
      <c r="E13" s="85">
        <f ca="1">SUM(C13:D13)</f>
        <v>22</v>
      </c>
      <c r="F13" s="85" t="s">
        <v>6</v>
      </c>
      <c r="H13" s="150" t="s">
        <v>40</v>
      </c>
      <c r="I13" s="143">
        <f>I12*2</f>
        <v>25.5</v>
      </c>
      <c r="J13" s="111" t="s">
        <v>41</v>
      </c>
      <c r="L13" s="100" t="s">
        <v>43</v>
      </c>
      <c r="M13" s="145">
        <f>I13</f>
        <v>25.5</v>
      </c>
    </row>
    <row r="14" spans="1:14" ht="16.2" thickTop="1" x14ac:dyDescent="0.3">
      <c r="L14" s="100" t="s">
        <v>44</v>
      </c>
      <c r="M14" s="145">
        <f>I10</f>
        <v>51</v>
      </c>
    </row>
    <row r="16" spans="1:14" x14ac:dyDescent="0.3">
      <c r="L16" s="15" t="s">
        <v>45</v>
      </c>
      <c r="M16" s="144">
        <f>M7</f>
        <v>30</v>
      </c>
    </row>
  </sheetData>
  <sortState xmlns:xlrd2="http://schemas.microsoft.com/office/spreadsheetml/2017/richdata2" ref="A2:F9">
    <sortCondition descending="1" ref="E2:E9"/>
    <sortCondition descending="1" ref="C2:C9"/>
  </sortState>
  <conditionalFormatting sqref="M16">
    <cfRule type="cellIs" dxfId="42" priority="1" operator="greaterThan">
      <formula>$M$14</formula>
    </cfRule>
    <cfRule type="cellIs" dxfId="41" priority="2" operator="between">
      <formula>$M$13</formula>
      <formula>$M$12+$M$13</formula>
    </cfRule>
    <cfRule type="cellIs" dxfId="40" priority="3" operator="between">
      <formula>$M$12+$M$13</formula>
      <formula>$M$14</formula>
    </cfRule>
    <cfRule type="cellIs" dxfId="39" priority="5" operator="between">
      <formula>$M$12</formula>
      <formula>$M$13</formula>
    </cfRule>
    <cfRule type="cellIs" dxfId="38" priority="6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workbookViewId="0"/>
  </sheetViews>
  <sheetFormatPr defaultRowHeight="15.6" x14ac:dyDescent="0.3"/>
  <cols>
    <col min="1" max="1" width="16.19921875" style="22" bestFit="1" customWidth="1"/>
    <col min="2" max="2" width="25.8984375" style="22" bestFit="1" customWidth="1"/>
    <col min="3" max="3" width="24.69921875" style="22" bestFit="1" customWidth="1"/>
    <col min="4" max="4" width="5" style="22" bestFit="1" customWidth="1"/>
    <col min="5" max="5" width="6" style="22" bestFit="1" customWidth="1"/>
    <col min="6" max="6" width="3.8984375" style="22" bestFit="1" customWidth="1"/>
    <col min="7" max="7" width="6.8984375" style="22" bestFit="1" customWidth="1"/>
    <col min="8" max="8" width="3.8984375" style="22" bestFit="1" customWidth="1"/>
    <col min="9" max="9" width="5.19921875" style="22" bestFit="1" customWidth="1"/>
  </cols>
  <sheetData>
    <row r="1" spans="1:9" ht="16.2" thickBot="1" x14ac:dyDescent="0.35">
      <c r="A1" s="122" t="s">
        <v>0</v>
      </c>
      <c r="B1" s="95" t="s">
        <v>46</v>
      </c>
      <c r="C1" s="95" t="s">
        <v>47</v>
      </c>
      <c r="D1" s="97" t="s">
        <v>48</v>
      </c>
      <c r="E1" s="95" t="s">
        <v>49</v>
      </c>
      <c r="F1" s="95" t="s">
        <v>50</v>
      </c>
      <c r="G1" s="95" t="s">
        <v>51</v>
      </c>
      <c r="H1" s="99" t="s">
        <v>52</v>
      </c>
      <c r="I1" s="96" t="s">
        <v>37</v>
      </c>
    </row>
    <row r="2" spans="1:9" x14ac:dyDescent="0.3">
      <c r="A2" s="84" t="s">
        <v>124</v>
      </c>
      <c r="B2" s="85" t="s">
        <v>130</v>
      </c>
      <c r="C2" s="85" t="s">
        <v>131</v>
      </c>
      <c r="D2" s="168">
        <f>10+1+2</f>
        <v>13</v>
      </c>
      <c r="E2" s="168">
        <f>3+2+6</f>
        <v>11</v>
      </c>
      <c r="F2" s="85">
        <v>1</v>
      </c>
      <c r="G2" s="168">
        <f>3-2</f>
        <v>1</v>
      </c>
      <c r="H2" s="163">
        <f t="shared" ref="H2:H10" ca="1" si="0">RANDBETWEEN(1,20)</f>
        <v>12</v>
      </c>
      <c r="I2" s="85">
        <f t="shared" ref="I2" ca="1" si="1">SUM(D2:H2)</f>
        <v>38</v>
      </c>
    </row>
    <row r="3" spans="1:9" x14ac:dyDescent="0.3">
      <c r="A3" s="84" t="s">
        <v>124</v>
      </c>
      <c r="B3" s="85" t="s">
        <v>132</v>
      </c>
      <c r="C3" s="85" t="s">
        <v>133</v>
      </c>
      <c r="D3" s="168">
        <f>10+1+2</f>
        <v>13</v>
      </c>
      <c r="E3" s="168">
        <f>3+2+6</f>
        <v>11</v>
      </c>
      <c r="F3" s="85">
        <v>1</v>
      </c>
      <c r="G3" s="168">
        <f t="shared" ref="G3:G5" si="2">3-2</f>
        <v>1</v>
      </c>
      <c r="H3" s="163">
        <f t="shared" ca="1" si="0"/>
        <v>16</v>
      </c>
      <c r="I3" s="85">
        <f t="shared" ref="I3:I9" ca="1" si="3">SUM(D3:H3)</f>
        <v>42</v>
      </c>
    </row>
    <row r="4" spans="1:9" x14ac:dyDescent="0.3">
      <c r="A4" s="84" t="s">
        <v>124</v>
      </c>
      <c r="B4" s="85" t="s">
        <v>134</v>
      </c>
      <c r="C4" s="85" t="s">
        <v>131</v>
      </c>
      <c r="D4" s="168">
        <f>10+1+2</f>
        <v>13</v>
      </c>
      <c r="E4" s="168">
        <v>7</v>
      </c>
      <c r="F4" s="85">
        <v>0</v>
      </c>
      <c r="G4" s="168">
        <f t="shared" si="2"/>
        <v>1</v>
      </c>
      <c r="H4" s="163">
        <f t="shared" ca="1" si="0"/>
        <v>19</v>
      </c>
      <c r="I4" s="85">
        <f t="shared" ca="1" si="3"/>
        <v>40</v>
      </c>
    </row>
    <row r="5" spans="1:9" x14ac:dyDescent="0.3">
      <c r="A5" s="84" t="s">
        <v>124</v>
      </c>
      <c r="B5" s="85" t="s">
        <v>130</v>
      </c>
      <c r="C5" s="85" t="s">
        <v>135</v>
      </c>
      <c r="D5" s="168">
        <f>10+1+2</f>
        <v>13</v>
      </c>
      <c r="E5" s="85">
        <v>1</v>
      </c>
      <c r="F5" s="85">
        <v>1</v>
      </c>
      <c r="G5" s="168">
        <f t="shared" si="2"/>
        <v>1</v>
      </c>
      <c r="H5" s="163">
        <f t="shared" ca="1" si="0"/>
        <v>7</v>
      </c>
      <c r="I5" s="85">
        <f t="shared" ca="1" si="3"/>
        <v>23</v>
      </c>
    </row>
    <row r="6" spans="1:9" x14ac:dyDescent="0.3">
      <c r="A6" s="178" t="s">
        <v>125</v>
      </c>
      <c r="B6" s="85" t="s">
        <v>136</v>
      </c>
      <c r="C6" s="85" t="s">
        <v>137</v>
      </c>
      <c r="D6" s="168">
        <f>6+1-2</f>
        <v>5</v>
      </c>
      <c r="E6" s="168">
        <f>3+2</f>
        <v>5</v>
      </c>
      <c r="F6" s="85">
        <v>0</v>
      </c>
      <c r="G6" s="168">
        <v>2</v>
      </c>
      <c r="H6" s="163">
        <f t="shared" ca="1" si="0"/>
        <v>6</v>
      </c>
      <c r="I6" s="85">
        <f t="shared" ca="1" si="3"/>
        <v>18</v>
      </c>
    </row>
    <row r="7" spans="1:9" x14ac:dyDescent="0.3">
      <c r="A7" s="178" t="s">
        <v>125</v>
      </c>
      <c r="B7" s="85" t="s">
        <v>138</v>
      </c>
      <c r="C7" s="85" t="s">
        <v>139</v>
      </c>
      <c r="D7" s="168">
        <f t="shared" ref="D7:D9" si="4">6+1-2</f>
        <v>5</v>
      </c>
      <c r="E7" s="168">
        <f>3+2</f>
        <v>5</v>
      </c>
      <c r="F7" s="85">
        <v>0</v>
      </c>
      <c r="G7" s="168">
        <v>2</v>
      </c>
      <c r="H7" s="163">
        <f t="shared" ca="1" si="0"/>
        <v>20</v>
      </c>
      <c r="I7" s="85">
        <f t="shared" ca="1" si="3"/>
        <v>32</v>
      </c>
    </row>
    <row r="8" spans="1:9" x14ac:dyDescent="0.3">
      <c r="A8" s="178" t="s">
        <v>125</v>
      </c>
      <c r="B8" s="85" t="s">
        <v>140</v>
      </c>
      <c r="C8" s="85" t="s">
        <v>141</v>
      </c>
      <c r="D8" s="168">
        <f t="shared" si="4"/>
        <v>5</v>
      </c>
      <c r="E8" s="85">
        <v>1</v>
      </c>
      <c r="F8" s="85">
        <v>0</v>
      </c>
      <c r="G8" s="168">
        <v>2</v>
      </c>
      <c r="H8" s="163">
        <f t="shared" ca="1" si="0"/>
        <v>15</v>
      </c>
      <c r="I8" s="85">
        <f t="shared" ca="1" si="3"/>
        <v>23</v>
      </c>
    </row>
    <row r="9" spans="1:9" x14ac:dyDescent="0.3">
      <c r="A9" s="178" t="s">
        <v>125</v>
      </c>
      <c r="B9" s="85" t="s">
        <v>142</v>
      </c>
      <c r="C9" s="85" t="s">
        <v>143</v>
      </c>
      <c r="D9" s="168">
        <f t="shared" si="4"/>
        <v>5</v>
      </c>
      <c r="E9" s="85">
        <v>1</v>
      </c>
      <c r="F9" s="85">
        <v>0</v>
      </c>
      <c r="G9" s="168">
        <v>2</v>
      </c>
      <c r="H9" s="163">
        <f t="shared" ca="1" si="0"/>
        <v>4</v>
      </c>
      <c r="I9" s="85">
        <f t="shared" ca="1" si="3"/>
        <v>12</v>
      </c>
    </row>
    <row r="10" spans="1:9" x14ac:dyDescent="0.3">
      <c r="A10" s="84" t="s">
        <v>146</v>
      </c>
      <c r="B10" s="85" t="s">
        <v>147</v>
      </c>
      <c r="C10" s="85" t="s">
        <v>148</v>
      </c>
      <c r="D10" s="98">
        <v>1</v>
      </c>
      <c r="E10" s="85">
        <v>-1</v>
      </c>
      <c r="F10" s="85">
        <v>0</v>
      </c>
      <c r="G10" s="167">
        <v>2</v>
      </c>
      <c r="H10" s="163">
        <f t="shared" ca="1" si="0"/>
        <v>1</v>
      </c>
      <c r="I10" s="85">
        <f t="shared" ref="I10" ca="1" si="5">SUM(D10:H10)</f>
        <v>3</v>
      </c>
    </row>
    <row r="11" spans="1:9" ht="16.2" thickBot="1" x14ac:dyDescent="0.35"/>
    <row r="12" spans="1:9" ht="16.2" thickBot="1" x14ac:dyDescent="0.35">
      <c r="A12" s="122" t="s">
        <v>0</v>
      </c>
      <c r="B12" s="95" t="s">
        <v>46</v>
      </c>
      <c r="C12" s="95" t="s">
        <v>47</v>
      </c>
      <c r="D12" s="97" t="s">
        <v>48</v>
      </c>
      <c r="E12" s="95" t="s">
        <v>49</v>
      </c>
      <c r="F12" s="95" t="s">
        <v>50</v>
      </c>
      <c r="G12" s="95" t="s">
        <v>51</v>
      </c>
      <c r="H12" s="99" t="s">
        <v>52</v>
      </c>
      <c r="I12" s="96" t="s">
        <v>37</v>
      </c>
    </row>
    <row r="13" spans="1:9" x14ac:dyDescent="0.3">
      <c r="A13" s="86" t="s">
        <v>152</v>
      </c>
      <c r="B13" s="85" t="s">
        <v>155</v>
      </c>
      <c r="C13" s="85" t="s">
        <v>162</v>
      </c>
      <c r="D13" s="98">
        <v>4</v>
      </c>
      <c r="E13" s="85">
        <v>-1</v>
      </c>
      <c r="F13" s="85">
        <v>1</v>
      </c>
      <c r="G13" s="85">
        <v>0</v>
      </c>
      <c r="H13" s="166">
        <f t="shared" ref="H13:H14" ca="1" si="6">RANDBETWEEN(1,20)</f>
        <v>11</v>
      </c>
      <c r="I13" s="85">
        <f t="shared" ref="I13:I14" ca="1" si="7">SUM(D13:H13)</f>
        <v>15</v>
      </c>
    </row>
    <row r="14" spans="1:9" x14ac:dyDescent="0.3">
      <c r="A14" s="86" t="s">
        <v>152</v>
      </c>
      <c r="B14" s="85" t="s">
        <v>154</v>
      </c>
      <c r="C14" s="85" t="s">
        <v>156</v>
      </c>
      <c r="D14" s="98">
        <v>4</v>
      </c>
      <c r="E14" s="85">
        <v>3</v>
      </c>
      <c r="F14" s="85">
        <v>1</v>
      </c>
      <c r="G14" s="85">
        <v>0</v>
      </c>
      <c r="H14" s="166">
        <f t="shared" ca="1" si="6"/>
        <v>18</v>
      </c>
      <c r="I14" s="85">
        <f t="shared" ca="1" si="7"/>
        <v>26</v>
      </c>
    </row>
    <row r="15" spans="1:9" x14ac:dyDescent="0.3">
      <c r="A15" s="86" t="s">
        <v>153</v>
      </c>
      <c r="B15" s="85" t="s">
        <v>159</v>
      </c>
      <c r="C15" s="85" t="s">
        <v>160</v>
      </c>
      <c r="D15" s="98">
        <v>10</v>
      </c>
      <c r="E15" s="85">
        <v>4</v>
      </c>
      <c r="F15" s="85">
        <v>1</v>
      </c>
      <c r="G15" s="85">
        <v>0</v>
      </c>
      <c r="H15" s="166">
        <f t="shared" ref="H15:H19" ca="1" si="8">RANDBETWEEN(1,20)</f>
        <v>4</v>
      </c>
      <c r="I15" s="85">
        <f t="shared" ref="I15:I16" ca="1" si="9">SUM(D15:H15)</f>
        <v>19</v>
      </c>
    </row>
    <row r="16" spans="1:9" x14ac:dyDescent="0.3">
      <c r="A16" s="86" t="s">
        <v>153</v>
      </c>
      <c r="B16" s="85" t="s">
        <v>157</v>
      </c>
      <c r="C16" s="85" t="s">
        <v>158</v>
      </c>
      <c r="D16" s="98">
        <v>10</v>
      </c>
      <c r="E16" s="85">
        <v>2</v>
      </c>
      <c r="F16" s="85">
        <v>1</v>
      </c>
      <c r="G16" s="85">
        <v>0</v>
      </c>
      <c r="H16" s="166">
        <f t="shared" ca="1" si="8"/>
        <v>15</v>
      </c>
      <c r="I16" s="85">
        <f t="shared" ca="1" si="9"/>
        <v>28</v>
      </c>
    </row>
    <row r="17" spans="1:9" x14ac:dyDescent="0.3">
      <c r="A17" s="86" t="s">
        <v>163</v>
      </c>
      <c r="B17" s="85" t="s">
        <v>161</v>
      </c>
      <c r="C17" s="85" t="s">
        <v>166</v>
      </c>
      <c r="D17" s="98">
        <v>14</v>
      </c>
      <c r="E17" s="85">
        <v>5</v>
      </c>
      <c r="F17" s="85">
        <v>0</v>
      </c>
      <c r="G17" s="85">
        <v>0</v>
      </c>
      <c r="H17" s="166">
        <f t="shared" ca="1" si="8"/>
        <v>3</v>
      </c>
      <c r="I17" s="85">
        <f t="shared" ref="I17:I19" ca="1" si="10">SUM(D17:H17)</f>
        <v>22</v>
      </c>
    </row>
    <row r="18" spans="1:9" x14ac:dyDescent="0.3">
      <c r="A18" s="86" t="s">
        <v>172</v>
      </c>
      <c r="B18" s="85" t="s">
        <v>173</v>
      </c>
      <c r="C18" s="85" t="s">
        <v>175</v>
      </c>
      <c r="D18" s="98">
        <v>1</v>
      </c>
      <c r="E18" s="85">
        <v>1</v>
      </c>
      <c r="F18" s="85">
        <v>0</v>
      </c>
      <c r="G18" s="85">
        <v>0</v>
      </c>
      <c r="H18" s="163">
        <f t="shared" ca="1" si="8"/>
        <v>4</v>
      </c>
      <c r="I18" s="85">
        <f t="shared" ca="1" si="10"/>
        <v>6</v>
      </c>
    </row>
    <row r="19" spans="1:9" x14ac:dyDescent="0.3">
      <c r="A19" s="86" t="s">
        <v>172</v>
      </c>
      <c r="B19" s="85" t="s">
        <v>174</v>
      </c>
      <c r="C19" s="85" t="s">
        <v>175</v>
      </c>
      <c r="D19" s="98">
        <v>1</v>
      </c>
      <c r="E19" s="85">
        <v>1</v>
      </c>
      <c r="F19" s="85">
        <v>0</v>
      </c>
      <c r="G19" s="85">
        <v>0</v>
      </c>
      <c r="H19" s="163">
        <f t="shared" ca="1" si="8"/>
        <v>20</v>
      </c>
      <c r="I19" s="85">
        <f t="shared" ca="1" si="10"/>
        <v>22</v>
      </c>
    </row>
  </sheetData>
  <conditionalFormatting sqref="G10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G10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G18">
    <cfRule type="cellIs" dxfId="33" priority="7" operator="equal">
      <formula>"No"</formula>
    </cfRule>
    <cfRule type="cellIs" dxfId="32" priority="8" operator="equal">
      <formula>"Yes"</formula>
    </cfRule>
  </conditionalFormatting>
  <conditionalFormatting sqref="G18">
    <cfRule type="cellIs" dxfId="31" priority="5" operator="equal">
      <formula>"No"</formula>
    </cfRule>
    <cfRule type="cellIs" dxfId="30" priority="6" operator="equal">
      <formula>"Yes"</formula>
    </cfRule>
  </conditionalFormatting>
  <conditionalFormatting sqref="G19">
    <cfRule type="cellIs" dxfId="29" priority="3" operator="equal">
      <formula>"No"</formula>
    </cfRule>
    <cfRule type="cellIs" dxfId="28" priority="4" operator="equal">
      <formula>"Yes"</formula>
    </cfRule>
  </conditionalFormatting>
  <conditionalFormatting sqref="G19">
    <cfRule type="cellIs" dxfId="27" priority="1" operator="equal">
      <formula>"No"</formula>
    </cfRule>
    <cfRule type="cellIs" dxfId="2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showGridLines="0" workbookViewId="0"/>
  </sheetViews>
  <sheetFormatPr defaultColWidth="3.8984375" defaultRowHeight="15.6" x14ac:dyDescent="0.3"/>
  <cols>
    <col min="1" max="1" width="14.09765625" style="22" bestFit="1" customWidth="1"/>
    <col min="2" max="2" width="8.19921875" style="22" bestFit="1" customWidth="1"/>
    <col min="3" max="3" width="6.3984375" style="22" bestFit="1" customWidth="1"/>
    <col min="4" max="4" width="4.3984375" style="22" bestFit="1" customWidth="1"/>
    <col min="5" max="5" width="5" style="22" bestFit="1" customWidth="1"/>
    <col min="6" max="6" width="6.09765625" style="22" bestFit="1" customWidth="1"/>
    <col min="7" max="7" width="16.3984375" style="22" bestFit="1" customWidth="1"/>
    <col min="8" max="8" width="7.8984375" style="22" bestFit="1" customWidth="1"/>
    <col min="9" max="9" width="6.3984375" style="22" bestFit="1" customWidth="1"/>
    <col min="10" max="10" width="4.3984375" style="22" bestFit="1" customWidth="1"/>
    <col min="11" max="11" width="5" style="22" bestFit="1" customWidth="1"/>
    <col min="12" max="16384" width="3.8984375" style="22"/>
  </cols>
  <sheetData>
    <row r="1" spans="1:11" s="25" customFormat="1" x14ac:dyDescent="0.3">
      <c r="A1" s="161" t="s">
        <v>0</v>
      </c>
      <c r="B1" s="161" t="s">
        <v>121</v>
      </c>
      <c r="C1" s="161" t="s">
        <v>53</v>
      </c>
      <c r="D1" s="94" t="s">
        <v>3</v>
      </c>
      <c r="E1" s="161" t="s">
        <v>54</v>
      </c>
      <c r="G1" s="161" t="s">
        <v>0</v>
      </c>
      <c r="H1" s="161" t="s">
        <v>121</v>
      </c>
      <c r="I1" s="161" t="s">
        <v>53</v>
      </c>
      <c r="J1" s="94" t="s">
        <v>3</v>
      </c>
      <c r="K1" s="161" t="s">
        <v>54</v>
      </c>
    </row>
    <row r="2" spans="1:11" x14ac:dyDescent="0.3">
      <c r="A2" s="82" t="s">
        <v>124</v>
      </c>
      <c r="B2" s="83" t="s">
        <v>55</v>
      </c>
      <c r="C2" s="169">
        <f>8+1+2-2</f>
        <v>9</v>
      </c>
      <c r="D2" s="164">
        <f t="shared" ref="D2:D16" ca="1" si="0">RANDBETWEEN(1,20)</f>
        <v>4</v>
      </c>
      <c r="E2" s="83">
        <f t="shared" ref="E2:E4" ca="1" si="1">D2+C2</f>
        <v>13</v>
      </c>
      <c r="G2" s="154" t="s">
        <v>152</v>
      </c>
      <c r="H2" s="155" t="s">
        <v>55</v>
      </c>
      <c r="I2" s="156">
        <v>2</v>
      </c>
      <c r="J2" s="163">
        <f ca="1">RANDBETWEEN(1,20)</f>
        <v>4</v>
      </c>
      <c r="K2" s="85">
        <f t="shared" ref="K2:K7" ca="1" si="2">J2+I2</f>
        <v>6</v>
      </c>
    </row>
    <row r="3" spans="1:11" x14ac:dyDescent="0.3">
      <c r="A3" s="84" t="s">
        <v>124</v>
      </c>
      <c r="B3" s="85" t="s">
        <v>56</v>
      </c>
      <c r="C3" s="170">
        <f>9+1+2-2</f>
        <v>10</v>
      </c>
      <c r="D3" s="163">
        <f t="shared" ca="1" si="0"/>
        <v>8</v>
      </c>
      <c r="E3" s="85">
        <f t="shared" ca="1" si="1"/>
        <v>18</v>
      </c>
      <c r="G3" s="154" t="s">
        <v>152</v>
      </c>
      <c r="H3" s="155" t="s">
        <v>56</v>
      </c>
      <c r="I3" s="156">
        <v>2</v>
      </c>
      <c r="J3" s="163">
        <f ca="1">RANDBETWEEN(1,20)</f>
        <v>6</v>
      </c>
      <c r="K3" s="85">
        <f t="shared" ca="1" si="2"/>
        <v>8</v>
      </c>
    </row>
    <row r="4" spans="1:11" x14ac:dyDescent="0.3">
      <c r="A4" s="87" t="s">
        <v>124</v>
      </c>
      <c r="B4" s="88" t="s">
        <v>57</v>
      </c>
      <c r="C4" s="171">
        <f>13+1+2-2</f>
        <v>14</v>
      </c>
      <c r="D4" s="165">
        <f t="shared" ca="1" si="0"/>
        <v>5</v>
      </c>
      <c r="E4" s="88">
        <f t="shared" ca="1" si="1"/>
        <v>19</v>
      </c>
      <c r="G4" s="157" t="s">
        <v>152</v>
      </c>
      <c r="H4" s="158" t="s">
        <v>57</v>
      </c>
      <c r="I4" s="159">
        <v>6</v>
      </c>
      <c r="J4" s="165">
        <f ca="1">RANDBETWEEN(1,20)</f>
        <v>9</v>
      </c>
      <c r="K4" s="88">
        <f t="shared" ca="1" si="2"/>
        <v>15</v>
      </c>
    </row>
    <row r="5" spans="1:11" x14ac:dyDescent="0.3">
      <c r="A5" s="82" t="s">
        <v>125</v>
      </c>
      <c r="B5" s="83" t="s">
        <v>55</v>
      </c>
      <c r="C5" s="83">
        <f>7+1-2</f>
        <v>6</v>
      </c>
      <c r="D5" s="164">
        <f t="shared" ca="1" si="0"/>
        <v>9</v>
      </c>
      <c r="E5" s="83">
        <f t="shared" ref="E5" ca="1" si="3">D5+C5</f>
        <v>15</v>
      </c>
      <c r="G5" s="154" t="s">
        <v>153</v>
      </c>
      <c r="H5" s="155" t="s">
        <v>55</v>
      </c>
      <c r="I5" s="156">
        <v>8</v>
      </c>
      <c r="J5" s="164">
        <f t="shared" ref="J5:J16" ca="1" si="4">RANDBETWEEN(1,20)</f>
        <v>8</v>
      </c>
      <c r="K5" s="83">
        <f t="shared" ca="1" si="2"/>
        <v>16</v>
      </c>
    </row>
    <row r="6" spans="1:11" x14ac:dyDescent="0.3">
      <c r="A6" s="84" t="s">
        <v>125</v>
      </c>
      <c r="B6" s="85" t="s">
        <v>56</v>
      </c>
      <c r="C6" s="85">
        <f>8+1-2</f>
        <v>7</v>
      </c>
      <c r="D6" s="163">
        <f t="shared" ca="1" si="0"/>
        <v>10</v>
      </c>
      <c r="E6" s="85">
        <f t="shared" ref="E6" ca="1" si="5">D6+C6</f>
        <v>17</v>
      </c>
      <c r="G6" s="154" t="s">
        <v>153</v>
      </c>
      <c r="H6" s="155" t="s">
        <v>56</v>
      </c>
      <c r="I6" s="156">
        <v>6</v>
      </c>
      <c r="J6" s="163">
        <f t="shared" ca="1" si="4"/>
        <v>1</v>
      </c>
      <c r="K6" s="85">
        <f t="shared" ca="1" si="2"/>
        <v>7</v>
      </c>
    </row>
    <row r="7" spans="1:11" x14ac:dyDescent="0.3">
      <c r="A7" s="87" t="s">
        <v>125</v>
      </c>
      <c r="B7" s="88" t="s">
        <v>57</v>
      </c>
      <c r="C7" s="88">
        <f>5+1-2</f>
        <v>4</v>
      </c>
      <c r="D7" s="165">
        <f t="shared" ca="1" si="0"/>
        <v>10</v>
      </c>
      <c r="E7" s="88">
        <f t="shared" ref="E7:E10" ca="1" si="6">D7+C7</f>
        <v>14</v>
      </c>
      <c r="G7" s="157" t="s">
        <v>153</v>
      </c>
      <c r="H7" s="158" t="s">
        <v>57</v>
      </c>
      <c r="I7" s="159">
        <v>10</v>
      </c>
      <c r="J7" s="165">
        <f t="shared" ca="1" si="4"/>
        <v>16</v>
      </c>
      <c r="K7" s="88">
        <f t="shared" ca="1" si="2"/>
        <v>26</v>
      </c>
    </row>
    <row r="8" spans="1:11" x14ac:dyDescent="0.3">
      <c r="A8" s="82" t="s">
        <v>127</v>
      </c>
      <c r="B8" s="155" t="s">
        <v>55</v>
      </c>
      <c r="C8" s="83">
        <v>3</v>
      </c>
      <c r="D8" s="164">
        <f t="shared" ca="1" si="0"/>
        <v>9</v>
      </c>
      <c r="E8" s="83">
        <f t="shared" ca="1" si="6"/>
        <v>12</v>
      </c>
      <c r="G8" s="154" t="s">
        <v>163</v>
      </c>
      <c r="H8" s="155" t="s">
        <v>55</v>
      </c>
      <c r="I8" s="156">
        <v>13</v>
      </c>
      <c r="J8" s="164">
        <f t="shared" ca="1" si="4"/>
        <v>19</v>
      </c>
      <c r="K8" s="83">
        <f t="shared" ref="K8:K13" ca="1" si="7">J8+I8</f>
        <v>32</v>
      </c>
    </row>
    <row r="9" spans="1:11" x14ac:dyDescent="0.3">
      <c r="A9" s="84" t="s">
        <v>127</v>
      </c>
      <c r="B9" s="155" t="s">
        <v>56</v>
      </c>
      <c r="C9" s="85">
        <v>3</v>
      </c>
      <c r="D9" s="163">
        <f t="shared" ca="1" si="0"/>
        <v>2</v>
      </c>
      <c r="E9" s="85">
        <f t="shared" ca="1" si="6"/>
        <v>5</v>
      </c>
      <c r="G9" s="154" t="s">
        <v>163</v>
      </c>
      <c r="H9" s="155" t="s">
        <v>56</v>
      </c>
      <c r="I9" s="156">
        <v>10</v>
      </c>
      <c r="J9" s="163">
        <f t="shared" ca="1" si="4"/>
        <v>4</v>
      </c>
      <c r="K9" s="85">
        <f t="shared" ca="1" si="7"/>
        <v>14</v>
      </c>
    </row>
    <row r="10" spans="1:11" x14ac:dyDescent="0.3">
      <c r="A10" s="87" t="s">
        <v>127</v>
      </c>
      <c r="B10" s="158" t="s">
        <v>57</v>
      </c>
      <c r="C10" s="88">
        <v>5</v>
      </c>
      <c r="D10" s="165">
        <f t="shared" ca="1" si="0"/>
        <v>20</v>
      </c>
      <c r="E10" s="88">
        <f t="shared" ca="1" si="6"/>
        <v>25</v>
      </c>
      <c r="G10" s="157" t="s">
        <v>163</v>
      </c>
      <c r="H10" s="158" t="s">
        <v>57</v>
      </c>
      <c r="I10" s="159">
        <v>11</v>
      </c>
      <c r="J10" s="165">
        <f t="shared" ca="1" si="4"/>
        <v>18</v>
      </c>
      <c r="K10" s="88">
        <f t="shared" ca="1" si="7"/>
        <v>29</v>
      </c>
    </row>
    <row r="11" spans="1:11" x14ac:dyDescent="0.3">
      <c r="A11" s="82" t="s">
        <v>150</v>
      </c>
      <c r="B11" s="155" t="s">
        <v>55</v>
      </c>
      <c r="C11" s="83">
        <v>0</v>
      </c>
      <c r="D11" s="164">
        <f t="shared" ca="1" si="0"/>
        <v>11</v>
      </c>
      <c r="E11" s="83">
        <f t="shared" ref="E11:E14" ca="1" si="8">D11+C11</f>
        <v>11</v>
      </c>
      <c r="G11" s="154" t="s">
        <v>146</v>
      </c>
      <c r="H11" s="155" t="s">
        <v>55</v>
      </c>
      <c r="I11" s="156">
        <v>1</v>
      </c>
      <c r="J11" s="164">
        <f t="shared" ca="1" si="4"/>
        <v>8</v>
      </c>
      <c r="K11" s="83">
        <f t="shared" ca="1" si="7"/>
        <v>9</v>
      </c>
    </row>
    <row r="12" spans="1:11" x14ac:dyDescent="0.3">
      <c r="A12" s="84" t="s">
        <v>150</v>
      </c>
      <c r="B12" s="155" t="s">
        <v>56</v>
      </c>
      <c r="C12" s="85">
        <v>0</v>
      </c>
      <c r="D12" s="163">
        <f t="shared" ca="1" si="0"/>
        <v>9</v>
      </c>
      <c r="E12" s="85">
        <f t="shared" ca="1" si="8"/>
        <v>9</v>
      </c>
      <c r="G12" s="154" t="s">
        <v>146</v>
      </c>
      <c r="H12" s="155" t="s">
        <v>56</v>
      </c>
      <c r="I12" s="156">
        <v>-1</v>
      </c>
      <c r="J12" s="163">
        <f t="shared" ca="1" si="4"/>
        <v>15</v>
      </c>
      <c r="K12" s="85">
        <f t="shared" ca="1" si="7"/>
        <v>14</v>
      </c>
    </row>
    <row r="13" spans="1:11" x14ac:dyDescent="0.3">
      <c r="A13" s="87" t="s">
        <v>150</v>
      </c>
      <c r="B13" s="158" t="s">
        <v>57</v>
      </c>
      <c r="C13" s="88">
        <v>3</v>
      </c>
      <c r="D13" s="165">
        <f t="shared" ca="1" si="0"/>
        <v>8</v>
      </c>
      <c r="E13" s="88">
        <f t="shared" ca="1" si="8"/>
        <v>11</v>
      </c>
      <c r="G13" s="157" t="s">
        <v>146</v>
      </c>
      <c r="H13" s="158" t="s">
        <v>57</v>
      </c>
      <c r="I13" s="159">
        <v>2</v>
      </c>
      <c r="J13" s="165">
        <f t="shared" ca="1" si="4"/>
        <v>6</v>
      </c>
      <c r="K13" s="88">
        <f t="shared" ca="1" si="7"/>
        <v>8</v>
      </c>
    </row>
    <row r="14" spans="1:11" x14ac:dyDescent="0.3">
      <c r="A14" s="87" t="s">
        <v>127</v>
      </c>
      <c r="B14" s="158" t="s">
        <v>151</v>
      </c>
      <c r="C14" s="88">
        <v>5</v>
      </c>
      <c r="D14" s="165">
        <f t="shared" ca="1" si="0"/>
        <v>14</v>
      </c>
      <c r="E14" s="88">
        <f t="shared" ca="1" si="8"/>
        <v>19</v>
      </c>
      <c r="G14" s="154" t="s">
        <v>172</v>
      </c>
      <c r="H14" s="155" t="s">
        <v>55</v>
      </c>
      <c r="I14" s="156">
        <v>1</v>
      </c>
      <c r="J14" s="164">
        <f t="shared" ca="1" si="4"/>
        <v>17</v>
      </c>
      <c r="K14" s="83">
        <f t="shared" ref="K14:K16" ca="1" si="9">J14+I14</f>
        <v>18</v>
      </c>
    </row>
    <row r="15" spans="1:11" x14ac:dyDescent="0.3">
      <c r="A15" s="87" t="s">
        <v>172</v>
      </c>
      <c r="B15" s="158" t="s">
        <v>151</v>
      </c>
      <c r="C15" s="88">
        <v>6</v>
      </c>
      <c r="D15" s="165">
        <f t="shared" ca="1" si="0"/>
        <v>14</v>
      </c>
      <c r="E15" s="88">
        <f t="shared" ref="E15:E16" ca="1" si="10">D15+C15</f>
        <v>20</v>
      </c>
      <c r="G15" s="154" t="s">
        <v>172</v>
      </c>
      <c r="H15" s="155" t="s">
        <v>56</v>
      </c>
      <c r="I15" s="156">
        <v>1</v>
      </c>
      <c r="J15" s="163">
        <f t="shared" ca="1" si="4"/>
        <v>6</v>
      </c>
      <c r="K15" s="85">
        <f t="shared" ca="1" si="9"/>
        <v>7</v>
      </c>
    </row>
    <row r="16" spans="1:11" x14ac:dyDescent="0.3">
      <c r="A16" s="87" t="s">
        <v>124</v>
      </c>
      <c r="B16" s="158" t="s">
        <v>177</v>
      </c>
      <c r="C16" s="88">
        <v>8</v>
      </c>
      <c r="D16" s="165">
        <f t="shared" ca="1" si="0"/>
        <v>5</v>
      </c>
      <c r="E16" s="88">
        <f t="shared" ca="1" si="10"/>
        <v>13</v>
      </c>
      <c r="G16" s="157" t="s">
        <v>172</v>
      </c>
      <c r="H16" s="158" t="s">
        <v>57</v>
      </c>
      <c r="I16" s="159">
        <v>3</v>
      </c>
      <c r="J16" s="165">
        <f t="shared" ca="1" si="4"/>
        <v>15</v>
      </c>
      <c r="K16" s="88">
        <f t="shared" ca="1" si="9"/>
        <v>18</v>
      </c>
    </row>
  </sheetData>
  <conditionalFormatting sqref="G2">
    <cfRule type="cellIs" dxfId="25" priority="31" operator="equal">
      <formula>"No"</formula>
    </cfRule>
    <cfRule type="cellIs" dxfId="24" priority="32" operator="equal">
      <formula>"Yes"</formula>
    </cfRule>
  </conditionalFormatting>
  <conditionalFormatting sqref="G3:G4">
    <cfRule type="cellIs" dxfId="23" priority="29" operator="equal">
      <formula>"No"</formula>
    </cfRule>
    <cfRule type="cellIs" dxfId="22" priority="30" operator="equal">
      <formula>"Yes"</formula>
    </cfRule>
  </conditionalFormatting>
  <conditionalFormatting sqref="G8">
    <cfRule type="cellIs" dxfId="21" priority="27" operator="equal">
      <formula>"No"</formula>
    </cfRule>
    <cfRule type="cellIs" dxfId="20" priority="28" operator="equal">
      <formula>"Yes"</formula>
    </cfRule>
  </conditionalFormatting>
  <conditionalFormatting sqref="G9:G10">
    <cfRule type="cellIs" dxfId="19" priority="25" operator="equal">
      <formula>"No"</formula>
    </cfRule>
    <cfRule type="cellIs" dxfId="18" priority="26" operator="equal">
      <formula>"Yes"</formula>
    </cfRule>
  </conditionalFormatting>
  <conditionalFormatting sqref="G5">
    <cfRule type="cellIs" dxfId="17" priority="23" operator="equal">
      <formula>"No"</formula>
    </cfRule>
    <cfRule type="cellIs" dxfId="16" priority="24" operator="equal">
      <formula>"Yes"</formula>
    </cfRule>
  </conditionalFormatting>
  <conditionalFormatting sqref="G6:G7">
    <cfRule type="cellIs" dxfId="15" priority="21" operator="equal">
      <formula>"No"</formula>
    </cfRule>
    <cfRule type="cellIs" dxfId="14" priority="22" operator="equal">
      <formula>"Yes"</formula>
    </cfRule>
  </conditionalFormatting>
  <conditionalFormatting sqref="G12:G13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G11">
    <cfRule type="cellIs" dxfId="11" priority="15" operator="equal">
      <formula>"No"</formula>
    </cfRule>
    <cfRule type="cellIs" dxfId="10" priority="16" operator="equal">
      <formula>"Yes"</formula>
    </cfRule>
  </conditionalFormatting>
  <conditionalFormatting sqref="G14">
    <cfRule type="cellIs" dxfId="9" priority="3" operator="equal">
      <formula>"No"</formula>
    </cfRule>
    <cfRule type="cellIs" dxfId="8" priority="4" operator="equal">
      <formula>"Yes"</formula>
    </cfRule>
  </conditionalFormatting>
  <conditionalFormatting sqref="G15:G16">
    <cfRule type="cellIs" dxfId="7" priority="1" operator="equal">
      <formula>"No"</formula>
    </cfRule>
    <cfRule type="cellIs" dxfId="6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8" style="25" bestFit="1" customWidth="1"/>
    <col min="2" max="2" width="5.8984375" style="25" bestFit="1" customWidth="1"/>
    <col min="3" max="3" width="4.8984375" style="25" bestFit="1" customWidth="1"/>
    <col min="4" max="4" width="3.59765625" style="25" bestFit="1" customWidth="1"/>
    <col min="5" max="5" width="9" style="22" bestFit="1" customWidth="1"/>
    <col min="6" max="6" width="2.8984375" style="22" bestFit="1" customWidth="1"/>
    <col min="7" max="7" width="6.3984375" style="22" bestFit="1" customWidth="1"/>
    <col min="8" max="8" width="7.3984375" style="22" bestFit="1" customWidth="1"/>
    <col min="9" max="9" width="4.19921875" style="22" bestFit="1" customWidth="1"/>
    <col min="10" max="10" width="4.69921875" style="22" bestFit="1" customWidth="1"/>
    <col min="11" max="11" width="4.59765625" style="22" bestFit="1" customWidth="1"/>
    <col min="12" max="12" width="7.19921875" style="22" bestFit="1" customWidth="1"/>
    <col min="13" max="13" width="5.3984375" style="22" bestFit="1" customWidth="1"/>
    <col min="14" max="14" width="4.09765625" style="22" bestFit="1" customWidth="1"/>
    <col min="15" max="15" width="5.3984375" style="22" bestFit="1" customWidth="1"/>
    <col min="16" max="16" width="6.09765625" style="22" bestFit="1" customWidth="1"/>
    <col min="17" max="17" width="4.3984375" style="22" bestFit="1" customWidth="1"/>
    <col min="18" max="18" width="5.69921875" style="22" bestFit="1" customWidth="1"/>
    <col min="19" max="19" width="6.19921875" style="22" bestFit="1" customWidth="1"/>
    <col min="20" max="20" width="9" style="22"/>
    <col min="21" max="21" width="7.8984375" style="22" bestFit="1" customWidth="1"/>
    <col min="22" max="22" width="9" style="22"/>
    <col min="23" max="23" width="7.3984375" style="22" bestFit="1" customWidth="1"/>
    <col min="24" max="24" width="4.3984375" style="22" bestFit="1" customWidth="1"/>
    <col min="25" max="25" width="6.59765625" style="22" hidden="1" customWidth="1"/>
    <col min="26" max="26" width="7.3984375" style="22" bestFit="1" customWidth="1"/>
    <col min="27" max="27" width="1" style="22" customWidth="1"/>
    <col min="28" max="28" width="9.09765625" style="22" bestFit="1" customWidth="1"/>
    <col min="29" max="29" width="1" style="22" customWidth="1"/>
    <col min="30" max="30" width="12" style="22" bestFit="1" customWidth="1"/>
    <col min="31" max="16384" width="9" style="22"/>
  </cols>
  <sheetData>
    <row r="1" spans="1:30" s="18" customFormat="1" ht="48" thickTop="1" thickBot="1" x14ac:dyDescent="0.35">
      <c r="A1" s="62" t="s">
        <v>0</v>
      </c>
      <c r="B1" s="131" t="s">
        <v>58</v>
      </c>
      <c r="C1" s="134" t="s">
        <v>59</v>
      </c>
      <c r="D1" s="137" t="s">
        <v>60</v>
      </c>
      <c r="E1" s="127" t="s">
        <v>61</v>
      </c>
      <c r="F1" s="128"/>
      <c r="G1" s="59" t="s">
        <v>62</v>
      </c>
      <c r="H1" s="16" t="s">
        <v>63</v>
      </c>
      <c r="I1" s="19" t="s">
        <v>64</v>
      </c>
      <c r="J1" s="26" t="s">
        <v>65</v>
      </c>
      <c r="K1" s="29" t="s">
        <v>66</v>
      </c>
      <c r="L1" s="173" t="s">
        <v>67</v>
      </c>
      <c r="M1" s="37" t="s">
        <v>68</v>
      </c>
      <c r="N1" s="40" t="s">
        <v>69</v>
      </c>
      <c r="O1" s="43" t="s">
        <v>70</v>
      </c>
      <c r="P1" s="46" t="s">
        <v>71</v>
      </c>
      <c r="Q1" s="49" t="s">
        <v>72</v>
      </c>
      <c r="R1" s="52" t="s">
        <v>73</v>
      </c>
      <c r="S1" s="34" t="s">
        <v>74</v>
      </c>
      <c r="T1" s="66" t="s">
        <v>75</v>
      </c>
      <c r="U1" s="69" t="s">
        <v>76</v>
      </c>
      <c r="V1" s="76" t="s">
        <v>77</v>
      </c>
      <c r="W1" s="79" t="s">
        <v>78</v>
      </c>
      <c r="X1" s="73" t="s">
        <v>79</v>
      </c>
      <c r="Y1" s="69" t="s">
        <v>80</v>
      </c>
      <c r="Z1" s="72" t="s">
        <v>81</v>
      </c>
      <c r="AA1" s="17"/>
      <c r="AB1" s="55" t="s">
        <v>82</v>
      </c>
      <c r="AD1" s="56" t="s">
        <v>83</v>
      </c>
    </row>
    <row r="2" spans="1:30" ht="16.2" thickTop="1" x14ac:dyDescent="0.3">
      <c r="A2" s="63" t="s">
        <v>8</v>
      </c>
      <c r="B2" s="132">
        <v>17</v>
      </c>
      <c r="C2" s="135">
        <v>14</v>
      </c>
      <c r="D2" s="138">
        <v>22</v>
      </c>
      <c r="E2" s="129" t="s">
        <v>122</v>
      </c>
      <c r="F2" s="130" t="s">
        <v>123</v>
      </c>
      <c r="G2" s="60">
        <v>7</v>
      </c>
      <c r="H2" s="20">
        <v>40</v>
      </c>
      <c r="I2" s="21">
        <v>0</v>
      </c>
      <c r="J2" s="27">
        <v>9</v>
      </c>
      <c r="K2" s="30">
        <v>52</v>
      </c>
      <c r="L2" s="32">
        <v>17</v>
      </c>
      <c r="M2" s="38"/>
      <c r="N2" s="41"/>
      <c r="O2" s="44"/>
      <c r="P2" s="47"/>
      <c r="Q2" s="50"/>
      <c r="R2" s="53"/>
      <c r="S2" s="35">
        <v>3</v>
      </c>
      <c r="T2" s="67">
        <v>13</v>
      </c>
      <c r="U2" s="70">
        <f t="shared" ref="U2:U11" si="0">SUM(G2:T2)</f>
        <v>141</v>
      </c>
      <c r="V2" s="77">
        <v>2</v>
      </c>
      <c r="W2" s="80">
        <v>133</v>
      </c>
      <c r="X2" s="74">
        <v>57</v>
      </c>
      <c r="Y2" s="70">
        <f t="shared" ref="Y2:Y11" si="1">X2+W2-(U2+V2)</f>
        <v>47</v>
      </c>
      <c r="Z2" s="146">
        <f t="shared" ref="Z2:Z11" si="2">SMALL(X2:Y2,1)</f>
        <v>47</v>
      </c>
      <c r="AB2" s="57"/>
      <c r="AD2" s="57"/>
    </row>
    <row r="3" spans="1:30" x14ac:dyDescent="0.3">
      <c r="A3" s="65" t="s">
        <v>85</v>
      </c>
      <c r="B3" s="133">
        <f>21</f>
        <v>21</v>
      </c>
      <c r="C3" s="136">
        <f>13+6+4</f>
        <v>23</v>
      </c>
      <c r="D3" s="139">
        <f>13+6+4+3</f>
        <v>26</v>
      </c>
      <c r="E3" s="129" t="s">
        <v>122</v>
      </c>
      <c r="F3" s="130" t="s">
        <v>123</v>
      </c>
      <c r="G3" s="61">
        <v>13</v>
      </c>
      <c r="H3" s="23">
        <v>11</v>
      </c>
      <c r="I3" s="24">
        <v>0</v>
      </c>
      <c r="J3" s="28">
        <v>3</v>
      </c>
      <c r="K3" s="31">
        <v>35</v>
      </c>
      <c r="L3" s="33">
        <v>15</v>
      </c>
      <c r="M3" s="39"/>
      <c r="N3" s="42"/>
      <c r="O3" s="45"/>
      <c r="P3" s="48"/>
      <c r="Q3" s="51"/>
      <c r="R3" s="54"/>
      <c r="S3" s="36"/>
      <c r="T3" s="68">
        <v>16</v>
      </c>
      <c r="U3" s="71">
        <f t="shared" si="0"/>
        <v>93</v>
      </c>
      <c r="V3" s="78">
        <v>1</v>
      </c>
      <c r="W3" s="81">
        <v>21</v>
      </c>
      <c r="X3" s="147">
        <f>47+16</f>
        <v>63</v>
      </c>
      <c r="Y3" s="71">
        <f t="shared" si="1"/>
        <v>-10</v>
      </c>
      <c r="Z3" s="146">
        <f t="shared" si="2"/>
        <v>-10</v>
      </c>
      <c r="AB3" s="58"/>
      <c r="AD3" s="58"/>
    </row>
    <row r="4" spans="1:30" x14ac:dyDescent="0.3">
      <c r="A4" s="65" t="s">
        <v>31</v>
      </c>
      <c r="B4" s="133">
        <f>16+4</f>
        <v>20</v>
      </c>
      <c r="C4" s="136">
        <f>15</f>
        <v>15</v>
      </c>
      <c r="D4" s="139">
        <f>21+4+3</f>
        <v>28</v>
      </c>
      <c r="E4" s="129" t="s">
        <v>122</v>
      </c>
      <c r="F4" s="130" t="s">
        <v>123</v>
      </c>
      <c r="G4" s="61"/>
      <c r="H4" s="23">
        <v>6</v>
      </c>
      <c r="I4" s="24">
        <v>0</v>
      </c>
      <c r="J4" s="28">
        <v>3</v>
      </c>
      <c r="K4" s="31">
        <v>51</v>
      </c>
      <c r="L4" s="33">
        <v>10</v>
      </c>
      <c r="M4" s="39"/>
      <c r="N4" s="42"/>
      <c r="O4" s="45"/>
      <c r="P4" s="48"/>
      <c r="Q4" s="51"/>
      <c r="R4" s="54"/>
      <c r="S4" s="36"/>
      <c r="T4" s="68">
        <v>17</v>
      </c>
      <c r="U4" s="71">
        <f t="shared" si="0"/>
        <v>87</v>
      </c>
      <c r="V4" s="78"/>
      <c r="W4" s="81">
        <v>60</v>
      </c>
      <c r="X4" s="75">
        <v>63</v>
      </c>
      <c r="Y4" s="71">
        <f t="shared" si="1"/>
        <v>36</v>
      </c>
      <c r="Z4" s="146">
        <f t="shared" si="2"/>
        <v>36</v>
      </c>
      <c r="AB4" s="58"/>
      <c r="AD4" s="162"/>
    </row>
    <row r="5" spans="1:30" x14ac:dyDescent="0.3">
      <c r="A5" s="65" t="s">
        <v>7</v>
      </c>
      <c r="B5" s="133">
        <v>17</v>
      </c>
      <c r="C5" s="136">
        <v>16</v>
      </c>
      <c r="D5" s="139">
        <v>21</v>
      </c>
      <c r="E5" s="129" t="s">
        <v>122</v>
      </c>
      <c r="F5" s="130" t="s">
        <v>123</v>
      </c>
      <c r="G5" s="61"/>
      <c r="H5" s="23">
        <v>18</v>
      </c>
      <c r="I5" s="24">
        <v>0</v>
      </c>
      <c r="J5" s="28">
        <v>9</v>
      </c>
      <c r="K5" s="31">
        <v>38</v>
      </c>
      <c r="L5" s="33"/>
      <c r="M5" s="39"/>
      <c r="N5" s="42"/>
      <c r="O5" s="45"/>
      <c r="P5" s="48"/>
      <c r="Q5" s="51"/>
      <c r="R5" s="54"/>
      <c r="S5" s="36"/>
      <c r="T5" s="68"/>
      <c r="U5" s="71">
        <f t="shared" si="0"/>
        <v>65</v>
      </c>
      <c r="V5" s="78"/>
      <c r="W5" s="81">
        <v>65</v>
      </c>
      <c r="X5" s="172">
        <f>54-15</f>
        <v>39</v>
      </c>
      <c r="Y5" s="71">
        <f t="shared" si="1"/>
        <v>39</v>
      </c>
      <c r="Z5" s="146">
        <f t="shared" si="2"/>
        <v>39</v>
      </c>
      <c r="AB5" s="58"/>
      <c r="AD5" s="58"/>
    </row>
    <row r="6" spans="1:30" x14ac:dyDescent="0.3">
      <c r="A6" s="64" t="s">
        <v>124</v>
      </c>
      <c r="B6" s="133">
        <v>24</v>
      </c>
      <c r="C6" s="136">
        <v>11</v>
      </c>
      <c r="D6" s="139">
        <f>29+3</f>
        <v>32</v>
      </c>
      <c r="E6" s="129" t="s">
        <v>129</v>
      </c>
      <c r="F6" s="130">
        <v>10</v>
      </c>
      <c r="G6" s="61"/>
      <c r="H6" s="23"/>
      <c r="I6" s="24"/>
      <c r="J6" s="28">
        <v>0</v>
      </c>
      <c r="K6" s="31">
        <v>84</v>
      </c>
      <c r="L6" s="33">
        <v>0</v>
      </c>
      <c r="M6" s="39"/>
      <c r="N6" s="42"/>
      <c r="O6" s="45"/>
      <c r="P6" s="48"/>
      <c r="Q6" s="51"/>
      <c r="R6" s="54"/>
      <c r="S6" s="36"/>
      <c r="T6" s="68"/>
      <c r="U6" s="71">
        <f t="shared" si="0"/>
        <v>84</v>
      </c>
      <c r="V6" s="78"/>
      <c r="W6" s="81"/>
      <c r="X6" s="75">
        <f>85+9</f>
        <v>94</v>
      </c>
      <c r="Y6" s="71">
        <f t="shared" si="1"/>
        <v>10</v>
      </c>
      <c r="Z6" s="146">
        <f t="shared" si="2"/>
        <v>10</v>
      </c>
      <c r="AB6" s="174">
        <v>2</v>
      </c>
      <c r="AD6" s="58"/>
    </row>
    <row r="7" spans="1:30" x14ac:dyDescent="0.3">
      <c r="A7" s="64" t="s">
        <v>125</v>
      </c>
      <c r="B7" s="133">
        <f>20-1</f>
        <v>19</v>
      </c>
      <c r="C7" s="136">
        <f>16-1</f>
        <v>15</v>
      </c>
      <c r="D7" s="139">
        <f>21-1</f>
        <v>20</v>
      </c>
      <c r="E7" s="129" t="s">
        <v>84</v>
      </c>
      <c r="F7" s="130">
        <v>0</v>
      </c>
      <c r="G7" s="61"/>
      <c r="H7" s="23">
        <v>7</v>
      </c>
      <c r="I7" s="24">
        <v>12</v>
      </c>
      <c r="J7" s="28">
        <v>3</v>
      </c>
      <c r="K7" s="31">
        <v>46</v>
      </c>
      <c r="L7" s="33"/>
      <c r="M7" s="39"/>
      <c r="N7" s="42"/>
      <c r="O7" s="45"/>
      <c r="P7" s="48"/>
      <c r="Q7" s="51"/>
      <c r="R7" s="54"/>
      <c r="S7" s="36"/>
      <c r="T7" s="68">
        <v>14</v>
      </c>
      <c r="U7" s="71">
        <f t="shared" si="0"/>
        <v>82</v>
      </c>
      <c r="V7" s="78"/>
      <c r="W7" s="81">
        <v>27</v>
      </c>
      <c r="X7" s="75">
        <v>43</v>
      </c>
      <c r="Y7" s="71">
        <f t="shared" si="1"/>
        <v>-12</v>
      </c>
      <c r="Z7" s="146">
        <f t="shared" si="2"/>
        <v>-12</v>
      </c>
      <c r="AB7" s="58"/>
      <c r="AD7" s="58"/>
    </row>
    <row r="8" spans="1:30" x14ac:dyDescent="0.3">
      <c r="A8" s="160" t="s">
        <v>170</v>
      </c>
      <c r="B8" s="133">
        <v>13</v>
      </c>
      <c r="C8" s="136">
        <v>11</v>
      </c>
      <c r="D8" s="139">
        <v>13</v>
      </c>
      <c r="E8" s="175" t="s">
        <v>149</v>
      </c>
      <c r="F8" s="130">
        <v>5</v>
      </c>
      <c r="G8" s="61"/>
      <c r="H8" s="23"/>
      <c r="I8" s="24"/>
      <c r="J8" s="28">
        <v>0</v>
      </c>
      <c r="K8" s="31"/>
      <c r="L8" s="33"/>
      <c r="M8" s="39"/>
      <c r="N8" s="42"/>
      <c r="O8" s="45"/>
      <c r="P8" s="48"/>
      <c r="Q8" s="51"/>
      <c r="R8" s="54"/>
      <c r="S8" s="36"/>
      <c r="T8" s="68"/>
      <c r="U8" s="71">
        <f t="shared" ref="U8" si="3">SUM(G8:T8)</f>
        <v>0</v>
      </c>
      <c r="V8" s="78"/>
      <c r="W8" s="81"/>
      <c r="X8" s="75">
        <v>16</v>
      </c>
      <c r="Y8" s="71">
        <f t="shared" ref="Y8" si="4">X8+W8-(U8+V8)</f>
        <v>16</v>
      </c>
      <c r="Z8" s="146">
        <f t="shared" ref="Z8" si="5">SMALL(X8:Y8,1)</f>
        <v>16</v>
      </c>
      <c r="AB8" s="58"/>
      <c r="AD8" s="58"/>
    </row>
    <row r="9" spans="1:30" x14ac:dyDescent="0.3">
      <c r="A9" s="160" t="s">
        <v>171</v>
      </c>
      <c r="B9" s="133">
        <f>12+5</f>
        <v>17</v>
      </c>
      <c r="C9" s="136">
        <v>12</v>
      </c>
      <c r="D9" s="139">
        <f>14+5</f>
        <v>19</v>
      </c>
      <c r="E9" s="175" t="s">
        <v>176</v>
      </c>
      <c r="F9" s="130">
        <v>5</v>
      </c>
      <c r="G9" s="61"/>
      <c r="H9" s="23">
        <v>39</v>
      </c>
      <c r="I9" s="24"/>
      <c r="J9" s="28"/>
      <c r="K9" s="31"/>
      <c r="L9" s="33">
        <v>13</v>
      </c>
      <c r="M9" s="39"/>
      <c r="N9" s="42"/>
      <c r="O9" s="45"/>
      <c r="P9" s="48"/>
      <c r="Q9" s="51"/>
      <c r="R9" s="54"/>
      <c r="S9" s="36"/>
      <c r="T9" s="68"/>
      <c r="U9" s="71">
        <f t="shared" ref="U9" si="6">SUM(G9:T9)</f>
        <v>52</v>
      </c>
      <c r="V9" s="78"/>
      <c r="W9" s="81"/>
      <c r="X9" s="75">
        <v>20</v>
      </c>
      <c r="Y9" s="71">
        <f t="shared" ref="Y9" si="7">X9+W9-(U9+V9)</f>
        <v>-32</v>
      </c>
      <c r="Z9" s="146">
        <f t="shared" ref="Z9" si="8">SMALL(X9:Y9,1)</f>
        <v>-32</v>
      </c>
      <c r="AB9" s="58"/>
      <c r="AD9" s="58"/>
    </row>
    <row r="10" spans="1:30" x14ac:dyDescent="0.3">
      <c r="A10" s="160" t="s">
        <v>152</v>
      </c>
      <c r="B10" s="176">
        <f>15+4</f>
        <v>19</v>
      </c>
      <c r="C10" s="177">
        <f>12+4</f>
        <v>16</v>
      </c>
      <c r="D10" s="139">
        <f>17+4</f>
        <v>21</v>
      </c>
      <c r="E10" s="129" t="s">
        <v>84</v>
      </c>
      <c r="F10" s="130">
        <v>0</v>
      </c>
      <c r="G10" s="61"/>
      <c r="H10" s="23">
        <v>58</v>
      </c>
      <c r="I10" s="24"/>
      <c r="J10" s="28"/>
      <c r="K10" s="31"/>
      <c r="L10" s="33"/>
      <c r="M10" s="39"/>
      <c r="N10" s="42"/>
      <c r="O10" s="45"/>
      <c r="P10" s="48"/>
      <c r="Q10" s="51"/>
      <c r="R10" s="54"/>
      <c r="S10" s="36"/>
      <c r="T10" s="68"/>
      <c r="U10" s="71">
        <f t="shared" si="0"/>
        <v>58</v>
      </c>
      <c r="V10" s="78"/>
      <c r="W10" s="81"/>
      <c r="X10" s="75">
        <v>36</v>
      </c>
      <c r="Y10" s="71">
        <f t="shared" si="1"/>
        <v>-22</v>
      </c>
      <c r="Z10" s="146">
        <f t="shared" si="2"/>
        <v>-22</v>
      </c>
      <c r="AB10" s="58"/>
      <c r="AD10" s="58"/>
    </row>
    <row r="11" spans="1:30" x14ac:dyDescent="0.3">
      <c r="A11" s="160" t="s">
        <v>153</v>
      </c>
      <c r="B11" s="133">
        <v>20</v>
      </c>
      <c r="C11" s="136">
        <v>11</v>
      </c>
      <c r="D11" s="139">
        <v>20</v>
      </c>
      <c r="E11" s="129" t="s">
        <v>84</v>
      </c>
      <c r="F11" s="130">
        <v>0</v>
      </c>
      <c r="G11" s="61">
        <v>37</v>
      </c>
      <c r="H11" s="23">
        <v>116</v>
      </c>
      <c r="I11" s="24">
        <v>0</v>
      </c>
      <c r="J11" s="28">
        <v>0</v>
      </c>
      <c r="K11" s="31">
        <v>0</v>
      </c>
      <c r="L11" s="33">
        <v>0</v>
      </c>
      <c r="M11" s="39">
        <v>0</v>
      </c>
      <c r="N11" s="42">
        <v>0</v>
      </c>
      <c r="O11" s="45"/>
      <c r="P11" s="48">
        <v>0</v>
      </c>
      <c r="Q11" s="51"/>
      <c r="R11" s="54"/>
      <c r="S11" s="36"/>
      <c r="T11" s="68"/>
      <c r="U11" s="71">
        <f t="shared" si="0"/>
        <v>153</v>
      </c>
      <c r="V11" s="78"/>
      <c r="W11" s="81"/>
      <c r="X11" s="75">
        <v>150</v>
      </c>
      <c r="Y11" s="71">
        <f t="shared" si="1"/>
        <v>-3</v>
      </c>
      <c r="Z11" s="146">
        <f t="shared" si="2"/>
        <v>-3</v>
      </c>
      <c r="AB11" s="58"/>
      <c r="AD11" s="58"/>
    </row>
    <row r="12" spans="1:30" x14ac:dyDescent="0.3">
      <c r="A12" s="160" t="s">
        <v>163</v>
      </c>
      <c r="B12" s="133">
        <v>24</v>
      </c>
      <c r="C12" s="136">
        <v>9</v>
      </c>
      <c r="D12" s="139">
        <v>24</v>
      </c>
      <c r="E12" s="175" t="s">
        <v>167</v>
      </c>
      <c r="F12" s="130">
        <v>5</v>
      </c>
      <c r="G12" s="61"/>
      <c r="H12" s="23">
        <v>284</v>
      </c>
      <c r="I12" s="24"/>
      <c r="J12" s="28"/>
      <c r="K12" s="31">
        <v>0</v>
      </c>
      <c r="L12" s="33">
        <v>21</v>
      </c>
      <c r="M12" s="39"/>
      <c r="N12" s="42">
        <v>0</v>
      </c>
      <c r="O12" s="45"/>
      <c r="P12" s="48">
        <v>0</v>
      </c>
      <c r="Q12" s="51"/>
      <c r="R12" s="54"/>
      <c r="S12" s="36">
        <v>61</v>
      </c>
      <c r="T12" s="68"/>
      <c r="U12" s="71">
        <f t="shared" ref="U12" si="9">SUM(G12:T12)</f>
        <v>366</v>
      </c>
      <c r="V12" s="78"/>
      <c r="W12" s="81">
        <v>152</v>
      </c>
      <c r="X12" s="75">
        <v>152</v>
      </c>
      <c r="Y12" s="71">
        <f t="shared" ref="Y12" si="10">X12+W12-(U12+V12)</f>
        <v>-62</v>
      </c>
      <c r="Z12" s="146">
        <f t="shared" ref="Z12" si="11">SMALL(X12:Y12,1)</f>
        <v>-62</v>
      </c>
      <c r="AB12" s="58"/>
      <c r="AD12" s="58"/>
    </row>
    <row r="14" spans="1:30" x14ac:dyDescent="0.3">
      <c r="A14" s="91" t="s">
        <v>116</v>
      </c>
      <c r="B14" s="92" t="s">
        <v>117</v>
      </c>
      <c r="C14" s="91"/>
      <c r="D14" s="91"/>
      <c r="E14" s="93"/>
    </row>
    <row r="15" spans="1:30" x14ac:dyDescent="0.3">
      <c r="A15" s="90" t="s">
        <v>86</v>
      </c>
      <c r="B15" s="89" t="s">
        <v>119</v>
      </c>
    </row>
    <row r="16" spans="1:30" x14ac:dyDescent="0.3">
      <c r="A16" s="90" t="s">
        <v>87</v>
      </c>
      <c r="B16" s="89" t="s">
        <v>88</v>
      </c>
    </row>
    <row r="17" spans="1:2" x14ac:dyDescent="0.3">
      <c r="A17" s="90" t="s">
        <v>89</v>
      </c>
      <c r="B17" s="89" t="s">
        <v>90</v>
      </c>
    </row>
    <row r="18" spans="1:2" x14ac:dyDescent="0.3">
      <c r="A18" s="90" t="s">
        <v>91</v>
      </c>
      <c r="B18" s="89" t="s">
        <v>92</v>
      </c>
    </row>
    <row r="19" spans="1:2" x14ac:dyDescent="0.3">
      <c r="A19" s="90" t="s">
        <v>93</v>
      </c>
      <c r="B19" s="89" t="s">
        <v>94</v>
      </c>
    </row>
    <row r="20" spans="1:2" x14ac:dyDescent="0.3">
      <c r="A20" s="90" t="s">
        <v>95</v>
      </c>
      <c r="B20" s="89" t="s">
        <v>96</v>
      </c>
    </row>
    <row r="21" spans="1:2" x14ac:dyDescent="0.3">
      <c r="A21" s="90" t="s">
        <v>97</v>
      </c>
      <c r="B21" s="89" t="s">
        <v>98</v>
      </c>
    </row>
    <row r="22" spans="1:2" x14ac:dyDescent="0.3">
      <c r="A22" s="90" t="s">
        <v>99</v>
      </c>
      <c r="B22" s="89" t="s">
        <v>100</v>
      </c>
    </row>
    <row r="23" spans="1:2" x14ac:dyDescent="0.3">
      <c r="A23" s="90" t="s">
        <v>101</v>
      </c>
      <c r="B23" s="89" t="s">
        <v>102</v>
      </c>
    </row>
    <row r="24" spans="1:2" x14ac:dyDescent="0.3">
      <c r="A24" s="90" t="s">
        <v>103</v>
      </c>
      <c r="B24" s="89" t="s">
        <v>104</v>
      </c>
    </row>
    <row r="25" spans="1:2" x14ac:dyDescent="0.3">
      <c r="A25" s="90" t="s">
        <v>105</v>
      </c>
      <c r="B25" s="89" t="s">
        <v>106</v>
      </c>
    </row>
    <row r="26" spans="1:2" x14ac:dyDescent="0.3">
      <c r="A26" s="90" t="s">
        <v>107</v>
      </c>
      <c r="B26" s="89" t="s">
        <v>108</v>
      </c>
    </row>
    <row r="27" spans="1:2" x14ac:dyDescent="0.3">
      <c r="A27" s="90" t="s">
        <v>109</v>
      </c>
      <c r="B27" s="89" t="s">
        <v>110</v>
      </c>
    </row>
    <row r="28" spans="1:2" x14ac:dyDescent="0.3">
      <c r="A28" s="90" t="s">
        <v>111</v>
      </c>
      <c r="B28" s="89" t="s">
        <v>112</v>
      </c>
    </row>
    <row r="29" spans="1:2" x14ac:dyDescent="0.3">
      <c r="A29" s="90" t="s">
        <v>113</v>
      </c>
      <c r="B29" s="89" t="s">
        <v>114</v>
      </c>
    </row>
    <row r="30" spans="1:2" x14ac:dyDescent="0.3">
      <c r="A30" s="90" t="s">
        <v>115</v>
      </c>
      <c r="B30" s="89" t="s">
        <v>120</v>
      </c>
    </row>
  </sheetData>
  <conditionalFormatting sqref="Z2:Z7 Z10:Z12">
    <cfRule type="cellIs" dxfId="5" priority="23" stopIfTrue="1" operator="lessThan">
      <formula>0.5</formula>
    </cfRule>
  </conditionalFormatting>
  <conditionalFormatting sqref="Z2:Z7 Z10:Z12">
    <cfRule type="cellIs" dxfId="4" priority="24" operator="lessThan">
      <formula>$Y2/2</formula>
    </cfRule>
  </conditionalFormatting>
  <conditionalFormatting sqref="Z8">
    <cfRule type="cellIs" dxfId="3" priority="3" stopIfTrue="1" operator="lessThan">
      <formula>0.5</formula>
    </cfRule>
  </conditionalFormatting>
  <conditionalFormatting sqref="Z8">
    <cfRule type="cellIs" dxfId="2" priority="4" operator="lessThan">
      <formula>$Y8/2</formula>
    </cfRule>
  </conditionalFormatting>
  <conditionalFormatting sqref="Z9">
    <cfRule type="cellIs" dxfId="1" priority="1" stopIfTrue="1" operator="lessThan">
      <formula>0.5</formula>
    </cfRule>
  </conditionalFormatting>
  <conditionalFormatting sqref="Z9">
    <cfRule type="cellIs" dxfId="0" priority="2" operator="lessThan">
      <formula>$Y9/2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3">
      <c r="B2" s="6" t="s">
        <v>16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17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5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18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5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14</v>
      </c>
      <c r="L4" s="1"/>
      <c r="M4" s="1"/>
      <c r="N4" s="1"/>
      <c r="O4" s="1"/>
      <c r="P4" s="1"/>
    </row>
    <row r="5" spans="1:16" x14ac:dyDescent="0.3">
      <c r="B5" s="9" t="s">
        <v>19</v>
      </c>
      <c r="C5" s="10">
        <f ca="1">RANDBETWEEN(1,8)</f>
        <v>2</v>
      </c>
      <c r="D5" s="10">
        <f ca="1">RANDBETWEEN(1,8)+RANDBETWEEN(1,8)</f>
        <v>14</v>
      </c>
      <c r="E5" s="10">
        <f ca="1">RANDBETWEEN(1,8)+RANDBETWEEN(1,8)+RANDBETWEEN(1,8)</f>
        <v>15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24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20</v>
      </c>
      <c r="C6" s="10">
        <f ca="1">RANDBETWEEN(1,10)</f>
        <v>1</v>
      </c>
      <c r="D6" s="10">
        <f ca="1">RANDBETWEEN(1,10)+RANDBETWEEN(1,10)</f>
        <v>12</v>
      </c>
      <c r="E6" s="10">
        <f ca="1">RANDBETWEEN(1,10)+RANDBETWEEN(1,10)+RANDBETWEEN(1,10)</f>
        <v>11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29</v>
      </c>
      <c r="H6" s="11">
        <f ca="1">RANDBETWEEN(1,10)+RANDBETWEEN(1,10)+RANDBETWEEN(1,10)+RANDBETWEEN(1,10)+RANDBETWEEN(1,10)+RANDBETWEEN(1,10)</f>
        <v>33</v>
      </c>
      <c r="L6" s="1"/>
      <c r="M6" s="1"/>
      <c r="N6" s="1"/>
      <c r="O6" s="1"/>
      <c r="P6" s="1"/>
    </row>
    <row r="7" spans="1:16" x14ac:dyDescent="0.3">
      <c r="B7" s="9" t="s">
        <v>21</v>
      </c>
      <c r="C7" s="10">
        <f ca="1">RANDBETWEEN(1,12)</f>
        <v>4</v>
      </c>
      <c r="D7" s="10">
        <f ca="1">RANDBETWEEN(1,12)+RANDBETWEEN(1,12)</f>
        <v>5</v>
      </c>
      <c r="E7" s="10">
        <f ca="1">RANDBETWEEN(1,12)+RANDBETWEEN(1,12)+RANDBETWEEN(1,12)</f>
        <v>9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40</v>
      </c>
      <c r="L7" s="1"/>
      <c r="M7" s="1"/>
      <c r="N7" s="1"/>
      <c r="O7" s="1"/>
      <c r="P7" s="1"/>
    </row>
    <row r="8" spans="1:16" x14ac:dyDescent="0.3">
      <c r="B8" s="9" t="s">
        <v>22</v>
      </c>
      <c r="C8" s="10">
        <f ca="1">RANDBETWEEN(1,20)</f>
        <v>5</v>
      </c>
      <c r="D8" s="10">
        <f ca="1">RANDBETWEEN(1,20)+RANDBETWEEN(1,20)</f>
        <v>4</v>
      </c>
      <c r="E8" s="10">
        <f ca="1">RANDBETWEEN(1,20)+RANDBETWEEN(1,20)+RANDBETWEEN(1,20)</f>
        <v>32</v>
      </c>
      <c r="F8" s="10">
        <f ca="1">RANDBETWEEN(1,20)+RANDBETWEEN(1,20)+RANDBETWEEN(1,20)+RANDBETWEEN(1,20)</f>
        <v>58</v>
      </c>
      <c r="G8" s="10">
        <f ca="1">RANDBETWEEN(1,20)+RANDBETWEEN(1,20)+RANDBETWEEN(1,20)+RANDBETWEEN(1,20)+RANDBETWEEN(1,20)</f>
        <v>63</v>
      </c>
      <c r="H8" s="11">
        <f ca="1">RANDBETWEEN(1,20)+RANDBETWEEN(1,20)+RANDBETWEEN(1,20)+RANDBETWEEN(1,20)+RANDBETWEEN(1,20)+RANDBETWEEN(1,20)</f>
        <v>56</v>
      </c>
      <c r="L8" s="1"/>
      <c r="M8" s="1"/>
      <c r="N8" s="1"/>
      <c r="O8" s="1"/>
      <c r="P8" s="1"/>
    </row>
    <row r="9" spans="1:16" ht="16.2" thickBot="1" x14ac:dyDescent="0.35">
      <c r="B9" s="12" t="s">
        <v>23</v>
      </c>
      <c r="C9" s="13">
        <f ca="1">RANDBETWEEN(1,100)</f>
        <v>32</v>
      </c>
      <c r="D9" s="13">
        <f ca="1">RANDBETWEEN(1,100)+RANDBETWEEN(1,100)</f>
        <v>95</v>
      </c>
      <c r="E9" s="13">
        <f ca="1">RANDBETWEEN(1,100)+RANDBETWEEN(1,100)+RANDBETWEEN(1,100)</f>
        <v>121</v>
      </c>
      <c r="F9" s="13">
        <f ca="1">RANDBETWEEN(1,100)+RANDBETWEEN(1,100)+RANDBETWEEN(1,100)+RANDBETWEEN(1,100)</f>
        <v>175</v>
      </c>
      <c r="G9" s="13">
        <f ca="1">RANDBETWEEN(1,100)+RANDBETWEEN(1,100)+RANDBETWEEN(1,100)+RANDBETWEEN(1,100)+RANDBETWEEN(1,100)</f>
        <v>357</v>
      </c>
      <c r="H9" s="14">
        <f ca="1">RANDBETWEEN(1,100)+RANDBETWEEN(1,100)+RANDBETWEEN(1,100)+RANDBETWEEN(1,100)+RANDBETWEEN(1,100)+RANDBETWEEN(1,100)</f>
        <v>294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2021-01-10T12:34:28Z</dcterms:modified>
</cp:coreProperties>
</file>