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730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E2" i="2" l="1"/>
  <c r="G2" i="2"/>
  <c r="G4" i="2" l="1"/>
  <c r="G3" i="2"/>
  <c r="G5" i="2"/>
  <c r="C6" i="3" l="1"/>
  <c r="C3" i="3"/>
  <c r="C6" i="1" l="1"/>
  <c r="D14" i="1" l="1"/>
  <c r="D13" i="1"/>
  <c r="D12" i="1"/>
  <c r="D11" i="1"/>
  <c r="D10" i="1"/>
  <c r="D9" i="1"/>
  <c r="D18" i="1"/>
  <c r="D8" i="1"/>
  <c r="D7" i="1"/>
  <c r="D19" i="1"/>
  <c r="D6" i="1"/>
  <c r="D5" i="1"/>
  <c r="D4" i="1"/>
  <c r="D3" i="1"/>
  <c r="D2" i="1"/>
  <c r="E9" i="1" l="1"/>
  <c r="V17" i="5"/>
  <c r="Z17" i="5" s="1"/>
  <c r="AA17" i="5" s="1"/>
  <c r="J22" i="3"/>
  <c r="K22" i="3" s="1"/>
  <c r="J21" i="3"/>
  <c r="K21" i="3" s="1"/>
  <c r="J20" i="3"/>
  <c r="K20" i="3" s="1"/>
  <c r="H20" i="2"/>
  <c r="Y4" i="5"/>
  <c r="Y3" i="5"/>
  <c r="I20" i="2" l="1"/>
  <c r="D11" i="3"/>
  <c r="E11" i="3" s="1"/>
  <c r="D5" i="5" l="1"/>
  <c r="C5" i="5"/>
  <c r="B5" i="5"/>
  <c r="H5" i="2" l="1"/>
  <c r="I5" i="2" s="1"/>
  <c r="D4" i="5" l="1"/>
  <c r="C4" i="5"/>
  <c r="B4" i="5"/>
  <c r="C15" i="5" l="1"/>
  <c r="B12" i="5"/>
  <c r="C14" i="5"/>
  <c r="D12" i="5"/>
  <c r="C12" i="5"/>
  <c r="E17" i="2"/>
  <c r="E19" i="2"/>
  <c r="E18" i="2"/>
  <c r="E16" i="2"/>
  <c r="E9" i="2"/>
  <c r="D15" i="5" l="1"/>
  <c r="B15" i="5"/>
  <c r="H15" i="2" l="1"/>
  <c r="I15" i="2" s="1"/>
  <c r="V6" i="5" l="1"/>
  <c r="Z6" i="5" s="1"/>
  <c r="AA6" i="5" s="1"/>
  <c r="E4" i="1" l="1"/>
  <c r="D16" i="1"/>
  <c r="V9" i="5" l="1"/>
  <c r="D10" i="3" l="1"/>
  <c r="E10" i="3" s="1"/>
  <c r="D9" i="3"/>
  <c r="E9" i="3" s="1"/>
  <c r="D8" i="3"/>
  <c r="E8" i="3" s="1"/>
  <c r="Z9" i="5"/>
  <c r="AA9" i="5" s="1"/>
  <c r="H19" i="2" l="1"/>
  <c r="I19" i="2" s="1"/>
  <c r="E19" i="1"/>
  <c r="J19" i="3"/>
  <c r="K19" i="3" s="1"/>
  <c r="J18" i="3"/>
  <c r="K18" i="3" s="1"/>
  <c r="J17" i="3"/>
  <c r="K17" i="3" s="1"/>
  <c r="H18" i="2"/>
  <c r="I18" i="2" s="1"/>
  <c r="D7" i="3"/>
  <c r="E7" i="3" s="1"/>
  <c r="D6" i="3"/>
  <c r="E6" i="3" s="1"/>
  <c r="D5" i="3"/>
  <c r="E5" i="3" s="1"/>
  <c r="D4" i="3"/>
  <c r="E4" i="3" s="1"/>
  <c r="D3" i="3"/>
  <c r="E3" i="3" s="1"/>
  <c r="D2" i="3"/>
  <c r="E2" i="3" s="1"/>
  <c r="H4" i="2"/>
  <c r="I4" i="2" s="1"/>
  <c r="H3" i="2"/>
  <c r="I3" i="2" s="1"/>
  <c r="H2" i="2"/>
  <c r="I2" i="2" s="1"/>
  <c r="E14" i="1" l="1"/>
  <c r="E18" i="1"/>
  <c r="E3" i="1"/>
  <c r="E8" i="1"/>
  <c r="E5" i="1"/>
  <c r="H17" i="2"/>
  <c r="I17" i="2" s="1"/>
  <c r="H16" i="2"/>
  <c r="I16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J4" i="3"/>
  <c r="K4" i="3" s="1"/>
  <c r="J3" i="3"/>
  <c r="K3" i="3" s="1"/>
  <c r="J2" i="3"/>
  <c r="K2" i="3" s="1"/>
  <c r="D14" i="5"/>
  <c r="B14" i="5"/>
  <c r="V16" i="5" l="1"/>
  <c r="Z16" i="5" s="1"/>
  <c r="AA16" i="5" s="1"/>
  <c r="V15" i="5"/>
  <c r="Z15" i="5" s="1"/>
  <c r="AA15" i="5" s="1"/>
  <c r="V14" i="5"/>
  <c r="Z14" i="5" s="1"/>
  <c r="AA14" i="5" s="1"/>
  <c r="V13" i="5"/>
  <c r="Z13" i="5" s="1"/>
  <c r="AA13" i="5" s="1"/>
  <c r="V12" i="5"/>
  <c r="Z12" i="5" s="1"/>
  <c r="AA12" i="5" s="1"/>
  <c r="V11" i="5"/>
  <c r="Z11" i="5" s="1"/>
  <c r="AA11" i="5" s="1"/>
  <c r="D2" i="5" l="1"/>
  <c r="B2" i="5"/>
  <c r="C2" i="5"/>
  <c r="B3" i="5"/>
  <c r="D3" i="5"/>
  <c r="C3" i="5"/>
  <c r="H6" i="2" l="1"/>
  <c r="I6" i="2" s="1"/>
  <c r="V10" i="5" l="1"/>
  <c r="Z10" i="5" s="1"/>
  <c r="AA10" i="5" s="1"/>
  <c r="V7" i="5" l="1"/>
  <c r="V8" i="5"/>
  <c r="V5" i="5"/>
  <c r="V4" i="5"/>
  <c r="V3" i="5"/>
  <c r="I12" i="1" l="1"/>
  <c r="I11" i="1"/>
  <c r="I13" i="1" s="1"/>
  <c r="I14" i="1" s="1"/>
  <c r="I10" i="1"/>
  <c r="E13" i="1"/>
  <c r="Z8" i="5"/>
  <c r="AA8" i="5" s="1"/>
  <c r="E2" i="1" l="1"/>
  <c r="M10" i="1"/>
  <c r="M11" i="1"/>
  <c r="M20" i="1" s="1"/>
  <c r="M12" i="1"/>
  <c r="M13" i="1" l="1"/>
  <c r="M14" i="1" s="1"/>
  <c r="Y5" i="5"/>
  <c r="C10" i="1" l="1"/>
  <c r="E10" i="1" s="1"/>
  <c r="E6" i="1" l="1"/>
  <c r="Z7" i="5" l="1"/>
  <c r="AA7" i="5" s="1"/>
  <c r="E12" i="1" l="1"/>
  <c r="M18" i="1" l="1"/>
  <c r="D5" i="4" l="1"/>
  <c r="E11" i="1" l="1"/>
  <c r="E7" i="1"/>
  <c r="V2" i="5" l="1"/>
  <c r="M16" i="1" l="1"/>
  <c r="Z5" i="5"/>
  <c r="AA5" i="5" s="1"/>
  <c r="Z4" i="5"/>
  <c r="AA4" i="5" s="1"/>
  <c r="Z3" i="5"/>
  <c r="AA3" i="5" s="1"/>
  <c r="Z2" i="5"/>
  <c r="AA2" i="5" s="1"/>
  <c r="M17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G2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G3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G4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G5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E9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E16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E17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E18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E19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Y3" authorId="0">
      <text>
        <r>
          <rPr>
            <sz val="12"/>
            <color indexed="81"/>
            <rFont val="Times New Roman"/>
            <family val="1"/>
          </rPr>
          <t xml:space="preserve">+36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draconic might +4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Y4" authorId="0">
      <text>
        <r>
          <rPr>
            <sz val="12"/>
            <color indexed="81"/>
            <rFont val="Times New Roman"/>
            <family val="1"/>
          </rPr>
          <t xml:space="preserve">+36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C12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D12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B14" authorId="0">
      <text>
        <r>
          <rPr>
            <i/>
            <sz val="12"/>
            <color theme="1"/>
            <rFont val="Times New Roman"/>
            <family val="1"/>
          </rPr>
          <t>skin of the cactus +4</t>
        </r>
      </text>
    </comment>
    <comment ref="D14" authorId="0">
      <text>
        <r>
          <rPr>
            <i/>
            <sz val="12"/>
            <color theme="1"/>
            <rFont val="Times New Roman"/>
            <family val="1"/>
          </rPr>
          <t>skin of the cactus +4</t>
        </r>
      </text>
    </comment>
    <comment ref="B15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D15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</commentList>
</comments>
</file>

<file path=xl/sharedStrings.xml><?xml version="1.0" encoding="utf-8"?>
<sst xmlns="http://schemas.openxmlformats.org/spreadsheetml/2006/main" count="346" uniqueCount="193">
  <si>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</si>
  <si>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</si>
  <si>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</si>
  <si>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</si>
  <si>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</si>
  <si>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</si>
  <si>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</si>
  <si>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</si>
  <si>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</si>
  <si>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</si>
  <si>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</si>
  <si>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</si>
  <si>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</si>
  <si>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</si>
  <si>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</si>
  <si>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</si>
  <si>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</si>
  <si>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</si>
  <si>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</si>
  <si>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</si>
  <si>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</si>
  <si>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</si>
  <si>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</si>
  <si>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</si>
  <si>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</si>
  <si>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</si>
  <si>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</si>
  <si>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</si>
  <si>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</si>
  <si>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</si>
  <si>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</si>
  <si>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</si>
  <si>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</si>
  <si>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</si>
  <si>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</si>
  <si>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</si>
  <si>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</si>
  <si>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</si>
  <si>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</si>
  <si>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</si>
  <si>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</si>
  <si>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</si>
  <si>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</si>
  <si>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</si>
  <si>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</si>
  <si>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</si>
  <si>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</si>
  <si>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</si>
  <si>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</si>
  <si>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</si>
  <si>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</si>
  <si>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</si>
  <si>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</si>
  <si>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</si>
  <si>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</si>
  <si>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</si>
  <si>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</si>
  <si>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</si>
  <si>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</si>
  <si>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</si>
  <si>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</si>
  <si>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</si>
  <si>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</si>
  <si>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</si>
  <si>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</si>
  <si>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</si>
  <si>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</si>
  <si>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</si>
  <si>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</si>
  <si>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</si>
  <si>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</si>
  <si>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</si>
  <si>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</si>
  <si>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</si>
  <si>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</si>
  <si>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</si>
  <si>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</si>
  <si>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</si>
  <si>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</si>
  <si>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</si>
  <si>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</si>
  <si>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</si>
  <si>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brk</t>
  </si>
  <si>
    <t>bs</t>
  </si>
  <si>
    <t>bull’s strength +2 bonus</t>
  </si>
  <si>
    <t>cg</t>
  </si>
  <si>
    <t>cat’s grace +2 bonus</t>
  </si>
  <si>
    <t>d</t>
  </si>
  <si>
    <t>desecrate +1 bonus</t>
  </si>
  <si>
    <t>h</t>
  </si>
  <si>
    <t>haste +1 bonus</t>
  </si>
  <si>
    <t>ma</t>
  </si>
  <si>
    <t>mage armor +4 bonus</t>
  </si>
  <si>
    <t>mv</t>
  </si>
  <si>
    <t>magic vestment +2 bonus</t>
  </si>
  <si>
    <t>p</t>
  </si>
  <si>
    <t>possession +1 bonus</t>
  </si>
  <si>
    <t>pfc</t>
  </si>
  <si>
    <t>+2 deflection bonus vs. Chaotic opponents</t>
  </si>
  <si>
    <t>pfe</t>
  </si>
  <si>
    <t>+2 deflection bonus vs. Evil opponents</t>
  </si>
  <si>
    <t>pfg</t>
  </si>
  <si>
    <t>+2 deflection bonus vs. Good opponents</t>
  </si>
  <si>
    <t>pfl</t>
  </si>
  <si>
    <t>+2 deflection bonus vs. Lawful opponents</t>
  </si>
  <si>
    <t>pr</t>
  </si>
  <si>
    <t>post-raging fatigue penalty</t>
  </si>
  <si>
    <t>r</t>
  </si>
  <si>
    <t>raging bonus/penalty</t>
  </si>
  <si>
    <t>sh</t>
  </si>
  <si>
    <t>shield +4 bonus</t>
  </si>
  <si>
    <t>sof</t>
  </si>
  <si>
    <t>Abbreviation</t>
  </si>
  <si>
    <t>Modification</t>
  </si>
  <si>
    <t>barkskin bonus</t>
  </si>
  <si>
    <t>shield of faith bonus</t>
  </si>
  <si>
    <t>Save vs.</t>
  </si>
  <si>
    <t>see PC file</t>
  </si>
  <si>
    <t>*</t>
  </si>
  <si>
    <t>Jadin (cg)</t>
  </si>
  <si>
    <t>Info</t>
  </si>
  <si>
    <t>Tengrand</t>
  </si>
  <si>
    <t>none</t>
  </si>
  <si>
    <t>construct / fighter</t>
  </si>
  <si>
    <t>glass golem</t>
  </si>
  <si>
    <t>construct</t>
  </si>
  <si>
    <t>+1/fast healing 5</t>
  </si>
  <si>
    <t>Spell Resist</t>
  </si>
  <si>
    <t>immun</t>
  </si>
  <si>
    <t>50’/20’</t>
  </si>
  <si>
    <t>Stoneskin Absorbs</t>
  </si>
  <si>
    <t>Persephone</t>
  </si>
  <si>
    <t>night hag</t>
  </si>
  <si>
    <t>cold iron &amp; magic</t>
  </si>
  <si>
    <t>cold iron &amp; good</t>
  </si>
  <si>
    <t>dune hag</t>
  </si>
  <si>
    <t>all</t>
  </si>
  <si>
    <t>green hag</t>
  </si>
  <si>
    <t>harpy</t>
  </si>
  <si>
    <t>succubus</t>
  </si>
  <si>
    <t>Bite</t>
  </si>
  <si>
    <t>2d6 + 6 + disease</t>
  </si>
  <si>
    <t>Ray spell</t>
  </si>
  <si>
    <t>varies</t>
  </si>
  <si>
    <t>2 Claws</t>
  </si>
  <si>
    <t>1d4 + 4</t>
  </si>
  <si>
    <t>Dagger</t>
  </si>
  <si>
    <t>1d4</t>
  </si>
  <si>
    <t>1d3</t>
  </si>
  <si>
    <t>1d6 + 2</t>
  </si>
  <si>
    <t>1d6 + 1</t>
  </si>
  <si>
    <t>1d6 + 5</t>
  </si>
  <si>
    <t>30’/50’</t>
  </si>
  <si>
    <t>20’</t>
  </si>
  <si>
    <t>20’/80’</t>
  </si>
  <si>
    <t>dragon shaman</t>
  </si>
  <si>
    <t>MM I</t>
  </si>
  <si>
    <t>hammer, elbows</t>
  </si>
  <si>
    <t>shard hvy xbow</t>
  </si>
  <si>
    <t>1d10</t>
  </si>
  <si>
    <t>rake (keen)</t>
  </si>
  <si>
    <t>1d8 + 1 / 19-20</t>
  </si>
  <si>
    <t>annis</t>
  </si>
  <si>
    <t>1d6 + 7</t>
  </si>
  <si>
    <t>1d6 + 3</t>
  </si>
  <si>
    <t>bludgeon</t>
  </si>
  <si>
    <t>Slumbrah (night hag)</t>
  </si>
  <si>
    <t>Oprah (harpy)</t>
  </si>
  <si>
    <t>Shagyah (succubus)</t>
  </si>
  <si>
    <t>Delilah (dune hag)</t>
  </si>
  <si>
    <t>Fyüshyah (annis)</t>
  </si>
  <si>
    <t>Calista (blighter)</t>
  </si>
  <si>
    <t>Complete Divine</t>
  </si>
  <si>
    <t>Shagyah</t>
  </si>
  <si>
    <t>Oprah</t>
  </si>
  <si>
    <t>Delilah</t>
  </si>
  <si>
    <t>Fyüshyah</t>
  </si>
  <si>
    <t>Reseiklah</t>
  </si>
  <si>
    <t>Reseiklah (green hag)</t>
  </si>
  <si>
    <t>Calista</t>
  </si>
  <si>
    <t>Slumbrah</t>
  </si>
  <si>
    <t>immune</t>
  </si>
  <si>
    <t>Light Crossbow +1</t>
  </si>
  <si>
    <t>boar</t>
  </si>
  <si>
    <t>Gore</t>
  </si>
  <si>
    <t>1d8+3</t>
  </si>
  <si>
    <t>Balance</t>
  </si>
  <si>
    <t>vrock</t>
  </si>
  <si>
    <t>Claw / Grapple</t>
  </si>
  <si>
    <t>2d6 + 6</t>
  </si>
  <si>
    <t>good</t>
  </si>
  <si>
    <r>
      <t xml:space="preserve">2d4 + 2 </t>
    </r>
    <r>
      <rPr>
        <sz val="12"/>
        <color rgb="FFFF0000"/>
        <rFont val="Times New Roman"/>
        <family val="1"/>
      </rPr>
      <t>[-3]</t>
    </r>
    <r>
      <rPr>
        <sz val="12"/>
        <color theme="1"/>
        <rFont val="Times New Roman"/>
        <family val="2"/>
      </rPr>
      <t xml:space="preserve"> x4</t>
    </r>
  </si>
  <si>
    <t>Sandstorm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</si>
</sst>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indexed="81"/>
      <name val="Times New Roman"/>
      <family val="1"/>
    </font>
    <font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rgb="FFFF0000"/>
      <name val="Times New Roman"/>
      <family val="2"/>
    </font>
    <font>
      <sz val="12"/>
      <color theme="0"/>
      <name val="Times New Roman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8000"/>
        <bgColor indexed="64"/>
      </patternFill>
    </fill>
  </fills>
  <borders count="6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3" xfId="0" applyFont="1" applyBorder="1" applyAlignment="1"/>
    <xf numFmtId="0" fontId="0" fillId="0" borderId="33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5" borderId="3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0" fillId="9" borderId="34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0" fillId="14" borderId="21" xfId="0" quotePrefix="1" applyFill="1" applyBorder="1" applyAlignment="1">
      <alignment horizontal="center"/>
    </xf>
    <xf numFmtId="0" fontId="0" fillId="0" borderId="0" xfId="0" applyAlignment="1"/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15" fillId="9" borderId="26" xfId="0" applyFont="1" applyFill="1" applyBorder="1" applyAlignment="1">
      <alignment horizontal="center" vertical="center" wrapText="1"/>
    </xf>
    <xf numFmtId="0" fontId="15" fillId="9" borderId="27" xfId="0" applyFont="1" applyFill="1" applyBorder="1" applyAlignment="1">
      <alignment horizontal="center"/>
    </xf>
    <xf numFmtId="0" fontId="15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0" fontId="0" fillId="14" borderId="60" xfId="0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0" fontId="16" fillId="17" borderId="8" xfId="0" applyFont="1" applyFill="1" applyBorder="1" applyAlignment="1">
      <alignment horizontal="centerContinuous"/>
    </xf>
    <xf numFmtId="0" fontId="0" fillId="20" borderId="8" xfId="0" applyFill="1" applyBorder="1" applyAlignment="1">
      <alignment horizontal="center"/>
    </xf>
    <xf numFmtId="0" fontId="0" fillId="25" borderId="8" xfId="0" applyFill="1" applyBorder="1" applyAlignment="1">
      <alignment horizontal="center"/>
    </xf>
    <xf numFmtId="0" fontId="17" fillId="22" borderId="8" xfId="0" applyFont="1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5" fillId="6" borderId="54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89"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00FF"/>
      <color rgb="FFFF33CC"/>
      <color rgb="FFFF9999"/>
      <color rgb="FFFF99FF"/>
      <color rgb="FFFF00FF"/>
      <color rgb="FFFFCCFF"/>
      <color rgb="FF00FF00"/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9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12</c:v>
                </c:pt>
                <c:pt idx="3">
                  <c:v>10</c:v>
                </c:pt>
                <c:pt idx="4">
                  <c:v>16</c:v>
                </c:pt>
                <c:pt idx="5">
                  <c:v>14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16</c:v>
                </c:pt>
                <c:pt idx="4">
                  <c:v>23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11</c:v>
                </c:pt>
                <c:pt idx="2">
                  <c:v>21</c:v>
                </c:pt>
                <c:pt idx="3">
                  <c:v>21</c:v>
                </c:pt>
                <c:pt idx="4">
                  <c:v>33</c:v>
                </c:pt>
                <c:pt idx="5">
                  <c:v>46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3</c:v>
                </c:pt>
                <c:pt idx="2">
                  <c:v>22</c:v>
                </c:pt>
                <c:pt idx="3">
                  <c:v>24</c:v>
                </c:pt>
                <c:pt idx="4">
                  <c:v>38</c:v>
                </c:pt>
                <c:pt idx="5">
                  <c:v>52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8</c:v>
                </c:pt>
                <c:pt idx="1">
                  <c:v>15</c:v>
                </c:pt>
                <c:pt idx="2">
                  <c:v>31</c:v>
                </c:pt>
                <c:pt idx="3">
                  <c:v>54</c:v>
                </c:pt>
                <c:pt idx="4">
                  <c:v>60</c:v>
                </c:pt>
                <c:pt idx="5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753280"/>
        <c:axId val="152754816"/>
        <c:axId val="47492160"/>
      </c:area3DChart>
      <c:catAx>
        <c:axId val="152753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2754816"/>
        <c:crosses val="autoZero"/>
        <c:auto val="1"/>
        <c:lblAlgn val="ctr"/>
        <c:lblOffset val="100"/>
        <c:noMultiLvlLbl val="0"/>
      </c:catAx>
      <c:valAx>
        <c:axId val="152754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2753280"/>
        <c:crosses val="autoZero"/>
        <c:crossBetween val="midCat"/>
      </c:valAx>
      <c:serAx>
        <c:axId val="47492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275481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8</c:v>
                </c:pt>
                <c:pt idx="4">
                  <c:v>8</c:v>
                </c:pt>
                <c:pt idx="5">
                  <c:v>11</c:v>
                </c:pt>
                <c:pt idx="6">
                  <c:v>8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8</c:v>
                </c:pt>
                <c:pt idx="4">
                  <c:v>11</c:v>
                </c:pt>
                <c:pt idx="5">
                  <c:v>3</c:v>
                </c:pt>
                <c:pt idx="6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12</c:v>
                </c:pt>
                <c:pt idx="3">
                  <c:v>10</c:v>
                </c:pt>
                <c:pt idx="4">
                  <c:v>21</c:v>
                </c:pt>
                <c:pt idx="5">
                  <c:v>22</c:v>
                </c:pt>
                <c:pt idx="6">
                  <c:v>31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21</c:v>
                </c:pt>
                <c:pt idx="5">
                  <c:v>24</c:v>
                </c:pt>
                <c:pt idx="6">
                  <c:v>54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16</c:v>
                </c:pt>
                <c:pt idx="3">
                  <c:v>23</c:v>
                </c:pt>
                <c:pt idx="4">
                  <c:v>33</c:v>
                </c:pt>
                <c:pt idx="5">
                  <c:v>38</c:v>
                </c:pt>
                <c:pt idx="6">
                  <c:v>60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15</c:v>
                </c:pt>
                <c:pt idx="2">
                  <c:v>14</c:v>
                </c:pt>
                <c:pt idx="3">
                  <c:v>26</c:v>
                </c:pt>
                <c:pt idx="4">
                  <c:v>46</c:v>
                </c:pt>
                <c:pt idx="5">
                  <c:v>52</c:v>
                </c:pt>
                <c:pt idx="6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48800"/>
        <c:axId val="159950336"/>
        <c:axId val="49719936"/>
      </c:area3DChart>
      <c:catAx>
        <c:axId val="159948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9950336"/>
        <c:crosses val="autoZero"/>
        <c:auto val="1"/>
        <c:lblAlgn val="ctr"/>
        <c:lblOffset val="100"/>
        <c:noMultiLvlLbl val="0"/>
      </c:catAx>
      <c:valAx>
        <c:axId val="159950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9948800"/>
        <c:crosses val="autoZero"/>
        <c:crossBetween val="midCat"/>
      </c:valAx>
      <c:serAx>
        <c:axId val="49719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5995033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9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12</c:v>
                </c:pt>
                <c:pt idx="3">
                  <c:v>10</c:v>
                </c:pt>
                <c:pt idx="4">
                  <c:v>16</c:v>
                </c:pt>
                <c:pt idx="5">
                  <c:v>14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16</c:v>
                </c:pt>
                <c:pt idx="4">
                  <c:v>23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11</c:v>
                </c:pt>
                <c:pt idx="2">
                  <c:v>21</c:v>
                </c:pt>
                <c:pt idx="3">
                  <c:v>21</c:v>
                </c:pt>
                <c:pt idx="4">
                  <c:v>33</c:v>
                </c:pt>
                <c:pt idx="5">
                  <c:v>46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3</c:v>
                </c:pt>
                <c:pt idx="2">
                  <c:v>22</c:v>
                </c:pt>
                <c:pt idx="3">
                  <c:v>24</c:v>
                </c:pt>
                <c:pt idx="4">
                  <c:v>38</c:v>
                </c:pt>
                <c:pt idx="5">
                  <c:v>52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8</c:v>
                </c:pt>
                <c:pt idx="1">
                  <c:v>15</c:v>
                </c:pt>
                <c:pt idx="2">
                  <c:v>31</c:v>
                </c:pt>
                <c:pt idx="3">
                  <c:v>54</c:v>
                </c:pt>
                <c:pt idx="4">
                  <c:v>60</c:v>
                </c:pt>
                <c:pt idx="5">
                  <c:v>73</c:v>
                </c:pt>
              </c:numCache>
            </c:numRef>
          </c:val>
        </c:ser>
        <c:bandFmts/>
        <c:axId val="160069120"/>
        <c:axId val="160070656"/>
        <c:axId val="76049024"/>
      </c:surface3DChart>
      <c:catAx>
        <c:axId val="160069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0070656"/>
        <c:crosses val="autoZero"/>
        <c:auto val="1"/>
        <c:lblAlgn val="ctr"/>
        <c:lblOffset val="100"/>
        <c:noMultiLvlLbl val="0"/>
      </c:catAx>
      <c:valAx>
        <c:axId val="16007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0069120"/>
        <c:crosses val="autoZero"/>
        <c:crossBetween val="midCat"/>
      </c:valAx>
      <c:serAx>
        <c:axId val="76049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007065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180975</xdr:rowOff>
    </xdr:from>
    <xdr:to>
      <xdr:col>1</xdr:col>
      <xdr:colOff>0</xdr:colOff>
      <xdr:row>4</xdr:row>
      <xdr:rowOff>38100</xdr:rowOff>
    </xdr:to>
    <xdr:sp macro="" textlink="">
      <xdr:nvSpPr>
        <xdr:cNvPr id="4" name="TextBox 3"/>
        <xdr:cNvSpPr txBox="1"/>
      </xdr:nvSpPr>
      <xdr:spPr>
        <a:xfrm>
          <a:off x="19050" y="809625"/>
          <a:ext cx="885825" cy="257175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+2 vs. evil</a:t>
          </a:r>
        </a:p>
      </xdr:txBody>
    </xdr:sp>
    <xdr:clientData/>
  </xdr:twoCellAnchor>
  <xdr:twoCellAnchor>
    <xdr:from>
      <xdr:col>1</xdr:col>
      <xdr:colOff>28575</xdr:colOff>
      <xdr:row>1</xdr:row>
      <xdr:rowOff>19050</xdr:rowOff>
    </xdr:from>
    <xdr:to>
      <xdr:col>3</xdr:col>
      <xdr:colOff>228600</xdr:colOff>
      <xdr:row>7</xdr:row>
      <xdr:rowOff>171450</xdr:rowOff>
    </xdr:to>
    <xdr:sp macro="" textlink="">
      <xdr:nvSpPr>
        <xdr:cNvPr id="3" name="TextBox 2"/>
        <xdr:cNvSpPr txBox="1"/>
      </xdr:nvSpPr>
      <xdr:spPr>
        <a:xfrm>
          <a:off x="914400" y="438150"/>
          <a:ext cx="1057275" cy="1362075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+1 haste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workbookViewId="0"/>
  </sheetViews>
  <sheetFormatPr defaultRowHeight="15.75" x14ac:dyDescent="0.25"/>
  <cols>
    <col min="1" max="1" width="9.75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8.5" style="21" bestFit="1" customWidth="1"/>
    <col min="6" max="6" width="6.625" style="21" bestFit="1" customWidth="1"/>
    <col min="7" max="7" width="2.75" customWidth="1"/>
    <col min="8" max="8" width="14.125" bestFit="1" customWidth="1"/>
    <col min="9" max="9" width="4.75" bestFit="1" customWidth="1"/>
    <col min="10" max="10" width="16.375" bestFit="1" customWidth="1"/>
    <col min="11" max="11" width="2.75" customWidth="1"/>
    <col min="12" max="12" width="19.375" bestFit="1" customWidth="1"/>
    <col min="13" max="13" width="4.75" bestFit="1" customWidth="1"/>
    <col min="14" max="14" width="15.75" bestFit="1" customWidth="1"/>
  </cols>
  <sheetData>
    <row r="1" spans="1:14" s="115" customFormat="1" ht="32.25" thickBot="1" x14ac:dyDescent="0.3">
      <c r="A1" s="113" t="s">
        <v>0</v>
      </c>
      <c r="B1" s="113" t="s">
        <v>1</v>
      </c>
      <c r="C1" s="113" t="s">
        <v>2</v>
      </c>
      <c r="D1" s="114" t="s">
        <v>3</v>
      </c>
      <c r="E1" s="113" t="s">
        <v>4</v>
      </c>
      <c r="F1" s="113" t="s">
        <v>5</v>
      </c>
      <c r="H1" s="116" t="s">
        <v>24</v>
      </c>
      <c r="I1" s="116"/>
      <c r="J1" s="116"/>
      <c r="K1" s="116"/>
      <c r="L1" s="116" t="s">
        <v>25</v>
      </c>
      <c r="M1" s="116"/>
      <c r="N1" s="116"/>
    </row>
    <row r="2" spans="1:14" ht="17.25" thickTop="1" thickBot="1" x14ac:dyDescent="0.3">
      <c r="A2" s="76" t="s">
        <v>131</v>
      </c>
      <c r="B2" s="76">
        <v>1</v>
      </c>
      <c r="C2" s="77">
        <v>2</v>
      </c>
      <c r="D2" s="151">
        <f t="shared" ref="D2:D14" ca="1" si="0">RANDBETWEEN(1,20)</f>
        <v>8</v>
      </c>
      <c r="E2" s="77">
        <f t="shared" ref="E2:E14" ca="1" si="1">SUM(C2:D2)</f>
        <v>10</v>
      </c>
      <c r="F2" s="77" t="s">
        <v>129</v>
      </c>
      <c r="H2" s="93" t="s">
        <v>0</v>
      </c>
      <c r="I2" s="94" t="s">
        <v>26</v>
      </c>
      <c r="J2" s="95" t="s">
        <v>27</v>
      </c>
      <c r="L2" s="104" t="s">
        <v>0</v>
      </c>
      <c r="M2" s="105" t="s">
        <v>26</v>
      </c>
      <c r="N2" s="106" t="s">
        <v>120</v>
      </c>
    </row>
    <row r="3" spans="1:14" x14ac:dyDescent="0.25">
      <c r="A3" s="78" t="s">
        <v>180</v>
      </c>
      <c r="B3" s="78">
        <v>2</v>
      </c>
      <c r="C3" s="77">
        <v>1</v>
      </c>
      <c r="D3" s="151">
        <f t="shared" ca="1" si="0"/>
        <v>12</v>
      </c>
      <c r="E3" s="77">
        <f t="shared" ca="1" si="1"/>
        <v>13</v>
      </c>
      <c r="F3" s="77" t="s">
        <v>153</v>
      </c>
      <c r="H3" s="96" t="s">
        <v>8</v>
      </c>
      <c r="I3" s="97">
        <v>9</v>
      </c>
      <c r="J3" s="98" t="s">
        <v>28</v>
      </c>
      <c r="L3" s="107" t="s">
        <v>171</v>
      </c>
      <c r="M3" s="78">
        <v>8</v>
      </c>
      <c r="N3" s="108" t="s">
        <v>172</v>
      </c>
    </row>
    <row r="4" spans="1:14" x14ac:dyDescent="0.25">
      <c r="A4" s="78" t="s">
        <v>179</v>
      </c>
      <c r="B4" s="78">
        <v>2</v>
      </c>
      <c r="C4" s="77">
        <v>1</v>
      </c>
      <c r="D4" s="151">
        <f t="shared" ca="1" si="0"/>
        <v>7</v>
      </c>
      <c r="E4" s="77">
        <f t="shared" ca="1" si="1"/>
        <v>8</v>
      </c>
      <c r="F4" s="77" t="s">
        <v>153</v>
      </c>
      <c r="H4" s="96" t="s">
        <v>81</v>
      </c>
      <c r="I4" s="99">
        <v>9</v>
      </c>
      <c r="J4" s="98" t="s">
        <v>29</v>
      </c>
      <c r="L4" s="107" t="s">
        <v>166</v>
      </c>
      <c r="M4" s="78">
        <v>9</v>
      </c>
      <c r="N4" s="108" t="s">
        <v>156</v>
      </c>
    </row>
    <row r="5" spans="1:14" x14ac:dyDescent="0.25">
      <c r="A5" s="78" t="s">
        <v>173</v>
      </c>
      <c r="B5" s="78">
        <v>2</v>
      </c>
      <c r="C5" s="77">
        <v>1</v>
      </c>
      <c r="D5" s="151">
        <f t="shared" ca="1" si="0"/>
        <v>12</v>
      </c>
      <c r="E5" s="77">
        <f t="shared" ca="1" si="1"/>
        <v>13</v>
      </c>
      <c r="F5" s="77" t="s">
        <v>152</v>
      </c>
      <c r="H5" s="96" t="s">
        <v>30</v>
      </c>
      <c r="I5" s="99">
        <v>9</v>
      </c>
      <c r="J5" s="98" t="s">
        <v>31</v>
      </c>
      <c r="L5" s="107" t="s">
        <v>178</v>
      </c>
      <c r="M5" s="78">
        <v>5</v>
      </c>
      <c r="N5" s="108" t="s">
        <v>156</v>
      </c>
    </row>
    <row r="6" spans="1:14" x14ac:dyDescent="0.25">
      <c r="A6" s="99" t="s">
        <v>81</v>
      </c>
      <c r="B6" s="99">
        <v>1</v>
      </c>
      <c r="C6" s="77">
        <f>2</f>
        <v>2</v>
      </c>
      <c r="D6" s="151">
        <f t="shared" ca="1" si="0"/>
        <v>8</v>
      </c>
      <c r="E6" s="77">
        <f t="shared" ca="1" si="1"/>
        <v>10</v>
      </c>
      <c r="F6" s="77" t="s">
        <v>6</v>
      </c>
      <c r="H6" s="96" t="s">
        <v>7</v>
      </c>
      <c r="I6" s="99">
        <v>9</v>
      </c>
      <c r="J6" s="98" t="s">
        <v>32</v>
      </c>
      <c r="L6" s="107" t="s">
        <v>170</v>
      </c>
      <c r="M6" s="78">
        <v>6</v>
      </c>
      <c r="N6" s="108" t="s">
        <v>156</v>
      </c>
    </row>
    <row r="7" spans="1:14" x14ac:dyDescent="0.25">
      <c r="A7" s="99" t="s">
        <v>8</v>
      </c>
      <c r="B7" s="99">
        <v>1</v>
      </c>
      <c r="C7" s="77">
        <v>3</v>
      </c>
      <c r="D7" s="151">
        <f t="shared" ca="1" si="0"/>
        <v>6</v>
      </c>
      <c r="E7" s="77">
        <f t="shared" ca="1" si="1"/>
        <v>9</v>
      </c>
      <c r="F7" s="77" t="s">
        <v>9</v>
      </c>
      <c r="H7" s="96" t="s">
        <v>131</v>
      </c>
      <c r="I7" s="99">
        <v>6</v>
      </c>
      <c r="J7" s="98" t="s">
        <v>155</v>
      </c>
      <c r="L7" s="107" t="s">
        <v>167</v>
      </c>
      <c r="M7" s="78">
        <v>4</v>
      </c>
      <c r="N7" s="108" t="s">
        <v>156</v>
      </c>
    </row>
    <row r="8" spans="1:14" x14ac:dyDescent="0.25">
      <c r="A8" s="78" t="s">
        <v>177</v>
      </c>
      <c r="B8" s="78">
        <v>2</v>
      </c>
      <c r="C8" s="77">
        <v>1</v>
      </c>
      <c r="D8" s="151">
        <f t="shared" ca="1" si="0"/>
        <v>13</v>
      </c>
      <c r="E8" s="77">
        <f t="shared" ca="1" si="1"/>
        <v>14</v>
      </c>
      <c r="F8" s="77" t="s">
        <v>6</v>
      </c>
      <c r="H8" s="96" t="s">
        <v>121</v>
      </c>
      <c r="I8" s="99">
        <v>7</v>
      </c>
      <c r="J8" s="98" t="s">
        <v>123</v>
      </c>
      <c r="L8" s="107" t="s">
        <v>168</v>
      </c>
      <c r="M8" s="78">
        <v>7</v>
      </c>
      <c r="N8" s="108" t="s">
        <v>156</v>
      </c>
    </row>
    <row r="9" spans="1:14" ht="16.5" thickBot="1" x14ac:dyDescent="0.3">
      <c r="A9" s="78" t="s">
        <v>187</v>
      </c>
      <c r="B9" s="78">
        <v>2</v>
      </c>
      <c r="C9" s="77">
        <v>2</v>
      </c>
      <c r="D9" s="151">
        <f t="shared" ca="1" si="0"/>
        <v>3</v>
      </c>
      <c r="E9" s="77">
        <f t="shared" ca="1" si="1"/>
        <v>5</v>
      </c>
      <c r="F9" s="77" t="s">
        <v>152</v>
      </c>
      <c r="H9" s="96" t="s">
        <v>124</v>
      </c>
      <c r="I9" s="99">
        <v>5</v>
      </c>
      <c r="J9" s="98" t="s">
        <v>125</v>
      </c>
      <c r="L9" s="107" t="s">
        <v>169</v>
      </c>
      <c r="M9" s="78">
        <v>4</v>
      </c>
      <c r="N9" s="108" t="s">
        <v>192</v>
      </c>
    </row>
    <row r="10" spans="1:14" x14ac:dyDescent="0.25">
      <c r="A10" s="99" t="s">
        <v>119</v>
      </c>
      <c r="B10" s="99">
        <v>1</v>
      </c>
      <c r="C10" s="77">
        <f>3+2</f>
        <v>5</v>
      </c>
      <c r="D10" s="151">
        <f t="shared" ca="1" si="0"/>
        <v>15</v>
      </c>
      <c r="E10" s="77">
        <f t="shared" ca="1" si="1"/>
        <v>20</v>
      </c>
      <c r="F10" s="77" t="s">
        <v>9</v>
      </c>
      <c r="H10" s="138" t="s">
        <v>33</v>
      </c>
      <c r="I10" s="100">
        <f>AVERAGE(I3:I9)</f>
        <v>7.7142857142857144</v>
      </c>
      <c r="J10" s="101"/>
      <c r="L10" s="141" t="s">
        <v>33</v>
      </c>
      <c r="M10" s="169">
        <f>AVERAGE(M3:M9)</f>
        <v>6.1428571428571432</v>
      </c>
      <c r="N10" s="109"/>
    </row>
    <row r="11" spans="1:14" x14ac:dyDescent="0.25">
      <c r="A11" s="99" t="s">
        <v>7</v>
      </c>
      <c r="B11" s="99">
        <v>1</v>
      </c>
      <c r="C11" s="77">
        <v>4</v>
      </c>
      <c r="D11" s="151">
        <f t="shared" ca="1" si="0"/>
        <v>4</v>
      </c>
      <c r="E11" s="77">
        <f t="shared" ca="1" si="1"/>
        <v>8</v>
      </c>
      <c r="F11" s="77" t="s">
        <v>6</v>
      </c>
      <c r="H11" s="139" t="s">
        <v>34</v>
      </c>
      <c r="I11" s="102">
        <f>SUM(I3:I9)</f>
        <v>54</v>
      </c>
      <c r="J11" s="98"/>
      <c r="L11" s="142" t="s">
        <v>34</v>
      </c>
      <c r="M11" s="110">
        <f>SUM(M3:M9)</f>
        <v>43</v>
      </c>
      <c r="N11" s="108"/>
    </row>
    <row r="12" spans="1:14" x14ac:dyDescent="0.25">
      <c r="A12" s="76" t="s">
        <v>121</v>
      </c>
      <c r="B12" s="76">
        <v>1</v>
      </c>
      <c r="C12" s="77">
        <v>1</v>
      </c>
      <c r="D12" s="151">
        <f t="shared" ca="1" si="0"/>
        <v>14</v>
      </c>
      <c r="E12" s="77">
        <f t="shared" ca="1" si="1"/>
        <v>15</v>
      </c>
      <c r="F12" s="77" t="s">
        <v>6</v>
      </c>
      <c r="H12" s="139" t="s">
        <v>35</v>
      </c>
      <c r="I12" s="102">
        <f>COUNT(I3:I9)</f>
        <v>7</v>
      </c>
      <c r="J12" s="98"/>
      <c r="L12" s="142" t="s">
        <v>35</v>
      </c>
      <c r="M12" s="110">
        <f>COUNT(M3:M9)</f>
        <v>7</v>
      </c>
      <c r="N12" s="108"/>
    </row>
    <row r="13" spans="1:14" x14ac:dyDescent="0.25">
      <c r="A13" s="76" t="s">
        <v>124</v>
      </c>
      <c r="B13" s="76">
        <v>1</v>
      </c>
      <c r="C13" s="77">
        <v>1</v>
      </c>
      <c r="D13" s="151">
        <f t="shared" ca="1" si="0"/>
        <v>2</v>
      </c>
      <c r="E13" s="77">
        <f t="shared" ca="1" si="1"/>
        <v>3</v>
      </c>
      <c r="F13" s="77" t="s">
        <v>6</v>
      </c>
      <c r="H13" s="139" t="s">
        <v>37</v>
      </c>
      <c r="I13" s="132">
        <f>I11/4</f>
        <v>13.5</v>
      </c>
      <c r="J13" s="98" t="s">
        <v>38</v>
      </c>
      <c r="L13" s="142" t="s">
        <v>37</v>
      </c>
      <c r="M13" s="130">
        <f>M11/4</f>
        <v>10.75</v>
      </c>
      <c r="N13" s="108" t="s">
        <v>38</v>
      </c>
    </row>
    <row r="14" spans="1:14" ht="16.5" thickBot="1" x14ac:dyDescent="0.3">
      <c r="A14" s="78" t="s">
        <v>175</v>
      </c>
      <c r="B14" s="78">
        <v>2</v>
      </c>
      <c r="C14" s="77">
        <v>1</v>
      </c>
      <c r="D14" s="151">
        <f t="shared" ca="1" si="0"/>
        <v>19</v>
      </c>
      <c r="E14" s="77">
        <f t="shared" ca="1" si="1"/>
        <v>20</v>
      </c>
      <c r="F14" s="77" t="s">
        <v>9</v>
      </c>
      <c r="H14" s="140" t="s">
        <v>39</v>
      </c>
      <c r="I14" s="133">
        <f>I13*2</f>
        <v>27</v>
      </c>
      <c r="J14" s="103" t="s">
        <v>40</v>
      </c>
      <c r="L14" s="143" t="s">
        <v>39</v>
      </c>
      <c r="M14" s="131">
        <f>M13*2</f>
        <v>21.5</v>
      </c>
      <c r="N14" s="111" t="s">
        <v>40</v>
      </c>
    </row>
    <row r="15" spans="1:14" ht="16.5" thickTop="1" x14ac:dyDescent="0.25"/>
    <row r="16" spans="1:14" x14ac:dyDescent="0.25">
      <c r="D16" s="151">
        <f ca="1">RANDBETWEEN(1,20)</f>
        <v>16</v>
      </c>
      <c r="L16" s="92" t="s">
        <v>41</v>
      </c>
      <c r="M16" s="135">
        <f>I13</f>
        <v>13.5</v>
      </c>
    </row>
    <row r="17" spans="1:13" x14ac:dyDescent="0.25">
      <c r="L17" s="92" t="s">
        <v>42</v>
      </c>
      <c r="M17" s="135">
        <f>I14</f>
        <v>27</v>
      </c>
    </row>
    <row r="18" spans="1:13" x14ac:dyDescent="0.25">
      <c r="A18" s="78" t="s">
        <v>174</v>
      </c>
      <c r="B18" s="78">
        <v>2</v>
      </c>
      <c r="C18" s="77">
        <v>2</v>
      </c>
      <c r="D18" s="151">
        <f ca="1">RANDBETWEEN(1,20)</f>
        <v>5</v>
      </c>
      <c r="E18" s="77">
        <f ca="1">SUM(C18:D18)</f>
        <v>7</v>
      </c>
      <c r="F18" s="77" t="s">
        <v>154</v>
      </c>
      <c r="L18" s="92" t="s">
        <v>43</v>
      </c>
      <c r="M18" s="135">
        <f>I11</f>
        <v>54</v>
      </c>
    </row>
    <row r="19" spans="1:13" x14ac:dyDescent="0.25">
      <c r="A19" s="78" t="s">
        <v>176</v>
      </c>
      <c r="B19" s="78">
        <v>2</v>
      </c>
      <c r="C19" s="77">
        <v>1</v>
      </c>
      <c r="D19" s="151">
        <f ca="1">RANDBETWEEN(1,20)</f>
        <v>11</v>
      </c>
      <c r="E19" s="77">
        <f ca="1">SUM(C19:D19)</f>
        <v>12</v>
      </c>
      <c r="F19" s="77" t="s">
        <v>9</v>
      </c>
    </row>
    <row r="20" spans="1:13" x14ac:dyDescent="0.25">
      <c r="L20" s="15" t="s">
        <v>44</v>
      </c>
      <c r="M20" s="134">
        <f>M11</f>
        <v>43</v>
      </c>
    </row>
  </sheetData>
  <sortState ref="A2:F16">
    <sortCondition descending="1" ref="E2:E16"/>
    <sortCondition descending="1" ref="C2:C16"/>
  </sortState>
  <conditionalFormatting sqref="M20">
    <cfRule type="cellIs" dxfId="88" priority="1" operator="greaterThan">
      <formula>$M$18</formula>
    </cfRule>
    <cfRule type="cellIs" dxfId="87" priority="2" operator="between">
      <formula>$M$17</formula>
      <formula>$M$18</formula>
    </cfRule>
    <cfRule type="cellIs" dxfId="86" priority="3" operator="between">
      <formula>$M$16</formula>
      <formula>$M$17</formula>
    </cfRule>
    <cfRule type="cellIs" dxfId="85" priority="4" operator="lessThan">
      <formula>$M$16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showGridLines="0" workbookViewId="0">
      <selection activeCell="A9" sqref="A9:I10"/>
    </sheetView>
  </sheetViews>
  <sheetFormatPr defaultRowHeight="15.75" x14ac:dyDescent="0.25"/>
  <cols>
    <col min="1" max="1" width="9.5" style="21" bestFit="1" customWidth="1"/>
    <col min="2" max="2" width="15.75" style="21" bestFit="1" customWidth="1"/>
    <col min="3" max="3" width="14.75" style="21" bestFit="1" customWidth="1"/>
    <col min="4" max="4" width="5" style="21" bestFit="1" customWidth="1"/>
    <col min="5" max="5" width="6" style="21" bestFit="1" customWidth="1"/>
    <col min="6" max="6" width="3.875" style="21" bestFit="1" customWidth="1"/>
    <col min="7" max="7" width="6.875" style="21" bestFit="1" customWidth="1"/>
    <col min="8" max="8" width="3.875" style="21" bestFit="1" customWidth="1"/>
    <col min="9" max="9" width="5.25" style="21" bestFit="1" customWidth="1"/>
  </cols>
  <sheetData>
    <row r="1" spans="1:9" ht="16.5" thickBot="1" x14ac:dyDescent="0.3">
      <c r="A1" s="112" t="s">
        <v>0</v>
      </c>
      <c r="B1" s="87" t="s">
        <v>45</v>
      </c>
      <c r="C1" s="87" t="s">
        <v>46</v>
      </c>
      <c r="D1" s="89" t="s">
        <v>47</v>
      </c>
      <c r="E1" s="87" t="s">
        <v>48</v>
      </c>
      <c r="F1" s="87" t="s">
        <v>49</v>
      </c>
      <c r="G1" s="87" t="s">
        <v>50</v>
      </c>
      <c r="H1" s="91" t="s">
        <v>51</v>
      </c>
      <c r="I1" s="88" t="s">
        <v>36</v>
      </c>
    </row>
    <row r="2" spans="1:9" x14ac:dyDescent="0.25">
      <c r="A2" s="76" t="s">
        <v>121</v>
      </c>
      <c r="B2" s="77" t="s">
        <v>157</v>
      </c>
      <c r="C2" s="77" t="s">
        <v>191</v>
      </c>
      <c r="D2" s="90">
        <v>12</v>
      </c>
      <c r="E2" s="77">
        <f>2-3</f>
        <v>-1</v>
      </c>
      <c r="F2" s="77">
        <v>1</v>
      </c>
      <c r="G2" s="174">
        <f t="shared" ref="G2:G5" si="0">0+1</f>
        <v>1</v>
      </c>
      <c r="H2" s="151">
        <f t="shared" ref="H2:H5" ca="1" si="1">RANDBETWEEN(1,20)</f>
        <v>12</v>
      </c>
      <c r="I2" s="77">
        <f t="shared" ref="I2:I5" ca="1" si="2">SUM(D2:H2)</f>
        <v>25</v>
      </c>
    </row>
    <row r="3" spans="1:9" x14ac:dyDescent="0.25">
      <c r="A3" s="76" t="s">
        <v>121</v>
      </c>
      <c r="B3" s="77" t="s">
        <v>158</v>
      </c>
      <c r="C3" s="77" t="s">
        <v>159</v>
      </c>
      <c r="D3" s="90">
        <v>12</v>
      </c>
      <c r="E3" s="77">
        <v>1</v>
      </c>
      <c r="F3" s="77">
        <v>1</v>
      </c>
      <c r="G3" s="174">
        <f t="shared" si="0"/>
        <v>1</v>
      </c>
      <c r="H3" s="151">
        <f t="shared" ca="1" si="1"/>
        <v>4</v>
      </c>
      <c r="I3" s="77">
        <f t="shared" ca="1" si="2"/>
        <v>19</v>
      </c>
    </row>
    <row r="4" spans="1:9" x14ac:dyDescent="0.25">
      <c r="A4" s="76" t="s">
        <v>124</v>
      </c>
      <c r="B4" s="77" t="s">
        <v>160</v>
      </c>
      <c r="C4" s="77" t="s">
        <v>161</v>
      </c>
      <c r="D4" s="90">
        <v>10</v>
      </c>
      <c r="E4" s="77">
        <v>1</v>
      </c>
      <c r="F4" s="77">
        <v>0</v>
      </c>
      <c r="G4" s="174">
        <f t="shared" si="0"/>
        <v>1</v>
      </c>
      <c r="H4" s="151">
        <f t="shared" ca="1" si="1"/>
        <v>19</v>
      </c>
      <c r="I4" s="77">
        <f t="shared" ca="1" si="2"/>
        <v>31</v>
      </c>
    </row>
    <row r="5" spans="1:9" x14ac:dyDescent="0.25">
      <c r="A5" s="76" t="s">
        <v>124</v>
      </c>
      <c r="B5" s="77" t="s">
        <v>158</v>
      </c>
      <c r="C5" s="77" t="s">
        <v>159</v>
      </c>
      <c r="D5" s="90">
        <v>10</v>
      </c>
      <c r="E5" s="77">
        <v>1</v>
      </c>
      <c r="F5" s="77">
        <v>0</v>
      </c>
      <c r="G5" s="174">
        <f t="shared" si="0"/>
        <v>1</v>
      </c>
      <c r="H5" s="151">
        <f t="shared" ca="1" si="1"/>
        <v>9</v>
      </c>
      <c r="I5" s="77">
        <f t="shared" ca="1" si="2"/>
        <v>21</v>
      </c>
    </row>
    <row r="6" spans="1:9" x14ac:dyDescent="0.25">
      <c r="A6" s="76" t="s">
        <v>183</v>
      </c>
      <c r="B6" s="77" t="s">
        <v>184</v>
      </c>
      <c r="C6" s="77" t="s">
        <v>185</v>
      </c>
      <c r="D6" s="90">
        <v>2</v>
      </c>
      <c r="E6" s="77">
        <v>2</v>
      </c>
      <c r="F6" s="77">
        <v>0</v>
      </c>
      <c r="G6" s="77">
        <v>0</v>
      </c>
      <c r="H6" s="151">
        <f t="shared" ref="H6" ca="1" si="3">RANDBETWEEN(1,20)</f>
        <v>12</v>
      </c>
      <c r="I6" s="77">
        <f t="shared" ref="I6" ca="1" si="4">SUM(D6:H6)</f>
        <v>16</v>
      </c>
    </row>
    <row r="7" spans="1:9" ht="16.5" thickBot="1" x14ac:dyDescent="0.3"/>
    <row r="8" spans="1:9" ht="16.5" thickBot="1" x14ac:dyDescent="0.3">
      <c r="A8" s="112" t="s">
        <v>0</v>
      </c>
      <c r="B8" s="87" t="s">
        <v>45</v>
      </c>
      <c r="C8" s="87" t="s">
        <v>46</v>
      </c>
      <c r="D8" s="89" t="s">
        <v>47</v>
      </c>
      <c r="E8" s="87" t="s">
        <v>48</v>
      </c>
      <c r="F8" s="87" t="s">
        <v>49</v>
      </c>
      <c r="G8" s="87" t="s">
        <v>50</v>
      </c>
      <c r="H8" s="91" t="s">
        <v>51</v>
      </c>
      <c r="I8" s="88" t="s">
        <v>36</v>
      </c>
    </row>
    <row r="9" spans="1:9" x14ac:dyDescent="0.25">
      <c r="A9" s="78" t="s">
        <v>132</v>
      </c>
      <c r="B9" s="77" t="s">
        <v>140</v>
      </c>
      <c r="C9" s="77" t="s">
        <v>141</v>
      </c>
      <c r="D9" s="90">
        <v>8</v>
      </c>
      <c r="E9" s="174">
        <f>6+2</f>
        <v>8</v>
      </c>
      <c r="F9" s="77">
        <v>0</v>
      </c>
      <c r="G9" s="77">
        <v>0</v>
      </c>
      <c r="H9" s="154">
        <f t="shared" ref="H9:H20" ca="1" si="5">RANDBETWEEN(1,20)</f>
        <v>7</v>
      </c>
      <c r="I9" s="77">
        <f t="shared" ref="I9:I17" ca="1" si="6">SUM(D9:H9)</f>
        <v>23</v>
      </c>
    </row>
    <row r="10" spans="1:9" x14ac:dyDescent="0.25">
      <c r="A10" s="78" t="s">
        <v>132</v>
      </c>
      <c r="B10" s="77" t="s">
        <v>142</v>
      </c>
      <c r="C10" s="77" t="s">
        <v>143</v>
      </c>
      <c r="D10" s="90">
        <v>8</v>
      </c>
      <c r="E10" s="77">
        <v>1</v>
      </c>
      <c r="F10" s="77">
        <v>0</v>
      </c>
      <c r="G10" s="77">
        <v>0</v>
      </c>
      <c r="H10" s="151">
        <f t="shared" ca="1" si="5"/>
        <v>2</v>
      </c>
      <c r="I10" s="77">
        <f t="shared" ca="1" si="6"/>
        <v>11</v>
      </c>
    </row>
    <row r="11" spans="1:9" x14ac:dyDescent="0.25">
      <c r="A11" s="78" t="s">
        <v>137</v>
      </c>
      <c r="B11" s="77" t="s">
        <v>144</v>
      </c>
      <c r="C11" s="77" t="s">
        <v>145</v>
      </c>
      <c r="D11" s="90">
        <v>9</v>
      </c>
      <c r="E11" s="77">
        <v>6</v>
      </c>
      <c r="F11" s="77">
        <v>0</v>
      </c>
      <c r="G11" s="77">
        <v>0</v>
      </c>
      <c r="H11" s="151">
        <f t="shared" ca="1" si="5"/>
        <v>7</v>
      </c>
      <c r="I11" s="77">
        <f t="shared" ca="1" si="6"/>
        <v>22</v>
      </c>
    </row>
    <row r="12" spans="1:9" x14ac:dyDescent="0.25">
      <c r="A12" s="78" t="s">
        <v>138</v>
      </c>
      <c r="B12" s="77" t="s">
        <v>146</v>
      </c>
      <c r="C12" s="77" t="s">
        <v>147</v>
      </c>
      <c r="D12" s="90">
        <v>7</v>
      </c>
      <c r="E12" s="77">
        <v>0</v>
      </c>
      <c r="F12" s="77">
        <v>0</v>
      </c>
      <c r="G12" s="77">
        <v>0</v>
      </c>
      <c r="H12" s="151">
        <f t="shared" ca="1" si="5"/>
        <v>16</v>
      </c>
      <c r="I12" s="77">
        <f t="shared" ca="1" si="6"/>
        <v>23</v>
      </c>
    </row>
    <row r="13" spans="1:9" x14ac:dyDescent="0.25">
      <c r="A13" s="78" t="s">
        <v>138</v>
      </c>
      <c r="B13" s="77" t="s">
        <v>144</v>
      </c>
      <c r="C13" s="77" t="s">
        <v>148</v>
      </c>
      <c r="D13" s="90">
        <v>7</v>
      </c>
      <c r="E13" s="77">
        <v>0</v>
      </c>
      <c r="F13" s="77">
        <v>0</v>
      </c>
      <c r="G13" s="77">
        <v>0</v>
      </c>
      <c r="H13" s="151">
        <f t="shared" ca="1" si="5"/>
        <v>17</v>
      </c>
      <c r="I13" s="77">
        <f t="shared" ca="1" si="6"/>
        <v>24</v>
      </c>
    </row>
    <row r="14" spans="1:9" x14ac:dyDescent="0.25">
      <c r="A14" s="78" t="s">
        <v>139</v>
      </c>
      <c r="B14" s="77" t="s">
        <v>144</v>
      </c>
      <c r="C14" s="77" t="s">
        <v>150</v>
      </c>
      <c r="D14" s="90">
        <v>6</v>
      </c>
      <c r="E14" s="77">
        <v>1</v>
      </c>
      <c r="F14" s="77">
        <v>0</v>
      </c>
      <c r="G14" s="77">
        <v>0</v>
      </c>
      <c r="H14" s="151">
        <f t="shared" ca="1" si="5"/>
        <v>15</v>
      </c>
      <c r="I14" s="77">
        <f t="shared" ca="1" si="6"/>
        <v>22</v>
      </c>
    </row>
    <row r="15" spans="1:9" x14ac:dyDescent="0.25">
      <c r="A15" s="78" t="s">
        <v>139</v>
      </c>
      <c r="B15" s="77" t="s">
        <v>182</v>
      </c>
      <c r="C15" s="77" t="s">
        <v>150</v>
      </c>
      <c r="D15" s="90">
        <v>6</v>
      </c>
      <c r="E15" s="77">
        <v>1</v>
      </c>
      <c r="F15" s="77">
        <v>0</v>
      </c>
      <c r="G15" s="77">
        <v>0</v>
      </c>
      <c r="H15" s="151">
        <f t="shared" ca="1" si="5"/>
        <v>7</v>
      </c>
      <c r="I15" s="77">
        <f t="shared" ref="I15" ca="1" si="7">SUM(D15:H15)</f>
        <v>14</v>
      </c>
    </row>
    <row r="16" spans="1:9" x14ac:dyDescent="0.25">
      <c r="A16" s="78" t="s">
        <v>135</v>
      </c>
      <c r="B16" s="77" t="s">
        <v>144</v>
      </c>
      <c r="C16" s="77" t="s">
        <v>151</v>
      </c>
      <c r="D16" s="90">
        <v>10</v>
      </c>
      <c r="E16" s="174">
        <f>0+2</f>
        <v>2</v>
      </c>
      <c r="F16" s="77">
        <v>0</v>
      </c>
      <c r="G16" s="77">
        <v>0</v>
      </c>
      <c r="H16" s="151">
        <f t="shared" ca="1" si="5"/>
        <v>11</v>
      </c>
      <c r="I16" s="77">
        <f t="shared" ca="1" si="6"/>
        <v>23</v>
      </c>
    </row>
    <row r="17" spans="1:9" x14ac:dyDescent="0.25">
      <c r="A17" s="78" t="s">
        <v>135</v>
      </c>
      <c r="B17" s="77" t="s">
        <v>140</v>
      </c>
      <c r="C17" s="77" t="s">
        <v>149</v>
      </c>
      <c r="D17" s="90">
        <v>5</v>
      </c>
      <c r="E17" s="174">
        <f>0+1</f>
        <v>1</v>
      </c>
      <c r="F17" s="77">
        <v>0</v>
      </c>
      <c r="G17" s="77">
        <v>0</v>
      </c>
      <c r="H17" s="151">
        <f t="shared" ca="1" si="5"/>
        <v>8</v>
      </c>
      <c r="I17" s="77">
        <f t="shared" ca="1" si="6"/>
        <v>14</v>
      </c>
    </row>
    <row r="18" spans="1:9" x14ac:dyDescent="0.25">
      <c r="A18" s="78" t="s">
        <v>162</v>
      </c>
      <c r="B18" s="77" t="s">
        <v>144</v>
      </c>
      <c r="C18" s="77" t="s">
        <v>163</v>
      </c>
      <c r="D18" s="90">
        <v>7</v>
      </c>
      <c r="E18" s="174">
        <f>6+2</f>
        <v>8</v>
      </c>
      <c r="F18" s="77">
        <v>0</v>
      </c>
      <c r="G18" s="77">
        <v>0</v>
      </c>
      <c r="H18" s="151">
        <f t="shared" ca="1" si="5"/>
        <v>3</v>
      </c>
      <c r="I18" s="77">
        <f t="shared" ref="I18" ca="1" si="8">SUM(D18:H18)</f>
        <v>18</v>
      </c>
    </row>
    <row r="19" spans="1:9" x14ac:dyDescent="0.25">
      <c r="A19" s="78" t="s">
        <v>162</v>
      </c>
      <c r="B19" s="77" t="s">
        <v>140</v>
      </c>
      <c r="C19" s="77" t="s">
        <v>164</v>
      </c>
      <c r="D19" s="90">
        <v>7</v>
      </c>
      <c r="E19" s="174">
        <f>1+1</f>
        <v>2</v>
      </c>
      <c r="F19" s="77">
        <v>0</v>
      </c>
      <c r="G19" s="77">
        <v>0</v>
      </c>
      <c r="H19" s="151">
        <f t="shared" ca="1" si="5"/>
        <v>9</v>
      </c>
      <c r="I19" s="77">
        <f t="shared" ref="I19" ca="1" si="9">SUM(D19:H19)</f>
        <v>18</v>
      </c>
    </row>
    <row r="20" spans="1:9" x14ac:dyDescent="0.25">
      <c r="A20" s="78" t="s">
        <v>187</v>
      </c>
      <c r="B20" s="77" t="s">
        <v>188</v>
      </c>
      <c r="C20" s="77" t="s">
        <v>189</v>
      </c>
      <c r="D20" s="90">
        <v>10</v>
      </c>
      <c r="E20" s="77">
        <v>10</v>
      </c>
      <c r="F20" s="77">
        <v>0</v>
      </c>
      <c r="G20" s="77">
        <v>0</v>
      </c>
      <c r="H20" s="151">
        <f t="shared" ca="1" si="5"/>
        <v>12</v>
      </c>
      <c r="I20" s="77">
        <f t="shared" ref="I20" ca="1" si="10">SUM(D20:H20)</f>
        <v>32</v>
      </c>
    </row>
  </sheetData>
  <conditionalFormatting sqref="H6 H11:H14">
    <cfRule type="cellIs" dxfId="84" priority="53" operator="equal">
      <formula>20</formula>
    </cfRule>
    <cfRule type="cellIs" dxfId="83" priority="54" operator="equal">
      <formula>1</formula>
    </cfRule>
  </conditionalFormatting>
  <conditionalFormatting sqref="H10">
    <cfRule type="cellIs" dxfId="82" priority="29" operator="equal">
      <formula>20</formula>
    </cfRule>
    <cfRule type="cellIs" dxfId="81" priority="30" operator="equal">
      <formula>1</formula>
    </cfRule>
  </conditionalFormatting>
  <conditionalFormatting sqref="G12:G14">
    <cfRule type="cellIs" dxfId="80" priority="45" operator="equal">
      <formula>"No"</formula>
    </cfRule>
    <cfRule type="cellIs" dxfId="79" priority="46" operator="equal">
      <formula>"Yes"</formula>
    </cfRule>
  </conditionalFormatting>
  <conditionalFormatting sqref="G11">
    <cfRule type="cellIs" dxfId="78" priority="43" operator="equal">
      <formula>"No"</formula>
    </cfRule>
    <cfRule type="cellIs" dxfId="77" priority="44" operator="equal">
      <formula>"Yes"</formula>
    </cfRule>
  </conditionalFormatting>
  <conditionalFormatting sqref="G11">
    <cfRule type="cellIs" dxfId="76" priority="41" operator="equal">
      <formula>"No"</formula>
    </cfRule>
    <cfRule type="cellIs" dxfId="75" priority="42" operator="equal">
      <formula>"Yes"</formula>
    </cfRule>
  </conditionalFormatting>
  <conditionalFormatting sqref="G16:G17">
    <cfRule type="cellIs" dxfId="74" priority="39" operator="equal">
      <formula>"No"</formula>
    </cfRule>
    <cfRule type="cellIs" dxfId="73" priority="40" operator="equal">
      <formula>"Yes"</formula>
    </cfRule>
  </conditionalFormatting>
  <conditionalFormatting sqref="G16:G17">
    <cfRule type="cellIs" dxfId="72" priority="37" operator="equal">
      <formula>"No"</formula>
    </cfRule>
    <cfRule type="cellIs" dxfId="71" priority="38" operator="equal">
      <formula>"Yes"</formula>
    </cfRule>
  </conditionalFormatting>
  <conditionalFormatting sqref="H9 H16:H17">
    <cfRule type="cellIs" dxfId="70" priority="35" operator="equal">
      <formula>20</formula>
    </cfRule>
    <cfRule type="cellIs" dxfId="69" priority="36" operator="equal">
      <formula>1</formula>
    </cfRule>
  </conditionalFormatting>
  <conditionalFormatting sqref="G10">
    <cfRule type="cellIs" dxfId="68" priority="33" operator="equal">
      <formula>"No"</formula>
    </cfRule>
    <cfRule type="cellIs" dxfId="67" priority="34" operator="equal">
      <formula>"Yes"</formula>
    </cfRule>
  </conditionalFormatting>
  <conditionalFormatting sqref="G10">
    <cfRule type="cellIs" dxfId="66" priority="31" operator="equal">
      <formula>"No"</formula>
    </cfRule>
    <cfRule type="cellIs" dxfId="65" priority="32" operator="equal">
      <formula>"Yes"</formula>
    </cfRule>
  </conditionalFormatting>
  <conditionalFormatting sqref="H2:H4">
    <cfRule type="cellIs" dxfId="64" priority="27" operator="equal">
      <formula>20</formula>
    </cfRule>
    <cfRule type="cellIs" dxfId="63" priority="28" operator="equal">
      <formula>1</formula>
    </cfRule>
  </conditionalFormatting>
  <conditionalFormatting sqref="G18">
    <cfRule type="cellIs" dxfId="62" priority="25" operator="equal">
      <formula>"No"</formula>
    </cfRule>
    <cfRule type="cellIs" dxfId="61" priority="26" operator="equal">
      <formula>"Yes"</formula>
    </cfRule>
  </conditionalFormatting>
  <conditionalFormatting sqref="G18">
    <cfRule type="cellIs" dxfId="60" priority="23" operator="equal">
      <formula>"No"</formula>
    </cfRule>
    <cfRule type="cellIs" dxfId="59" priority="24" operator="equal">
      <formula>"Yes"</formula>
    </cfRule>
  </conditionalFormatting>
  <conditionalFormatting sqref="H18">
    <cfRule type="cellIs" dxfId="58" priority="21" operator="equal">
      <formula>20</formula>
    </cfRule>
    <cfRule type="cellIs" dxfId="57" priority="22" operator="equal">
      <formula>1</formula>
    </cfRule>
  </conditionalFormatting>
  <conditionalFormatting sqref="G19">
    <cfRule type="cellIs" dxfId="56" priority="19" operator="equal">
      <formula>"No"</formula>
    </cfRule>
    <cfRule type="cellIs" dxfId="55" priority="20" operator="equal">
      <formula>"Yes"</formula>
    </cfRule>
  </conditionalFormatting>
  <conditionalFormatting sqref="G19">
    <cfRule type="cellIs" dxfId="54" priority="17" operator="equal">
      <formula>"No"</formula>
    </cfRule>
    <cfRule type="cellIs" dxfId="53" priority="18" operator="equal">
      <formula>"Yes"</formula>
    </cfRule>
  </conditionalFormatting>
  <conditionalFormatting sqref="H19">
    <cfRule type="cellIs" dxfId="52" priority="15" operator="equal">
      <formula>20</formula>
    </cfRule>
    <cfRule type="cellIs" dxfId="51" priority="16" operator="equal">
      <formula>1</formula>
    </cfRule>
  </conditionalFormatting>
  <conditionalFormatting sqref="G15">
    <cfRule type="cellIs" dxfId="50" priority="11" operator="equal">
      <formula>"No"</formula>
    </cfRule>
    <cfRule type="cellIs" dxfId="49" priority="12" operator="equal">
      <formula>"Yes"</formula>
    </cfRule>
  </conditionalFormatting>
  <conditionalFormatting sqref="H15">
    <cfRule type="cellIs" dxfId="48" priority="9" operator="equal">
      <formula>20</formula>
    </cfRule>
    <cfRule type="cellIs" dxfId="47" priority="10" operator="equal">
      <formula>1</formula>
    </cfRule>
  </conditionalFormatting>
  <conditionalFormatting sqref="H5">
    <cfRule type="cellIs" dxfId="46" priority="7" operator="equal">
      <formula>20</formula>
    </cfRule>
    <cfRule type="cellIs" dxfId="45" priority="8" operator="equal">
      <formula>1</formula>
    </cfRule>
  </conditionalFormatting>
  <conditionalFormatting sqref="G20">
    <cfRule type="cellIs" dxfId="44" priority="5" operator="equal">
      <formula>"No"</formula>
    </cfRule>
    <cfRule type="cellIs" dxfId="43" priority="6" operator="equal">
      <formula>"Yes"</formula>
    </cfRule>
  </conditionalFormatting>
  <conditionalFormatting sqref="G20">
    <cfRule type="cellIs" dxfId="42" priority="3" operator="equal">
      <formula>"No"</formula>
    </cfRule>
    <cfRule type="cellIs" dxfId="41" priority="4" operator="equal">
      <formula>"Yes"</formula>
    </cfRule>
  </conditionalFormatting>
  <conditionalFormatting sqref="H20">
    <cfRule type="cellIs" dxfId="40" priority="1" operator="equal">
      <formula>20</formula>
    </cfRule>
    <cfRule type="cellIs" dxfId="39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>
      <selection activeCell="G2" sqref="G2:I4"/>
    </sheetView>
  </sheetViews>
  <sheetFormatPr defaultColWidth="3.875" defaultRowHeight="15.75" x14ac:dyDescent="0.25"/>
  <cols>
    <col min="1" max="1" width="9.5" style="21" bestFit="1" customWidth="1"/>
    <col min="2" max="2" width="7.875" style="21" bestFit="1" customWidth="1"/>
    <col min="3" max="3" width="6.375" style="21" bestFit="1" customWidth="1"/>
    <col min="4" max="4" width="4.375" style="21" bestFit="1" customWidth="1"/>
    <col min="5" max="5" width="5" style="21" bestFit="1" customWidth="1"/>
    <col min="6" max="6" width="6.125" style="21" bestFit="1" customWidth="1"/>
    <col min="7" max="7" width="9.25" style="21" bestFit="1" customWidth="1"/>
    <col min="8" max="8" width="7.875" style="21" bestFit="1" customWidth="1"/>
    <col min="9" max="9" width="6.375" style="21" bestFit="1" customWidth="1"/>
    <col min="10" max="10" width="4.375" style="21" bestFit="1" customWidth="1"/>
    <col min="11" max="11" width="5" style="21" bestFit="1" customWidth="1"/>
    <col min="12" max="16384" width="3.875" style="21"/>
  </cols>
  <sheetData>
    <row r="1" spans="1:11" s="24" customFormat="1" x14ac:dyDescent="0.25">
      <c r="A1" s="150" t="s">
        <v>0</v>
      </c>
      <c r="B1" s="150" t="s">
        <v>116</v>
      </c>
      <c r="C1" s="150" t="s">
        <v>52</v>
      </c>
      <c r="D1" s="86" t="s">
        <v>3</v>
      </c>
      <c r="E1" s="150" t="s">
        <v>53</v>
      </c>
      <c r="G1" s="150" t="s">
        <v>0</v>
      </c>
      <c r="H1" s="150" t="s">
        <v>116</v>
      </c>
      <c r="I1" s="150" t="s">
        <v>52</v>
      </c>
      <c r="J1" s="86" t="s">
        <v>3</v>
      </c>
      <c r="K1" s="150" t="s">
        <v>53</v>
      </c>
    </row>
    <row r="2" spans="1:11" x14ac:dyDescent="0.25">
      <c r="A2" s="74" t="s">
        <v>121</v>
      </c>
      <c r="B2" s="145" t="s">
        <v>54</v>
      </c>
      <c r="C2" s="146">
        <v>6</v>
      </c>
      <c r="D2" s="152">
        <f t="shared" ref="D2:D11" ca="1" si="0">RANDBETWEEN(1,20)</f>
        <v>3</v>
      </c>
      <c r="E2" s="75">
        <f t="shared" ref="E2:E7" ca="1" si="1">D2+C2</f>
        <v>9</v>
      </c>
      <c r="G2" s="144" t="s">
        <v>132</v>
      </c>
      <c r="H2" s="145" t="s">
        <v>54</v>
      </c>
      <c r="I2" s="146">
        <v>12</v>
      </c>
      <c r="J2" s="151">
        <f ca="1">RANDBETWEEN(1,20)</f>
        <v>4</v>
      </c>
      <c r="K2" s="77">
        <f t="shared" ref="K2:K16" ca="1" si="2">J2+I2</f>
        <v>16</v>
      </c>
    </row>
    <row r="3" spans="1:11" x14ac:dyDescent="0.25">
      <c r="A3" s="76" t="s">
        <v>121</v>
      </c>
      <c r="B3" s="145" t="s">
        <v>55</v>
      </c>
      <c r="C3" s="175">
        <f>2+1</f>
        <v>3</v>
      </c>
      <c r="D3" s="151">
        <f t="shared" ca="1" si="0"/>
        <v>9</v>
      </c>
      <c r="E3" s="77">
        <f t="shared" ca="1" si="1"/>
        <v>12</v>
      </c>
      <c r="G3" s="144" t="s">
        <v>132</v>
      </c>
      <c r="H3" s="145" t="s">
        <v>55</v>
      </c>
      <c r="I3" s="146">
        <v>9</v>
      </c>
      <c r="J3" s="151">
        <f ca="1">RANDBETWEEN(1,20)</f>
        <v>14</v>
      </c>
      <c r="K3" s="77">
        <f t="shared" ca="1" si="2"/>
        <v>23</v>
      </c>
    </row>
    <row r="4" spans="1:11" x14ac:dyDescent="0.25">
      <c r="A4" s="79" t="s">
        <v>121</v>
      </c>
      <c r="B4" s="148" t="s">
        <v>56</v>
      </c>
      <c r="C4" s="149">
        <v>2</v>
      </c>
      <c r="D4" s="153">
        <f t="shared" ca="1" si="0"/>
        <v>6</v>
      </c>
      <c r="E4" s="80">
        <f t="shared" ca="1" si="1"/>
        <v>8</v>
      </c>
      <c r="G4" s="147" t="s">
        <v>132</v>
      </c>
      <c r="H4" s="148" t="s">
        <v>56</v>
      </c>
      <c r="I4" s="149">
        <v>10</v>
      </c>
      <c r="J4" s="153">
        <f ca="1">RANDBETWEEN(1,20)</f>
        <v>15</v>
      </c>
      <c r="K4" s="80">
        <f t="shared" ca="1" si="2"/>
        <v>25</v>
      </c>
    </row>
    <row r="5" spans="1:11" x14ac:dyDescent="0.25">
      <c r="A5" s="74" t="s">
        <v>124</v>
      </c>
      <c r="B5" s="145" t="s">
        <v>54</v>
      </c>
      <c r="C5" s="146">
        <v>4</v>
      </c>
      <c r="D5" s="152">
        <f t="shared" ca="1" si="0"/>
        <v>11</v>
      </c>
      <c r="E5" s="75">
        <f t="shared" ca="1" si="1"/>
        <v>15</v>
      </c>
      <c r="G5" s="144" t="s">
        <v>137</v>
      </c>
      <c r="H5" s="145" t="s">
        <v>54</v>
      </c>
      <c r="I5" s="146">
        <v>6</v>
      </c>
      <c r="J5" s="152">
        <f t="shared" ref="J5:J22" ca="1" si="3">RANDBETWEEN(1,20)</f>
        <v>18</v>
      </c>
      <c r="K5" s="75">
        <f t="shared" ca="1" si="2"/>
        <v>24</v>
      </c>
    </row>
    <row r="6" spans="1:11" x14ac:dyDescent="0.25">
      <c r="A6" s="76" t="s">
        <v>124</v>
      </c>
      <c r="B6" s="145" t="s">
        <v>55</v>
      </c>
      <c r="C6" s="175">
        <f>4+1</f>
        <v>5</v>
      </c>
      <c r="D6" s="151">
        <f t="shared" ca="1" si="0"/>
        <v>9</v>
      </c>
      <c r="E6" s="77">
        <f t="shared" ca="1" si="1"/>
        <v>14</v>
      </c>
      <c r="G6" s="144" t="s">
        <v>137</v>
      </c>
      <c r="H6" s="145" t="s">
        <v>55</v>
      </c>
      <c r="I6" s="146">
        <v>7</v>
      </c>
      <c r="J6" s="151">
        <f t="shared" ca="1" si="3"/>
        <v>8</v>
      </c>
      <c r="K6" s="77">
        <f t="shared" ca="1" si="2"/>
        <v>15</v>
      </c>
    </row>
    <row r="7" spans="1:11" x14ac:dyDescent="0.25">
      <c r="A7" s="79" t="s">
        <v>124</v>
      </c>
      <c r="B7" s="148" t="s">
        <v>56</v>
      </c>
      <c r="C7" s="149">
        <v>5</v>
      </c>
      <c r="D7" s="153">
        <f t="shared" ca="1" si="0"/>
        <v>20</v>
      </c>
      <c r="E7" s="80">
        <f t="shared" ca="1" si="1"/>
        <v>25</v>
      </c>
      <c r="G7" s="147" t="s">
        <v>137</v>
      </c>
      <c r="H7" s="148" t="s">
        <v>56</v>
      </c>
      <c r="I7" s="149">
        <v>7</v>
      </c>
      <c r="J7" s="153">
        <f t="shared" ca="1" si="3"/>
        <v>14</v>
      </c>
      <c r="K7" s="80">
        <f t="shared" ca="1" si="2"/>
        <v>21</v>
      </c>
    </row>
    <row r="8" spans="1:11" x14ac:dyDescent="0.25">
      <c r="A8" s="74" t="s">
        <v>183</v>
      </c>
      <c r="B8" s="145" t="s">
        <v>54</v>
      </c>
      <c r="C8" s="146">
        <v>6</v>
      </c>
      <c r="D8" s="152">
        <f t="shared" ca="1" si="0"/>
        <v>12</v>
      </c>
      <c r="E8" s="75">
        <f t="shared" ref="E8:E10" ca="1" si="4">D8+C8</f>
        <v>18</v>
      </c>
      <c r="G8" s="144" t="s">
        <v>138</v>
      </c>
      <c r="H8" s="145" t="s">
        <v>54</v>
      </c>
      <c r="I8" s="146">
        <v>2</v>
      </c>
      <c r="J8" s="152">
        <f t="shared" ca="1" si="3"/>
        <v>17</v>
      </c>
      <c r="K8" s="75">
        <f t="shared" ca="1" si="2"/>
        <v>19</v>
      </c>
    </row>
    <row r="9" spans="1:11" x14ac:dyDescent="0.25">
      <c r="A9" s="76" t="s">
        <v>183</v>
      </c>
      <c r="B9" s="145" t="s">
        <v>55</v>
      </c>
      <c r="C9" s="146">
        <v>3</v>
      </c>
      <c r="D9" s="151">
        <f t="shared" ca="1" si="0"/>
        <v>1</v>
      </c>
      <c r="E9" s="77">
        <f t="shared" ca="1" si="4"/>
        <v>4</v>
      </c>
      <c r="G9" s="144" t="s">
        <v>138</v>
      </c>
      <c r="H9" s="145" t="s">
        <v>55</v>
      </c>
      <c r="I9" s="146">
        <v>7</v>
      </c>
      <c r="J9" s="151">
        <f t="shared" ca="1" si="3"/>
        <v>14</v>
      </c>
      <c r="K9" s="77">
        <f t="shared" ca="1" si="2"/>
        <v>21</v>
      </c>
    </row>
    <row r="10" spans="1:11" x14ac:dyDescent="0.25">
      <c r="A10" s="79" t="s">
        <v>183</v>
      </c>
      <c r="B10" s="148" t="s">
        <v>56</v>
      </c>
      <c r="C10" s="149">
        <v>2</v>
      </c>
      <c r="D10" s="153">
        <f t="shared" ca="1" si="0"/>
        <v>18</v>
      </c>
      <c r="E10" s="80">
        <f t="shared" ca="1" si="4"/>
        <v>20</v>
      </c>
      <c r="G10" s="147" t="s">
        <v>138</v>
      </c>
      <c r="H10" s="148" t="s">
        <v>56</v>
      </c>
      <c r="I10" s="149">
        <v>6</v>
      </c>
      <c r="J10" s="153">
        <f t="shared" ca="1" si="3"/>
        <v>9</v>
      </c>
      <c r="K10" s="80">
        <f t="shared" ca="1" si="2"/>
        <v>15</v>
      </c>
    </row>
    <row r="11" spans="1:11" x14ac:dyDescent="0.25">
      <c r="A11" s="79" t="s">
        <v>183</v>
      </c>
      <c r="B11" s="148" t="s">
        <v>186</v>
      </c>
      <c r="C11" s="149">
        <v>0</v>
      </c>
      <c r="D11" s="153">
        <f t="shared" ca="1" si="0"/>
        <v>14</v>
      </c>
      <c r="E11" s="80">
        <f t="shared" ref="E11" ca="1" si="5">D11+C11</f>
        <v>14</v>
      </c>
      <c r="G11" s="144" t="s">
        <v>139</v>
      </c>
      <c r="H11" s="145" t="s">
        <v>54</v>
      </c>
      <c r="I11" s="146">
        <v>6</v>
      </c>
      <c r="J11" s="152">
        <f t="shared" ca="1" si="3"/>
        <v>19</v>
      </c>
      <c r="K11" s="75">
        <f t="shared" ca="1" si="2"/>
        <v>25</v>
      </c>
    </row>
    <row r="12" spans="1:11" x14ac:dyDescent="0.25">
      <c r="G12" s="144" t="s">
        <v>139</v>
      </c>
      <c r="H12" s="145" t="s">
        <v>55</v>
      </c>
      <c r="I12" s="146">
        <v>6</v>
      </c>
      <c r="J12" s="151">
        <f t="shared" ca="1" si="3"/>
        <v>11</v>
      </c>
      <c r="K12" s="77">
        <f t="shared" ca="1" si="2"/>
        <v>17</v>
      </c>
    </row>
    <row r="13" spans="1:11" x14ac:dyDescent="0.25">
      <c r="G13" s="147" t="s">
        <v>139</v>
      </c>
      <c r="H13" s="148" t="s">
        <v>56</v>
      </c>
      <c r="I13" s="149">
        <v>7</v>
      </c>
      <c r="J13" s="153">
        <f t="shared" ca="1" si="3"/>
        <v>5</v>
      </c>
      <c r="K13" s="80">
        <f t="shared" ca="1" si="2"/>
        <v>12</v>
      </c>
    </row>
    <row r="14" spans="1:11" x14ac:dyDescent="0.25">
      <c r="G14" s="144" t="s">
        <v>135</v>
      </c>
      <c r="H14" s="145" t="s">
        <v>54</v>
      </c>
      <c r="I14" s="146">
        <v>4</v>
      </c>
      <c r="J14" s="152">
        <f t="shared" ca="1" si="3"/>
        <v>1</v>
      </c>
      <c r="K14" s="75">
        <f t="shared" ca="1" si="2"/>
        <v>5</v>
      </c>
    </row>
    <row r="15" spans="1:11" x14ac:dyDescent="0.25">
      <c r="G15" s="144" t="s">
        <v>135</v>
      </c>
      <c r="H15" s="145" t="s">
        <v>55</v>
      </c>
      <c r="I15" s="146">
        <v>5</v>
      </c>
      <c r="J15" s="151">
        <f t="shared" ca="1" si="3"/>
        <v>9</v>
      </c>
      <c r="K15" s="77">
        <f t="shared" ca="1" si="2"/>
        <v>14</v>
      </c>
    </row>
    <row r="16" spans="1:11" x14ac:dyDescent="0.25">
      <c r="G16" s="147" t="s">
        <v>135</v>
      </c>
      <c r="H16" s="148" t="s">
        <v>56</v>
      </c>
      <c r="I16" s="149">
        <v>5</v>
      </c>
      <c r="J16" s="153">
        <f t="shared" ca="1" si="3"/>
        <v>5</v>
      </c>
      <c r="K16" s="80">
        <f t="shared" ca="1" si="2"/>
        <v>10</v>
      </c>
    </row>
    <row r="17" spans="7:11" x14ac:dyDescent="0.25">
      <c r="G17" s="144" t="s">
        <v>162</v>
      </c>
      <c r="H17" s="145" t="s">
        <v>54</v>
      </c>
      <c r="I17" s="146">
        <v>6</v>
      </c>
      <c r="J17" s="152">
        <f t="shared" ca="1" si="3"/>
        <v>7</v>
      </c>
      <c r="K17" s="75">
        <f t="shared" ref="K17:K19" ca="1" si="6">J17+I17</f>
        <v>13</v>
      </c>
    </row>
    <row r="18" spans="7:11" x14ac:dyDescent="0.25">
      <c r="G18" s="144" t="s">
        <v>162</v>
      </c>
      <c r="H18" s="145" t="s">
        <v>55</v>
      </c>
      <c r="I18" s="146">
        <v>6</v>
      </c>
      <c r="J18" s="151">
        <f t="shared" ca="1" si="3"/>
        <v>9</v>
      </c>
      <c r="K18" s="77">
        <f t="shared" ca="1" si="6"/>
        <v>15</v>
      </c>
    </row>
    <row r="19" spans="7:11" x14ac:dyDescent="0.25">
      <c r="G19" s="147" t="s">
        <v>162</v>
      </c>
      <c r="H19" s="148" t="s">
        <v>56</v>
      </c>
      <c r="I19" s="149">
        <v>6</v>
      </c>
      <c r="J19" s="153">
        <f t="shared" ca="1" si="3"/>
        <v>19</v>
      </c>
      <c r="K19" s="80">
        <f t="shared" ca="1" si="6"/>
        <v>25</v>
      </c>
    </row>
    <row r="20" spans="7:11" x14ac:dyDescent="0.25">
      <c r="G20" s="144" t="s">
        <v>187</v>
      </c>
      <c r="H20" s="145" t="s">
        <v>54</v>
      </c>
      <c r="I20" s="146">
        <v>14</v>
      </c>
      <c r="J20" s="152">
        <f t="shared" ca="1" si="3"/>
        <v>6</v>
      </c>
      <c r="K20" s="75">
        <f t="shared" ref="K20:K22" ca="1" si="7">J20+I20</f>
        <v>20</v>
      </c>
    </row>
    <row r="21" spans="7:11" x14ac:dyDescent="0.25">
      <c r="G21" s="144" t="s">
        <v>187</v>
      </c>
      <c r="H21" s="145" t="s">
        <v>55</v>
      </c>
      <c r="I21" s="146">
        <v>9</v>
      </c>
      <c r="J21" s="151">
        <f t="shared" ca="1" si="3"/>
        <v>1</v>
      </c>
      <c r="K21" s="77">
        <f t="shared" ca="1" si="7"/>
        <v>10</v>
      </c>
    </row>
    <row r="22" spans="7:11" x14ac:dyDescent="0.25">
      <c r="G22" s="147" t="s">
        <v>187</v>
      </c>
      <c r="H22" s="148" t="s">
        <v>56</v>
      </c>
      <c r="I22" s="149">
        <v>10</v>
      </c>
      <c r="J22" s="153">
        <f t="shared" ca="1" si="3"/>
        <v>3</v>
      </c>
      <c r="K22" s="80">
        <f t="shared" ca="1" si="7"/>
        <v>13</v>
      </c>
    </row>
  </sheetData>
  <conditionalFormatting sqref="G5">
    <cfRule type="cellIs" dxfId="38" priority="27" operator="equal">
      <formula>"No"</formula>
    </cfRule>
    <cfRule type="cellIs" dxfId="37" priority="28" operator="equal">
      <formula>"Yes"</formula>
    </cfRule>
  </conditionalFormatting>
  <conditionalFormatting sqref="G6:G7">
    <cfRule type="cellIs" dxfId="36" priority="25" operator="equal">
      <formula>"No"</formula>
    </cfRule>
    <cfRule type="cellIs" dxfId="35" priority="26" operator="equal">
      <formula>"Yes"</formula>
    </cfRule>
  </conditionalFormatting>
  <conditionalFormatting sqref="G2">
    <cfRule type="cellIs" dxfId="34" priority="23" operator="equal">
      <formula>"No"</formula>
    </cfRule>
    <cfRule type="cellIs" dxfId="33" priority="24" operator="equal">
      <formula>"Yes"</formula>
    </cfRule>
  </conditionalFormatting>
  <conditionalFormatting sqref="G3:G4">
    <cfRule type="cellIs" dxfId="32" priority="21" operator="equal">
      <formula>"No"</formula>
    </cfRule>
    <cfRule type="cellIs" dxfId="31" priority="22" operator="equal">
      <formula>"Yes"</formula>
    </cfRule>
  </conditionalFormatting>
  <conditionalFormatting sqref="G8">
    <cfRule type="cellIs" dxfId="30" priority="19" operator="equal">
      <formula>"No"</formula>
    </cfRule>
    <cfRule type="cellIs" dxfId="29" priority="20" operator="equal">
      <formula>"Yes"</formula>
    </cfRule>
  </conditionalFormatting>
  <conditionalFormatting sqref="G9:G10">
    <cfRule type="cellIs" dxfId="28" priority="17" operator="equal">
      <formula>"No"</formula>
    </cfRule>
    <cfRule type="cellIs" dxfId="27" priority="18" operator="equal">
      <formula>"Yes"</formula>
    </cfRule>
  </conditionalFormatting>
  <conditionalFormatting sqref="G11">
    <cfRule type="cellIs" dxfId="26" priority="15" operator="equal">
      <formula>"No"</formula>
    </cfRule>
    <cfRule type="cellIs" dxfId="25" priority="16" operator="equal">
      <formula>"Yes"</formula>
    </cfRule>
  </conditionalFormatting>
  <conditionalFormatting sqref="G12:G13">
    <cfRule type="cellIs" dxfId="24" priority="13" operator="equal">
      <formula>"No"</formula>
    </cfRule>
    <cfRule type="cellIs" dxfId="23" priority="14" operator="equal">
      <formula>"Yes"</formula>
    </cfRule>
  </conditionalFormatting>
  <conditionalFormatting sqref="G14">
    <cfRule type="cellIs" dxfId="22" priority="11" operator="equal">
      <formula>"No"</formula>
    </cfRule>
    <cfRule type="cellIs" dxfId="21" priority="12" operator="equal">
      <formula>"Yes"</formula>
    </cfRule>
  </conditionalFormatting>
  <conditionalFormatting sqref="G15:G16">
    <cfRule type="cellIs" dxfId="20" priority="9" operator="equal">
      <formula>"No"</formula>
    </cfRule>
    <cfRule type="cellIs" dxfId="19" priority="10" operator="equal">
      <formula>"Yes"</formula>
    </cfRule>
  </conditionalFormatting>
  <conditionalFormatting sqref="G17">
    <cfRule type="cellIs" dxfId="18" priority="7" operator="equal">
      <formula>"No"</formula>
    </cfRule>
    <cfRule type="cellIs" dxfId="17" priority="8" operator="equal">
      <formula>"Yes"</formula>
    </cfRule>
  </conditionalFormatting>
  <conditionalFormatting sqref="G18:G19">
    <cfRule type="cellIs" dxfId="16" priority="5" operator="equal">
      <formula>"No"</formula>
    </cfRule>
    <cfRule type="cellIs" dxfId="15" priority="6" operator="equal">
      <formula>"Yes"</formula>
    </cfRule>
  </conditionalFormatting>
  <conditionalFormatting sqref="G20">
    <cfRule type="cellIs" dxfId="14" priority="3" operator="equal">
      <formula>"No"</formula>
    </cfRule>
    <cfRule type="cellIs" dxfId="13" priority="4" operator="equal">
      <formula>"Yes"</formula>
    </cfRule>
  </conditionalFormatting>
  <conditionalFormatting sqref="G21:G22">
    <cfRule type="cellIs" dxfId="12" priority="1" operator="equal">
      <formula>"No"</formula>
    </cfRule>
    <cfRule type="cellIs" dxfId="11" priority="2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0" sqref="A10:G10"/>
    </sheetView>
  </sheetViews>
  <sheetFormatPr defaultRowHeight="15.75" x14ac:dyDescent="0.25"/>
  <cols>
    <col min="1" max="1" width="11.625" style="24" bestFit="1" customWidth="1"/>
    <col min="2" max="2" width="6.375" style="24" customWidth="1"/>
    <col min="3" max="3" width="4.875" style="24" bestFit="1" customWidth="1"/>
    <col min="4" max="4" width="3.625" style="24" bestFit="1" customWidth="1"/>
    <col min="5" max="5" width="6.375" style="24" bestFit="1" customWidth="1"/>
    <col min="6" max="6" width="14.5" style="21" bestFit="1" customWidth="1"/>
    <col min="7" max="7" width="2.875" style="21" bestFit="1" customWidth="1"/>
    <col min="8" max="8" width="6.375" style="21" bestFit="1" customWidth="1"/>
    <col min="9" max="9" width="7.375" style="21" bestFit="1" customWidth="1"/>
    <col min="10" max="10" width="4.25" style="21" bestFit="1" customWidth="1"/>
    <col min="11" max="11" width="4.75" style="21" bestFit="1" customWidth="1"/>
    <col min="12" max="12" width="4.625" style="21" bestFit="1" customWidth="1"/>
    <col min="13" max="13" width="7.25" style="21" bestFit="1" customWidth="1"/>
    <col min="14" max="14" width="5.375" style="21" bestFit="1" customWidth="1"/>
    <col min="15" max="15" width="4.125" style="21" bestFit="1" customWidth="1"/>
    <col min="16" max="16" width="5.375" style="21" bestFit="1" customWidth="1"/>
    <col min="17" max="17" width="6.125" style="21" bestFit="1" customWidth="1"/>
    <col min="18" max="18" width="4.375" style="21" bestFit="1" customWidth="1"/>
    <col min="19" max="19" width="5.75" style="21" bestFit="1" customWidth="1"/>
    <col min="20" max="20" width="6.25" style="21" bestFit="1" customWidth="1"/>
    <col min="21" max="21" width="9" style="21"/>
    <col min="22" max="22" width="7.875" style="21" bestFit="1" customWidth="1"/>
    <col min="23" max="23" width="9" style="21"/>
    <col min="24" max="24" width="7.375" style="21" bestFit="1" customWidth="1"/>
    <col min="25" max="25" width="4.375" style="21" bestFit="1" customWidth="1"/>
    <col min="26" max="26" width="6.625" style="21" hidden="1" customWidth="1"/>
    <col min="27" max="27" width="7.375" style="21" bestFit="1" customWidth="1"/>
    <col min="28" max="28" width="1.5" style="21" customWidth="1"/>
    <col min="29" max="29" width="9.125" style="21" bestFit="1" customWidth="1"/>
    <col min="30" max="16384" width="9" style="21"/>
  </cols>
  <sheetData>
    <row r="1" spans="1:29" s="17" customFormat="1" ht="33" thickTop="1" thickBot="1" x14ac:dyDescent="0.3">
      <c r="A1" s="57" t="s">
        <v>0</v>
      </c>
      <c r="B1" s="121" t="s">
        <v>57</v>
      </c>
      <c r="C1" s="124" t="s">
        <v>58</v>
      </c>
      <c r="D1" s="127" t="s">
        <v>59</v>
      </c>
      <c r="E1" s="162" t="s">
        <v>127</v>
      </c>
      <c r="F1" s="117" t="s">
        <v>60</v>
      </c>
      <c r="G1" s="118"/>
      <c r="H1" s="54" t="s">
        <v>61</v>
      </c>
      <c r="I1" s="16" t="s">
        <v>62</v>
      </c>
      <c r="J1" s="18" t="s">
        <v>63</v>
      </c>
      <c r="K1" s="25" t="s">
        <v>64</v>
      </c>
      <c r="L1" s="28" t="s">
        <v>65</v>
      </c>
      <c r="M1" s="155" t="s">
        <v>66</v>
      </c>
      <c r="N1" s="36" t="s">
        <v>67</v>
      </c>
      <c r="O1" s="39" t="s">
        <v>68</v>
      </c>
      <c r="P1" s="42" t="s">
        <v>69</v>
      </c>
      <c r="Q1" s="45" t="s">
        <v>70</v>
      </c>
      <c r="R1" s="48" t="s">
        <v>71</v>
      </c>
      <c r="S1" s="51" t="s">
        <v>72</v>
      </c>
      <c r="T1" s="33" t="s">
        <v>73</v>
      </c>
      <c r="U1" s="58" t="s">
        <v>74</v>
      </c>
      <c r="V1" s="61" t="s">
        <v>75</v>
      </c>
      <c r="W1" s="68" t="s">
        <v>76</v>
      </c>
      <c r="X1" s="71" t="s">
        <v>77</v>
      </c>
      <c r="Y1" s="65" t="s">
        <v>78</v>
      </c>
      <c r="Z1" s="61" t="s">
        <v>79</v>
      </c>
      <c r="AA1" s="64" t="s">
        <v>80</v>
      </c>
      <c r="AC1" s="165" t="s">
        <v>130</v>
      </c>
    </row>
    <row r="2" spans="1:29" ht="16.5" thickTop="1" x14ac:dyDescent="0.25">
      <c r="A2" s="158" t="s">
        <v>8</v>
      </c>
      <c r="B2" s="122">
        <f>17+1+1</f>
        <v>19</v>
      </c>
      <c r="C2" s="125">
        <f>14+1+1</f>
        <v>16</v>
      </c>
      <c r="D2" s="128">
        <f>21+1+1</f>
        <v>23</v>
      </c>
      <c r="E2" s="163">
        <v>0</v>
      </c>
      <c r="F2" s="119" t="s">
        <v>117</v>
      </c>
      <c r="G2" s="120" t="s">
        <v>118</v>
      </c>
      <c r="H2" s="55">
        <v>18</v>
      </c>
      <c r="I2" s="19"/>
      <c r="J2" s="20"/>
      <c r="K2" s="26"/>
      <c r="L2" s="29"/>
      <c r="M2" s="31"/>
      <c r="N2" s="37"/>
      <c r="O2" s="40"/>
      <c r="P2" s="43"/>
      <c r="Q2" s="46"/>
      <c r="R2" s="49"/>
      <c r="S2" s="52"/>
      <c r="T2" s="34">
        <v>17</v>
      </c>
      <c r="U2" s="59"/>
      <c r="V2" s="62">
        <f t="shared" ref="V2:V9" si="0">SUM(H2:U2)</f>
        <v>35</v>
      </c>
      <c r="W2" s="69"/>
      <c r="X2" s="72"/>
      <c r="Y2" s="66">
        <v>57</v>
      </c>
      <c r="Z2" s="62">
        <f t="shared" ref="Z2:Z7" si="1">Y2+X2-(V2+W2)</f>
        <v>22</v>
      </c>
      <c r="AA2" s="136">
        <f t="shared" ref="AA2:AA8" si="2">SMALL(Y2:Z2,1)</f>
        <v>22</v>
      </c>
      <c r="AC2" s="166"/>
    </row>
    <row r="3" spans="1:29" x14ac:dyDescent="0.25">
      <c r="A3" s="159" t="s">
        <v>81</v>
      </c>
      <c r="B3" s="123">
        <f>11+6+4+2+1+1</f>
        <v>25</v>
      </c>
      <c r="C3" s="126">
        <f>13+6+4+2+1+1</f>
        <v>27</v>
      </c>
      <c r="D3" s="129">
        <f>15+6+4+2+1+1</f>
        <v>29</v>
      </c>
      <c r="E3" s="164">
        <v>0</v>
      </c>
      <c r="F3" s="119" t="s">
        <v>117</v>
      </c>
      <c r="G3" s="120" t="s">
        <v>118</v>
      </c>
      <c r="H3" s="56">
        <v>4</v>
      </c>
      <c r="I3" s="22"/>
      <c r="J3" s="23">
        <v>6</v>
      </c>
      <c r="K3" s="27"/>
      <c r="L3" s="30"/>
      <c r="M3" s="32"/>
      <c r="N3" s="38"/>
      <c r="O3" s="41"/>
      <c r="P3" s="44"/>
      <c r="Q3" s="47"/>
      <c r="R3" s="50"/>
      <c r="S3" s="53"/>
      <c r="T3" s="35"/>
      <c r="U3" s="60"/>
      <c r="V3" s="62">
        <f t="shared" si="0"/>
        <v>10</v>
      </c>
      <c r="W3" s="70"/>
      <c r="X3" s="73"/>
      <c r="Y3" s="137">
        <f>47</f>
        <v>47</v>
      </c>
      <c r="Z3" s="63">
        <f t="shared" si="1"/>
        <v>37</v>
      </c>
      <c r="AA3" s="136">
        <f t="shared" si="2"/>
        <v>37</v>
      </c>
      <c r="AC3" s="168"/>
    </row>
    <row r="4" spans="1:29" x14ac:dyDescent="0.25">
      <c r="A4" s="159" t="s">
        <v>30</v>
      </c>
      <c r="B4" s="123">
        <f>20</f>
        <v>20</v>
      </c>
      <c r="C4" s="126">
        <f>15+2</f>
        <v>17</v>
      </c>
      <c r="D4" s="129">
        <f>23+2</f>
        <v>25</v>
      </c>
      <c r="E4" s="164">
        <v>0</v>
      </c>
      <c r="F4" s="119" t="s">
        <v>117</v>
      </c>
      <c r="G4" s="120" t="s">
        <v>118</v>
      </c>
      <c r="H4" s="56">
        <v>5</v>
      </c>
      <c r="I4" s="22"/>
      <c r="J4" s="23"/>
      <c r="K4" s="27"/>
      <c r="L4" s="30"/>
      <c r="M4" s="32"/>
      <c r="N4" s="38"/>
      <c r="O4" s="41"/>
      <c r="P4" s="44"/>
      <c r="Q4" s="47"/>
      <c r="R4" s="50"/>
      <c r="S4" s="53"/>
      <c r="T4" s="35"/>
      <c r="U4" s="60"/>
      <c r="V4" s="62">
        <f t="shared" si="0"/>
        <v>5</v>
      </c>
      <c r="W4" s="70"/>
      <c r="X4" s="73"/>
      <c r="Y4" s="137">
        <f>63</f>
        <v>63</v>
      </c>
      <c r="Z4" s="63">
        <f t="shared" si="1"/>
        <v>58</v>
      </c>
      <c r="AA4" s="136">
        <f t="shared" si="2"/>
        <v>58</v>
      </c>
      <c r="AC4" s="167"/>
    </row>
    <row r="5" spans="1:29" x14ac:dyDescent="0.25">
      <c r="A5" s="159" t="s">
        <v>7</v>
      </c>
      <c r="B5" s="123">
        <f>16</f>
        <v>16</v>
      </c>
      <c r="C5" s="126">
        <f>18</f>
        <v>18</v>
      </c>
      <c r="D5" s="129">
        <f>20</f>
        <v>20</v>
      </c>
      <c r="E5" s="164">
        <v>0</v>
      </c>
      <c r="F5" s="119" t="s">
        <v>117</v>
      </c>
      <c r="G5" s="120" t="s">
        <v>118</v>
      </c>
      <c r="H5" s="56">
        <v>37</v>
      </c>
      <c r="I5" s="22">
        <v>12</v>
      </c>
      <c r="J5" s="23">
        <v>2</v>
      </c>
      <c r="K5" s="27"/>
      <c r="L5" s="30"/>
      <c r="M5" s="32"/>
      <c r="N5" s="38"/>
      <c r="O5" s="41"/>
      <c r="P5" s="44"/>
      <c r="Q5" s="47"/>
      <c r="R5" s="50"/>
      <c r="S5" s="53"/>
      <c r="T5" s="35">
        <v>16</v>
      </c>
      <c r="U5" s="60"/>
      <c r="V5" s="62">
        <f t="shared" si="0"/>
        <v>67</v>
      </c>
      <c r="W5" s="70">
        <v>1</v>
      </c>
      <c r="X5" s="73">
        <v>16</v>
      </c>
      <c r="Y5" s="67">
        <f>54</f>
        <v>54</v>
      </c>
      <c r="Z5" s="63">
        <f t="shared" si="1"/>
        <v>2</v>
      </c>
      <c r="AA5" s="136">
        <f t="shared" si="2"/>
        <v>2</v>
      </c>
      <c r="AC5" s="167"/>
    </row>
    <row r="6" spans="1:29" x14ac:dyDescent="0.25">
      <c r="A6" s="160" t="s">
        <v>131</v>
      </c>
      <c r="B6" s="123">
        <v>17</v>
      </c>
      <c r="C6" s="126">
        <v>11</v>
      </c>
      <c r="D6" s="129">
        <v>18</v>
      </c>
      <c r="E6" s="164">
        <v>0</v>
      </c>
      <c r="F6" s="156" t="s">
        <v>122</v>
      </c>
      <c r="G6" s="120">
        <v>0</v>
      </c>
      <c r="H6" s="56">
        <v>47</v>
      </c>
      <c r="I6" s="22"/>
      <c r="J6" s="23">
        <v>12</v>
      </c>
      <c r="K6" s="27"/>
      <c r="L6" s="30"/>
      <c r="M6" s="32"/>
      <c r="N6" s="38"/>
      <c r="O6" s="41"/>
      <c r="P6" s="44"/>
      <c r="Q6" s="47"/>
      <c r="R6" s="50"/>
      <c r="S6" s="53"/>
      <c r="T6" s="35">
        <v>19</v>
      </c>
      <c r="U6" s="60"/>
      <c r="V6" s="62">
        <f t="shared" ref="V6" si="3">SUM(H6:U6)</f>
        <v>78</v>
      </c>
      <c r="W6" s="70"/>
      <c r="X6" s="73">
        <v>70</v>
      </c>
      <c r="Y6" s="67">
        <v>51</v>
      </c>
      <c r="Z6" s="63">
        <f t="shared" ref="Z6" si="4">Y6+X6-(V6+W6)</f>
        <v>43</v>
      </c>
      <c r="AA6" s="136">
        <f t="shared" ref="AA6" si="5">SMALL(Y6:Z6,1)</f>
        <v>43</v>
      </c>
      <c r="AC6" s="167"/>
    </row>
    <row r="7" spans="1:29" x14ac:dyDescent="0.25">
      <c r="A7" s="160" t="s">
        <v>121</v>
      </c>
      <c r="B7" s="123">
        <v>21</v>
      </c>
      <c r="C7" s="126">
        <v>11</v>
      </c>
      <c r="D7" s="129">
        <v>22</v>
      </c>
      <c r="E7" s="164">
        <v>0</v>
      </c>
      <c r="F7" s="156" t="s">
        <v>122</v>
      </c>
      <c r="G7" s="120">
        <v>0</v>
      </c>
      <c r="H7" s="56">
        <v>48</v>
      </c>
      <c r="I7" s="22"/>
      <c r="J7" s="23">
        <v>20</v>
      </c>
      <c r="K7" s="27"/>
      <c r="L7" s="30"/>
      <c r="M7" s="32"/>
      <c r="N7" s="38"/>
      <c r="O7" s="41"/>
      <c r="P7" s="44"/>
      <c r="Q7" s="47"/>
      <c r="R7" s="50"/>
      <c r="S7" s="53"/>
      <c r="T7" s="35">
        <v>15</v>
      </c>
      <c r="U7" s="60"/>
      <c r="V7" s="62">
        <f t="shared" si="0"/>
        <v>83</v>
      </c>
      <c r="W7" s="70">
        <v>1</v>
      </c>
      <c r="X7" s="73"/>
      <c r="Y7" s="67">
        <v>83</v>
      </c>
      <c r="Z7" s="63">
        <f t="shared" si="1"/>
        <v>-1</v>
      </c>
      <c r="AA7" s="136">
        <f t="shared" si="2"/>
        <v>-1</v>
      </c>
      <c r="AC7" s="167"/>
    </row>
    <row r="8" spans="1:29" x14ac:dyDescent="0.25">
      <c r="A8" s="160" t="s">
        <v>124</v>
      </c>
      <c r="B8" s="123">
        <v>15</v>
      </c>
      <c r="C8" s="126">
        <v>10</v>
      </c>
      <c r="D8" s="129">
        <v>15</v>
      </c>
      <c r="E8" s="164" t="s">
        <v>128</v>
      </c>
      <c r="F8" s="156" t="s">
        <v>126</v>
      </c>
      <c r="G8" s="120">
        <v>10</v>
      </c>
      <c r="H8" s="56">
        <v>29</v>
      </c>
      <c r="I8" s="22">
        <v>7</v>
      </c>
      <c r="J8" s="23">
        <v>23</v>
      </c>
      <c r="K8" s="27"/>
      <c r="L8" s="30"/>
      <c r="M8" s="32"/>
      <c r="N8" s="38"/>
      <c r="O8" s="41"/>
      <c r="P8" s="44"/>
      <c r="Q8" s="47"/>
      <c r="R8" s="50"/>
      <c r="S8" s="53"/>
      <c r="T8" s="35"/>
      <c r="U8" s="60"/>
      <c r="V8" s="62">
        <f t="shared" si="0"/>
        <v>59</v>
      </c>
      <c r="W8" s="70"/>
      <c r="X8" s="73">
        <v>23</v>
      </c>
      <c r="Y8" s="67">
        <v>66</v>
      </c>
      <c r="Z8" s="63">
        <f t="shared" ref="Z8" si="6">Y8+X8-(V8+W8)</f>
        <v>30</v>
      </c>
      <c r="AA8" s="136">
        <f t="shared" si="2"/>
        <v>30</v>
      </c>
      <c r="AC8" s="167"/>
    </row>
    <row r="9" spans="1:29" x14ac:dyDescent="0.25">
      <c r="A9" s="160" t="s">
        <v>183</v>
      </c>
      <c r="B9" s="123">
        <v>16</v>
      </c>
      <c r="C9" s="126">
        <v>10</v>
      </c>
      <c r="D9" s="129">
        <v>16</v>
      </c>
      <c r="E9" s="164">
        <v>0</v>
      </c>
      <c r="F9" s="156" t="s">
        <v>122</v>
      </c>
      <c r="G9" s="120">
        <v>0</v>
      </c>
      <c r="H9" s="56">
        <v>29</v>
      </c>
      <c r="I9" s="22"/>
      <c r="J9" s="23"/>
      <c r="K9" s="27"/>
      <c r="L9" s="30"/>
      <c r="M9" s="32"/>
      <c r="N9" s="38"/>
      <c r="O9" s="41"/>
      <c r="P9" s="44"/>
      <c r="Q9" s="47"/>
      <c r="R9" s="50"/>
      <c r="S9" s="53"/>
      <c r="T9" s="35"/>
      <c r="U9" s="60"/>
      <c r="V9" s="62">
        <f t="shared" si="0"/>
        <v>29</v>
      </c>
      <c r="W9" s="70"/>
      <c r="X9" s="73"/>
      <c r="Y9" s="67">
        <v>25</v>
      </c>
      <c r="Z9" s="63">
        <f t="shared" ref="Z9" si="7">Y9+X9-(V9+W9)</f>
        <v>-4</v>
      </c>
      <c r="AA9" s="136">
        <f t="shared" ref="AA9" si="8">SMALL(Y9:Z9,1)</f>
        <v>-4</v>
      </c>
      <c r="AC9" s="167"/>
    </row>
    <row r="10" spans="1:29" x14ac:dyDescent="0.25">
      <c r="A10" s="161" t="s">
        <v>180</v>
      </c>
      <c r="B10" s="123">
        <v>21</v>
      </c>
      <c r="C10" s="126">
        <v>11</v>
      </c>
      <c r="D10" s="129">
        <v>22</v>
      </c>
      <c r="E10" s="164">
        <v>25</v>
      </c>
      <c r="F10" s="156" t="s">
        <v>133</v>
      </c>
      <c r="G10" s="120">
        <v>10</v>
      </c>
      <c r="H10" s="56"/>
      <c r="I10" s="22">
        <v>14</v>
      </c>
      <c r="J10" s="170" t="s">
        <v>181</v>
      </c>
      <c r="K10" s="170"/>
      <c r="L10" s="30"/>
      <c r="M10" s="32"/>
      <c r="N10" s="38"/>
      <c r="O10" s="41"/>
      <c r="P10" s="44"/>
      <c r="Q10" s="47"/>
      <c r="R10" s="50"/>
      <c r="S10" s="53"/>
      <c r="T10" s="35"/>
      <c r="U10" s="60"/>
      <c r="V10" s="62">
        <f t="shared" ref="V10" si="9">SUM(H10:U10)</f>
        <v>14</v>
      </c>
      <c r="W10" s="70"/>
      <c r="X10" s="73"/>
      <c r="Y10" s="67">
        <v>68</v>
      </c>
      <c r="Z10" s="63">
        <f t="shared" ref="Z10" si="10">Y10+X10-(V10+W10)</f>
        <v>54</v>
      </c>
      <c r="AA10" s="136">
        <f t="shared" ref="AA10" si="11">SMALL(Y10:Z10,1)</f>
        <v>54</v>
      </c>
      <c r="AC10" s="167"/>
    </row>
    <row r="11" spans="1:29" x14ac:dyDescent="0.25">
      <c r="A11" s="161" t="s">
        <v>177</v>
      </c>
      <c r="B11" s="123">
        <v>21</v>
      </c>
      <c r="C11" s="126">
        <v>11</v>
      </c>
      <c r="D11" s="129">
        <v>22</v>
      </c>
      <c r="E11" s="164">
        <v>18</v>
      </c>
      <c r="F11" s="156" t="s">
        <v>122</v>
      </c>
      <c r="G11" s="120">
        <v>0</v>
      </c>
      <c r="H11" s="56"/>
      <c r="I11" s="22">
        <v>43</v>
      </c>
      <c r="J11" s="23"/>
      <c r="K11" s="27"/>
      <c r="L11" s="30"/>
      <c r="M11" s="32">
        <v>16</v>
      </c>
      <c r="N11" s="38"/>
      <c r="O11" s="41"/>
      <c r="P11" s="44"/>
      <c r="Q11" s="47"/>
      <c r="R11" s="50"/>
      <c r="S11" s="53"/>
      <c r="T11" s="35"/>
      <c r="U11" s="60"/>
      <c r="V11" s="62">
        <f t="shared" ref="V11:V16" si="12">SUM(H11:U11)</f>
        <v>59</v>
      </c>
      <c r="W11" s="70"/>
      <c r="X11" s="73"/>
      <c r="Y11" s="67">
        <v>48</v>
      </c>
      <c r="Z11" s="63">
        <f t="shared" ref="Z11:Z16" si="13">Y11+X11-(V11+W11)</f>
        <v>-11</v>
      </c>
      <c r="AA11" s="136">
        <f t="shared" ref="AA11:AA16" si="14">SMALL(Y11:Z11,1)</f>
        <v>-11</v>
      </c>
      <c r="AC11" s="167"/>
    </row>
    <row r="12" spans="1:29" x14ac:dyDescent="0.25">
      <c r="A12" s="161" t="s">
        <v>174</v>
      </c>
      <c r="B12" s="123">
        <f>12</f>
        <v>12</v>
      </c>
      <c r="C12" s="126">
        <f>11+2</f>
        <v>13</v>
      </c>
      <c r="D12" s="129">
        <f>13+2</f>
        <v>15</v>
      </c>
      <c r="E12" s="164">
        <v>0</v>
      </c>
      <c r="F12" s="156" t="s">
        <v>122</v>
      </c>
      <c r="G12" s="120">
        <v>0</v>
      </c>
      <c r="H12" s="56"/>
      <c r="I12" s="22">
        <v>31</v>
      </c>
      <c r="J12" s="23"/>
      <c r="K12" s="27"/>
      <c r="L12" s="30"/>
      <c r="M12" s="32">
        <v>3</v>
      </c>
      <c r="N12" s="38"/>
      <c r="O12" s="41"/>
      <c r="P12" s="44"/>
      <c r="Q12" s="47"/>
      <c r="R12" s="50"/>
      <c r="S12" s="53"/>
      <c r="T12" s="35"/>
      <c r="U12" s="60"/>
      <c r="V12" s="62">
        <f t="shared" si="12"/>
        <v>34</v>
      </c>
      <c r="W12" s="70">
        <v>7</v>
      </c>
      <c r="X12" s="73"/>
      <c r="Y12" s="67">
        <v>31</v>
      </c>
      <c r="Z12" s="63">
        <f t="shared" si="13"/>
        <v>-10</v>
      </c>
      <c r="AA12" s="136">
        <f t="shared" si="14"/>
        <v>-10</v>
      </c>
      <c r="AC12" s="167"/>
    </row>
    <row r="13" spans="1:29" x14ac:dyDescent="0.25">
      <c r="A13" s="161" t="s">
        <v>173</v>
      </c>
      <c r="B13" s="123">
        <v>19</v>
      </c>
      <c r="C13" s="126">
        <v>11</v>
      </c>
      <c r="D13" s="129">
        <v>20</v>
      </c>
      <c r="E13" s="164">
        <v>18</v>
      </c>
      <c r="F13" s="156" t="s">
        <v>134</v>
      </c>
      <c r="G13" s="120">
        <v>10</v>
      </c>
      <c r="H13" s="56">
        <v>8</v>
      </c>
      <c r="I13" s="22">
        <v>26</v>
      </c>
      <c r="J13" s="171">
        <v>0</v>
      </c>
      <c r="K13" s="173">
        <v>0</v>
      </c>
      <c r="L13" s="172">
        <v>0</v>
      </c>
      <c r="M13" s="170" t="s">
        <v>181</v>
      </c>
      <c r="N13" s="38"/>
      <c r="O13" s="41"/>
      <c r="P13" s="44"/>
      <c r="Q13" s="47"/>
      <c r="R13" s="50"/>
      <c r="S13" s="53"/>
      <c r="T13" s="35">
        <v>22</v>
      </c>
      <c r="U13" s="60"/>
      <c r="V13" s="62">
        <f t="shared" si="12"/>
        <v>56</v>
      </c>
      <c r="W13" s="70"/>
      <c r="X13" s="73"/>
      <c r="Y13" s="67">
        <v>33</v>
      </c>
      <c r="Z13" s="63">
        <f t="shared" si="13"/>
        <v>-23</v>
      </c>
      <c r="AA13" s="136">
        <f t="shared" si="14"/>
        <v>-23</v>
      </c>
      <c r="AC13" s="167"/>
    </row>
    <row r="14" spans="1:29" x14ac:dyDescent="0.25">
      <c r="A14" s="161" t="s">
        <v>175</v>
      </c>
      <c r="B14" s="123">
        <f>17+4</f>
        <v>21</v>
      </c>
      <c r="C14" s="126">
        <f>10</f>
        <v>10</v>
      </c>
      <c r="D14" s="129">
        <f>18+4</f>
        <v>22</v>
      </c>
      <c r="E14" s="164">
        <v>18</v>
      </c>
      <c r="F14" s="156" t="s">
        <v>136</v>
      </c>
      <c r="G14" s="120">
        <v>2</v>
      </c>
      <c r="H14" s="56">
        <v>21</v>
      </c>
      <c r="I14" s="22"/>
      <c r="J14" s="23"/>
      <c r="K14" s="27"/>
      <c r="L14" s="30"/>
      <c r="M14" s="32"/>
      <c r="N14" s="38"/>
      <c r="O14" s="41"/>
      <c r="P14" s="44"/>
      <c r="Q14" s="47"/>
      <c r="R14" s="50"/>
      <c r="S14" s="53"/>
      <c r="T14" s="35">
        <v>17</v>
      </c>
      <c r="U14" s="60"/>
      <c r="V14" s="62">
        <f t="shared" si="12"/>
        <v>38</v>
      </c>
      <c r="W14" s="70">
        <v>9</v>
      </c>
      <c r="X14" s="73"/>
      <c r="Y14" s="67">
        <v>37</v>
      </c>
      <c r="Z14" s="63">
        <f t="shared" si="13"/>
        <v>-10</v>
      </c>
      <c r="AA14" s="136">
        <f t="shared" si="14"/>
        <v>-10</v>
      </c>
      <c r="AC14" s="167"/>
    </row>
    <row r="15" spans="1:29" x14ac:dyDescent="0.25">
      <c r="A15" s="161" t="s">
        <v>176</v>
      </c>
      <c r="B15" s="123">
        <f>19+2</f>
        <v>21</v>
      </c>
      <c r="C15" s="126">
        <f>10</f>
        <v>10</v>
      </c>
      <c r="D15" s="129">
        <f>20+2</f>
        <v>22</v>
      </c>
      <c r="E15" s="164">
        <v>19</v>
      </c>
      <c r="F15" s="156" t="s">
        <v>165</v>
      </c>
      <c r="G15" s="120">
        <v>2</v>
      </c>
      <c r="H15" s="56"/>
      <c r="I15" s="22">
        <v>15</v>
      </c>
      <c r="J15" s="23"/>
      <c r="K15" s="27"/>
      <c r="L15" s="30"/>
      <c r="M15" s="32"/>
      <c r="N15" s="38"/>
      <c r="O15" s="41"/>
      <c r="P15" s="44"/>
      <c r="Q15" s="47"/>
      <c r="R15" s="50"/>
      <c r="S15" s="53"/>
      <c r="T15" s="35">
        <v>31</v>
      </c>
      <c r="U15" s="60"/>
      <c r="V15" s="62">
        <f t="shared" si="12"/>
        <v>46</v>
      </c>
      <c r="W15" s="70">
        <v>9</v>
      </c>
      <c r="X15" s="73"/>
      <c r="Y15" s="67">
        <v>45</v>
      </c>
      <c r="Z15" s="63">
        <f t="shared" si="13"/>
        <v>-10</v>
      </c>
      <c r="AA15" s="136">
        <f t="shared" si="14"/>
        <v>-10</v>
      </c>
      <c r="AC15" s="167"/>
    </row>
    <row r="16" spans="1:29" x14ac:dyDescent="0.25">
      <c r="A16" s="161" t="s">
        <v>179</v>
      </c>
      <c r="B16" s="123">
        <v>18</v>
      </c>
      <c r="C16" s="126">
        <v>12</v>
      </c>
      <c r="D16" s="129">
        <v>19</v>
      </c>
      <c r="E16" s="164">
        <v>0</v>
      </c>
      <c r="F16" s="156" t="s">
        <v>122</v>
      </c>
      <c r="G16" s="120">
        <v>0</v>
      </c>
      <c r="H16" s="56"/>
      <c r="I16" s="22"/>
      <c r="J16" s="23">
        <v>31</v>
      </c>
      <c r="K16" s="27"/>
      <c r="L16" s="30"/>
      <c r="M16" s="32"/>
      <c r="N16" s="38"/>
      <c r="O16" s="41"/>
      <c r="P16" s="44"/>
      <c r="Q16" s="47"/>
      <c r="R16" s="50"/>
      <c r="S16" s="53"/>
      <c r="T16" s="35">
        <v>39</v>
      </c>
      <c r="U16" s="60"/>
      <c r="V16" s="62">
        <f t="shared" si="12"/>
        <v>70</v>
      </c>
      <c r="W16" s="70"/>
      <c r="X16" s="73"/>
      <c r="Y16" s="67">
        <v>64</v>
      </c>
      <c r="Z16" s="63">
        <f t="shared" si="13"/>
        <v>-6</v>
      </c>
      <c r="AA16" s="136">
        <f t="shared" si="14"/>
        <v>-6</v>
      </c>
      <c r="AC16" s="167"/>
    </row>
    <row r="17" spans="1:29" x14ac:dyDescent="0.25">
      <c r="A17" s="161" t="s">
        <v>187</v>
      </c>
      <c r="B17" s="123">
        <v>20</v>
      </c>
      <c r="C17" s="126">
        <v>11</v>
      </c>
      <c r="D17" s="129">
        <v>22</v>
      </c>
      <c r="E17" s="164">
        <v>17</v>
      </c>
      <c r="F17" s="156" t="s">
        <v>190</v>
      </c>
      <c r="G17" s="120">
        <v>10</v>
      </c>
      <c r="H17" s="56"/>
      <c r="I17" s="22">
        <v>21</v>
      </c>
      <c r="J17" s="171">
        <v>0</v>
      </c>
      <c r="K17" s="173">
        <v>0</v>
      </c>
      <c r="L17" s="172">
        <v>0</v>
      </c>
      <c r="M17" s="170" t="s">
        <v>181</v>
      </c>
      <c r="N17" s="38"/>
      <c r="O17" s="41"/>
      <c r="P17" s="44"/>
      <c r="Q17" s="47"/>
      <c r="R17" s="50"/>
      <c r="S17" s="53"/>
      <c r="T17" s="35"/>
      <c r="U17" s="60"/>
      <c r="V17" s="62">
        <f t="shared" ref="V17" si="15">SUM(H17:U17)</f>
        <v>21</v>
      </c>
      <c r="W17" s="70"/>
      <c r="X17" s="73"/>
      <c r="Y17" s="67">
        <v>115</v>
      </c>
      <c r="Z17" s="63">
        <f t="shared" ref="Z17" si="16">Y17+X17-(V17+W17)</f>
        <v>94</v>
      </c>
      <c r="AA17" s="136">
        <f t="shared" ref="AA17" si="17">SMALL(Y17:Z17,1)</f>
        <v>94</v>
      </c>
      <c r="AC17" s="167"/>
    </row>
    <row r="19" spans="1:29" x14ac:dyDescent="0.25">
      <c r="A19" s="83" t="s">
        <v>112</v>
      </c>
      <c r="B19" s="84" t="s">
        <v>113</v>
      </c>
      <c r="C19" s="83"/>
      <c r="D19" s="83"/>
      <c r="E19" s="83"/>
      <c r="F19" s="85"/>
      <c r="I19" s="157"/>
    </row>
    <row r="20" spans="1:29" x14ac:dyDescent="0.25">
      <c r="A20" s="82" t="s">
        <v>82</v>
      </c>
      <c r="B20" s="81" t="s">
        <v>114</v>
      </c>
      <c r="I20" s="157"/>
    </row>
    <row r="21" spans="1:29" x14ac:dyDescent="0.25">
      <c r="A21" s="82" t="s">
        <v>83</v>
      </c>
      <c r="B21" s="81" t="s">
        <v>84</v>
      </c>
      <c r="I21" s="157"/>
    </row>
    <row r="22" spans="1:29" x14ac:dyDescent="0.25">
      <c r="A22" s="82" t="s">
        <v>85</v>
      </c>
      <c r="B22" s="81" t="s">
        <v>86</v>
      </c>
      <c r="I22" s="157"/>
    </row>
    <row r="23" spans="1:29" x14ac:dyDescent="0.25">
      <c r="A23" s="82" t="s">
        <v>87</v>
      </c>
      <c r="B23" s="81" t="s">
        <v>88</v>
      </c>
      <c r="I23" s="157"/>
    </row>
    <row r="24" spans="1:29" x14ac:dyDescent="0.25">
      <c r="A24" s="82" t="s">
        <v>89</v>
      </c>
      <c r="B24" s="81" t="s">
        <v>90</v>
      </c>
      <c r="I24" s="157"/>
    </row>
    <row r="25" spans="1:29" x14ac:dyDescent="0.25">
      <c r="A25" s="82" t="s">
        <v>91</v>
      </c>
      <c r="B25" s="81" t="s">
        <v>92</v>
      </c>
      <c r="I25" s="157"/>
    </row>
    <row r="26" spans="1:29" x14ac:dyDescent="0.25">
      <c r="A26" s="82" t="s">
        <v>93</v>
      </c>
      <c r="B26" s="81" t="s">
        <v>94</v>
      </c>
      <c r="I26" s="157"/>
    </row>
    <row r="27" spans="1:29" x14ac:dyDescent="0.25">
      <c r="A27" s="82" t="s">
        <v>95</v>
      </c>
      <c r="B27" s="81" t="s">
        <v>96</v>
      </c>
      <c r="I27" s="157"/>
    </row>
    <row r="28" spans="1:29" x14ac:dyDescent="0.25">
      <c r="A28" s="82" t="s">
        <v>97</v>
      </c>
      <c r="B28" s="81" t="s">
        <v>98</v>
      </c>
      <c r="I28" s="157"/>
    </row>
    <row r="29" spans="1:29" x14ac:dyDescent="0.25">
      <c r="A29" s="82" t="s">
        <v>99</v>
      </c>
      <c r="B29" s="81" t="s">
        <v>100</v>
      </c>
    </row>
    <row r="30" spans="1:29" x14ac:dyDescent="0.25">
      <c r="A30" s="82" t="s">
        <v>101</v>
      </c>
      <c r="B30" s="81" t="s">
        <v>102</v>
      </c>
    </row>
    <row r="31" spans="1:29" x14ac:dyDescent="0.25">
      <c r="A31" s="82" t="s">
        <v>103</v>
      </c>
      <c r="B31" s="81" t="s">
        <v>104</v>
      </c>
    </row>
    <row r="32" spans="1:29" x14ac:dyDescent="0.25">
      <c r="A32" s="82" t="s">
        <v>105</v>
      </c>
      <c r="B32" s="81" t="s">
        <v>106</v>
      </c>
    </row>
    <row r="33" spans="1:2" x14ac:dyDescent="0.25">
      <c r="A33" s="82" t="s">
        <v>107</v>
      </c>
      <c r="B33" s="81" t="s">
        <v>108</v>
      </c>
    </row>
    <row r="34" spans="1:2" x14ac:dyDescent="0.25">
      <c r="A34" s="82" t="s">
        <v>109</v>
      </c>
      <c r="B34" s="81" t="s">
        <v>110</v>
      </c>
    </row>
    <row r="35" spans="1:2" x14ac:dyDescent="0.25">
      <c r="A35" s="82" t="s">
        <v>111</v>
      </c>
      <c r="B35" s="81" t="s">
        <v>115</v>
      </c>
    </row>
  </sheetData>
  <conditionalFormatting sqref="AA2:AA5 AA7:AA8">
    <cfRule type="cellIs" dxfId="10" priority="20" stopIfTrue="1" operator="lessThan">
      <formula>0.5</formula>
    </cfRule>
  </conditionalFormatting>
  <conditionalFormatting sqref="AA2:AA5 AA11:AA16 AA7:AA8">
    <cfRule type="cellIs" dxfId="9" priority="49" operator="lessThan">
      <formula>Y2/2</formula>
    </cfRule>
  </conditionalFormatting>
  <conditionalFormatting sqref="AA10">
    <cfRule type="cellIs" dxfId="8" priority="15" stopIfTrue="1" operator="lessThan">
      <formula>0.5</formula>
    </cfRule>
  </conditionalFormatting>
  <conditionalFormatting sqref="AA10">
    <cfRule type="cellIs" dxfId="7" priority="16" operator="lessThan">
      <formula>Y10/2</formula>
    </cfRule>
  </conditionalFormatting>
  <conditionalFormatting sqref="AA11:AA16">
    <cfRule type="cellIs" dxfId="6" priority="7" stopIfTrue="1" operator="lessThan">
      <formula>0.5</formula>
    </cfRule>
  </conditionalFormatting>
  <conditionalFormatting sqref="AA9">
    <cfRule type="cellIs" dxfId="5" priority="5" stopIfTrue="1" operator="lessThan">
      <formula>0.5</formula>
    </cfRule>
  </conditionalFormatting>
  <conditionalFormatting sqref="AA9">
    <cfRule type="cellIs" dxfId="4" priority="6" operator="lessThan">
      <formula>Y9/2</formula>
    </cfRule>
  </conditionalFormatting>
  <conditionalFormatting sqref="AA6">
    <cfRule type="cellIs" dxfId="3" priority="3" stopIfTrue="1" operator="lessThan">
      <formula>0.5</formula>
    </cfRule>
  </conditionalFormatting>
  <conditionalFormatting sqref="AA6">
    <cfRule type="cellIs" dxfId="2" priority="4" operator="lessThan">
      <formula>Y6/2</formula>
    </cfRule>
  </conditionalFormatting>
  <conditionalFormatting sqref="AA17">
    <cfRule type="cellIs" dxfId="1" priority="2" operator="lessThan">
      <formula>Y17/2</formula>
    </cfRule>
  </conditionalFormatting>
  <conditionalFormatting sqref="AA17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25">
      <c r="B2" s="6" t="s">
        <v>16</v>
      </c>
      <c r="C2" s="7">
        <f ca="1">RANDBETWEEN(1,3)</f>
        <v>1</v>
      </c>
      <c r="D2" s="7">
        <f ca="1">RANDBETWEEN(1,3)+RANDBETWEEN(1,3)</f>
        <v>2</v>
      </c>
      <c r="E2" s="7">
        <f ca="1">RANDBETWEEN(1,3)+RANDBETWEEN(1,3)+RANDBETWEEN(1,3)</f>
        <v>7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14</v>
      </c>
      <c r="L2" s="1"/>
      <c r="M2" s="1"/>
      <c r="N2" s="1"/>
      <c r="O2" s="1"/>
      <c r="P2" s="1"/>
    </row>
    <row r="3" spans="1:16" x14ac:dyDescent="0.25">
      <c r="B3" s="9" t="s">
        <v>17</v>
      </c>
      <c r="C3" s="10">
        <f ca="1">RANDBETWEEN(1,4)</f>
        <v>3</v>
      </c>
      <c r="D3" s="10">
        <f ca="1">RANDBETWEEN(1,4)+RANDBETWEEN(1,4)</f>
        <v>5</v>
      </c>
      <c r="E3" s="10">
        <f ca="1">RANDBETWEEN(1,4)+RANDBETWEEN(1,4)+RANDBETWEEN(1,4)</f>
        <v>7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9</v>
      </c>
      <c r="H3" s="11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25">
      <c r="B4" s="9" t="s">
        <v>18</v>
      </c>
      <c r="C4" s="10">
        <f ca="1">RANDBETWEEN(1,6)</f>
        <v>1</v>
      </c>
      <c r="D4" s="10">
        <f ca="1">RANDBETWEEN(1,6)+RANDBETWEEN(1,6)</f>
        <v>4</v>
      </c>
      <c r="E4" s="10">
        <f ca="1">RANDBETWEEN(1,6)+RANDBETWEEN(1,6)+RANDBETWEEN(1,6)</f>
        <v>12</v>
      </c>
      <c r="F4" s="10">
        <f ca="1">RANDBETWEEN(1,6)+RANDBETWEEN(1,6)+RANDBETWEEN(1,6)+RANDBETWEEN(1,6)</f>
        <v>10</v>
      </c>
      <c r="G4" s="10">
        <f ca="1">RANDBETWEEN(1,6)+RANDBETWEEN(1,6)+RANDBETWEEN(1,6)+RANDBETWEEN(1,6)+RANDBETWEEN(1,6)</f>
        <v>16</v>
      </c>
      <c r="H4" s="11">
        <f ca="1">RANDBETWEEN(1,6)+RANDBETWEEN(1,6)+RANDBETWEEN(1,6)+RANDBETWEEN(1,6)+RANDBETWEEN(1,6)+RANDBETWEEN(1,6)</f>
        <v>14</v>
      </c>
      <c r="L4" s="1"/>
      <c r="M4" s="1"/>
      <c r="N4" s="1"/>
      <c r="O4" s="1"/>
      <c r="P4" s="1"/>
    </row>
    <row r="5" spans="1:16" x14ac:dyDescent="0.25">
      <c r="B5" s="9" t="s">
        <v>19</v>
      </c>
      <c r="C5" s="10">
        <f ca="1">RANDBETWEEN(1,8)</f>
        <v>8</v>
      </c>
      <c r="D5" s="10">
        <f ca="1">RANDBETWEEN(1,8)+RANDBETWEEN(1,8)</f>
        <v>8</v>
      </c>
      <c r="E5" s="10">
        <f ca="1">RANDBETWEEN(1,8)+RANDBETWEEN(1,8)+RANDBETWEEN(1,8)</f>
        <v>10</v>
      </c>
      <c r="F5" s="10">
        <f ca="1">RANDBETWEEN(1,8)+RANDBETWEEN(1,8)+RANDBETWEEN(1,8)+RANDBETWEEN(1,8)</f>
        <v>16</v>
      </c>
      <c r="G5" s="10">
        <f ca="1">RANDBETWEEN(1,8)+RANDBETWEEN(1,8)+RANDBETWEEN(1,8)+RANDBETWEEN(1,8)+RANDBETWEEN(1,8)</f>
        <v>23</v>
      </c>
      <c r="H5" s="11">
        <f ca="1">RANDBETWEEN(1,8)+RANDBETWEEN(1,8)+RANDBETWEEN(1,8)+RANDBETWEEN(1,8)+RANDBETWEEN(1,8)+RANDBETWEEN(1,8)</f>
        <v>26</v>
      </c>
      <c r="L5" s="1"/>
      <c r="M5" s="1"/>
      <c r="N5" s="1"/>
      <c r="O5" s="1"/>
      <c r="P5" s="1"/>
    </row>
    <row r="6" spans="1:16" x14ac:dyDescent="0.25">
      <c r="B6" s="9" t="s">
        <v>20</v>
      </c>
      <c r="C6" s="10">
        <f ca="1">RANDBETWEEN(1,10)</f>
        <v>8</v>
      </c>
      <c r="D6" s="10">
        <f ca="1">RANDBETWEEN(1,10)+RANDBETWEEN(1,10)</f>
        <v>11</v>
      </c>
      <c r="E6" s="10">
        <f ca="1">RANDBETWEEN(1,10)+RANDBETWEEN(1,10)+RANDBETWEEN(1,10)</f>
        <v>21</v>
      </c>
      <c r="F6" s="10">
        <f ca="1">RANDBETWEEN(1,10)+RANDBETWEEN(1,10)+RANDBETWEEN(1,10)+RANDBETWEEN(1,10)</f>
        <v>21</v>
      </c>
      <c r="G6" s="10">
        <f ca="1">RANDBETWEEN(1,10)+RANDBETWEEN(1,10)+RANDBETWEEN(1,10)+RANDBETWEEN(1,10)+RANDBETWEEN(1,10)</f>
        <v>33</v>
      </c>
      <c r="H6" s="11">
        <f ca="1">RANDBETWEEN(1,10)+RANDBETWEEN(1,10)+RANDBETWEEN(1,10)+RANDBETWEEN(1,10)+RANDBETWEEN(1,10)+RANDBETWEEN(1,10)</f>
        <v>46</v>
      </c>
      <c r="L6" s="1"/>
      <c r="M6" s="1"/>
      <c r="N6" s="1"/>
      <c r="O6" s="1"/>
      <c r="P6" s="1"/>
    </row>
    <row r="7" spans="1:16" x14ac:dyDescent="0.25">
      <c r="B7" s="9" t="s">
        <v>21</v>
      </c>
      <c r="C7" s="10">
        <f ca="1">RANDBETWEEN(1,12)</f>
        <v>11</v>
      </c>
      <c r="D7" s="10">
        <f ca="1">RANDBETWEEN(1,12)+RANDBETWEEN(1,12)</f>
        <v>3</v>
      </c>
      <c r="E7" s="10">
        <f ca="1">RANDBETWEEN(1,12)+RANDBETWEEN(1,12)+RANDBETWEEN(1,12)</f>
        <v>22</v>
      </c>
      <c r="F7" s="10">
        <f ca="1">RANDBETWEEN(1,12)+RANDBETWEEN(1,12)+RANDBETWEEN(1,12)+RANDBETWEEN(1,12)</f>
        <v>24</v>
      </c>
      <c r="G7" s="10">
        <f ca="1">RANDBETWEEN(1,12)+RANDBETWEEN(1,12)+RANDBETWEEN(1,12)+RANDBETWEEN(1,12)+RANDBETWEEN(1,12)</f>
        <v>38</v>
      </c>
      <c r="H7" s="11">
        <f ca="1">RANDBETWEEN(1,12)+RANDBETWEEN(1,12)+RANDBETWEEN(1,12)+RANDBETWEEN(1,12)+RANDBETWEEN(1,12)+RANDBETWEEN(1,12)</f>
        <v>52</v>
      </c>
      <c r="L7" s="1"/>
      <c r="M7" s="1"/>
      <c r="N7" s="1"/>
      <c r="O7" s="1"/>
      <c r="P7" s="1"/>
    </row>
    <row r="8" spans="1:16" x14ac:dyDescent="0.25">
      <c r="B8" s="9" t="s">
        <v>22</v>
      </c>
      <c r="C8" s="10">
        <f ca="1">RANDBETWEEN(1,20)</f>
        <v>8</v>
      </c>
      <c r="D8" s="10">
        <f ca="1">RANDBETWEEN(1,20)+RANDBETWEEN(1,20)</f>
        <v>15</v>
      </c>
      <c r="E8" s="10">
        <f ca="1">RANDBETWEEN(1,20)+RANDBETWEEN(1,20)+RANDBETWEEN(1,20)</f>
        <v>31</v>
      </c>
      <c r="F8" s="10">
        <f ca="1">RANDBETWEEN(1,20)+RANDBETWEEN(1,20)+RANDBETWEEN(1,20)+RANDBETWEEN(1,20)</f>
        <v>54</v>
      </c>
      <c r="G8" s="10">
        <f ca="1">RANDBETWEEN(1,20)+RANDBETWEEN(1,20)+RANDBETWEEN(1,20)+RANDBETWEEN(1,20)+RANDBETWEEN(1,20)</f>
        <v>60</v>
      </c>
      <c r="H8" s="11">
        <f ca="1">RANDBETWEEN(1,20)+RANDBETWEEN(1,20)+RANDBETWEEN(1,20)+RANDBETWEEN(1,20)+RANDBETWEEN(1,20)+RANDBETWEEN(1,20)</f>
        <v>73</v>
      </c>
      <c r="L8" s="1"/>
      <c r="M8" s="1"/>
      <c r="N8" s="1"/>
      <c r="O8" s="1"/>
      <c r="P8" s="1"/>
    </row>
    <row r="9" spans="1:16" ht="16.5" thickBot="1" x14ac:dyDescent="0.3">
      <c r="B9" s="12" t="s">
        <v>23</v>
      </c>
      <c r="C9" s="13">
        <f ca="1">RANDBETWEEN(1,100)</f>
        <v>45</v>
      </c>
      <c r="D9" s="13">
        <f ca="1">RANDBETWEEN(1,100)+RANDBETWEEN(1,100)</f>
        <v>74</v>
      </c>
      <c r="E9" s="13">
        <f ca="1">RANDBETWEEN(1,100)+RANDBETWEEN(1,100)+RANDBETWEEN(1,100)</f>
        <v>83</v>
      </c>
      <c r="F9" s="13">
        <f ca="1">RANDBETWEEN(1,100)+RANDBETWEEN(1,100)+RANDBETWEEN(1,100)+RANDBETWEEN(1,100)</f>
        <v>288</v>
      </c>
      <c r="G9" s="13">
        <f ca="1">RANDBETWEEN(1,100)+RANDBETWEEN(1,100)+RANDBETWEEN(1,100)+RANDBETWEEN(1,100)+RANDBETWEEN(1,100)</f>
        <v>223</v>
      </c>
      <c r="H9" s="14">
        <f ca="1">RANDBETWEEN(1,100)+RANDBETWEEN(1,100)+RANDBETWEEN(1,100)+RANDBETWEEN(1,100)+RANDBETWEEN(1,100)+RANDBETWEEN(1,100)</f>
        <v>241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2014-04-26T19:59:42Z</cp:lastPrinted>
  <dcterms:created xsi:type="dcterms:W3CDTF">2014-01-30T16:13:23Z</dcterms:created>
  <dcterms:modified xsi:type="dcterms:W3CDTF">2014-07-01T17:27:31Z</dcterms:modified>
</cp:coreProperties>
</file>