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3" i="1" l="1"/>
  <c r="E13" i="1" s="1"/>
  <c r="D14" i="1"/>
  <c r="E14" i="1" s="1"/>
  <c r="D15" i="1"/>
  <c r="E15" i="1" s="1"/>
  <c r="D11" i="1"/>
  <c r="E11" i="1" s="1"/>
  <c r="E10" i="1" l="1"/>
  <c r="D16" i="1"/>
  <c r="E16" i="1" s="1"/>
  <c r="D17" i="1"/>
  <c r="E17" i="1" s="1"/>
  <c r="D19" i="1"/>
  <c r="D9" i="3"/>
  <c r="E9" i="3" s="1"/>
  <c r="J27" i="3" l="1"/>
  <c r="K27" i="3" s="1"/>
  <c r="V7" i="5" l="1"/>
  <c r="Z7" i="5" s="1"/>
  <c r="AA7" i="5" s="1"/>
  <c r="Y4" i="5" l="1"/>
  <c r="Y15" i="5" l="1"/>
  <c r="D15" i="5" l="1"/>
  <c r="B15" i="5"/>
  <c r="H14" i="2" l="1"/>
  <c r="I14" i="2" s="1"/>
  <c r="Y10" i="5" l="1"/>
  <c r="D10" i="5"/>
  <c r="C10" i="5"/>
  <c r="B10" i="5"/>
  <c r="F4" i="2"/>
  <c r="F5" i="2"/>
  <c r="Y3" i="5" l="1"/>
  <c r="V14" i="5" l="1"/>
  <c r="Z14" i="5" s="1"/>
  <c r="AA14" i="5" s="1"/>
  <c r="J26" i="3" l="1"/>
  <c r="K26" i="3" s="1"/>
  <c r="H20" i="2" l="1"/>
  <c r="I20" i="2" s="1"/>
  <c r="H19" i="2" l="1"/>
  <c r="I19" i="2" s="1"/>
  <c r="J25" i="3" l="1"/>
  <c r="K25" i="3" s="1"/>
  <c r="J24" i="3"/>
  <c r="K24" i="3" s="1"/>
  <c r="J23" i="3"/>
  <c r="K23" i="3" s="1"/>
  <c r="H18" i="2"/>
  <c r="I18" i="2" s="1"/>
  <c r="V19" i="5"/>
  <c r="Z19" i="5" s="1"/>
  <c r="AA19" i="5" s="1"/>
  <c r="H9" i="2" l="1"/>
  <c r="I9" i="2" s="1"/>
  <c r="H5" i="2" l="1"/>
  <c r="I5" i="2" s="1"/>
  <c r="H4" i="2"/>
  <c r="I4" i="2" s="1"/>
  <c r="V9" i="5"/>
  <c r="Z9" i="5" s="1"/>
  <c r="AA9" i="5" s="1"/>
  <c r="C5" i="1" l="1"/>
  <c r="E4" i="1" l="1"/>
  <c r="H17" i="2"/>
  <c r="I17" i="2" s="1"/>
  <c r="H16" i="2"/>
  <c r="E16" i="2"/>
  <c r="V18" i="5"/>
  <c r="Z18" i="5" s="1"/>
  <c r="AA18" i="5" s="1"/>
  <c r="I16" i="2" l="1"/>
  <c r="H15" i="2"/>
  <c r="I15" i="2" s="1"/>
  <c r="H13" i="2"/>
  <c r="I13" i="2" s="1"/>
  <c r="H12" i="2"/>
  <c r="I12" i="2" s="1"/>
  <c r="H11" i="2"/>
  <c r="I11" i="2" s="1"/>
  <c r="H10" i="2"/>
  <c r="I10" i="2" s="1"/>
  <c r="E2" i="1" l="1"/>
  <c r="E7" i="1"/>
  <c r="B2" i="5" l="1"/>
  <c r="V11" i="5"/>
  <c r="E2" i="2" l="1"/>
  <c r="H2" i="2" l="1"/>
  <c r="D3" i="5" l="1"/>
  <c r="C3" i="5"/>
  <c r="B3" i="5"/>
  <c r="J22" i="3" l="1"/>
  <c r="K22" i="3" s="1"/>
  <c r="J21" i="3"/>
  <c r="K21" i="3" s="1"/>
  <c r="J20" i="3"/>
  <c r="K20" i="3" s="1"/>
  <c r="V15" i="5"/>
  <c r="Z15" i="5" s="1"/>
  <c r="AA15" i="5" s="1"/>
  <c r="V16" i="5"/>
  <c r="Z16" i="5" s="1"/>
  <c r="AA16" i="5" s="1"/>
  <c r="V17" i="5"/>
  <c r="Z17" i="5" s="1"/>
  <c r="AA17" i="5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I3" i="3"/>
  <c r="C3" i="3" l="1"/>
  <c r="G2" i="2" l="1"/>
  <c r="G3" i="2" l="1"/>
  <c r="V13" i="5" l="1"/>
  <c r="Z13" i="5" s="1"/>
  <c r="AA13" i="5" s="1"/>
  <c r="D8" i="3" l="1"/>
  <c r="E8" i="3" s="1"/>
  <c r="D5" i="5" l="1"/>
  <c r="C5" i="5"/>
  <c r="B5" i="5"/>
  <c r="D4" i="5" l="1"/>
  <c r="C4" i="5"/>
  <c r="B4" i="5"/>
  <c r="V6" i="5" l="1"/>
  <c r="Z6" i="5" s="1"/>
  <c r="AA6" i="5" s="1"/>
  <c r="V10" i="5" l="1"/>
  <c r="D7" i="3" l="1"/>
  <c r="E7" i="3" s="1"/>
  <c r="D6" i="3"/>
  <c r="E6" i="3" s="1"/>
  <c r="D5" i="3"/>
  <c r="E5" i="3" s="1"/>
  <c r="Z10" i="5"/>
  <c r="AA10" i="5" s="1"/>
  <c r="D4" i="3" l="1"/>
  <c r="E4" i="3" s="1"/>
  <c r="D3" i="3"/>
  <c r="E3" i="3" s="1"/>
  <c r="D2" i="3"/>
  <c r="E2" i="3" s="1"/>
  <c r="H3" i="2"/>
  <c r="I3" i="2" s="1"/>
  <c r="I2" i="2"/>
  <c r="H8" i="2" l="1"/>
  <c r="I8" i="2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V12" i="5" l="1"/>
  <c r="Z12" i="5" s="1"/>
  <c r="AA12" i="5" s="1"/>
  <c r="Z11" i="5"/>
  <c r="AA11" i="5" s="1"/>
  <c r="D2" i="5" l="1"/>
  <c r="C2" i="5"/>
  <c r="V8" i="5" l="1"/>
  <c r="V5" i="5"/>
  <c r="V4" i="5"/>
  <c r="V3" i="5"/>
  <c r="I11" i="1" l="1"/>
  <c r="I10" i="1"/>
  <c r="I12" i="1" s="1"/>
  <c r="I13" i="1" s="1"/>
  <c r="I9" i="1"/>
  <c r="E9" i="1" l="1"/>
  <c r="M10" i="1"/>
  <c r="M11" i="1"/>
  <c r="M20" i="1" s="1"/>
  <c r="M12" i="1"/>
  <c r="M13" i="1" l="1"/>
  <c r="M14" i="1" s="1"/>
  <c r="Y5" i="5"/>
  <c r="E3" i="1" l="1"/>
  <c r="E5" i="1" l="1"/>
  <c r="Z8" i="5" l="1"/>
  <c r="AA8" i="5" s="1"/>
  <c r="M18" i="1" l="1"/>
  <c r="D5" i="4" l="1"/>
  <c r="E8" i="1" l="1"/>
  <c r="E6" i="1"/>
  <c r="V2" i="5" l="1"/>
  <c r="M16" i="1" l="1"/>
  <c r="Z5" i="5"/>
  <c r="AA5" i="5" s="1"/>
  <c r="Z4" i="5"/>
  <c r="AA4" i="5" s="1"/>
  <c r="Z3" i="5"/>
  <c r="AA3" i="5" s="1"/>
  <c r="Z2" i="5"/>
  <c r="AA2" i="5" s="1"/>
  <c r="M17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E2" authorId="0">
      <text>
        <r>
          <rPr>
            <i/>
            <sz val="12"/>
            <color theme="1"/>
            <rFont val="Times New Roman"/>
            <family val="1"/>
          </rPr>
          <t>+2 belt of the champion</t>
        </r>
      </text>
    </comment>
    <comment ref="G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8" authorId="0">
      <text>
        <r>
          <rPr>
            <sz val="12"/>
            <color theme="1"/>
            <rFont val="Times New Roman"/>
            <family val="2"/>
          </rPr>
          <t xml:space="preserve">Weapon Focus + 1
</t>
        </r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9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16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I3" authorId="0">
      <text>
        <r>
          <rPr>
            <sz val="12"/>
            <color theme="1"/>
            <rFont val="Times New Roman"/>
            <family val="2"/>
          </rPr>
          <t>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Y3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Y4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Y10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F11" authorId="0">
      <text>
        <r>
          <rPr>
            <b/>
            <sz val="12"/>
            <color theme="1"/>
            <rFont val="Times New Roman"/>
            <family val="1"/>
          </rPr>
          <t xml:space="preserve">Immune </t>
        </r>
        <r>
          <rPr>
            <sz val="12"/>
            <color theme="1"/>
            <rFont val="Times New Roman"/>
            <family val="2"/>
          </rPr>
          <t>to fire, poison, mind-affecting spells and abilities, sleep effects, stun, paralysis, death effects; SR 16; resist acid &amp; cold 10.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Y15" authorId="0">
      <text>
        <r>
          <rPr>
            <i/>
            <sz val="12"/>
            <color theme="1"/>
            <rFont val="Times New Roman"/>
            <family val="1"/>
          </rPr>
          <t>false life 7 + 5 = 12</t>
        </r>
      </text>
    </comment>
  </commentList>
</comments>
</file>

<file path=xl/sharedStrings.xml><?xml version="1.0" encoding="utf-8"?>
<sst xmlns="http://schemas.openxmlformats.org/spreadsheetml/2006/main" count="319" uniqueCount="158">
  <si>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</si>
  <si>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</si>
  <si>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</si>
  <si>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</si>
  <si>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</si>
  <si>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</si>
  <si>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</si>
  <si>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</si>
  <si>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</si>
  <si>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</si>
  <si>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</si>
  <si>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</si>
  <si>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</si>
  <si>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</si>
  <si>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</si>
  <si>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</si>
  <si>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</si>
  <si>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</si>
  <si>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</si>
  <si>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</si>
  <si>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</si>
  <si>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</si>
  <si>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</si>
  <si>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</si>
  <si>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</si>
  <si>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</si>
  <si>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</si>
  <si>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</si>
  <si>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</si>
  <si>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</si>
  <si>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</si>
  <si>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</si>
  <si>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</si>
  <si>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</si>
  <si>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</si>
  <si>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</si>
  <si>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</si>
  <si>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</si>
  <si>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</si>
  <si>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</si>
  <si>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</si>
  <si>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</si>
  <si>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</si>
  <si>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</si>
  <si>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</si>
  <si>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</si>
  <si>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</si>
  <si>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</si>
  <si>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</si>
  <si>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</si>
  <si>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</si>
  <si>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</si>
  <si>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</si>
  <si>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</si>
  <si>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</si>
  <si>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</si>
  <si>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</si>
  <si>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</si>
  <si>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</si>
  <si>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</si>
  <si>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</si>
  <si>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</si>
  <si>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</si>
  <si>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</si>
  <si>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</si>
  <si>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</si>
  <si>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</si>
  <si>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</si>
  <si>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</si>
  <si>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</si>
  <si>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</si>
  <si>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</si>
  <si>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</si>
  <si>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</si>
  <si>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</si>
  <si>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</si>
  <si>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</si>
  <si>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</si>
  <si>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</si>
  <si>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</si>
  <si>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</si>
  <si>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</si>
  <si>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</si>
  <si>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</si>
  <si>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</si>
  <si>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</si>
  <si>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Tengrand</t>
  </si>
  <si>
    <t>none</t>
  </si>
  <si>
    <t>construct / fighter</t>
  </si>
  <si>
    <t>Spell Resist</t>
  </si>
  <si>
    <t>Stoneskin Absorbs</t>
  </si>
  <si>
    <t>Persephone</t>
  </si>
  <si>
    <t>dragon shaman</t>
  </si>
  <si>
    <t>hammer, elbows</t>
  </si>
  <si>
    <t>shard hvy xbow</t>
  </si>
  <si>
    <t>1d10</t>
  </si>
  <si>
    <t>boar</t>
  </si>
  <si>
    <t>Balance</t>
  </si>
  <si>
    <t>2d4 + 2 x4</t>
  </si>
  <si>
    <t>MW cold iron greatsword</t>
  </si>
  <si>
    <t>2d6+4/19–20</t>
  </si>
  <si>
    <t>Steel Devil</t>
  </si>
  <si>
    <t>20’</t>
  </si>
  <si>
    <t>Drowned</t>
  </si>
  <si>
    <t>Dessicator</t>
  </si>
  <si>
    <t>Necropolitan</t>
  </si>
  <si>
    <t>Skin Kite</t>
  </si>
  <si>
    <t>Voidwraith</t>
  </si>
  <si>
    <t>Fiendish Codex I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</si>
  <si>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</si>
  <si>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good</t>
  </si>
  <si>
    <t>R10</t>
  </si>
  <si>
    <t>fast healing 5</t>
  </si>
  <si>
    <t>2 slams</t>
  </si>
  <si>
    <t>1d8+12</t>
  </si>
  <si>
    <t>Slam</t>
  </si>
  <si>
    <t>MM III</t>
  </si>
  <si>
    <t>Libris Mortis</t>
  </si>
  <si>
    <t>Grapple</t>
  </si>
  <si>
    <t>f60’</t>
  </si>
  <si>
    <t>10’/f40’</t>
  </si>
  <si>
    <t>30’/f60’</t>
  </si>
  <si>
    <t>Slumbrah</t>
  </si>
  <si>
    <t>cold iron &amp; magic</t>
  </si>
  <si>
    <t>night hag</t>
  </si>
  <si>
    <t>Bite</t>
  </si>
  <si>
    <t>2d6 + 6 + disease</t>
  </si>
  <si>
    <t>Ray spell</t>
  </si>
  <si>
    <t>varies</t>
  </si>
  <si>
    <t>Slumbrah (night hag)</t>
  </si>
  <si>
    <t>MM I</t>
  </si>
  <si>
    <t>1d4 + 1d2 Con</t>
  </si>
  <si>
    <t>Steal Breath Touch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</si>
  <si>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</si>
  <si>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t>wolverine</t>
  </si>
  <si>
    <t>claw</t>
  </si>
  <si>
    <t>1d4+2</t>
  </si>
  <si>
    <t>bite</t>
  </si>
  <si>
    <t>1d6+1</t>
  </si>
  <si>
    <t>push</t>
  </si>
  <si>
    <t>5’ push</t>
  </si>
  <si>
    <t>Stitched Devil</t>
  </si>
  <si>
    <t>4 Claws</t>
  </si>
  <si>
    <t>1d8+7</t>
  </si>
  <si>
    <t>1d6+3</t>
  </si>
  <si>
    <t>Dispel M</t>
  </si>
  <si>
    <t>Dessicator 1</t>
  </si>
  <si>
    <t>Dessicator 2</t>
  </si>
  <si>
    <t>1d8 + fatigue</t>
  </si>
  <si>
    <t>Pin</t>
  </si>
  <si>
    <t>Meld</t>
  </si>
  <si>
    <t>Quarterstaff +1</t>
  </si>
  <si>
    <t>1d6-1+1</t>
  </si>
  <si>
    <t>Little Jadin</t>
  </si>
  <si>
    <t>Intimidate</t>
  </si>
  <si>
    <t>Con</t>
  </si>
  <si>
    <t>Mortimer</t>
  </si>
  <si>
    <r>
      <t>Little Jadin</t>
    </r>
    <r>
      <rPr>
        <vertAlign val="superscript"/>
        <sz val="12"/>
        <color theme="1"/>
        <rFont val="Times New Roman"/>
        <family val="1"/>
      </rPr>
      <t>cg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</si>
</sst>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8000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17" fillId="22" borderId="8" xfId="0" applyFont="1" applyFill="1" applyBorder="1" applyAlignment="1">
      <alignment horizontal="center"/>
    </xf>
    <xf numFmtId="0" fontId="17" fillId="25" borderId="8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0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8000"/>
      <color rgb="FF0000FF"/>
      <color rgb="FFFF33CC"/>
      <color rgb="FFFF9999"/>
      <color rgb="FFFF99FF"/>
      <color rgb="FFFF00FF"/>
      <color rgb="FFFFCCFF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14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17</c:v>
                </c:pt>
                <c:pt idx="2">
                  <c:v>13</c:v>
                </c:pt>
                <c:pt idx="3">
                  <c:v>24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19</c:v>
                </c:pt>
                <c:pt idx="2">
                  <c:v>23</c:v>
                </c:pt>
                <c:pt idx="3">
                  <c:v>27</c:v>
                </c:pt>
                <c:pt idx="4">
                  <c:v>41</c:v>
                </c:pt>
                <c:pt idx="5">
                  <c:v>57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37</c:v>
                </c:pt>
                <c:pt idx="2">
                  <c:v>35</c:v>
                </c:pt>
                <c:pt idx="3">
                  <c:v>37</c:v>
                </c:pt>
                <c:pt idx="4">
                  <c:v>44</c:v>
                </c:pt>
                <c:pt idx="5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35424"/>
        <c:axId val="145336960"/>
        <c:axId val="40325120"/>
      </c:area3DChart>
      <c:catAx>
        <c:axId val="145335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336960"/>
        <c:crosses val="autoZero"/>
        <c:auto val="1"/>
        <c:lblAlgn val="ctr"/>
        <c:lblOffset val="100"/>
        <c:noMultiLvlLbl val="0"/>
      </c:catAx>
      <c:valAx>
        <c:axId val="14533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335424"/>
        <c:crosses val="autoZero"/>
        <c:crossBetween val="midCat"/>
      </c:valAx>
      <c:serAx>
        <c:axId val="40325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3369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17</c:v>
                </c:pt>
                <c:pt idx="5">
                  <c:v>19</c:v>
                </c:pt>
                <c:pt idx="6">
                  <c:v>37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23</c:v>
                </c:pt>
                <c:pt idx="6">
                  <c:v>35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17</c:v>
                </c:pt>
                <c:pt idx="4">
                  <c:v>24</c:v>
                </c:pt>
                <c:pt idx="5">
                  <c:v>27</c:v>
                </c:pt>
                <c:pt idx="6">
                  <c:v>37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12</c:v>
                </c:pt>
                <c:pt idx="3">
                  <c:v>19</c:v>
                </c:pt>
                <c:pt idx="4">
                  <c:v>28</c:v>
                </c:pt>
                <c:pt idx="5">
                  <c:v>41</c:v>
                </c:pt>
                <c:pt idx="6">
                  <c:v>44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20</c:v>
                </c:pt>
                <c:pt idx="3">
                  <c:v>21</c:v>
                </c:pt>
                <c:pt idx="4">
                  <c:v>28</c:v>
                </c:pt>
                <c:pt idx="5">
                  <c:v>57</c:v>
                </c:pt>
                <c:pt idx="6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46560"/>
        <c:axId val="112948352"/>
        <c:axId val="92216384"/>
      </c:area3DChart>
      <c:catAx>
        <c:axId val="112946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948352"/>
        <c:crosses val="autoZero"/>
        <c:auto val="1"/>
        <c:lblAlgn val="ctr"/>
        <c:lblOffset val="100"/>
        <c:noMultiLvlLbl val="0"/>
      </c:catAx>
      <c:valAx>
        <c:axId val="11294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946560"/>
        <c:crosses val="autoZero"/>
        <c:crossBetween val="midCat"/>
      </c:valAx>
      <c:serAx>
        <c:axId val="9221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29483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14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17</c:v>
                </c:pt>
                <c:pt idx="2">
                  <c:v>13</c:v>
                </c:pt>
                <c:pt idx="3">
                  <c:v>24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19</c:v>
                </c:pt>
                <c:pt idx="2">
                  <c:v>23</c:v>
                </c:pt>
                <c:pt idx="3">
                  <c:v>27</c:v>
                </c:pt>
                <c:pt idx="4">
                  <c:v>41</c:v>
                </c:pt>
                <c:pt idx="5">
                  <c:v>57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37</c:v>
                </c:pt>
                <c:pt idx="2">
                  <c:v>35</c:v>
                </c:pt>
                <c:pt idx="3">
                  <c:v>37</c:v>
                </c:pt>
                <c:pt idx="4">
                  <c:v>44</c:v>
                </c:pt>
                <c:pt idx="5">
                  <c:v>40</c:v>
                </c:pt>
              </c:numCache>
            </c:numRef>
          </c:val>
        </c:ser>
        <c:bandFmts/>
        <c:axId val="128269312"/>
        <c:axId val="128279296"/>
        <c:axId val="119965888"/>
      </c:surface3DChart>
      <c:catAx>
        <c:axId val="128269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279296"/>
        <c:crosses val="autoZero"/>
        <c:auto val="1"/>
        <c:lblAlgn val="ctr"/>
        <c:lblOffset val="100"/>
        <c:noMultiLvlLbl val="0"/>
      </c:catAx>
      <c:valAx>
        <c:axId val="12827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269312"/>
        <c:crosses val="autoZero"/>
        <c:crossBetween val="midCat"/>
      </c:valAx>
      <c:serAx>
        <c:axId val="119965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2792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190500</xdr:rowOff>
    </xdr:from>
    <xdr:to>
      <xdr:col>3</xdr:col>
      <xdr:colOff>190500</xdr:colOff>
      <xdr:row>4</xdr:row>
      <xdr:rowOff>47625</xdr:rowOff>
    </xdr:to>
    <xdr:sp macro="" textlink="">
      <xdr:nvSpPr>
        <xdr:cNvPr id="4" name="TextBox 3"/>
        <xdr:cNvSpPr txBox="1"/>
      </xdr:nvSpPr>
      <xdr:spPr>
        <a:xfrm>
          <a:off x="1143000" y="819150"/>
          <a:ext cx="82867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/>
  </sheetViews>
  <sheetFormatPr defaultRowHeight="15.75" x14ac:dyDescent="0.25"/>
  <cols>
    <col min="1" max="1" width="11.3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1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5.7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24</v>
      </c>
      <c r="I1" s="111"/>
      <c r="J1" s="111"/>
      <c r="K1" s="111"/>
      <c r="L1" s="111" t="s">
        <v>25</v>
      </c>
      <c r="M1" s="111"/>
      <c r="N1" s="111"/>
    </row>
    <row r="2" spans="1:14" ht="17.25" thickTop="1" thickBot="1" x14ac:dyDescent="0.3">
      <c r="A2" s="78" t="s">
        <v>103</v>
      </c>
      <c r="B2" s="78">
        <v>2</v>
      </c>
      <c r="C2" s="77">
        <v>5</v>
      </c>
      <c r="D2" s="145">
        <v>19</v>
      </c>
      <c r="E2" s="77">
        <f t="shared" ref="E2:E10" si="0">SUM(C2:D2)</f>
        <v>24</v>
      </c>
      <c r="F2" s="77" t="s">
        <v>6</v>
      </c>
      <c r="H2" s="88" t="s">
        <v>0</v>
      </c>
      <c r="I2" s="89" t="s">
        <v>26</v>
      </c>
      <c r="J2" s="90" t="s">
        <v>27</v>
      </c>
      <c r="L2" s="99" t="s">
        <v>0</v>
      </c>
      <c r="M2" s="100" t="s">
        <v>26</v>
      </c>
      <c r="N2" s="101" t="s">
        <v>85</v>
      </c>
    </row>
    <row r="3" spans="1:14" ht="18.75" x14ac:dyDescent="0.25">
      <c r="A3" s="94" t="s">
        <v>109</v>
      </c>
      <c r="B3" s="94">
        <v>1</v>
      </c>
      <c r="C3" s="77">
        <v>5</v>
      </c>
      <c r="D3" s="145">
        <v>17</v>
      </c>
      <c r="E3" s="77">
        <f t="shared" si="0"/>
        <v>22</v>
      </c>
      <c r="F3" s="77" t="s">
        <v>9</v>
      </c>
      <c r="H3" s="91" t="s">
        <v>8</v>
      </c>
      <c r="I3" s="92">
        <v>9</v>
      </c>
      <c r="J3" s="93" t="s">
        <v>28</v>
      </c>
      <c r="L3" s="102" t="s">
        <v>103</v>
      </c>
      <c r="M3" s="78">
        <v>8</v>
      </c>
      <c r="N3" s="103" t="s">
        <v>116</v>
      </c>
    </row>
    <row r="4" spans="1:14" x14ac:dyDescent="0.25">
      <c r="A4" s="78" t="s">
        <v>122</v>
      </c>
      <c r="B4" s="78">
        <v>2</v>
      </c>
      <c r="C4" s="77">
        <v>1</v>
      </c>
      <c r="D4" s="145">
        <v>18</v>
      </c>
      <c r="E4" s="77">
        <f t="shared" si="0"/>
        <v>19</v>
      </c>
      <c r="F4" s="77" t="s">
        <v>102</v>
      </c>
      <c r="H4" s="91" t="s">
        <v>81</v>
      </c>
      <c r="I4" s="94">
        <v>9</v>
      </c>
      <c r="J4" s="93" t="s">
        <v>29</v>
      </c>
      <c r="L4" s="102" t="s">
        <v>104</v>
      </c>
      <c r="M4" s="78">
        <v>2</v>
      </c>
      <c r="N4" s="103" t="s">
        <v>117</v>
      </c>
    </row>
    <row r="5" spans="1:14" ht="18.75" x14ac:dyDescent="0.25">
      <c r="A5" s="94" t="s">
        <v>133</v>
      </c>
      <c r="B5" s="94">
        <v>1</v>
      </c>
      <c r="C5" s="77">
        <f>2+2</f>
        <v>4</v>
      </c>
      <c r="D5" s="145">
        <v>10</v>
      </c>
      <c r="E5" s="77">
        <f t="shared" si="0"/>
        <v>14</v>
      </c>
      <c r="F5" s="77" t="s">
        <v>6</v>
      </c>
      <c r="H5" s="91" t="s">
        <v>30</v>
      </c>
      <c r="I5" s="94">
        <v>10</v>
      </c>
      <c r="J5" s="93" t="s">
        <v>31</v>
      </c>
      <c r="L5" s="102" t="s">
        <v>101</v>
      </c>
      <c r="M5" s="78">
        <v>6</v>
      </c>
      <c r="N5" s="103" t="s">
        <v>108</v>
      </c>
    </row>
    <row r="6" spans="1:14" x14ac:dyDescent="0.25">
      <c r="A6" s="94" t="s">
        <v>8</v>
      </c>
      <c r="B6" s="94">
        <v>1</v>
      </c>
      <c r="C6" s="77">
        <v>3</v>
      </c>
      <c r="D6" s="145">
        <v>7</v>
      </c>
      <c r="E6" s="77">
        <f t="shared" si="0"/>
        <v>10</v>
      </c>
      <c r="F6" s="77" t="s">
        <v>9</v>
      </c>
      <c r="H6" s="91" t="s">
        <v>7</v>
      </c>
      <c r="I6" s="94">
        <v>9</v>
      </c>
      <c r="J6" s="93" t="s">
        <v>32</v>
      </c>
      <c r="L6" s="102" t="s">
        <v>105</v>
      </c>
      <c r="M6" s="78">
        <v>5</v>
      </c>
      <c r="N6" s="103" t="s">
        <v>117</v>
      </c>
    </row>
    <row r="7" spans="1:14" x14ac:dyDescent="0.25">
      <c r="A7" s="78" t="s">
        <v>105</v>
      </c>
      <c r="B7" s="78">
        <v>2</v>
      </c>
      <c r="C7" s="77">
        <v>2</v>
      </c>
      <c r="D7" s="145">
        <v>7</v>
      </c>
      <c r="E7" s="77">
        <f t="shared" si="0"/>
        <v>9</v>
      </c>
      <c r="F7" s="77" t="s">
        <v>6</v>
      </c>
      <c r="H7" s="91" t="s">
        <v>91</v>
      </c>
      <c r="I7" s="94">
        <v>8</v>
      </c>
      <c r="J7" s="93" t="s">
        <v>92</v>
      </c>
      <c r="L7" s="102" t="s">
        <v>106</v>
      </c>
      <c r="M7" s="78">
        <v>3</v>
      </c>
      <c r="N7" s="103" t="s">
        <v>117</v>
      </c>
    </row>
    <row r="8" spans="1:14" ht="16.5" thickBot="1" x14ac:dyDescent="0.3">
      <c r="A8" s="94" t="s">
        <v>7</v>
      </c>
      <c r="B8" s="94">
        <v>1</v>
      </c>
      <c r="C8" s="77">
        <v>4</v>
      </c>
      <c r="D8" s="145">
        <v>3</v>
      </c>
      <c r="E8" s="77">
        <f t="shared" si="0"/>
        <v>7</v>
      </c>
      <c r="F8" s="77" t="s">
        <v>6</v>
      </c>
      <c r="H8" s="91" t="s">
        <v>86</v>
      </c>
      <c r="I8" s="94">
        <v>7</v>
      </c>
      <c r="J8" s="93" t="s">
        <v>88</v>
      </c>
      <c r="L8" s="102" t="s">
        <v>107</v>
      </c>
      <c r="M8" s="78">
        <v>6</v>
      </c>
      <c r="N8" s="103" t="s">
        <v>117</v>
      </c>
    </row>
    <row r="9" spans="1:14" ht="16.5" thickBot="1" x14ac:dyDescent="0.3">
      <c r="A9" s="76" t="s">
        <v>91</v>
      </c>
      <c r="B9" s="76">
        <v>1</v>
      </c>
      <c r="C9" s="77">
        <v>2</v>
      </c>
      <c r="D9" s="145">
        <v>5</v>
      </c>
      <c r="E9" s="77">
        <f t="shared" si="0"/>
        <v>7</v>
      </c>
      <c r="F9" s="77" t="s">
        <v>121</v>
      </c>
      <c r="H9" s="132" t="s">
        <v>33</v>
      </c>
      <c r="I9" s="95">
        <f>AVERAGE(I3:I8)</f>
        <v>8.6666666666666661</v>
      </c>
      <c r="J9" s="96"/>
      <c r="L9" s="102" t="s">
        <v>129</v>
      </c>
      <c r="M9" s="78">
        <v>9</v>
      </c>
      <c r="N9" s="103" t="s">
        <v>130</v>
      </c>
    </row>
    <row r="10" spans="1:14" ht="18.75" x14ac:dyDescent="0.25">
      <c r="A10" s="76" t="s">
        <v>157</v>
      </c>
      <c r="B10" s="76">
        <v>1</v>
      </c>
      <c r="C10" s="77">
        <v>5</v>
      </c>
      <c r="D10" s="145">
        <v>17</v>
      </c>
      <c r="E10" s="77">
        <f t="shared" si="0"/>
        <v>22</v>
      </c>
      <c r="F10" s="77" t="s">
        <v>9</v>
      </c>
      <c r="H10" s="133" t="s">
        <v>34</v>
      </c>
      <c r="I10" s="97">
        <f>SUM(I3:I8)</f>
        <v>52</v>
      </c>
      <c r="J10" s="93"/>
      <c r="L10" s="135" t="s">
        <v>33</v>
      </c>
      <c r="M10" s="160">
        <f>AVERAGE(M3:M9)</f>
        <v>5.5714285714285712</v>
      </c>
      <c r="N10" s="104"/>
    </row>
    <row r="11" spans="1:14" x14ac:dyDescent="0.25">
      <c r="A11" s="78" t="s">
        <v>107</v>
      </c>
      <c r="B11" s="78">
        <v>2</v>
      </c>
      <c r="C11" s="77">
        <v>9</v>
      </c>
      <c r="D11" s="145">
        <f t="shared" ref="D11:D17" ca="1" si="1">RANDBETWEEN(1,20)</f>
        <v>10</v>
      </c>
      <c r="E11" s="77">
        <f t="shared" ref="E11" ca="1" si="2">SUM(C11:D11)</f>
        <v>19</v>
      </c>
      <c r="F11" s="77" t="s">
        <v>119</v>
      </c>
      <c r="H11" s="133" t="s">
        <v>35</v>
      </c>
      <c r="I11" s="97">
        <f>COUNT(I3:I8)</f>
        <v>6</v>
      </c>
      <c r="J11" s="93"/>
      <c r="L11" s="136" t="s">
        <v>34</v>
      </c>
      <c r="M11" s="105">
        <f>SUM(M3:M9)</f>
        <v>39</v>
      </c>
      <c r="N11" s="103"/>
    </row>
    <row r="12" spans="1:14" x14ac:dyDescent="0.25">
      <c r="H12" s="133" t="s">
        <v>37</v>
      </c>
      <c r="I12" s="127">
        <f>I10/4</f>
        <v>13</v>
      </c>
      <c r="J12" s="93" t="s">
        <v>38</v>
      </c>
      <c r="L12" s="136" t="s">
        <v>35</v>
      </c>
      <c r="M12" s="105">
        <f>COUNT(M3:M9)</f>
        <v>7</v>
      </c>
      <c r="N12" s="103"/>
    </row>
    <row r="13" spans="1:14" ht="16.5" thickBot="1" x14ac:dyDescent="0.3">
      <c r="A13" s="78" t="s">
        <v>141</v>
      </c>
      <c r="B13" s="78">
        <v>2</v>
      </c>
      <c r="C13" s="77">
        <v>2</v>
      </c>
      <c r="D13" s="145">
        <f t="shared" ca="1" si="1"/>
        <v>12</v>
      </c>
      <c r="E13" s="77">
        <f ca="1">SUM(C13:D13)</f>
        <v>14</v>
      </c>
      <c r="F13" s="77" t="s">
        <v>6</v>
      </c>
      <c r="H13" s="134" t="s">
        <v>39</v>
      </c>
      <c r="I13" s="128">
        <f>I12*2</f>
        <v>26</v>
      </c>
      <c r="J13" s="98" t="s">
        <v>40</v>
      </c>
      <c r="L13" s="136" t="s">
        <v>37</v>
      </c>
      <c r="M13" s="125">
        <f>M11/4</f>
        <v>9.75</v>
      </c>
      <c r="N13" s="103" t="s">
        <v>38</v>
      </c>
    </row>
    <row r="14" spans="1:14" ht="17.25" thickTop="1" thickBot="1" x14ac:dyDescent="0.3">
      <c r="A14" s="78" t="s">
        <v>104</v>
      </c>
      <c r="B14" s="78">
        <v>2</v>
      </c>
      <c r="C14" s="77">
        <v>5</v>
      </c>
      <c r="D14" s="145">
        <f t="shared" ca="1" si="1"/>
        <v>5</v>
      </c>
      <c r="E14" s="77">
        <f ca="1">SUM(C14:D14)</f>
        <v>10</v>
      </c>
      <c r="F14" s="77" t="s">
        <v>102</v>
      </c>
      <c r="L14" s="137" t="s">
        <v>39</v>
      </c>
      <c r="M14" s="126">
        <f>M13*2</f>
        <v>19.5</v>
      </c>
      <c r="N14" s="106" t="s">
        <v>40</v>
      </c>
    </row>
    <row r="15" spans="1:14" ht="16.5" thickTop="1" x14ac:dyDescent="0.25">
      <c r="A15" s="78" t="s">
        <v>106</v>
      </c>
      <c r="B15" s="78">
        <v>2</v>
      </c>
      <c r="C15" s="77">
        <v>4</v>
      </c>
      <c r="D15" s="145">
        <f t="shared" ca="1" si="1"/>
        <v>19</v>
      </c>
      <c r="E15" s="77">
        <f ca="1">SUM(C15:D15)</f>
        <v>23</v>
      </c>
      <c r="F15" s="77" t="s">
        <v>120</v>
      </c>
    </row>
    <row r="16" spans="1:14" x14ac:dyDescent="0.25">
      <c r="A16" s="78" t="s">
        <v>101</v>
      </c>
      <c r="B16" s="78">
        <v>2</v>
      </c>
      <c r="C16" s="77">
        <v>3</v>
      </c>
      <c r="D16" s="145">
        <f t="shared" ca="1" si="1"/>
        <v>6</v>
      </c>
      <c r="E16" s="77">
        <f ca="1">SUM(C16:D16)</f>
        <v>9</v>
      </c>
      <c r="F16" s="77" t="s">
        <v>102</v>
      </c>
      <c r="L16" s="87" t="s">
        <v>41</v>
      </c>
      <c r="M16" s="130">
        <f>I12</f>
        <v>13</v>
      </c>
    </row>
    <row r="17" spans="1:13" x14ac:dyDescent="0.25">
      <c r="A17" s="76" t="s">
        <v>86</v>
      </c>
      <c r="B17" s="76">
        <v>1</v>
      </c>
      <c r="C17" s="77">
        <v>1</v>
      </c>
      <c r="D17" s="145">
        <f t="shared" ca="1" si="1"/>
        <v>10</v>
      </c>
      <c r="E17" s="77">
        <f ca="1">SUM(C17:D17)</f>
        <v>11</v>
      </c>
      <c r="F17" s="77" t="s">
        <v>6</v>
      </c>
      <c r="L17" s="87" t="s">
        <v>42</v>
      </c>
      <c r="M17" s="130">
        <f>I13</f>
        <v>26</v>
      </c>
    </row>
    <row r="18" spans="1:13" x14ac:dyDescent="0.25">
      <c r="L18" s="87" t="s">
        <v>43</v>
      </c>
      <c r="M18" s="130">
        <f>I10</f>
        <v>52</v>
      </c>
    </row>
    <row r="19" spans="1:13" x14ac:dyDescent="0.25">
      <c r="D19" s="145">
        <f ca="1">RANDBETWEEN(1,20)</f>
        <v>17</v>
      </c>
    </row>
    <row r="20" spans="1:13" x14ac:dyDescent="0.25">
      <c r="L20" s="15" t="s">
        <v>44</v>
      </c>
      <c r="M20" s="129">
        <f>M11</f>
        <v>39</v>
      </c>
    </row>
  </sheetData>
  <sortState ref="A2:F9">
    <sortCondition descending="1" ref="E2:E9"/>
    <sortCondition descending="1" ref="C2:C9"/>
  </sortState>
  <conditionalFormatting sqref="M20">
    <cfRule type="cellIs" dxfId="108" priority="1" operator="greaterThan">
      <formula>$M$18</formula>
    </cfRule>
    <cfRule type="cellIs" dxfId="107" priority="2" operator="between">
      <formula>$M$17</formula>
      <formula>$M$18</formula>
    </cfRule>
    <cfRule type="cellIs" dxfId="106" priority="3" operator="between">
      <formula>$M$16</formula>
      <formula>$M$17</formula>
    </cfRule>
    <cfRule type="cellIs" dxfId="105" priority="4" operator="lessThan">
      <formula>$M$16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showGridLines="0" workbookViewId="0"/>
  </sheetViews>
  <sheetFormatPr defaultRowHeight="15.75" x14ac:dyDescent="0.25"/>
  <cols>
    <col min="1" max="1" width="11.375" style="21" bestFit="1" customWidth="1"/>
    <col min="2" max="2" width="20.875" style="21" bestFit="1" customWidth="1"/>
    <col min="3" max="3" width="14.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07" t="s">
        <v>0</v>
      </c>
      <c r="B1" s="82" t="s">
        <v>45</v>
      </c>
      <c r="C1" s="82" t="s">
        <v>46</v>
      </c>
      <c r="D1" s="84" t="s">
        <v>47</v>
      </c>
      <c r="E1" s="82" t="s">
        <v>48</v>
      </c>
      <c r="F1" s="82" t="s">
        <v>49</v>
      </c>
      <c r="G1" s="82" t="s">
        <v>50</v>
      </c>
      <c r="H1" s="86" t="s">
        <v>51</v>
      </c>
      <c r="I1" s="83" t="s">
        <v>36</v>
      </c>
    </row>
    <row r="2" spans="1:9" x14ac:dyDescent="0.25">
      <c r="A2" s="76" t="s">
        <v>86</v>
      </c>
      <c r="B2" s="77" t="s">
        <v>93</v>
      </c>
      <c r="C2" s="77" t="s">
        <v>98</v>
      </c>
      <c r="D2" s="85">
        <v>12</v>
      </c>
      <c r="E2" s="161">
        <f>2+2</f>
        <v>4</v>
      </c>
      <c r="F2" s="77">
        <v>1</v>
      </c>
      <c r="G2" s="161">
        <f t="shared" ref="G2:G3" si="0">0+1</f>
        <v>1</v>
      </c>
      <c r="H2" s="145">
        <f t="shared" ref="H2:H5" ca="1" si="1">RANDBETWEEN(1,20)</f>
        <v>15</v>
      </c>
      <c r="I2" s="77">
        <f t="shared" ref="I2:I5" ca="1" si="2">SUM(D2:H2)</f>
        <v>33</v>
      </c>
    </row>
    <row r="3" spans="1:9" x14ac:dyDescent="0.25">
      <c r="A3" s="76" t="s">
        <v>86</v>
      </c>
      <c r="B3" s="77" t="s">
        <v>94</v>
      </c>
      <c r="C3" s="77" t="s">
        <v>95</v>
      </c>
      <c r="D3" s="85">
        <v>12</v>
      </c>
      <c r="E3" s="77">
        <v>1</v>
      </c>
      <c r="F3" s="77">
        <v>1</v>
      </c>
      <c r="G3" s="161">
        <f t="shared" si="0"/>
        <v>1</v>
      </c>
      <c r="H3" s="145">
        <f t="shared" ca="1" si="1"/>
        <v>17</v>
      </c>
      <c r="I3" s="77">
        <f t="shared" ca="1" si="2"/>
        <v>32</v>
      </c>
    </row>
    <row r="4" spans="1:9" x14ac:dyDescent="0.25">
      <c r="A4" s="76" t="s">
        <v>134</v>
      </c>
      <c r="B4" s="77" t="s">
        <v>135</v>
      </c>
      <c r="C4" s="77" t="s">
        <v>136</v>
      </c>
      <c r="D4" s="85">
        <v>4</v>
      </c>
      <c r="E4" s="77">
        <v>0</v>
      </c>
      <c r="F4" s="161">
        <f t="shared" ref="F4:F5" si="3">2-1</f>
        <v>1</v>
      </c>
      <c r="G4" s="77">
        <v>0</v>
      </c>
      <c r="H4" s="145">
        <f t="shared" ca="1" si="1"/>
        <v>9</v>
      </c>
      <c r="I4" s="77">
        <f t="shared" ca="1" si="2"/>
        <v>14</v>
      </c>
    </row>
    <row r="5" spans="1:9" x14ac:dyDescent="0.25">
      <c r="A5" s="76" t="s">
        <v>134</v>
      </c>
      <c r="B5" s="77" t="s">
        <v>137</v>
      </c>
      <c r="C5" s="77" t="s">
        <v>138</v>
      </c>
      <c r="D5" s="85">
        <v>-1</v>
      </c>
      <c r="E5" s="77">
        <v>0</v>
      </c>
      <c r="F5" s="161">
        <f t="shared" si="3"/>
        <v>1</v>
      </c>
      <c r="G5" s="77">
        <v>0</v>
      </c>
      <c r="H5" s="145">
        <f t="shared" ca="1" si="1"/>
        <v>10</v>
      </c>
      <c r="I5" s="77">
        <f t="shared" ca="1" si="2"/>
        <v>10</v>
      </c>
    </row>
    <row r="6" spans="1:9" ht="16.5" thickBot="1" x14ac:dyDescent="0.3"/>
    <row r="7" spans="1:9" ht="16.5" thickBot="1" x14ac:dyDescent="0.3">
      <c r="A7" s="107" t="s">
        <v>0</v>
      </c>
      <c r="B7" s="82" t="s">
        <v>45</v>
      </c>
      <c r="C7" s="82" t="s">
        <v>46</v>
      </c>
      <c r="D7" s="84" t="s">
        <v>47</v>
      </c>
      <c r="E7" s="82" t="s">
        <v>48</v>
      </c>
      <c r="F7" s="82" t="s">
        <v>49</v>
      </c>
      <c r="G7" s="82" t="s">
        <v>50</v>
      </c>
      <c r="H7" s="86" t="s">
        <v>51</v>
      </c>
      <c r="I7" s="83" t="s">
        <v>36</v>
      </c>
    </row>
    <row r="8" spans="1:9" x14ac:dyDescent="0.25">
      <c r="A8" s="78" t="s">
        <v>101</v>
      </c>
      <c r="B8" s="77" t="s">
        <v>99</v>
      </c>
      <c r="C8" s="77" t="s">
        <v>100</v>
      </c>
      <c r="D8" s="85">
        <v>6</v>
      </c>
      <c r="E8" s="77">
        <v>3</v>
      </c>
      <c r="F8" s="77">
        <v>1</v>
      </c>
      <c r="G8" s="161">
        <v>2</v>
      </c>
      <c r="H8" s="145">
        <f t="shared" ref="H8:H20" ca="1" si="4">RANDBETWEEN(1,20)</f>
        <v>4</v>
      </c>
      <c r="I8" s="77">
        <f t="shared" ref="I8:I10" ca="1" si="5">SUM(D8:H8)</f>
        <v>16</v>
      </c>
    </row>
    <row r="9" spans="1:9" x14ac:dyDescent="0.25">
      <c r="A9" s="78" t="s">
        <v>101</v>
      </c>
      <c r="B9" s="77" t="s">
        <v>139</v>
      </c>
      <c r="C9" s="77" t="s">
        <v>140</v>
      </c>
      <c r="D9" s="85">
        <v>4</v>
      </c>
      <c r="E9" s="77">
        <v>3</v>
      </c>
      <c r="F9" s="77">
        <v>1</v>
      </c>
      <c r="G9" s="161">
        <v>1</v>
      </c>
      <c r="H9" s="145">
        <f t="shared" ca="1" si="4"/>
        <v>17</v>
      </c>
      <c r="I9" s="77">
        <f t="shared" ref="I9" ca="1" si="6">SUM(D9:H9)</f>
        <v>26</v>
      </c>
    </row>
    <row r="10" spans="1:9" x14ac:dyDescent="0.25">
      <c r="A10" s="78" t="s">
        <v>103</v>
      </c>
      <c r="B10" s="77" t="s">
        <v>113</v>
      </c>
      <c r="C10" s="77" t="s">
        <v>114</v>
      </c>
      <c r="D10" s="85">
        <v>5</v>
      </c>
      <c r="E10" s="77">
        <v>7</v>
      </c>
      <c r="F10" s="77">
        <v>0</v>
      </c>
      <c r="G10" s="77">
        <v>0</v>
      </c>
      <c r="H10" s="145">
        <f t="shared" ca="1" si="4"/>
        <v>1</v>
      </c>
      <c r="I10" s="77">
        <f t="shared" ca="1" si="5"/>
        <v>13</v>
      </c>
    </row>
    <row r="11" spans="1:9" x14ac:dyDescent="0.25">
      <c r="A11" s="78" t="s">
        <v>104</v>
      </c>
      <c r="B11" s="77" t="s">
        <v>115</v>
      </c>
      <c r="C11" s="77" t="s">
        <v>148</v>
      </c>
      <c r="D11" s="85">
        <v>2</v>
      </c>
      <c r="E11" s="77">
        <v>4</v>
      </c>
      <c r="F11" s="77">
        <v>0</v>
      </c>
      <c r="G11" s="77">
        <v>0</v>
      </c>
      <c r="H11" s="145">
        <f t="shared" ca="1" si="4"/>
        <v>12</v>
      </c>
      <c r="I11" s="77">
        <f t="shared" ref="I11:I17" ca="1" si="7">SUM(D11:H11)</f>
        <v>18</v>
      </c>
    </row>
    <row r="12" spans="1:9" x14ac:dyDescent="0.25">
      <c r="A12" s="78" t="s">
        <v>105</v>
      </c>
      <c r="B12" s="77" t="s">
        <v>151</v>
      </c>
      <c r="C12" s="77" t="s">
        <v>152</v>
      </c>
      <c r="D12" s="85">
        <v>2</v>
      </c>
      <c r="E12" s="77">
        <v>-1</v>
      </c>
      <c r="F12" s="77">
        <v>1</v>
      </c>
      <c r="G12" s="77">
        <v>0</v>
      </c>
      <c r="H12" s="145">
        <f t="shared" ca="1" si="4"/>
        <v>15</v>
      </c>
      <c r="I12" s="77">
        <f t="shared" ca="1" si="7"/>
        <v>17</v>
      </c>
    </row>
    <row r="13" spans="1:9" x14ac:dyDescent="0.25">
      <c r="A13" s="78" t="s">
        <v>106</v>
      </c>
      <c r="B13" s="77" t="s">
        <v>150</v>
      </c>
      <c r="C13" s="77" t="s">
        <v>118</v>
      </c>
      <c r="D13" s="85">
        <v>2</v>
      </c>
      <c r="E13" s="77">
        <v>6</v>
      </c>
      <c r="F13" s="77">
        <v>0</v>
      </c>
      <c r="G13" s="77">
        <v>0</v>
      </c>
      <c r="H13" s="145">
        <f t="shared" ca="1" si="4"/>
        <v>2</v>
      </c>
      <c r="I13" s="77">
        <f t="shared" ca="1" si="7"/>
        <v>10</v>
      </c>
    </row>
    <row r="14" spans="1:9" x14ac:dyDescent="0.25">
      <c r="A14" s="78" t="s">
        <v>106</v>
      </c>
      <c r="B14" s="77" t="s">
        <v>118</v>
      </c>
      <c r="C14" s="77" t="s">
        <v>149</v>
      </c>
      <c r="D14" s="85">
        <v>2</v>
      </c>
      <c r="E14" s="77">
        <v>8</v>
      </c>
      <c r="F14" s="77">
        <v>0</v>
      </c>
      <c r="G14" s="77">
        <v>0</v>
      </c>
      <c r="H14" s="145">
        <f t="shared" ca="1" si="4"/>
        <v>9</v>
      </c>
      <c r="I14" s="77">
        <f t="shared" ref="I14" ca="1" si="8">SUM(D14:H14)</f>
        <v>19</v>
      </c>
    </row>
    <row r="15" spans="1:9" x14ac:dyDescent="0.25">
      <c r="A15" s="78" t="s">
        <v>107</v>
      </c>
      <c r="B15" s="77" t="s">
        <v>132</v>
      </c>
      <c r="C15" s="77" t="s">
        <v>131</v>
      </c>
      <c r="D15" s="85">
        <v>3</v>
      </c>
      <c r="E15" s="77">
        <v>5</v>
      </c>
      <c r="F15" s="77">
        <v>0</v>
      </c>
      <c r="G15" s="77">
        <v>0</v>
      </c>
      <c r="H15" s="145">
        <f t="shared" ca="1" si="4"/>
        <v>16</v>
      </c>
      <c r="I15" s="77">
        <f t="shared" ca="1" si="7"/>
        <v>24</v>
      </c>
    </row>
    <row r="16" spans="1:9" x14ac:dyDescent="0.25">
      <c r="A16" s="78" t="s">
        <v>122</v>
      </c>
      <c r="B16" s="77" t="s">
        <v>125</v>
      </c>
      <c r="C16" s="77" t="s">
        <v>126</v>
      </c>
      <c r="D16" s="85">
        <v>8</v>
      </c>
      <c r="E16" s="161">
        <f>6+2</f>
        <v>8</v>
      </c>
      <c r="F16" s="77">
        <v>0</v>
      </c>
      <c r="G16" s="77">
        <v>0</v>
      </c>
      <c r="H16" s="169">
        <f t="shared" ca="1" si="4"/>
        <v>6</v>
      </c>
      <c r="I16" s="77">
        <f t="shared" ca="1" si="7"/>
        <v>22</v>
      </c>
    </row>
    <row r="17" spans="1:9" x14ac:dyDescent="0.25">
      <c r="A17" s="78" t="s">
        <v>122</v>
      </c>
      <c r="B17" s="77" t="s">
        <v>127</v>
      </c>
      <c r="C17" s="77" t="s">
        <v>128</v>
      </c>
      <c r="D17" s="85">
        <v>8</v>
      </c>
      <c r="E17" s="77">
        <v>1</v>
      </c>
      <c r="F17" s="77">
        <v>0</v>
      </c>
      <c r="G17" s="77">
        <v>0</v>
      </c>
      <c r="H17" s="145">
        <f t="shared" ca="1" si="4"/>
        <v>16</v>
      </c>
      <c r="I17" s="77">
        <f t="shared" ca="1" si="7"/>
        <v>25</v>
      </c>
    </row>
    <row r="18" spans="1:9" x14ac:dyDescent="0.25">
      <c r="A18" s="78" t="s">
        <v>141</v>
      </c>
      <c r="B18" s="77" t="s">
        <v>125</v>
      </c>
      <c r="C18" s="77" t="s">
        <v>143</v>
      </c>
      <c r="D18" s="85">
        <v>8</v>
      </c>
      <c r="E18" s="77">
        <v>6</v>
      </c>
      <c r="F18" s="77">
        <v>0</v>
      </c>
      <c r="G18" s="77">
        <v>0</v>
      </c>
      <c r="H18" s="145">
        <f t="shared" ca="1" si="4"/>
        <v>12</v>
      </c>
      <c r="I18" s="77">
        <f t="shared" ref="I18" ca="1" si="9">SUM(D18:H18)</f>
        <v>26</v>
      </c>
    </row>
    <row r="19" spans="1:9" x14ac:dyDescent="0.25">
      <c r="A19" s="78" t="s">
        <v>141</v>
      </c>
      <c r="B19" s="77" t="s">
        <v>142</v>
      </c>
      <c r="C19" s="77" t="s">
        <v>144</v>
      </c>
      <c r="D19" s="85">
        <v>8</v>
      </c>
      <c r="E19" s="77">
        <v>4</v>
      </c>
      <c r="F19" s="77">
        <v>0</v>
      </c>
      <c r="G19" s="77">
        <v>0</v>
      </c>
      <c r="H19" s="145">
        <f t="shared" ca="1" si="4"/>
        <v>6</v>
      </c>
      <c r="I19" s="77">
        <f t="shared" ref="I19" ca="1" si="10">SUM(D19:H19)</f>
        <v>18</v>
      </c>
    </row>
    <row r="20" spans="1:9" x14ac:dyDescent="0.25">
      <c r="A20" s="78" t="s">
        <v>141</v>
      </c>
      <c r="B20" s="77" t="s">
        <v>118</v>
      </c>
      <c r="C20" s="77" t="s">
        <v>118</v>
      </c>
      <c r="D20" s="85">
        <v>8</v>
      </c>
      <c r="E20" s="77">
        <v>11</v>
      </c>
      <c r="F20" s="77">
        <v>0</v>
      </c>
      <c r="G20" s="77">
        <v>0</v>
      </c>
      <c r="H20" s="145">
        <f t="shared" ca="1" si="4"/>
        <v>3</v>
      </c>
      <c r="I20" s="77">
        <f t="shared" ref="I20" ca="1" si="11">SUM(D20:H20)</f>
        <v>22</v>
      </c>
    </row>
  </sheetData>
  <conditionalFormatting sqref="G10">
    <cfRule type="cellIs" dxfId="104" priority="90" operator="equal">
      <formula>"No"</formula>
    </cfRule>
    <cfRule type="cellIs" dxfId="103" priority="91" operator="equal">
      <formula>"Yes"</formula>
    </cfRule>
  </conditionalFormatting>
  <conditionalFormatting sqref="H8">
    <cfRule type="cellIs" dxfId="102" priority="80" operator="equal">
      <formula>20</formula>
    </cfRule>
    <cfRule type="cellIs" dxfId="101" priority="81" operator="equal">
      <formula>1</formula>
    </cfRule>
  </conditionalFormatting>
  <conditionalFormatting sqref="H2:H3">
    <cfRule type="cellIs" dxfId="100" priority="72" operator="equal">
      <formula>20</formula>
    </cfRule>
    <cfRule type="cellIs" dxfId="99" priority="73" operator="equal">
      <formula>1</formula>
    </cfRule>
  </conditionalFormatting>
  <conditionalFormatting sqref="H10">
    <cfRule type="cellIs" dxfId="98" priority="44" operator="equal">
      <formula>20</formula>
    </cfRule>
    <cfRule type="cellIs" dxfId="97" priority="45" operator="equal">
      <formula>1</formula>
    </cfRule>
  </conditionalFormatting>
  <conditionalFormatting sqref="G11:G13 G15">
    <cfRule type="cellIs" dxfId="96" priority="42" operator="equal">
      <formula>"No"</formula>
    </cfRule>
    <cfRule type="cellIs" dxfId="95" priority="43" operator="equal">
      <formula>"Yes"</formula>
    </cfRule>
  </conditionalFormatting>
  <conditionalFormatting sqref="H11:H13 H15">
    <cfRule type="cellIs" dxfId="94" priority="40" operator="equal">
      <formula>20</formula>
    </cfRule>
    <cfRule type="cellIs" dxfId="93" priority="41" operator="equal">
      <formula>1</formula>
    </cfRule>
  </conditionalFormatting>
  <conditionalFormatting sqref="H17">
    <cfRule type="cellIs" dxfId="92" priority="32" operator="equal">
      <formula>20</formula>
    </cfRule>
    <cfRule type="cellIs" dxfId="91" priority="33" operator="equal">
      <formula>1</formula>
    </cfRule>
  </conditionalFormatting>
  <conditionalFormatting sqref="H16">
    <cfRule type="cellIs" dxfId="90" priority="38" operator="equal">
      <formula>20</formula>
    </cfRule>
    <cfRule type="cellIs" dxfId="89" priority="39" operator="equal">
      <formula>1</formula>
    </cfRule>
  </conditionalFormatting>
  <conditionalFormatting sqref="G17">
    <cfRule type="cellIs" dxfId="88" priority="36" operator="equal">
      <formula>"No"</formula>
    </cfRule>
    <cfRule type="cellIs" dxfId="87" priority="37" operator="equal">
      <formula>"Yes"</formula>
    </cfRule>
  </conditionalFormatting>
  <conditionalFormatting sqref="G17">
    <cfRule type="cellIs" dxfId="86" priority="34" operator="equal">
      <formula>"No"</formula>
    </cfRule>
    <cfRule type="cellIs" dxfId="85" priority="35" operator="equal">
      <formula>"Yes"</formula>
    </cfRule>
  </conditionalFormatting>
  <conditionalFormatting sqref="H4:H5">
    <cfRule type="cellIs" dxfId="84" priority="29" operator="equal">
      <formula>1</formula>
    </cfRule>
    <cfRule type="cellIs" dxfId="83" priority="30" operator="equal">
      <formula>19</formula>
    </cfRule>
    <cfRule type="cellIs" dxfId="82" priority="31" operator="equal">
      <formula>20</formula>
    </cfRule>
  </conditionalFormatting>
  <conditionalFormatting sqref="G4:G5">
    <cfRule type="cellIs" dxfId="81" priority="27" operator="equal">
      <formula>"No"</formula>
    </cfRule>
    <cfRule type="cellIs" dxfId="80" priority="28" operator="equal">
      <formula>"Yes"</formula>
    </cfRule>
  </conditionalFormatting>
  <conditionalFormatting sqref="E4:E5">
    <cfRule type="cellIs" dxfId="79" priority="25" operator="equal">
      <formula>"No"</formula>
    </cfRule>
    <cfRule type="cellIs" dxfId="78" priority="26" operator="equal">
      <formula>"Yes"</formula>
    </cfRule>
  </conditionalFormatting>
  <conditionalFormatting sqref="H9">
    <cfRule type="cellIs" dxfId="77" priority="23" operator="equal">
      <formula>20</formula>
    </cfRule>
    <cfRule type="cellIs" dxfId="76" priority="24" operator="equal">
      <formula>1</formula>
    </cfRule>
  </conditionalFormatting>
  <conditionalFormatting sqref="H18">
    <cfRule type="cellIs" dxfId="75" priority="17" operator="equal">
      <formula>20</formula>
    </cfRule>
    <cfRule type="cellIs" dxfId="74" priority="18" operator="equal">
      <formula>1</formula>
    </cfRule>
  </conditionalFormatting>
  <conditionalFormatting sqref="G18">
    <cfRule type="cellIs" dxfId="73" priority="21" operator="equal">
      <formula>"No"</formula>
    </cfRule>
    <cfRule type="cellIs" dxfId="72" priority="22" operator="equal">
      <formula>"Yes"</formula>
    </cfRule>
  </conditionalFormatting>
  <conditionalFormatting sqref="G18">
    <cfRule type="cellIs" dxfId="71" priority="19" operator="equal">
      <formula>"No"</formula>
    </cfRule>
    <cfRule type="cellIs" dxfId="70" priority="20" operator="equal">
      <formula>"Yes"</formula>
    </cfRule>
  </conditionalFormatting>
  <conditionalFormatting sqref="H19">
    <cfRule type="cellIs" dxfId="69" priority="11" operator="equal">
      <formula>20</formula>
    </cfRule>
    <cfRule type="cellIs" dxfId="68" priority="12" operator="equal">
      <formula>1</formula>
    </cfRule>
  </conditionalFormatting>
  <conditionalFormatting sqref="G19">
    <cfRule type="cellIs" dxfId="67" priority="15" operator="equal">
      <formula>"No"</formula>
    </cfRule>
    <cfRule type="cellIs" dxfId="66" priority="16" operator="equal">
      <formula>"Yes"</formula>
    </cfRule>
  </conditionalFormatting>
  <conditionalFormatting sqref="G19">
    <cfRule type="cellIs" dxfId="65" priority="13" operator="equal">
      <formula>"No"</formula>
    </cfRule>
    <cfRule type="cellIs" dxfId="64" priority="14" operator="equal">
      <formula>"Yes"</formula>
    </cfRule>
  </conditionalFormatting>
  <conditionalFormatting sqref="H20">
    <cfRule type="cellIs" dxfId="63" priority="5" operator="equal">
      <formula>20</formula>
    </cfRule>
    <cfRule type="cellIs" dxfId="62" priority="6" operator="equal">
      <formula>1</formula>
    </cfRule>
  </conditionalFormatting>
  <conditionalFormatting sqref="G20">
    <cfRule type="cellIs" dxfId="61" priority="9" operator="equal">
      <formula>"No"</formula>
    </cfRule>
    <cfRule type="cellIs" dxfId="60" priority="10" operator="equal">
      <formula>"Yes"</formula>
    </cfRule>
  </conditionalFormatting>
  <conditionalFormatting sqref="G20">
    <cfRule type="cellIs" dxfId="59" priority="7" operator="equal">
      <formula>"No"</formula>
    </cfRule>
    <cfRule type="cellIs" dxfId="58" priority="8" operator="equal">
      <formula>"Yes"</formula>
    </cfRule>
  </conditionalFormatting>
  <conditionalFormatting sqref="G14">
    <cfRule type="cellIs" dxfId="57" priority="3" operator="equal">
      <formula>"No"</formula>
    </cfRule>
    <cfRule type="cellIs" dxfId="56" priority="4" operator="equal">
      <formula>"Yes"</formula>
    </cfRule>
  </conditionalFormatting>
  <conditionalFormatting sqref="H14">
    <cfRule type="cellIs" dxfId="55" priority="1" operator="equal">
      <formula>20</formula>
    </cfRule>
    <cfRule type="cellIs" dxfId="54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showGridLines="0" workbookViewId="0"/>
  </sheetViews>
  <sheetFormatPr defaultColWidth="3.875" defaultRowHeight="15.75" x14ac:dyDescent="0.25"/>
  <cols>
    <col min="1" max="1" width="9.2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2.75" style="21" customWidth="1"/>
    <col min="7" max="7" width="11.3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44" t="s">
        <v>0</v>
      </c>
      <c r="B1" s="144" t="s">
        <v>82</v>
      </c>
      <c r="C1" s="144" t="s">
        <v>52</v>
      </c>
      <c r="D1" s="81" t="s">
        <v>3</v>
      </c>
      <c r="E1" s="144" t="s">
        <v>53</v>
      </c>
      <c r="G1" s="144" t="s">
        <v>0</v>
      </c>
      <c r="H1" s="144" t="s">
        <v>82</v>
      </c>
      <c r="I1" s="144" t="s">
        <v>52</v>
      </c>
      <c r="J1" s="81" t="s">
        <v>3</v>
      </c>
      <c r="K1" s="144" t="s">
        <v>53</v>
      </c>
    </row>
    <row r="2" spans="1:11" x14ac:dyDescent="0.25">
      <c r="A2" s="74" t="s">
        <v>86</v>
      </c>
      <c r="B2" s="139" t="s">
        <v>54</v>
      </c>
      <c r="C2" s="140">
        <v>6</v>
      </c>
      <c r="D2" s="146">
        <f t="shared" ref="D2:D9" ca="1" si="0">RANDBETWEEN(1,20)</f>
        <v>11</v>
      </c>
      <c r="E2" s="75">
        <f t="shared" ref="E2:E4" ca="1" si="1">D2+C2</f>
        <v>17</v>
      </c>
      <c r="G2" s="138" t="s">
        <v>101</v>
      </c>
      <c r="H2" s="139" t="s">
        <v>54</v>
      </c>
      <c r="I2" s="140">
        <v>9</v>
      </c>
      <c r="J2" s="145">
        <f ca="1">RANDBETWEEN(1,20)</f>
        <v>20</v>
      </c>
      <c r="K2" s="77">
        <f t="shared" ref="K2:K10" ca="1" si="2">J2+I2</f>
        <v>29</v>
      </c>
    </row>
    <row r="3" spans="1:11" x14ac:dyDescent="0.25">
      <c r="A3" s="76" t="s">
        <v>86</v>
      </c>
      <c r="B3" s="139" t="s">
        <v>55</v>
      </c>
      <c r="C3" s="163">
        <f>2</f>
        <v>2</v>
      </c>
      <c r="D3" s="145">
        <f t="shared" ca="1" si="0"/>
        <v>17</v>
      </c>
      <c r="E3" s="77">
        <f t="shared" ca="1" si="1"/>
        <v>19</v>
      </c>
      <c r="G3" s="138" t="s">
        <v>101</v>
      </c>
      <c r="H3" s="139" t="s">
        <v>55</v>
      </c>
      <c r="I3" s="164">
        <f>4+1</f>
        <v>5</v>
      </c>
      <c r="J3" s="145">
        <f ca="1">RANDBETWEEN(1,20)</f>
        <v>8</v>
      </c>
      <c r="K3" s="77">
        <f t="shared" ca="1" si="2"/>
        <v>13</v>
      </c>
    </row>
    <row r="4" spans="1:11" x14ac:dyDescent="0.25">
      <c r="A4" s="79" t="s">
        <v>86</v>
      </c>
      <c r="B4" s="142" t="s">
        <v>56</v>
      </c>
      <c r="C4" s="143">
        <v>2</v>
      </c>
      <c r="D4" s="147">
        <f t="shared" ca="1" si="0"/>
        <v>16</v>
      </c>
      <c r="E4" s="80">
        <f t="shared" ca="1" si="1"/>
        <v>18</v>
      </c>
      <c r="G4" s="141" t="s">
        <v>101</v>
      </c>
      <c r="H4" s="142" t="s">
        <v>56</v>
      </c>
      <c r="I4" s="143">
        <v>4</v>
      </c>
      <c r="J4" s="147">
        <f ca="1">RANDBETWEEN(1,20)</f>
        <v>10</v>
      </c>
      <c r="K4" s="80">
        <f t="shared" ca="1" si="2"/>
        <v>14</v>
      </c>
    </row>
    <row r="5" spans="1:11" x14ac:dyDescent="0.25">
      <c r="A5" s="74" t="s">
        <v>134</v>
      </c>
      <c r="B5" s="139" t="s">
        <v>54</v>
      </c>
      <c r="C5" s="75">
        <v>7</v>
      </c>
      <c r="D5" s="146">
        <f t="shared" ca="1" si="0"/>
        <v>16</v>
      </c>
      <c r="E5" s="75">
        <f t="shared" ref="E5:E7" ca="1" si="3">D5+C5</f>
        <v>23</v>
      </c>
      <c r="G5" s="138" t="s">
        <v>103</v>
      </c>
      <c r="H5" s="139" t="s">
        <v>54</v>
      </c>
      <c r="I5" s="140">
        <v>6</v>
      </c>
      <c r="J5" s="146">
        <f t="shared" ref="J5:J27" ca="1" si="4">RANDBETWEEN(1,20)</f>
        <v>15</v>
      </c>
      <c r="K5" s="75">
        <f t="shared" ca="1" si="2"/>
        <v>21</v>
      </c>
    </row>
    <row r="6" spans="1:11" x14ac:dyDescent="0.25">
      <c r="A6" s="76" t="s">
        <v>134</v>
      </c>
      <c r="B6" s="139" t="s">
        <v>55</v>
      </c>
      <c r="C6" s="77">
        <v>5</v>
      </c>
      <c r="D6" s="145">
        <f t="shared" ca="1" si="0"/>
        <v>3</v>
      </c>
      <c r="E6" s="77">
        <f t="shared" ca="1" si="3"/>
        <v>8</v>
      </c>
      <c r="G6" s="138" t="s">
        <v>103</v>
      </c>
      <c r="H6" s="139" t="s">
        <v>55</v>
      </c>
      <c r="I6" s="140">
        <v>9</v>
      </c>
      <c r="J6" s="145">
        <f t="shared" ca="1" si="4"/>
        <v>2</v>
      </c>
      <c r="K6" s="77">
        <f t="shared" ca="1" si="2"/>
        <v>11</v>
      </c>
    </row>
    <row r="7" spans="1:11" x14ac:dyDescent="0.25">
      <c r="A7" s="79" t="s">
        <v>134</v>
      </c>
      <c r="B7" s="142" t="s">
        <v>56</v>
      </c>
      <c r="C7" s="80">
        <v>2</v>
      </c>
      <c r="D7" s="147">
        <f t="shared" ca="1" si="0"/>
        <v>19</v>
      </c>
      <c r="E7" s="80">
        <f t="shared" ca="1" si="3"/>
        <v>21</v>
      </c>
      <c r="G7" s="141" t="s">
        <v>103</v>
      </c>
      <c r="H7" s="142" t="s">
        <v>56</v>
      </c>
      <c r="I7" s="143">
        <v>12</v>
      </c>
      <c r="J7" s="147">
        <f t="shared" ca="1" si="4"/>
        <v>2</v>
      </c>
      <c r="K7" s="80">
        <f t="shared" ca="1" si="2"/>
        <v>14</v>
      </c>
    </row>
    <row r="8" spans="1:11" x14ac:dyDescent="0.25">
      <c r="A8" s="79"/>
      <c r="B8" s="142" t="s">
        <v>97</v>
      </c>
      <c r="C8" s="143"/>
      <c r="D8" s="147">
        <f t="shared" ca="1" si="0"/>
        <v>3</v>
      </c>
      <c r="E8" s="80">
        <f t="shared" ref="E8" ca="1" si="5">D8+C8</f>
        <v>3</v>
      </c>
      <c r="G8" s="138" t="s">
        <v>104</v>
      </c>
      <c r="H8" s="139" t="s">
        <v>54</v>
      </c>
      <c r="I8" s="140">
        <v>1</v>
      </c>
      <c r="J8" s="146">
        <f t="shared" ca="1" si="4"/>
        <v>10</v>
      </c>
      <c r="K8" s="75">
        <f t="shared" ca="1" si="2"/>
        <v>11</v>
      </c>
    </row>
    <row r="9" spans="1:11" x14ac:dyDescent="0.25">
      <c r="A9" s="79" t="s">
        <v>134</v>
      </c>
      <c r="B9" s="142" t="s">
        <v>155</v>
      </c>
      <c r="C9" s="143">
        <v>4</v>
      </c>
      <c r="D9" s="147">
        <f t="shared" ca="1" si="0"/>
        <v>13</v>
      </c>
      <c r="E9" s="80">
        <f t="shared" ref="E9" ca="1" si="6">D9+C9</f>
        <v>17</v>
      </c>
      <c r="G9" s="138" t="s">
        <v>104</v>
      </c>
      <c r="H9" s="139" t="s">
        <v>55</v>
      </c>
      <c r="I9" s="140">
        <v>2</v>
      </c>
      <c r="J9" s="145">
        <f t="shared" ca="1" si="4"/>
        <v>10</v>
      </c>
      <c r="K9" s="77">
        <f t="shared" ca="1" si="2"/>
        <v>12</v>
      </c>
    </row>
    <row r="10" spans="1:11" x14ac:dyDescent="0.25">
      <c r="G10" s="141" t="s">
        <v>104</v>
      </c>
      <c r="H10" s="142" t="s">
        <v>56</v>
      </c>
      <c r="I10" s="143">
        <v>4</v>
      </c>
      <c r="J10" s="147">
        <f t="shared" ca="1" si="4"/>
        <v>12</v>
      </c>
      <c r="K10" s="80">
        <f t="shared" ca="1" si="2"/>
        <v>16</v>
      </c>
    </row>
    <row r="11" spans="1:11" x14ac:dyDescent="0.25">
      <c r="G11" s="138" t="s">
        <v>105</v>
      </c>
      <c r="H11" s="139" t="s">
        <v>54</v>
      </c>
      <c r="I11" s="140">
        <v>1</v>
      </c>
      <c r="J11" s="146">
        <f t="shared" ca="1" si="4"/>
        <v>1</v>
      </c>
      <c r="K11" s="75">
        <f t="shared" ref="K11:K19" ca="1" si="7">J11+I11</f>
        <v>2</v>
      </c>
    </row>
    <row r="12" spans="1:11" x14ac:dyDescent="0.25">
      <c r="G12" s="138" t="s">
        <v>105</v>
      </c>
      <c r="H12" s="139" t="s">
        <v>55</v>
      </c>
      <c r="I12" s="140">
        <v>3</v>
      </c>
      <c r="J12" s="145">
        <f t="shared" ca="1" si="4"/>
        <v>11</v>
      </c>
      <c r="K12" s="77">
        <f t="shared" ca="1" si="7"/>
        <v>14</v>
      </c>
    </row>
    <row r="13" spans="1:11" x14ac:dyDescent="0.25">
      <c r="G13" s="141" t="s">
        <v>105</v>
      </c>
      <c r="H13" s="142" t="s">
        <v>56</v>
      </c>
      <c r="I13" s="143">
        <v>5</v>
      </c>
      <c r="J13" s="147">
        <f t="shared" ca="1" si="4"/>
        <v>13</v>
      </c>
      <c r="K13" s="80">
        <f t="shared" ca="1" si="7"/>
        <v>18</v>
      </c>
    </row>
    <row r="14" spans="1:11" x14ac:dyDescent="0.25">
      <c r="G14" s="138" t="s">
        <v>106</v>
      </c>
      <c r="H14" s="139" t="s">
        <v>54</v>
      </c>
      <c r="I14" s="140">
        <v>1</v>
      </c>
      <c r="J14" s="146">
        <f t="shared" ca="1" si="4"/>
        <v>9</v>
      </c>
      <c r="K14" s="75">
        <f t="shared" ca="1" si="7"/>
        <v>10</v>
      </c>
    </row>
    <row r="15" spans="1:11" x14ac:dyDescent="0.25">
      <c r="G15" s="138" t="s">
        <v>106</v>
      </c>
      <c r="H15" s="139" t="s">
        <v>55</v>
      </c>
      <c r="I15" s="140">
        <v>5</v>
      </c>
      <c r="J15" s="145">
        <f t="shared" ca="1" si="4"/>
        <v>20</v>
      </c>
      <c r="K15" s="77">
        <f t="shared" ca="1" si="7"/>
        <v>25</v>
      </c>
    </row>
    <row r="16" spans="1:11" x14ac:dyDescent="0.25">
      <c r="G16" s="141" t="s">
        <v>106</v>
      </c>
      <c r="H16" s="142" t="s">
        <v>56</v>
      </c>
      <c r="I16" s="143">
        <v>5</v>
      </c>
      <c r="J16" s="147">
        <f t="shared" ca="1" si="4"/>
        <v>6</v>
      </c>
      <c r="K16" s="80">
        <f t="shared" ca="1" si="7"/>
        <v>11</v>
      </c>
    </row>
    <row r="17" spans="7:11" x14ac:dyDescent="0.25">
      <c r="G17" s="138" t="s">
        <v>107</v>
      </c>
      <c r="H17" s="139" t="s">
        <v>54</v>
      </c>
      <c r="I17" s="140">
        <v>2</v>
      </c>
      <c r="J17" s="146">
        <f t="shared" ca="1" si="4"/>
        <v>20</v>
      </c>
      <c r="K17" s="75">
        <f t="shared" ca="1" si="7"/>
        <v>22</v>
      </c>
    </row>
    <row r="18" spans="7:11" x14ac:dyDescent="0.25">
      <c r="G18" s="138" t="s">
        <v>107</v>
      </c>
      <c r="H18" s="139" t="s">
        <v>55</v>
      </c>
      <c r="I18" s="140">
        <v>7</v>
      </c>
      <c r="J18" s="145">
        <f t="shared" ca="1" si="4"/>
        <v>9</v>
      </c>
      <c r="K18" s="77">
        <f t="shared" ca="1" si="7"/>
        <v>16</v>
      </c>
    </row>
    <row r="19" spans="7:11" x14ac:dyDescent="0.25">
      <c r="G19" s="141" t="s">
        <v>107</v>
      </c>
      <c r="H19" s="142" t="s">
        <v>56</v>
      </c>
      <c r="I19" s="143">
        <v>6</v>
      </c>
      <c r="J19" s="147">
        <f t="shared" ca="1" si="4"/>
        <v>18</v>
      </c>
      <c r="K19" s="80">
        <f t="shared" ca="1" si="7"/>
        <v>24</v>
      </c>
    </row>
    <row r="20" spans="7:11" x14ac:dyDescent="0.25">
      <c r="G20" s="138" t="s">
        <v>124</v>
      </c>
      <c r="H20" s="139" t="s">
        <v>54</v>
      </c>
      <c r="I20" s="140">
        <v>12</v>
      </c>
      <c r="J20" s="146">
        <f t="shared" ca="1" si="4"/>
        <v>6</v>
      </c>
      <c r="K20" s="75">
        <f t="shared" ref="K20:K22" ca="1" si="8">J20+I20</f>
        <v>18</v>
      </c>
    </row>
    <row r="21" spans="7:11" x14ac:dyDescent="0.25">
      <c r="G21" s="138" t="s">
        <v>124</v>
      </c>
      <c r="H21" s="139" t="s">
        <v>55</v>
      </c>
      <c r="I21" s="140">
        <v>9</v>
      </c>
      <c r="J21" s="145">
        <f t="shared" ca="1" si="4"/>
        <v>4</v>
      </c>
      <c r="K21" s="77">
        <f t="shared" ca="1" si="8"/>
        <v>13</v>
      </c>
    </row>
    <row r="22" spans="7:11" x14ac:dyDescent="0.25">
      <c r="G22" s="141" t="s">
        <v>124</v>
      </c>
      <c r="H22" s="142" t="s">
        <v>56</v>
      </c>
      <c r="I22" s="143">
        <v>10</v>
      </c>
      <c r="J22" s="147">
        <f t="shared" ca="1" si="4"/>
        <v>10</v>
      </c>
      <c r="K22" s="80">
        <f t="shared" ca="1" si="8"/>
        <v>20</v>
      </c>
    </row>
    <row r="23" spans="7:11" x14ac:dyDescent="0.25">
      <c r="G23" s="138" t="s">
        <v>141</v>
      </c>
      <c r="H23" s="139" t="s">
        <v>54</v>
      </c>
      <c r="I23" s="140">
        <v>12</v>
      </c>
      <c r="J23" s="146">
        <f t="shared" ca="1" si="4"/>
        <v>16</v>
      </c>
      <c r="K23" s="75">
        <f t="shared" ref="K23:K25" ca="1" si="9">J23+I23</f>
        <v>28</v>
      </c>
    </row>
    <row r="24" spans="7:11" x14ac:dyDescent="0.25">
      <c r="G24" s="138" t="s">
        <v>141</v>
      </c>
      <c r="H24" s="139" t="s">
        <v>55</v>
      </c>
      <c r="I24" s="140">
        <v>10</v>
      </c>
      <c r="J24" s="145">
        <f t="shared" ca="1" si="4"/>
        <v>10</v>
      </c>
      <c r="K24" s="77">
        <f t="shared" ca="1" si="9"/>
        <v>20</v>
      </c>
    </row>
    <row r="25" spans="7:11" x14ac:dyDescent="0.25">
      <c r="G25" s="141" t="s">
        <v>141</v>
      </c>
      <c r="H25" s="142" t="s">
        <v>56</v>
      </c>
      <c r="I25" s="143">
        <v>9</v>
      </c>
      <c r="J25" s="147">
        <f t="shared" ca="1" si="4"/>
        <v>9</v>
      </c>
      <c r="K25" s="80">
        <f t="shared" ca="1" si="9"/>
        <v>18</v>
      </c>
    </row>
    <row r="26" spans="7:11" x14ac:dyDescent="0.25">
      <c r="G26" s="141" t="s">
        <v>141</v>
      </c>
      <c r="H26" s="142" t="s">
        <v>145</v>
      </c>
      <c r="I26" s="143">
        <v>9</v>
      </c>
      <c r="J26" s="147">
        <f t="shared" ca="1" si="4"/>
        <v>11</v>
      </c>
      <c r="K26" s="80">
        <f t="shared" ref="K26" ca="1" si="10">J26+I26</f>
        <v>20</v>
      </c>
    </row>
    <row r="27" spans="7:11" x14ac:dyDescent="0.25">
      <c r="G27" s="141" t="s">
        <v>105</v>
      </c>
      <c r="H27" s="142" t="s">
        <v>154</v>
      </c>
      <c r="I27" s="143">
        <v>9</v>
      </c>
      <c r="J27" s="147">
        <f t="shared" ca="1" si="4"/>
        <v>4</v>
      </c>
      <c r="K27" s="80">
        <f t="shared" ref="K27" ca="1" si="11">J27+I27</f>
        <v>13</v>
      </c>
    </row>
  </sheetData>
  <conditionalFormatting sqref="G5">
    <cfRule type="cellIs" dxfId="53" priority="57" operator="equal">
      <formula>"No"</formula>
    </cfRule>
    <cfRule type="cellIs" dxfId="52" priority="58" operator="equal">
      <formula>"Yes"</formula>
    </cfRule>
  </conditionalFormatting>
  <conditionalFormatting sqref="G6:G7">
    <cfRule type="cellIs" dxfId="51" priority="55" operator="equal">
      <formula>"No"</formula>
    </cfRule>
    <cfRule type="cellIs" dxfId="50" priority="56" operator="equal">
      <formula>"Yes"</formula>
    </cfRule>
  </conditionalFormatting>
  <conditionalFormatting sqref="G2">
    <cfRule type="cellIs" dxfId="49" priority="53" operator="equal">
      <formula>"No"</formula>
    </cfRule>
    <cfRule type="cellIs" dxfId="48" priority="54" operator="equal">
      <formula>"Yes"</formula>
    </cfRule>
  </conditionalFormatting>
  <conditionalFormatting sqref="G3:G4">
    <cfRule type="cellIs" dxfId="47" priority="51" operator="equal">
      <formula>"No"</formula>
    </cfRule>
    <cfRule type="cellIs" dxfId="46" priority="52" operator="equal">
      <formula>"Yes"</formula>
    </cfRule>
  </conditionalFormatting>
  <conditionalFormatting sqref="G8">
    <cfRule type="cellIs" dxfId="45" priority="49" operator="equal">
      <formula>"No"</formula>
    </cfRule>
    <cfRule type="cellIs" dxfId="44" priority="50" operator="equal">
      <formula>"Yes"</formula>
    </cfRule>
  </conditionalFormatting>
  <conditionalFormatting sqref="G9:G10">
    <cfRule type="cellIs" dxfId="43" priority="47" operator="equal">
      <formula>"No"</formula>
    </cfRule>
    <cfRule type="cellIs" dxfId="42" priority="48" operator="equal">
      <formula>"Yes"</formula>
    </cfRule>
  </conditionalFormatting>
  <conditionalFormatting sqref="G11">
    <cfRule type="cellIs" dxfId="41" priority="29" operator="equal">
      <formula>"No"</formula>
    </cfRule>
    <cfRule type="cellIs" dxfId="40" priority="30" operator="equal">
      <formula>"Yes"</formula>
    </cfRule>
  </conditionalFormatting>
  <conditionalFormatting sqref="G12:G13">
    <cfRule type="cellIs" dxfId="39" priority="27" operator="equal">
      <formula>"No"</formula>
    </cfRule>
    <cfRule type="cellIs" dxfId="38" priority="28" operator="equal">
      <formula>"Yes"</formula>
    </cfRule>
  </conditionalFormatting>
  <conditionalFormatting sqref="G14">
    <cfRule type="cellIs" dxfId="37" priority="25" operator="equal">
      <formula>"No"</formula>
    </cfRule>
    <cfRule type="cellIs" dxfId="36" priority="26" operator="equal">
      <formula>"Yes"</formula>
    </cfRule>
  </conditionalFormatting>
  <conditionalFormatting sqref="G15:G16">
    <cfRule type="cellIs" dxfId="35" priority="23" operator="equal">
      <formula>"No"</formula>
    </cfRule>
    <cfRule type="cellIs" dxfId="34" priority="24" operator="equal">
      <formula>"Yes"</formula>
    </cfRule>
  </conditionalFormatting>
  <conditionalFormatting sqref="G17">
    <cfRule type="cellIs" dxfId="33" priority="21" operator="equal">
      <formula>"No"</formula>
    </cfRule>
    <cfRule type="cellIs" dxfId="32" priority="22" operator="equal">
      <formula>"Yes"</formula>
    </cfRule>
  </conditionalFormatting>
  <conditionalFormatting sqref="G18:G19">
    <cfRule type="cellIs" dxfId="31" priority="19" operator="equal">
      <formula>"No"</formula>
    </cfRule>
    <cfRule type="cellIs" dxfId="30" priority="20" operator="equal">
      <formula>"Yes"</formula>
    </cfRule>
  </conditionalFormatting>
  <conditionalFormatting sqref="G20">
    <cfRule type="cellIs" dxfId="29" priority="13" operator="equal">
      <formula>"No"</formula>
    </cfRule>
    <cfRule type="cellIs" dxfId="28" priority="14" operator="equal">
      <formula>"Yes"</formula>
    </cfRule>
  </conditionalFormatting>
  <conditionalFormatting sqref="G21:G22">
    <cfRule type="cellIs" dxfId="27" priority="11" operator="equal">
      <formula>"No"</formula>
    </cfRule>
    <cfRule type="cellIs" dxfId="26" priority="12" operator="equal">
      <formula>"Yes"</formula>
    </cfRule>
  </conditionalFormatting>
  <conditionalFormatting sqref="G23">
    <cfRule type="cellIs" dxfId="25" priority="9" operator="equal">
      <formula>"No"</formula>
    </cfRule>
    <cfRule type="cellIs" dxfId="24" priority="10" operator="equal">
      <formula>"Yes"</formula>
    </cfRule>
  </conditionalFormatting>
  <conditionalFormatting sqref="G24:G25">
    <cfRule type="cellIs" dxfId="23" priority="7" operator="equal">
      <formula>"No"</formula>
    </cfRule>
    <cfRule type="cellIs" dxfId="22" priority="8" operator="equal">
      <formula>"Yes"</formula>
    </cfRule>
  </conditionalFormatting>
  <conditionalFormatting sqref="G26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G27">
    <cfRule type="cellIs" dxfId="19" priority="1" operator="equal">
      <formula>"No"</formula>
    </cfRule>
    <cfRule type="cellIs" dxfId="18" priority="2" operator="equal">
      <formula>"Yes"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2.62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4.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customWidth="1"/>
    <col min="19" max="19" width="5.75" style="21" customWidth="1"/>
    <col min="20" max="20" width="6.25" style="21" customWidth="1"/>
    <col min="21" max="21" width="9" style="21" customWidth="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57</v>
      </c>
      <c r="C1" s="119" t="s">
        <v>58</v>
      </c>
      <c r="D1" s="122" t="s">
        <v>59</v>
      </c>
      <c r="E1" s="154" t="s">
        <v>89</v>
      </c>
      <c r="F1" s="112" t="s">
        <v>60</v>
      </c>
      <c r="G1" s="113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48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57" t="s">
        <v>90</v>
      </c>
    </row>
    <row r="2" spans="1:29" ht="16.5" thickTop="1" x14ac:dyDescent="0.25">
      <c r="A2" s="150" t="s">
        <v>8</v>
      </c>
      <c r="B2" s="117">
        <f>17+1+1</f>
        <v>19</v>
      </c>
      <c r="C2" s="120">
        <f>14+1+1</f>
        <v>16</v>
      </c>
      <c r="D2" s="123">
        <f>21+1+1</f>
        <v>23</v>
      </c>
      <c r="E2" s="155">
        <v>0</v>
      </c>
      <c r="F2" s="114" t="s">
        <v>83</v>
      </c>
      <c r="G2" s="115" t="s">
        <v>84</v>
      </c>
      <c r="H2" s="55">
        <v>43</v>
      </c>
      <c r="I2" s="19"/>
      <c r="J2" s="20"/>
      <c r="K2" s="26"/>
      <c r="L2" s="29"/>
      <c r="M2" s="31"/>
      <c r="N2" s="37"/>
      <c r="O2" s="40">
        <v>9</v>
      </c>
      <c r="P2" s="43"/>
      <c r="Q2" s="46"/>
      <c r="R2" s="49"/>
      <c r="S2" s="52"/>
      <c r="T2" s="34">
        <v>2</v>
      </c>
      <c r="U2" s="59"/>
      <c r="V2" s="62">
        <f t="shared" ref="V2:V10" si="0">SUM(H2:U2)</f>
        <v>54</v>
      </c>
      <c r="W2" s="69"/>
      <c r="X2" s="72"/>
      <c r="Y2" s="66">
        <v>57</v>
      </c>
      <c r="Z2" s="62">
        <f t="shared" ref="Z2:Z9" si="1">Y2+X2-(V2+W2)</f>
        <v>3</v>
      </c>
      <c r="AA2" s="131">
        <f t="shared" ref="AA2:AA9" si="2">SMALL(Y2:Z2,1)</f>
        <v>3</v>
      </c>
      <c r="AC2" s="158"/>
    </row>
    <row r="3" spans="1:29" x14ac:dyDescent="0.25">
      <c r="A3" s="151" t="s">
        <v>81</v>
      </c>
      <c r="B3" s="118">
        <f>11+2+1</f>
        <v>14</v>
      </c>
      <c r="C3" s="121">
        <f>13+2+1</f>
        <v>16</v>
      </c>
      <c r="D3" s="124">
        <f>15+2+1</f>
        <v>18</v>
      </c>
      <c r="E3" s="156">
        <v>0</v>
      </c>
      <c r="F3" s="114" t="s">
        <v>83</v>
      </c>
      <c r="G3" s="115" t="s">
        <v>84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170">
        <f>47-9</f>
        <v>38</v>
      </c>
      <c r="Z3" s="63">
        <f t="shared" si="1"/>
        <v>38</v>
      </c>
      <c r="AA3" s="131">
        <f t="shared" si="2"/>
        <v>38</v>
      </c>
      <c r="AC3" s="159"/>
    </row>
    <row r="4" spans="1:29" x14ac:dyDescent="0.25">
      <c r="A4" s="151" t="s">
        <v>30</v>
      </c>
      <c r="B4" s="118">
        <f>20</f>
        <v>20</v>
      </c>
      <c r="C4" s="121">
        <f>15+2</f>
        <v>17</v>
      </c>
      <c r="D4" s="124">
        <f>23+2</f>
        <v>25</v>
      </c>
      <c r="E4" s="156">
        <v>0</v>
      </c>
      <c r="F4" s="114" t="s">
        <v>83</v>
      </c>
      <c r="G4" s="115" t="s">
        <v>84</v>
      </c>
      <c r="H4" s="56">
        <v>4</v>
      </c>
      <c r="I4" s="22"/>
      <c r="J4" s="23"/>
      <c r="K4" s="27"/>
      <c r="L4" s="30"/>
      <c r="M4" s="32"/>
      <c r="N4" s="38"/>
      <c r="O4" s="41">
        <v>10</v>
      </c>
      <c r="P4" s="44"/>
      <c r="Q4" s="47"/>
      <c r="R4" s="50"/>
      <c r="S4" s="53"/>
      <c r="T4" s="35">
        <v>11</v>
      </c>
      <c r="U4" s="60"/>
      <c r="V4" s="62">
        <f t="shared" si="0"/>
        <v>25</v>
      </c>
      <c r="W4" s="70"/>
      <c r="X4" s="73"/>
      <c r="Y4" s="165">
        <f>70+20</f>
        <v>90</v>
      </c>
      <c r="Z4" s="63">
        <f t="shared" si="1"/>
        <v>65</v>
      </c>
      <c r="AA4" s="131">
        <f t="shared" si="2"/>
        <v>65</v>
      </c>
      <c r="AC4" s="159"/>
    </row>
    <row r="5" spans="1:29" x14ac:dyDescent="0.25">
      <c r="A5" s="151" t="s">
        <v>7</v>
      </c>
      <c r="B5" s="118">
        <f>16</f>
        <v>16</v>
      </c>
      <c r="C5" s="121">
        <f>18</f>
        <v>18</v>
      </c>
      <c r="D5" s="124">
        <f>20</f>
        <v>20</v>
      </c>
      <c r="E5" s="156">
        <v>0</v>
      </c>
      <c r="F5" s="114" t="s">
        <v>83</v>
      </c>
      <c r="G5" s="115" t="s">
        <v>84</v>
      </c>
      <c r="H5" s="56"/>
      <c r="I5" s="22"/>
      <c r="J5" s="23"/>
      <c r="K5" s="27"/>
      <c r="L5" s="30"/>
      <c r="M5" s="32"/>
      <c r="N5" s="38"/>
      <c r="O5" s="41">
        <v>6</v>
      </c>
      <c r="P5" s="44"/>
      <c r="Q5" s="47"/>
      <c r="R5" s="50"/>
      <c r="S5" s="53"/>
      <c r="T5" s="35">
        <v>2</v>
      </c>
      <c r="U5" s="60"/>
      <c r="V5" s="62">
        <f t="shared" si="0"/>
        <v>8</v>
      </c>
      <c r="W5" s="70"/>
      <c r="X5" s="73"/>
      <c r="Y5" s="67">
        <f>54</f>
        <v>54</v>
      </c>
      <c r="Z5" s="63">
        <f t="shared" si="1"/>
        <v>46</v>
      </c>
      <c r="AA5" s="131">
        <f t="shared" si="2"/>
        <v>46</v>
      </c>
      <c r="AC5" s="159"/>
    </row>
    <row r="6" spans="1:29" x14ac:dyDescent="0.25">
      <c r="A6" s="152" t="s">
        <v>91</v>
      </c>
      <c r="B6" s="118">
        <v>17</v>
      </c>
      <c r="C6" s="121">
        <v>11</v>
      </c>
      <c r="D6" s="124">
        <v>18</v>
      </c>
      <c r="E6" s="156">
        <v>0</v>
      </c>
      <c r="F6" s="149" t="s">
        <v>87</v>
      </c>
      <c r="G6" s="115">
        <v>0</v>
      </c>
      <c r="H6" s="56">
        <v>3</v>
      </c>
      <c r="I6" s="22"/>
      <c r="J6" s="23"/>
      <c r="K6" s="27"/>
      <c r="L6" s="30"/>
      <c r="M6" s="32"/>
      <c r="N6" s="38"/>
      <c r="O6" s="41"/>
      <c r="P6" s="44"/>
      <c r="Q6" s="47"/>
      <c r="R6" s="50"/>
      <c r="S6" s="53"/>
      <c r="T6" s="35">
        <v>10</v>
      </c>
      <c r="U6" s="60"/>
      <c r="V6" s="62">
        <f t="shared" ref="V6" si="3">SUM(H6:U6)</f>
        <v>13</v>
      </c>
      <c r="W6" s="70"/>
      <c r="X6" s="73"/>
      <c r="Y6" s="67">
        <v>68</v>
      </c>
      <c r="Z6" s="63">
        <f t="shared" ref="Z6" si="4">Y6+X6-(V6+W6)</f>
        <v>55</v>
      </c>
      <c r="AA6" s="131">
        <f t="shared" ref="AA6" si="5">SMALL(Y6:Z6,1)</f>
        <v>55</v>
      </c>
      <c r="AC6" s="162">
        <v>10</v>
      </c>
    </row>
    <row r="7" spans="1:29" x14ac:dyDescent="0.25">
      <c r="A7" s="152" t="s">
        <v>153</v>
      </c>
      <c r="B7" s="118">
        <v>15</v>
      </c>
      <c r="C7" s="121">
        <v>17</v>
      </c>
      <c r="D7" s="124">
        <v>21</v>
      </c>
      <c r="E7" s="156">
        <v>0</v>
      </c>
      <c r="F7" s="149" t="s">
        <v>87</v>
      </c>
      <c r="G7" s="115">
        <v>0</v>
      </c>
      <c r="H7" s="56">
        <v>8</v>
      </c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8</v>
      </c>
      <c r="W7" s="70"/>
      <c r="X7" s="73">
        <v>7</v>
      </c>
      <c r="Y7" s="67">
        <v>18</v>
      </c>
      <c r="Z7" s="63">
        <f t="shared" ref="Z7" si="7">Y7+X7-(V7+W7)</f>
        <v>17</v>
      </c>
      <c r="AA7" s="131">
        <f t="shared" ref="AA7" si="8">SMALL(Y7:Z7,1)</f>
        <v>17</v>
      </c>
      <c r="AC7" s="162">
        <v>0</v>
      </c>
    </row>
    <row r="8" spans="1:29" x14ac:dyDescent="0.25">
      <c r="A8" s="152" t="s">
        <v>86</v>
      </c>
      <c r="B8" s="118">
        <v>21</v>
      </c>
      <c r="C8" s="121">
        <v>11</v>
      </c>
      <c r="D8" s="124">
        <v>22</v>
      </c>
      <c r="E8" s="156">
        <v>0</v>
      </c>
      <c r="F8" s="149" t="s">
        <v>87</v>
      </c>
      <c r="G8" s="115">
        <v>0</v>
      </c>
      <c r="H8" s="56"/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si="0"/>
        <v>0</v>
      </c>
      <c r="W8" s="70"/>
      <c r="X8" s="73"/>
      <c r="Y8" s="67">
        <v>83</v>
      </c>
      <c r="Z8" s="63">
        <f t="shared" si="1"/>
        <v>83</v>
      </c>
      <c r="AA8" s="131">
        <f t="shared" si="2"/>
        <v>83</v>
      </c>
      <c r="AC8" s="162">
        <v>50</v>
      </c>
    </row>
    <row r="9" spans="1:29" x14ac:dyDescent="0.25">
      <c r="A9" s="152" t="s">
        <v>96</v>
      </c>
      <c r="B9" s="118">
        <v>16</v>
      </c>
      <c r="C9" s="121">
        <v>10</v>
      </c>
      <c r="D9" s="124">
        <v>16</v>
      </c>
      <c r="E9" s="156">
        <v>0</v>
      </c>
      <c r="F9" s="149" t="s">
        <v>87</v>
      </c>
      <c r="G9" s="115">
        <v>0</v>
      </c>
      <c r="H9" s="56"/>
      <c r="I9" s="22"/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ref="V9" si="9">SUM(H9:U9)</f>
        <v>0</v>
      </c>
      <c r="W9" s="70"/>
      <c r="X9" s="73"/>
      <c r="Y9" s="67">
        <v>25</v>
      </c>
      <c r="Z9" s="63">
        <f t="shared" si="1"/>
        <v>25</v>
      </c>
      <c r="AA9" s="131">
        <f t="shared" si="2"/>
        <v>25</v>
      </c>
      <c r="AC9" s="159"/>
    </row>
    <row r="10" spans="1:29" x14ac:dyDescent="0.25">
      <c r="A10" s="152" t="s">
        <v>134</v>
      </c>
      <c r="B10" s="118">
        <f>12-2-1</f>
        <v>9</v>
      </c>
      <c r="C10" s="121">
        <f>12-2-1</f>
        <v>9</v>
      </c>
      <c r="D10" s="124">
        <f>14-2-1</f>
        <v>11</v>
      </c>
      <c r="E10" s="156">
        <v>0</v>
      </c>
      <c r="F10" s="149" t="s">
        <v>87</v>
      </c>
      <c r="G10" s="115">
        <v>0</v>
      </c>
      <c r="H10" s="56">
        <v>67</v>
      </c>
      <c r="I10" s="22">
        <v>5</v>
      </c>
      <c r="J10" s="23"/>
      <c r="K10" s="27"/>
      <c r="L10" s="30"/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si="0"/>
        <v>72</v>
      </c>
      <c r="W10" s="70"/>
      <c r="X10" s="73"/>
      <c r="Y10" s="165">
        <f>28+6</f>
        <v>34</v>
      </c>
      <c r="Z10" s="63">
        <f t="shared" ref="Z10" si="10">Y10+X10-(V10+W10)</f>
        <v>-38</v>
      </c>
      <c r="AA10" s="131">
        <f t="shared" ref="AA10" si="11">SMALL(Y10:Z10,1)</f>
        <v>-38</v>
      </c>
      <c r="AC10" s="159"/>
    </row>
    <row r="11" spans="1:29" x14ac:dyDescent="0.25">
      <c r="A11" s="153" t="s">
        <v>101</v>
      </c>
      <c r="B11" s="118">
        <v>26</v>
      </c>
      <c r="C11" s="121">
        <v>9</v>
      </c>
      <c r="D11" s="124">
        <v>27</v>
      </c>
      <c r="E11" s="156">
        <v>0</v>
      </c>
      <c r="F11" s="149" t="s">
        <v>110</v>
      </c>
      <c r="G11" s="115">
        <v>5</v>
      </c>
      <c r="H11" s="56"/>
      <c r="I11" s="22">
        <v>18</v>
      </c>
      <c r="J11" s="166">
        <v>0</v>
      </c>
      <c r="K11" s="167" t="s">
        <v>111</v>
      </c>
      <c r="L11" s="168" t="s">
        <v>111</v>
      </c>
      <c r="M11" s="32">
        <v>5</v>
      </c>
      <c r="N11" s="38"/>
      <c r="O11" s="41"/>
      <c r="P11" s="44"/>
      <c r="Q11" s="47"/>
      <c r="R11" s="50"/>
      <c r="S11" s="53"/>
      <c r="T11" s="35">
        <v>40</v>
      </c>
      <c r="U11" s="60"/>
      <c r="V11" s="62">
        <f t="shared" ref="V11" si="12">SUM(H11:U11)</f>
        <v>63</v>
      </c>
      <c r="W11" s="70"/>
      <c r="X11" s="73"/>
      <c r="Y11" s="67">
        <v>51</v>
      </c>
      <c r="Z11" s="63">
        <f t="shared" ref="Z11:Z12" si="13">Y11+X11-(V11+W11)</f>
        <v>-12</v>
      </c>
      <c r="AA11" s="131">
        <f t="shared" ref="AA11:AA12" si="14">SMALL(Y11:Z11,1)</f>
        <v>-12</v>
      </c>
      <c r="AC11" s="159"/>
    </row>
    <row r="12" spans="1:29" x14ac:dyDescent="0.25">
      <c r="A12" s="153" t="s">
        <v>103</v>
      </c>
      <c r="B12" s="118">
        <v>18</v>
      </c>
      <c r="C12" s="121">
        <v>11</v>
      </c>
      <c r="D12" s="124">
        <v>19</v>
      </c>
      <c r="E12" s="156">
        <v>0</v>
      </c>
      <c r="F12" s="149" t="s">
        <v>112</v>
      </c>
      <c r="G12" s="115">
        <v>0</v>
      </c>
      <c r="H12" s="56">
        <v>7</v>
      </c>
      <c r="I12" s="22">
        <v>190</v>
      </c>
      <c r="J12" s="23"/>
      <c r="K12" s="27"/>
      <c r="L12" s="30"/>
      <c r="M12" s="32">
        <v>22</v>
      </c>
      <c r="N12" s="38"/>
      <c r="O12" s="41"/>
      <c r="P12" s="44">
        <v>3</v>
      </c>
      <c r="Q12" s="47"/>
      <c r="R12" s="50"/>
      <c r="S12" s="53"/>
      <c r="T12" s="35"/>
      <c r="U12" s="60"/>
      <c r="V12" s="62">
        <f t="shared" ref="V12" si="15">SUM(H12:U12)</f>
        <v>222</v>
      </c>
      <c r="W12" s="70"/>
      <c r="X12" s="73">
        <v>10</v>
      </c>
      <c r="Y12" s="67">
        <v>150</v>
      </c>
      <c r="Z12" s="63">
        <f t="shared" si="13"/>
        <v>-62</v>
      </c>
      <c r="AA12" s="131">
        <f t="shared" si="14"/>
        <v>-62</v>
      </c>
      <c r="AC12" s="159"/>
    </row>
    <row r="13" spans="1:29" x14ac:dyDescent="0.25">
      <c r="A13" s="153" t="s">
        <v>146</v>
      </c>
      <c r="B13" s="118">
        <v>14</v>
      </c>
      <c r="C13" s="121">
        <v>12</v>
      </c>
      <c r="D13" s="124">
        <v>15</v>
      </c>
      <c r="E13" s="156">
        <v>0</v>
      </c>
      <c r="F13" s="149" t="s">
        <v>87</v>
      </c>
      <c r="G13" s="115">
        <v>0</v>
      </c>
      <c r="H13" s="56"/>
      <c r="I13" s="22">
        <v>15</v>
      </c>
      <c r="J13" s="23">
        <v>15</v>
      </c>
      <c r="K13" s="27"/>
      <c r="L13" s="30"/>
      <c r="M13" s="32">
        <v>4</v>
      </c>
      <c r="N13" s="38"/>
      <c r="O13" s="41"/>
      <c r="P13" s="44"/>
      <c r="Q13" s="47"/>
      <c r="R13" s="50"/>
      <c r="S13" s="53"/>
      <c r="T13" s="35"/>
      <c r="U13" s="60"/>
      <c r="V13" s="62">
        <f t="shared" ref="V13" si="16">SUM(H13:U13)</f>
        <v>34</v>
      </c>
      <c r="W13" s="70"/>
      <c r="X13" s="73"/>
      <c r="Y13" s="67">
        <v>26</v>
      </c>
      <c r="Z13" s="63">
        <f t="shared" ref="Z13" si="17">Y13+X13-(V13+W13)</f>
        <v>-8</v>
      </c>
      <c r="AA13" s="131">
        <f t="shared" ref="AA13" si="18">SMALL(Y13:Z13,1)</f>
        <v>-8</v>
      </c>
      <c r="AC13" s="159"/>
    </row>
    <row r="14" spans="1:29" x14ac:dyDescent="0.25">
      <c r="A14" s="153" t="s">
        <v>147</v>
      </c>
      <c r="B14" s="118">
        <v>14</v>
      </c>
      <c r="C14" s="121">
        <v>12</v>
      </c>
      <c r="D14" s="124">
        <v>15</v>
      </c>
      <c r="E14" s="156">
        <v>0</v>
      </c>
      <c r="F14" s="149" t="s">
        <v>87</v>
      </c>
      <c r="G14" s="115">
        <v>0</v>
      </c>
      <c r="H14" s="56"/>
      <c r="I14" s="22">
        <v>45</v>
      </c>
      <c r="J14" s="23"/>
      <c r="K14" s="27"/>
      <c r="L14" s="30"/>
      <c r="M14" s="32"/>
      <c r="N14" s="38"/>
      <c r="O14" s="41"/>
      <c r="P14" s="44"/>
      <c r="Q14" s="47"/>
      <c r="R14" s="50"/>
      <c r="S14" s="53"/>
      <c r="T14" s="35"/>
      <c r="U14" s="60"/>
      <c r="V14" s="62">
        <f t="shared" ref="V14" si="19">SUM(H14:U14)</f>
        <v>45</v>
      </c>
      <c r="W14" s="70"/>
      <c r="X14" s="73"/>
      <c r="Y14" s="67">
        <v>26</v>
      </c>
      <c r="Z14" s="63">
        <f t="shared" ref="Z14" si="20">Y14+X14-(V14+W14)</f>
        <v>-19</v>
      </c>
      <c r="AA14" s="131">
        <f t="shared" ref="AA14" si="21">SMALL(Y14:Z14,1)</f>
        <v>-19</v>
      </c>
      <c r="AC14" s="159"/>
    </row>
    <row r="15" spans="1:29" x14ac:dyDescent="0.25">
      <c r="A15" s="153" t="s">
        <v>156</v>
      </c>
      <c r="B15" s="118">
        <f>11+4</f>
        <v>15</v>
      </c>
      <c r="C15" s="121">
        <v>13</v>
      </c>
      <c r="D15" s="124">
        <f>13+4</f>
        <v>17</v>
      </c>
      <c r="E15" s="156">
        <v>0</v>
      </c>
      <c r="F15" s="149" t="s">
        <v>87</v>
      </c>
      <c r="G15" s="115">
        <v>0</v>
      </c>
      <c r="H15" s="56"/>
      <c r="I15" s="22">
        <v>13</v>
      </c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 t="shared" ref="V15:V17" si="22">SUM(H15:U15)</f>
        <v>13</v>
      </c>
      <c r="W15" s="70"/>
      <c r="X15" s="73"/>
      <c r="Y15" s="165">
        <f>32+12</f>
        <v>44</v>
      </c>
      <c r="Z15" s="63">
        <f t="shared" ref="Z15:Z17" si="23">Y15+X15-(V15+W15)</f>
        <v>31</v>
      </c>
      <c r="AA15" s="131">
        <f t="shared" ref="AA15:AA17" si="24">SMALL(Y15:Z15,1)</f>
        <v>31</v>
      </c>
      <c r="AC15" s="159"/>
    </row>
    <row r="16" spans="1:29" x14ac:dyDescent="0.25">
      <c r="A16" s="153" t="s">
        <v>106</v>
      </c>
      <c r="B16" s="118">
        <v>11</v>
      </c>
      <c r="C16" s="121">
        <v>15</v>
      </c>
      <c r="D16" s="124">
        <v>15</v>
      </c>
      <c r="E16" s="156">
        <v>0</v>
      </c>
      <c r="F16" s="149" t="s">
        <v>87</v>
      </c>
      <c r="G16" s="115">
        <v>0</v>
      </c>
      <c r="H16" s="56"/>
      <c r="I16" s="22">
        <v>16</v>
      </c>
      <c r="J16" s="23"/>
      <c r="K16" s="27"/>
      <c r="L16" s="30"/>
      <c r="M16" s="32"/>
      <c r="N16" s="38"/>
      <c r="O16" s="41"/>
      <c r="P16" s="44"/>
      <c r="Q16" s="47"/>
      <c r="R16" s="50"/>
      <c r="S16" s="53"/>
      <c r="T16" s="35"/>
      <c r="U16" s="60"/>
      <c r="V16" s="62">
        <f t="shared" si="22"/>
        <v>16</v>
      </c>
      <c r="W16" s="70"/>
      <c r="X16" s="73"/>
      <c r="Y16" s="67">
        <v>24</v>
      </c>
      <c r="Z16" s="63">
        <f t="shared" si="23"/>
        <v>8</v>
      </c>
      <c r="AA16" s="131">
        <f t="shared" si="24"/>
        <v>8</v>
      </c>
      <c r="AC16" s="159"/>
    </row>
    <row r="17" spans="1:29" x14ac:dyDescent="0.25">
      <c r="A17" s="153" t="s">
        <v>107</v>
      </c>
      <c r="B17" s="118">
        <v>17</v>
      </c>
      <c r="C17" s="121">
        <v>17</v>
      </c>
      <c r="D17" s="124">
        <v>22</v>
      </c>
      <c r="E17" s="156">
        <v>0</v>
      </c>
      <c r="F17" s="149" t="s">
        <v>87</v>
      </c>
      <c r="G17" s="115">
        <v>0</v>
      </c>
      <c r="H17" s="56"/>
      <c r="I17" s="22"/>
      <c r="J17" s="23"/>
      <c r="K17" s="27"/>
      <c r="L17" s="30"/>
      <c r="M17" s="32"/>
      <c r="N17" s="38"/>
      <c r="O17" s="41"/>
      <c r="P17" s="44"/>
      <c r="Q17" s="47"/>
      <c r="R17" s="50"/>
      <c r="S17" s="53"/>
      <c r="T17" s="35"/>
      <c r="U17" s="60"/>
      <c r="V17" s="62">
        <f t="shared" si="22"/>
        <v>0</v>
      </c>
      <c r="W17" s="70"/>
      <c r="X17" s="73"/>
      <c r="Y17" s="67">
        <v>39</v>
      </c>
      <c r="Z17" s="63">
        <f t="shared" si="23"/>
        <v>39</v>
      </c>
      <c r="AA17" s="131">
        <f t="shared" si="24"/>
        <v>39</v>
      </c>
      <c r="AC17" s="159"/>
    </row>
    <row r="18" spans="1:29" x14ac:dyDescent="0.25">
      <c r="A18" s="153" t="s">
        <v>122</v>
      </c>
      <c r="B18" s="118">
        <v>21</v>
      </c>
      <c r="C18" s="121">
        <v>11</v>
      </c>
      <c r="D18" s="124">
        <v>22</v>
      </c>
      <c r="E18" s="156">
        <v>25</v>
      </c>
      <c r="F18" s="149" t="s">
        <v>123</v>
      </c>
      <c r="G18" s="115">
        <v>10</v>
      </c>
      <c r="H18" s="56"/>
      <c r="I18" s="22">
        <v>113</v>
      </c>
      <c r="J18" s="23">
        <v>10</v>
      </c>
      <c r="K18" s="27"/>
      <c r="L18" s="30"/>
      <c r="M18" s="32">
        <v>21</v>
      </c>
      <c r="N18" s="38"/>
      <c r="O18" s="41"/>
      <c r="P18" s="44"/>
      <c r="Q18" s="47"/>
      <c r="R18" s="50"/>
      <c r="S18" s="53"/>
      <c r="T18" s="35"/>
      <c r="U18" s="60"/>
      <c r="V18" s="62">
        <f t="shared" ref="V18" si="25">SUM(H18:U18)</f>
        <v>144</v>
      </c>
      <c r="W18" s="70"/>
      <c r="X18" s="73"/>
      <c r="Y18" s="67">
        <v>115</v>
      </c>
      <c r="Z18" s="63">
        <f t="shared" ref="Z18" si="26">Y18+X18-(V18+W18)</f>
        <v>-29</v>
      </c>
      <c r="AA18" s="131">
        <f t="shared" ref="AA18" si="27">SMALL(Y18:Z18,1)</f>
        <v>-29</v>
      </c>
      <c r="AC18" s="159"/>
    </row>
    <row r="19" spans="1:29" x14ac:dyDescent="0.25">
      <c r="A19" s="153" t="s">
        <v>141</v>
      </c>
      <c r="B19" s="118">
        <v>25</v>
      </c>
      <c r="C19" s="121">
        <v>11</v>
      </c>
      <c r="D19" s="124">
        <v>27</v>
      </c>
      <c r="E19" s="156">
        <v>19</v>
      </c>
      <c r="F19" s="149" t="s">
        <v>110</v>
      </c>
      <c r="G19" s="115">
        <v>10</v>
      </c>
      <c r="H19" s="56">
        <v>3</v>
      </c>
      <c r="I19" s="22"/>
      <c r="J19" s="166">
        <v>0</v>
      </c>
      <c r="K19" s="167" t="s">
        <v>111</v>
      </c>
      <c r="L19" s="168" t="s">
        <v>111</v>
      </c>
      <c r="M19" s="32">
        <v>14</v>
      </c>
      <c r="N19" s="38"/>
      <c r="O19" s="41"/>
      <c r="P19" s="44">
        <v>96</v>
      </c>
      <c r="Q19" s="47"/>
      <c r="R19" s="50"/>
      <c r="S19" s="53"/>
      <c r="T19" s="35"/>
      <c r="U19" s="60"/>
      <c r="V19" s="62">
        <f t="shared" ref="V19" si="28">SUM(H19:U19)</f>
        <v>113</v>
      </c>
      <c r="W19" s="70"/>
      <c r="X19" s="73"/>
      <c r="Y19" s="67">
        <v>84</v>
      </c>
      <c r="Z19" s="63">
        <f t="shared" ref="Z19" si="29">Y19+X19-(V19+W19)</f>
        <v>-29</v>
      </c>
      <c r="AA19" s="131">
        <f t="shared" ref="AA19" si="30">SMALL(Y19:Z19,1)</f>
        <v>-29</v>
      </c>
      <c r="AC19" s="159"/>
    </row>
  </sheetData>
  <conditionalFormatting sqref="AA2:AA5 AA8 AA11:AA12 AA15:AA17">
    <cfRule type="cellIs" dxfId="17" priority="34" stopIfTrue="1" operator="lessThan">
      <formula>0.5</formula>
    </cfRule>
  </conditionalFormatting>
  <conditionalFormatting sqref="AA2:AA5 AA8 AA11:AA12 AA15:AA17">
    <cfRule type="cellIs" dxfId="16" priority="63" operator="lessThan">
      <formula>Y2/2</formula>
    </cfRule>
  </conditionalFormatting>
  <conditionalFormatting sqref="AA10">
    <cfRule type="cellIs" dxfId="15" priority="19" stopIfTrue="1" operator="lessThan">
      <formula>0.5</formula>
    </cfRule>
  </conditionalFormatting>
  <conditionalFormatting sqref="AA10">
    <cfRule type="cellIs" dxfId="14" priority="20" operator="lessThan">
      <formula>Y10/2</formula>
    </cfRule>
  </conditionalFormatting>
  <conditionalFormatting sqref="AA6">
    <cfRule type="cellIs" dxfId="13" priority="17" stopIfTrue="1" operator="lessThan">
      <formula>0.5</formula>
    </cfRule>
  </conditionalFormatting>
  <conditionalFormatting sqref="AA6">
    <cfRule type="cellIs" dxfId="12" priority="18" operator="lessThan">
      <formula>Y6/2</formula>
    </cfRule>
  </conditionalFormatting>
  <conditionalFormatting sqref="AA13">
    <cfRule type="cellIs" dxfId="11" priority="16" operator="lessThan">
      <formula>Y13/2</formula>
    </cfRule>
  </conditionalFormatting>
  <conditionalFormatting sqref="AA13">
    <cfRule type="cellIs" dxfId="10" priority="15" stopIfTrue="1" operator="lessThan">
      <formula>0.5</formula>
    </cfRule>
  </conditionalFormatting>
  <conditionalFormatting sqref="AA18">
    <cfRule type="cellIs" dxfId="9" priority="9" stopIfTrue="1" operator="lessThan">
      <formula>0.5</formula>
    </cfRule>
  </conditionalFormatting>
  <conditionalFormatting sqref="AA18">
    <cfRule type="cellIs" dxfId="8" priority="10" operator="lessThan">
      <formula>Y18/2</formula>
    </cfRule>
  </conditionalFormatting>
  <conditionalFormatting sqref="AA9">
    <cfRule type="cellIs" dxfId="7" priority="7" stopIfTrue="1" operator="lessThan">
      <formula>0.5</formula>
    </cfRule>
  </conditionalFormatting>
  <conditionalFormatting sqref="AA9">
    <cfRule type="cellIs" dxfId="6" priority="8" operator="lessThan">
      <formula>Y9/2</formula>
    </cfRule>
  </conditionalFormatting>
  <conditionalFormatting sqref="AA19">
    <cfRule type="cellIs" dxfId="5" priority="5" stopIfTrue="1" operator="lessThan">
      <formula>0.5</formula>
    </cfRule>
  </conditionalFormatting>
  <conditionalFormatting sqref="AA19">
    <cfRule type="cellIs" dxfId="4" priority="6" operator="lessThan">
      <formula>Y19/2</formula>
    </cfRule>
  </conditionalFormatting>
  <conditionalFormatting sqref="AA14">
    <cfRule type="cellIs" dxfId="3" priority="4" operator="lessThan">
      <formula>Y14/2</formula>
    </cfRule>
  </conditionalFormatting>
  <conditionalFormatting sqref="AA14">
    <cfRule type="cellIs" dxfId="2" priority="3" stopIfTrue="1" operator="lessThan">
      <formula>0.5</formula>
    </cfRule>
  </conditionalFormatting>
  <conditionalFormatting sqref="AA7">
    <cfRule type="cellIs" dxfId="1" priority="1" stopIfTrue="1" operator="lessThan">
      <formula>0.5</formula>
    </cfRule>
  </conditionalFormatting>
  <conditionalFormatting sqref="AA7">
    <cfRule type="cellIs" dxfId="0" priority="2" operator="lessThan">
      <formula>Y7/2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1</v>
      </c>
      <c r="D3" s="10">
        <f ca="1">RANDBETWEEN(1,4)+RANDBETWEEN(1,4)</f>
        <v>7</v>
      </c>
      <c r="E3" s="10">
        <f ca="1">RANDBETWEEN(1,4)+RANDBETWEEN(1,4)+RANDBETWEEN(1,4)</f>
        <v>4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18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2</v>
      </c>
      <c r="D4" s="10">
        <f ca="1">RANDBETWEEN(1,6)+RANDBETWEEN(1,6)</f>
        <v>6</v>
      </c>
      <c r="E4" s="10">
        <f ca="1">RANDBETWEEN(1,6)+RANDBETWEEN(1,6)+RANDBETWEEN(1,6)</f>
        <v>9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12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8</v>
      </c>
      <c r="D5" s="10">
        <f ca="1">RANDBETWEEN(1,8)+RANDBETWEEN(1,8)</f>
        <v>6</v>
      </c>
      <c r="E5" s="10">
        <f ca="1">RANDBETWEEN(1,8)+RANDBETWEEN(1,8)+RANDBETWEEN(1,8)</f>
        <v>11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21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2</v>
      </c>
      <c r="D6" s="10">
        <f ca="1">RANDBETWEEN(1,10)+RANDBETWEEN(1,10)</f>
        <v>17</v>
      </c>
      <c r="E6" s="10">
        <f ca="1">RANDBETWEEN(1,10)+RANDBETWEEN(1,10)+RANDBETWEEN(1,10)</f>
        <v>13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2</v>
      </c>
      <c r="D7" s="10">
        <f ca="1">RANDBETWEEN(1,12)+RANDBETWEEN(1,12)</f>
        <v>19</v>
      </c>
      <c r="E7" s="10">
        <f ca="1">RANDBETWEEN(1,12)+RANDBETWEEN(1,12)+RANDBETWEEN(1,12)</f>
        <v>23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41</v>
      </c>
      <c r="H7" s="11">
        <f ca="1">RANDBETWEEN(1,12)+RANDBETWEEN(1,12)+RANDBETWEEN(1,12)+RANDBETWEEN(1,12)+RANDBETWEEN(1,12)+RANDBETWEEN(1,12)</f>
        <v>57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12</v>
      </c>
      <c r="D8" s="10">
        <f ca="1">RANDBETWEEN(1,20)+RANDBETWEEN(1,20)</f>
        <v>37</v>
      </c>
      <c r="E8" s="10">
        <f ca="1">RANDBETWEEN(1,20)+RANDBETWEEN(1,20)+RANDBETWEEN(1,20)</f>
        <v>35</v>
      </c>
      <c r="F8" s="10">
        <f ca="1">RANDBETWEEN(1,20)+RANDBETWEEN(1,20)+RANDBETWEEN(1,20)+RANDBETWEEN(1,20)</f>
        <v>37</v>
      </c>
      <c r="G8" s="10">
        <f ca="1">RANDBETWEEN(1,20)+RANDBETWEEN(1,20)+RANDBETWEEN(1,20)+RANDBETWEEN(1,20)+RANDBETWEEN(1,20)</f>
        <v>44</v>
      </c>
      <c r="H8" s="11">
        <f ca="1">RANDBETWEEN(1,20)+RANDBETWEEN(1,20)+RANDBETWEEN(1,20)+RANDBETWEEN(1,20)+RANDBETWEEN(1,20)+RANDBETWEEN(1,20)</f>
        <v>40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77</v>
      </c>
      <c r="D9" s="13">
        <f ca="1">RANDBETWEEN(1,100)+RANDBETWEEN(1,100)</f>
        <v>78</v>
      </c>
      <c r="E9" s="13">
        <f ca="1">RANDBETWEEN(1,100)+RANDBETWEEN(1,100)+RANDBETWEEN(1,100)</f>
        <v>166</v>
      </c>
      <c r="F9" s="13">
        <f ca="1">RANDBETWEEN(1,100)+RANDBETWEEN(1,100)+RANDBETWEEN(1,100)+RANDBETWEEN(1,100)</f>
        <v>115</v>
      </c>
      <c r="G9" s="13">
        <f ca="1">RANDBETWEEN(1,100)+RANDBETWEEN(1,100)+RANDBETWEEN(1,100)+RANDBETWEEN(1,100)+RANDBETWEEN(1,100)</f>
        <v>259</v>
      </c>
      <c r="H9" s="14">
        <f ca="1">RANDBETWEEN(1,100)+RANDBETWEEN(1,100)+RANDBETWEEN(1,100)+RANDBETWEEN(1,100)+RANDBETWEEN(1,100)+RANDBETWEEN(1,100)</f>
        <v>255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2014-07-25T14:38:38Z</dcterms:modified>
</cp:coreProperties>
</file>