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5" windowWidth="11910" windowHeight="10725" tabRatio="638"/>
  </bookViews>
  <sheets>
    <sheet name="Personal File" sheetId="4" r:id="rId1"/>
    <sheet name="Skills" sheetId="15" r:id="rId2"/>
    <sheet name="Hextor" sheetId="27" r:id="rId3"/>
    <sheet name="Spellbook" sheetId="28" r:id="rId4"/>
    <sheet name="Spells" sheetId="24" r:id="rId5"/>
    <sheet name="Feats" sheetId="26" r:id="rId6"/>
    <sheet name="Martial" sheetId="6" r:id="rId7"/>
    <sheet name="Equipment" sheetId="19" r:id="rId8"/>
    <sheet name="Minion" sheetId="30" r:id="rId9"/>
    <sheet name="Mount" sheetId="29" r:id="rId10"/>
    <sheet name="Undead" sheetId="22" r:id="rId11"/>
  </sheets>
  <externalReferences>
    <externalReference r:id="rId12"/>
    <externalReference r:id="rId13"/>
  </externalReferences>
  <definedNames>
    <definedName name="_xlnm._FilterDatabase" localSheetId="10" hidden="1">[1]Leadership!$A$29:$AB$31</definedName>
    <definedName name="NoShade">'[2]Spell Sheet'!$FH$1</definedName>
    <definedName name="OLE_LINK1" localSheetId="5">Feats!#REF!</definedName>
    <definedName name="OLE_LINK1" localSheetId="4">Spells!#REF!</definedName>
    <definedName name="_xlnm.Print_Area" localSheetId="7">Equipment!#REF!</definedName>
    <definedName name="_xlnm.Print_Area" localSheetId="5">Feats!#REF!</definedName>
    <definedName name="_xlnm.Print_Area" localSheetId="2">Hextor!$A$1:$J$32</definedName>
    <definedName name="_xlnm.Print_Area" localSheetId="6">Martial!#REF!</definedName>
    <definedName name="_xlnm.Print_Area" localSheetId="8">Minion!$A$1:$H$14</definedName>
    <definedName name="_xlnm.Print_Area" localSheetId="9">Mount!$A$1:$H$12</definedName>
    <definedName name="_xlnm.Print_Area" localSheetId="0">'Personal File'!$A$1:$H$38</definedName>
    <definedName name="_xlnm.Print_Area" localSheetId="1">Skills!$A$1:$K$35</definedName>
    <definedName name="_xlnm.Print_Area" localSheetId="3">Spellbook!$A$1:$I$43</definedName>
    <definedName name="_xlnm.Print_Area" localSheetId="4">Spells!#REF!</definedName>
  </definedNames>
  <calcPr calcId="145621"/>
</workbook>
</file>

<file path=xl/calcChain.xml><?xml version="1.0" encoding="utf-8"?>
<calcChain xmlns="http://schemas.openxmlformats.org/spreadsheetml/2006/main">
  <c r="B96" i="28" l="1"/>
  <c r="E15" i="4" l="1"/>
  <c r="O14" i="22" l="1"/>
  <c r="O13" i="22"/>
  <c r="O9" i="22"/>
  <c r="O8" i="22"/>
  <c r="O7" i="22"/>
  <c r="O3" i="22"/>
  <c r="O2" i="22"/>
  <c r="H9" i="6" l="1"/>
  <c r="H10" i="6"/>
  <c r="I10" i="6"/>
  <c r="J10" i="6" s="1"/>
  <c r="E17" i="4" l="1"/>
  <c r="E16" i="4" s="1"/>
  <c r="E3" i="29" l="1"/>
  <c r="B5" i="30" l="1"/>
  <c r="B4" i="30"/>
  <c r="E13" i="4" l="1"/>
  <c r="I13" i="6"/>
  <c r="H13" i="6"/>
  <c r="J13" i="6" l="1"/>
  <c r="O11" i="22"/>
  <c r="H6" i="6" l="1"/>
  <c r="H5" i="6"/>
  <c r="H3" i="6"/>
  <c r="H37" i="15" l="1"/>
  <c r="D26" i="24"/>
  <c r="D28" i="24"/>
  <c r="D29" i="24"/>
  <c r="D30" i="24"/>
  <c r="B11" i="4" l="1"/>
  <c r="G14" i="6" l="1"/>
  <c r="O12" i="22" l="1"/>
  <c r="O5" i="22"/>
  <c r="I3" i="6" l="1"/>
  <c r="J3" i="6" s="1"/>
  <c r="I5" i="6"/>
  <c r="J5" i="6" s="1"/>
  <c r="I6" i="6"/>
  <c r="J6" i="6" s="1"/>
  <c r="H14" i="6"/>
  <c r="I14" i="6" l="1"/>
  <c r="J14" i="6" s="1"/>
  <c r="H12" i="6"/>
  <c r="O10" i="22" l="1"/>
  <c r="O6" i="22"/>
  <c r="O4" i="22"/>
  <c r="G22" i="6" l="1"/>
  <c r="G23" i="6"/>
  <c r="I12" i="6" l="1"/>
  <c r="J12" i="6" s="1"/>
  <c r="H11" i="6" l="1"/>
  <c r="C9" i="30"/>
  <c r="C8" i="30"/>
  <c r="C5" i="30"/>
  <c r="C4" i="30"/>
  <c r="C8" i="29"/>
  <c r="C7" i="29"/>
  <c r="C4" i="29"/>
  <c r="E4" i="29" s="1"/>
  <c r="F4" i="29" s="1"/>
  <c r="C3" i="29"/>
  <c r="E14" i="4" l="1"/>
  <c r="H42" i="15" l="1"/>
  <c r="H41" i="15"/>
  <c r="H35" i="15"/>
  <c r="H19" i="15"/>
  <c r="H11" i="15" l="1"/>
  <c r="H48" i="15"/>
  <c r="H47" i="15"/>
  <c r="I9" i="6" l="1"/>
  <c r="J9" i="6" s="1"/>
  <c r="I11" i="6"/>
  <c r="J11" i="6" s="1"/>
  <c r="I25" i="24" l="1"/>
  <c r="I27" i="24" s="1"/>
  <c r="E50" i="15" l="1"/>
  <c r="P18" i="24" l="1"/>
  <c r="P20" i="24"/>
  <c r="I20" i="24"/>
  <c r="I19" i="24"/>
  <c r="I21" i="24" l="1"/>
  <c r="H24" i="15"/>
  <c r="J16" i="24" l="1"/>
  <c r="J15" i="24"/>
  <c r="H29" i="15" l="1"/>
  <c r="H28" i="15"/>
  <c r="H27" i="15"/>
  <c r="H26" i="15"/>
  <c r="H25" i="15"/>
  <c r="H15" i="24" l="1"/>
  <c r="M15" i="24" s="1"/>
  <c r="H16" i="24"/>
  <c r="L11" i="24"/>
  <c r="K11" i="24"/>
  <c r="L7" i="24"/>
  <c r="K7" i="24"/>
  <c r="M16" i="24" l="1"/>
  <c r="N16" i="24" s="1"/>
  <c r="N15" i="24"/>
  <c r="E4" i="30" l="1"/>
  <c r="E5" i="30"/>
  <c r="F5" i="30" s="1"/>
  <c r="H5" i="15"/>
  <c r="H4" i="15"/>
  <c r="H3" i="15"/>
  <c r="Q7" i="24" l="1"/>
  <c r="P7" i="24"/>
  <c r="C17" i="4" l="1"/>
  <c r="C16" i="4"/>
  <c r="C15" i="4"/>
  <c r="C14" i="4"/>
  <c r="C13" i="4"/>
  <c r="C12" i="4"/>
  <c r="D4" i="24" l="1"/>
  <c r="D6" i="24"/>
  <c r="D7" i="24"/>
  <c r="D9" i="24"/>
  <c r="D11" i="24"/>
  <c r="D15" i="24"/>
  <c r="D3" i="24"/>
  <c r="D5" i="24"/>
  <c r="D8" i="24"/>
  <c r="D10" i="24"/>
  <c r="D12" i="24"/>
  <c r="D14" i="24"/>
  <c r="D16" i="24"/>
  <c r="D13" i="24"/>
  <c r="D24" i="24"/>
  <c r="D27" i="24"/>
  <c r="D21" i="24"/>
  <c r="D22" i="24"/>
  <c r="D23" i="24"/>
  <c r="D20" i="24"/>
  <c r="D25" i="24"/>
  <c r="I22" i="24"/>
  <c r="P19" i="24"/>
  <c r="P21" i="24"/>
  <c r="D29" i="15"/>
  <c r="D28" i="15"/>
  <c r="D27" i="15"/>
  <c r="D26" i="15"/>
  <c r="D25" i="15"/>
  <c r="D5" i="15"/>
  <c r="D3" i="15"/>
  <c r="D6" i="15"/>
  <c r="G6" i="15" s="1"/>
  <c r="D4" i="15"/>
  <c r="H49" i="15"/>
  <c r="H46" i="15"/>
  <c r="H45" i="15"/>
  <c r="H44" i="15"/>
  <c r="H43" i="15"/>
  <c r="H40" i="15"/>
  <c r="H39" i="15"/>
  <c r="H38" i="15"/>
  <c r="H36" i="15"/>
  <c r="H34" i="15"/>
  <c r="H33" i="15"/>
  <c r="H32" i="15"/>
  <c r="H31" i="15"/>
  <c r="H30" i="15"/>
  <c r="H23" i="15"/>
  <c r="H22" i="15"/>
  <c r="H21" i="15"/>
  <c r="H20" i="15"/>
  <c r="H18" i="15"/>
  <c r="H17" i="15"/>
  <c r="H16" i="15"/>
  <c r="H15" i="15"/>
  <c r="H14" i="15"/>
  <c r="H13" i="15"/>
  <c r="H12" i="15"/>
  <c r="H10" i="15"/>
  <c r="H9" i="15"/>
  <c r="H8" i="15"/>
  <c r="H7" i="15"/>
  <c r="H6" i="15"/>
  <c r="E4" i="15" l="1"/>
  <c r="I4" i="15" s="1"/>
  <c r="G4" i="15"/>
  <c r="E3" i="15"/>
  <c r="I3" i="15" s="1"/>
  <c r="G3" i="15"/>
  <c r="E25" i="15"/>
  <c r="I25" i="15" s="1"/>
  <c r="G25" i="15"/>
  <c r="E27" i="15"/>
  <c r="I27" i="15" s="1"/>
  <c r="G27" i="15"/>
  <c r="E29" i="15"/>
  <c r="I29" i="15" s="1"/>
  <c r="G29" i="15"/>
  <c r="E5" i="15"/>
  <c r="I5" i="15" s="1"/>
  <c r="G5" i="15"/>
  <c r="E26" i="15"/>
  <c r="I26" i="15" s="1"/>
  <c r="G26" i="15"/>
  <c r="E28" i="15"/>
  <c r="I28" i="15" s="1"/>
  <c r="G28" i="15"/>
  <c r="H11" i="24"/>
  <c r="I11" i="24"/>
  <c r="J11" i="24"/>
  <c r="M11" i="24"/>
  <c r="N11" i="24"/>
  <c r="O11" i="24"/>
  <c r="P11" i="24"/>
  <c r="Q11" i="24"/>
  <c r="H7" i="24"/>
  <c r="I7" i="24"/>
  <c r="J7" i="24"/>
  <c r="M7" i="24"/>
  <c r="N7" i="24"/>
  <c r="O7" i="24"/>
  <c r="B28" i="19" l="1"/>
  <c r="B31" i="19" s="1"/>
  <c r="D31" i="15"/>
  <c r="D30" i="15"/>
  <c r="D24" i="15"/>
  <c r="D12" i="15"/>
  <c r="D43" i="15"/>
  <c r="B50" i="15"/>
  <c r="D32" i="15"/>
  <c r="D45" i="15"/>
  <c r="D42" i="15"/>
  <c r="D37" i="15"/>
  <c r="D47" i="15"/>
  <c r="D44" i="15"/>
  <c r="D46" i="15"/>
  <c r="D39" i="15"/>
  <c r="D19" i="15"/>
  <c r="D48" i="15"/>
  <c r="D35" i="15"/>
  <c r="D41" i="15"/>
  <c r="D14" i="15"/>
  <c r="D49" i="15"/>
  <c r="D40" i="15"/>
  <c r="D38" i="15"/>
  <c r="D36" i="15"/>
  <c r="D34" i="15"/>
  <c r="D33" i="15"/>
  <c r="D23" i="15"/>
  <c r="D22" i="15"/>
  <c r="D21" i="15"/>
  <c r="D20" i="15"/>
  <c r="D18" i="15"/>
  <c r="D17" i="15"/>
  <c r="D16" i="15"/>
  <c r="D15" i="15"/>
  <c r="D13" i="15"/>
  <c r="D11" i="15"/>
  <c r="D10" i="15"/>
  <c r="D9" i="15"/>
  <c r="D8" i="15"/>
  <c r="D7" i="15"/>
  <c r="E6" i="15"/>
  <c r="I6" i="15" s="1"/>
  <c r="E13" i="15" l="1"/>
  <c r="I13" i="15" s="1"/>
  <c r="G13" i="15"/>
  <c r="E18" i="15"/>
  <c r="I18" i="15" s="1"/>
  <c r="G18" i="15"/>
  <c r="E21" i="15"/>
  <c r="I21" i="15" s="1"/>
  <c r="G21" i="15"/>
  <c r="E34" i="15"/>
  <c r="I34" i="15" s="1"/>
  <c r="G34" i="15"/>
  <c r="E49" i="15"/>
  <c r="I49" i="15" s="1"/>
  <c r="G49" i="15"/>
  <c r="E41" i="15"/>
  <c r="I41" i="15" s="1"/>
  <c r="G41" i="15"/>
  <c r="E39" i="15"/>
  <c r="I39" i="15" s="1"/>
  <c r="G39" i="15"/>
  <c r="E37" i="15"/>
  <c r="I37" i="15" s="1"/>
  <c r="G37" i="15"/>
  <c r="E7" i="15"/>
  <c r="I7" i="15" s="1"/>
  <c r="G7" i="15"/>
  <c r="E9" i="15"/>
  <c r="I9" i="15" s="1"/>
  <c r="G9" i="15"/>
  <c r="E11" i="15"/>
  <c r="I11" i="15" s="1"/>
  <c r="G11" i="15"/>
  <c r="E15" i="15"/>
  <c r="I15" i="15" s="1"/>
  <c r="G15" i="15"/>
  <c r="E17" i="15"/>
  <c r="I17" i="15" s="1"/>
  <c r="G17" i="15"/>
  <c r="E20" i="15"/>
  <c r="I20" i="15" s="1"/>
  <c r="G20" i="15"/>
  <c r="E22" i="15"/>
  <c r="I22" i="15" s="1"/>
  <c r="G22" i="15"/>
  <c r="E33" i="15"/>
  <c r="I33" i="15" s="1"/>
  <c r="G33" i="15"/>
  <c r="E36" i="15"/>
  <c r="I36" i="15" s="1"/>
  <c r="G36" i="15"/>
  <c r="E40" i="15"/>
  <c r="I40" i="15" s="1"/>
  <c r="G40" i="15"/>
  <c r="E14" i="15"/>
  <c r="I14" i="15" s="1"/>
  <c r="G14" i="15"/>
  <c r="E35" i="15"/>
  <c r="I35" i="15" s="1"/>
  <c r="G35" i="15"/>
  <c r="E19" i="15"/>
  <c r="I19" i="15" s="1"/>
  <c r="G19" i="15"/>
  <c r="E46" i="15"/>
  <c r="I46" i="15" s="1"/>
  <c r="G46" i="15"/>
  <c r="E47" i="15"/>
  <c r="I47" i="15" s="1"/>
  <c r="G47" i="15"/>
  <c r="E42" i="15"/>
  <c r="I42" i="15" s="1"/>
  <c r="G42" i="15"/>
  <c r="E32" i="15"/>
  <c r="I32" i="15" s="1"/>
  <c r="G32" i="15"/>
  <c r="E43" i="15"/>
  <c r="I43" i="15" s="1"/>
  <c r="G43" i="15"/>
  <c r="E24" i="15"/>
  <c r="I24" i="15" s="1"/>
  <c r="G24" i="15"/>
  <c r="E31" i="15"/>
  <c r="I31" i="15" s="1"/>
  <c r="G31" i="15"/>
  <c r="E8" i="15"/>
  <c r="I8" i="15" s="1"/>
  <c r="G8" i="15"/>
  <c r="E10" i="15"/>
  <c r="I10" i="15" s="1"/>
  <c r="G10" i="15"/>
  <c r="E16" i="15"/>
  <c r="I16" i="15" s="1"/>
  <c r="G16" i="15"/>
  <c r="E23" i="15"/>
  <c r="I23" i="15" s="1"/>
  <c r="G23" i="15"/>
  <c r="E38" i="15"/>
  <c r="I38" i="15" s="1"/>
  <c r="G38" i="15"/>
  <c r="E48" i="15"/>
  <c r="I48" i="15" s="1"/>
  <c r="G48" i="15"/>
  <c r="E44" i="15"/>
  <c r="I44" i="15" s="1"/>
  <c r="G44" i="15"/>
  <c r="E45" i="15"/>
  <c r="I45" i="15" s="1"/>
  <c r="G45" i="15"/>
  <c r="E12" i="15"/>
  <c r="I12" i="15" s="1"/>
  <c r="G12" i="15"/>
  <c r="E30" i="15"/>
  <c r="I30" i="15" s="1"/>
  <c r="G30" i="15"/>
</calcChain>
</file>

<file path=xl/comments1.xml><?xml version="1.0" encoding="utf-8"?>
<comments xmlns="http://schemas.openxmlformats.org/spreadsheetml/2006/main">
  <authors>
    <author>Alexis Álvarez</author>
  </authors>
  <commentList>
    <comment ref="D5" authorId="0">
      <text>
        <r>
          <rPr>
            <b/>
            <sz val="12"/>
            <color indexed="81"/>
            <rFont val="Times New Roman"/>
            <family val="1"/>
          </rPr>
          <t xml:space="preserve">Prohibited Schools:  </t>
        </r>
        <r>
          <rPr>
            <sz val="12"/>
            <color indexed="81"/>
            <rFont val="Times New Roman"/>
            <family val="1"/>
          </rPr>
          <t xml:space="preserve">Illusion, Enchantment
</t>
        </r>
        <r>
          <rPr>
            <b/>
            <sz val="12"/>
            <color indexed="81"/>
            <rFont val="Times New Roman"/>
            <family val="1"/>
          </rPr>
          <t xml:space="preserve">Variants:  </t>
        </r>
        <r>
          <rPr>
            <sz val="12"/>
            <color indexed="81"/>
            <rFont val="Times New Roman"/>
            <family val="1"/>
          </rPr>
          <t>Enhanced Undead, Skeletal Minion</t>
        </r>
      </text>
    </comment>
    <comment ref="C10" authorId="0">
      <text>
        <r>
          <rPr>
            <sz val="12"/>
            <color indexed="81"/>
            <rFont val="Times New Roman"/>
            <family val="1"/>
          </rPr>
          <t>-2 in melee (Noncombatant)
+1 in melee (Small)
+4 with slings and thrown weapons
cloistered cleric levels use poor BAB table, as necromancer</t>
        </r>
      </text>
    </comment>
    <comment ref="E14" authorId="0">
      <text>
        <r>
          <rPr>
            <sz val="12"/>
            <color indexed="81"/>
            <rFont val="Times New Roman"/>
            <family val="1"/>
          </rPr>
          <t>[(1 * 6 Rogue) * 75%]
+ [(3 * 6 Cloistered Cleric) * 75%] 
+ [(3 * 4 Necromancer) * 75%] 
+ [(1 * 6 True Necromancer) * 75%]
 + (8 * -2 Con)</t>
        </r>
      </text>
    </comment>
    <comment ref="E15" authorId="0">
      <text>
        <r>
          <rPr>
            <sz val="12"/>
            <color indexed="81"/>
            <rFont val="Times New Roman"/>
            <family val="1"/>
          </rPr>
          <t>Size +1
Cloak of Resistance +1
Mage Armor +4
Prot. from Good +1</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t>
        </r>
      </text>
    </comment>
    <comment ref="F4" authorId="0">
      <text>
        <r>
          <rPr>
            <sz val="12"/>
            <color indexed="81"/>
            <rFont val="Times New Roman"/>
            <family val="1"/>
          </rPr>
          <t>Cloak of Resistance</t>
        </r>
      </text>
    </comment>
    <comment ref="F5" authorId="0">
      <text>
        <r>
          <rPr>
            <sz val="12"/>
            <color indexed="81"/>
            <rFont val="Times New Roman"/>
            <family val="1"/>
          </rPr>
          <t>Cloak of Resistance</t>
        </r>
      </text>
    </comment>
    <comment ref="F9" authorId="0">
      <text>
        <r>
          <rPr>
            <sz val="12"/>
            <color indexed="81"/>
            <rFont val="Times New Roman"/>
            <family val="1"/>
          </rPr>
          <t>Halfling bonus</t>
        </r>
      </text>
    </comment>
    <comment ref="F20" authorId="0">
      <text>
        <r>
          <rPr>
            <sz val="12"/>
            <color indexed="81"/>
            <rFont val="Times New Roman"/>
            <family val="1"/>
          </rPr>
          <t>Healing belt</t>
        </r>
      </text>
    </comment>
    <comment ref="F21" authorId="0">
      <text>
        <r>
          <rPr>
            <sz val="12"/>
            <color indexed="81"/>
            <rFont val="Times New Roman"/>
            <family val="1"/>
          </rPr>
          <t>Halfling bonus</t>
        </r>
      </text>
    </comment>
    <comment ref="F23" authorId="0">
      <text>
        <r>
          <rPr>
            <sz val="12"/>
            <color indexed="81"/>
            <rFont val="Times New Roman"/>
            <family val="1"/>
          </rPr>
          <t>Halfling bonus</t>
        </r>
      </text>
    </comment>
    <comment ref="F24" authorId="0">
      <text>
        <r>
          <rPr>
            <sz val="12"/>
            <color indexed="81"/>
            <rFont val="Times New Roman"/>
            <family val="1"/>
          </rPr>
          <t>Campaign bonus +5</t>
        </r>
      </text>
    </comment>
    <comment ref="F32" authorId="0">
      <text>
        <r>
          <rPr>
            <sz val="12"/>
            <color indexed="81"/>
            <rFont val="Times New Roman"/>
            <family val="1"/>
          </rPr>
          <t>Campaign bonus +5</t>
        </r>
      </text>
    </comment>
    <comment ref="F33" authorId="0">
      <text>
        <r>
          <rPr>
            <sz val="12"/>
            <color indexed="81"/>
            <rFont val="Times New Roman"/>
            <family val="1"/>
          </rPr>
          <t>Halfling bonus</t>
        </r>
      </text>
    </comment>
    <comment ref="F34" authorId="0">
      <text>
        <r>
          <rPr>
            <sz val="12"/>
            <color indexed="81"/>
            <rFont val="Times New Roman"/>
            <family val="1"/>
          </rPr>
          <t>Halfling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3" authorId="0">
      <text>
        <r>
          <rPr>
            <sz val="12"/>
            <color indexed="81"/>
            <rFont val="Times New Roman"/>
            <family val="1"/>
          </rPr>
          <t>Prism, lens, or monocle</t>
        </r>
      </text>
    </comment>
    <comment ref="E23" authorId="0">
      <text>
        <r>
          <rPr>
            <sz val="12"/>
            <color indexed="81"/>
            <rFont val="Times New Roman"/>
            <family val="1"/>
          </rPr>
          <t>Bacteria culture</t>
        </r>
      </text>
    </comment>
    <comment ref="E40" authorId="0">
      <text>
        <r>
          <rPr>
            <sz val="12"/>
            <color indexed="81"/>
            <rFont val="Times New Roman"/>
            <family val="1"/>
          </rPr>
          <t>Pinch of dirt</t>
        </r>
      </text>
    </comment>
    <comment ref="E41" authorId="0">
      <text>
        <r>
          <rPr>
            <sz val="12"/>
            <color indexed="81"/>
            <rFont val="Times New Roman"/>
            <family val="1"/>
          </rPr>
          <t>Imbued weapon</t>
        </r>
      </text>
    </comment>
    <comment ref="E48" authorId="0">
      <text>
        <r>
          <rPr>
            <sz val="12"/>
            <color indexed="81"/>
            <rFont val="Times New Roman"/>
            <family val="1"/>
          </rPr>
          <t>Parchment w/ holy text</t>
        </r>
      </text>
    </comment>
    <comment ref="E50" authorId="0">
      <text>
        <r>
          <rPr>
            <sz val="12"/>
            <color indexed="81"/>
            <rFont val="Times New Roman"/>
            <family val="1"/>
          </rPr>
          <t>Humanoid phalanges</t>
        </r>
      </text>
    </comment>
    <comment ref="E52" authorId="0">
      <text>
        <r>
          <rPr>
            <sz val="12"/>
            <color indexed="81"/>
            <rFont val="Times New Roman"/>
            <family val="1"/>
          </rPr>
          <t>piece of string &amp; bit of wood</t>
        </r>
      </text>
    </comment>
    <comment ref="E54" authorId="0">
      <text>
        <r>
          <rPr>
            <sz val="12"/>
            <color indexed="81"/>
            <rFont val="Times New Roman"/>
            <family val="1"/>
          </rPr>
          <t>Dumathoin symbol, crystal lens</t>
        </r>
      </text>
    </comment>
    <comment ref="E55" authorId="0">
      <text>
        <r>
          <rPr>
            <sz val="12"/>
            <color indexed="81"/>
            <rFont val="Times New Roman"/>
            <family val="1"/>
          </rPr>
          <t>Bait for said animal</t>
        </r>
      </text>
    </comment>
    <comment ref="E56" authorId="0">
      <text>
        <r>
          <rPr>
            <sz val="12"/>
            <color indexed="81"/>
            <rFont val="Times New Roman"/>
            <family val="1"/>
          </rPr>
          <t>25 gp of sticks and bones</t>
        </r>
      </text>
    </comment>
    <comment ref="E60" authorId="0">
      <text>
        <r>
          <rPr>
            <sz val="12"/>
            <color indexed="81"/>
            <rFont val="Times New Roman"/>
            <family val="1"/>
          </rPr>
          <t>Small thorn</t>
        </r>
      </text>
    </comment>
    <comment ref="E63" authorId="0">
      <text>
        <r>
          <rPr>
            <sz val="12"/>
            <color indexed="81"/>
            <rFont val="Times New Roman"/>
            <family val="1"/>
          </rPr>
          <t>Pinch of cat fur</t>
        </r>
      </text>
    </comment>
    <comment ref="E77" authorId="0">
      <text>
        <r>
          <rPr>
            <sz val="12"/>
            <color indexed="81"/>
            <rFont val="Times New Roman"/>
            <family val="1"/>
          </rPr>
          <t>Pendulum</t>
        </r>
      </text>
    </comment>
    <comment ref="E78" authorId="0">
      <text>
        <r>
          <rPr>
            <sz val="12"/>
            <color indexed="81"/>
            <rFont val="Times New Roman"/>
            <family val="1"/>
          </rPr>
          <t>Dumathoin symbol, salt, copper pieces</t>
        </r>
      </text>
    </comment>
    <comment ref="E86" authorId="0">
      <text>
        <r>
          <rPr>
            <sz val="12"/>
            <color indexed="81"/>
            <rFont val="Times New Roman"/>
            <family val="1"/>
          </rPr>
          <t>25 gp of sticks and bones</t>
        </r>
      </text>
    </comment>
    <comment ref="E89" authorId="0">
      <text/>
    </comment>
    <comment ref="E94" authorId="0">
      <text>
        <r>
          <rPr>
            <sz val="12"/>
            <color indexed="81"/>
            <rFont val="Times New Roman"/>
            <family val="1"/>
          </rPr>
          <t>A tiny bag, a small (not lit) candle, and a carved bone from any humanoid.</t>
        </r>
      </text>
    </comment>
    <comment ref="E99" authorId="0">
      <text>
        <r>
          <rPr>
            <sz val="12"/>
            <color indexed="81"/>
            <rFont val="Times New Roman"/>
            <family val="1"/>
          </rPr>
          <t>Black onyx gem</t>
        </r>
      </text>
    </comment>
    <comment ref="E102" authorId="0">
      <text>
        <r>
          <rPr>
            <sz val="12"/>
            <color indexed="81"/>
            <rFont val="Times New Roman"/>
            <family val="1"/>
          </rPr>
          <t>Small horn (hearing) or glass eye (seeing)</t>
        </r>
      </text>
    </comment>
    <comment ref="E104" authorId="0">
      <text>
        <r>
          <rPr>
            <sz val="12"/>
            <color indexed="81"/>
            <rFont val="Times New Roman"/>
            <family val="1"/>
          </rPr>
          <t>Phosphorous, sulfur, or other combustible powder</t>
        </r>
      </text>
    </comment>
    <comment ref="E116" authorId="0">
      <text/>
    </comment>
    <comment ref="E117" authorId="0">
      <text>
        <r>
          <rPr>
            <sz val="12"/>
            <color indexed="81"/>
            <rFont val="Times New Roman"/>
            <family val="1"/>
          </rPr>
          <t>Metal object with which to outline circle</t>
        </r>
      </text>
    </comment>
    <comment ref="E118" authorId="0">
      <text>
        <r>
          <rPr>
            <sz val="12"/>
            <color indexed="81"/>
            <rFont val="Times New Roman"/>
            <family val="1"/>
          </rPr>
          <t>Metal object with which to outline circle</t>
        </r>
      </text>
    </comment>
    <comment ref="E127" authorId="0">
      <text>
        <r>
          <rPr>
            <sz val="12"/>
            <color indexed="81"/>
            <rFont val="Times New Roman"/>
            <family val="1"/>
          </rPr>
          <t>powdered herring &amp; will-o'the-wisp essence</t>
        </r>
      </text>
    </comment>
    <comment ref="E146" authorId="0">
      <text>
        <r>
          <rPr>
            <sz val="12"/>
            <color indexed="81"/>
            <rFont val="Times New Roman"/>
            <family val="1"/>
          </rPr>
          <t>Item distasteful to target</t>
        </r>
      </text>
    </comment>
    <comment ref="E147" authorId="0">
      <text>
        <r>
          <rPr>
            <sz val="12"/>
            <color indexed="81"/>
            <rFont val="Times New Roman"/>
            <family val="1"/>
          </rPr>
          <t>Herbal inhalant applied under nostrils, smoked, or imbibed</t>
        </r>
      </text>
    </comment>
    <comment ref="E158" authorId="0">
      <text>
        <r>
          <rPr>
            <sz val="12"/>
            <color indexed="81"/>
            <rFont val="Times New Roman"/>
            <family val="1"/>
          </rPr>
          <t>Parchment w/ unholy text</t>
        </r>
      </text>
    </comment>
  </commentList>
</comments>
</file>

<file path=xl/comments4.xml><?xml version="1.0" encoding="utf-8"?>
<comments xmlns="http://schemas.openxmlformats.org/spreadsheetml/2006/main">
  <authors>
    <author>Alexis Álvarez</author>
  </authors>
  <commentList>
    <comment ref="D3" authorId="0">
      <text>
        <r>
          <rPr>
            <sz val="12"/>
            <color indexed="81"/>
            <rFont val="Times New Roman"/>
            <family val="1"/>
          </rPr>
          <t>Miniature cloak</t>
        </r>
      </text>
    </comment>
    <comment ref="D17" authorId="0">
      <text>
        <r>
          <rPr>
            <sz val="12"/>
            <color indexed="81"/>
            <rFont val="Times New Roman"/>
            <family val="1"/>
          </rPr>
          <t>Copper wire</t>
        </r>
      </text>
    </comment>
    <comment ref="D19" authorId="0">
      <text>
        <r>
          <rPr>
            <sz val="12"/>
            <color indexed="81"/>
            <rFont val="Times New Roman"/>
            <family val="1"/>
          </rPr>
          <t>Brass key</t>
        </r>
      </text>
    </comment>
    <comment ref="D24" authorId="0">
      <text>
        <r>
          <rPr>
            <sz val="12"/>
            <color indexed="81"/>
            <rFont val="Times New Roman"/>
            <family val="1"/>
          </rPr>
          <t>Prism, lens, or monocle</t>
        </r>
      </text>
    </comment>
    <comment ref="D27" authorId="0">
      <text>
        <r>
          <rPr>
            <sz val="12"/>
            <color indexed="81"/>
            <rFont val="Times New Roman"/>
            <family val="1"/>
          </rPr>
          <t>vial with the diluted poison from four separate venomous creatures</t>
        </r>
      </text>
    </comment>
    <comment ref="D29" authorId="0">
      <text>
        <r>
          <rPr>
            <sz val="12"/>
            <color indexed="81"/>
            <rFont val="Times New Roman"/>
            <family val="1"/>
          </rPr>
          <t>Powdered silver</t>
        </r>
      </text>
    </comment>
    <comment ref="D30" authorId="0">
      <text>
        <r>
          <rPr>
            <sz val="12"/>
            <color indexed="81"/>
            <rFont val="Times New Roman"/>
            <family val="1"/>
          </rPr>
          <t>Powdered silver</t>
        </r>
      </text>
    </comment>
    <comment ref="D31" authorId="0">
      <text>
        <r>
          <rPr>
            <sz val="12"/>
            <color indexed="81"/>
            <rFont val="Times New Roman"/>
            <family val="1"/>
          </rPr>
          <t>Pork rind or butter</t>
        </r>
      </text>
    </comment>
    <comment ref="D36" authorId="0">
      <text>
        <r>
          <rPr>
            <sz val="12"/>
            <rFont val="Times New Roman"/>
            <family val="1"/>
          </rPr>
          <t>Bag and candle</t>
        </r>
      </text>
    </comment>
    <comment ref="D37" authorId="0">
      <text>
        <r>
          <rPr>
            <sz val="12"/>
            <color indexed="81"/>
            <rFont val="Times New Roman"/>
            <family val="1"/>
          </rPr>
          <t>A tiny bag, a small (not lit) candle, and a carved bone from any humanoid.</t>
        </r>
      </text>
    </comment>
    <comment ref="D38" authorId="0">
      <text>
        <r>
          <rPr>
            <sz val="12"/>
            <color indexed="81"/>
            <rFont val="Times New Roman"/>
            <family val="1"/>
          </rPr>
          <t>Soot &amp; Salt</t>
        </r>
      </text>
    </comment>
    <comment ref="D39" authorId="0">
      <text>
        <r>
          <rPr>
            <sz val="12"/>
            <color indexed="81"/>
            <rFont val="Times New Roman"/>
            <family val="1"/>
          </rPr>
          <t>Earth from grave</t>
        </r>
      </text>
    </comment>
    <comment ref="D41" authorId="0">
      <text>
        <r>
          <rPr>
            <sz val="12"/>
            <color indexed="81"/>
            <rFont val="Times New Roman"/>
            <family val="1"/>
          </rPr>
          <t>metal stone or tube</t>
        </r>
      </text>
    </comment>
    <comment ref="D45" authorId="0">
      <text>
        <r>
          <rPr>
            <sz val="12"/>
            <color indexed="81"/>
            <rFont val="Times New Roman"/>
            <family val="1"/>
          </rPr>
          <t>Dagger</t>
        </r>
      </text>
    </comment>
    <comment ref="D47" authorId="0">
      <text>
        <r>
          <rPr>
            <sz val="12"/>
            <color indexed="81"/>
            <rFont val="Times New Roman"/>
            <family val="1"/>
          </rPr>
          <t>Drop of mercury</t>
        </r>
      </text>
    </comment>
    <comment ref="D50" authorId="0">
      <text>
        <r>
          <rPr>
            <sz val="12"/>
            <color indexed="81"/>
            <rFont val="Times New Roman"/>
            <family val="1"/>
          </rPr>
          <t>Bone or ivory carved into the shape of a worm</t>
        </r>
      </text>
    </comment>
    <comment ref="D53" authorId="0">
      <text>
        <r>
          <rPr>
            <sz val="12"/>
            <color indexed="81"/>
            <rFont val="Times New Roman"/>
            <family val="1"/>
          </rPr>
          <t>Ink and weapon of choice</t>
        </r>
      </text>
    </comment>
    <comment ref="D55" authorId="0">
      <text>
        <r>
          <rPr>
            <sz val="12"/>
            <color indexed="81"/>
            <rFont val="Times New Roman"/>
            <family val="1"/>
          </rPr>
          <t>drop of babau slime</t>
        </r>
      </text>
    </comment>
    <comment ref="D56" authorId="0">
      <text>
        <r>
          <rPr>
            <sz val="12"/>
            <color indexed="81"/>
            <rFont val="Times New Roman"/>
            <family val="1"/>
          </rPr>
          <t>Pinch of powdered iron</t>
        </r>
      </text>
    </comment>
    <comment ref="D60" authorId="0">
      <text>
        <r>
          <rPr>
            <sz val="12"/>
            <color indexed="81"/>
            <rFont val="Times New Roman"/>
            <family val="1"/>
          </rPr>
          <t>Powdered Iron</t>
        </r>
      </text>
    </comment>
    <comment ref="D62" authorId="0">
      <text>
        <r>
          <rPr>
            <sz val="12"/>
            <color indexed="81"/>
            <rFont val="Times New Roman"/>
            <family val="1"/>
          </rPr>
          <t>needle and string</t>
        </r>
      </text>
    </comment>
    <comment ref="D65" authorId="0">
      <text>
        <r>
          <rPr>
            <sz val="12"/>
            <color indexed="81"/>
            <rFont val="Times New Roman"/>
            <family val="1"/>
          </rPr>
          <t>pinch of dry carrot</t>
        </r>
      </text>
    </comment>
    <comment ref="D69" authorId="0">
      <text>
        <r>
          <rPr>
            <sz val="12"/>
            <color indexed="81"/>
            <rFont val="Times New Roman"/>
            <family val="1"/>
          </rPr>
          <t>Powdered rhubarb leaf and adder's stomach</t>
        </r>
      </text>
    </comment>
    <comment ref="D70" authorId="0">
      <text>
        <r>
          <rPr>
            <sz val="12"/>
            <rFont val="Times New Roman"/>
            <family val="1"/>
          </rPr>
          <t>Bag and candle</t>
        </r>
      </text>
    </comment>
    <comment ref="D71" authorId="0">
      <text>
        <r>
          <rPr>
            <sz val="12"/>
            <rFont val="Times New Roman"/>
            <family val="1"/>
          </rPr>
          <t>Square of red cloth</t>
        </r>
      </text>
    </comment>
    <comment ref="D72" authorId="0">
      <text>
        <r>
          <rPr>
            <sz val="12"/>
            <color indexed="81"/>
            <rFont val="Times New Roman"/>
            <family val="1"/>
          </rPr>
          <t>A tiny bag, a small (not lit) candle, and a carved bone from any humanoid.</t>
        </r>
      </text>
    </comment>
    <comment ref="D73" authorId="0">
      <text>
        <r>
          <rPr>
            <sz val="12"/>
            <color indexed="81"/>
            <rFont val="Times New Roman"/>
            <family val="1"/>
          </rPr>
          <t>25 gp of sticks and bones</t>
        </r>
      </text>
    </comment>
    <comment ref="D74" authorId="0">
      <text>
        <r>
          <rPr>
            <sz val="12"/>
            <color indexed="81"/>
            <rFont val="Times New Roman"/>
            <family val="1"/>
          </rPr>
          <t>Copper piece</t>
        </r>
      </text>
    </comment>
    <comment ref="D75" authorId="0">
      <text>
        <r>
          <rPr>
            <sz val="12"/>
            <color indexed="81"/>
            <rFont val="Times New Roman"/>
            <family val="1"/>
          </rPr>
          <t>Holy symbol</t>
        </r>
      </text>
    </comment>
    <comment ref="D76" authorId="0">
      <text>
        <r>
          <rPr>
            <sz val="12"/>
            <color indexed="81"/>
            <rFont val="Times New Roman"/>
            <family val="1"/>
          </rPr>
          <t>Prism, lens, or monocle</t>
        </r>
      </text>
    </comment>
    <comment ref="D78" authorId="0">
      <text/>
    </comment>
    <comment ref="D80" authorId="0">
      <text>
        <r>
          <rPr>
            <sz val="12"/>
            <color indexed="81"/>
            <rFont val="Times New Roman"/>
            <family val="1"/>
          </rPr>
          <t>Rat-skull flute</t>
        </r>
      </text>
    </comment>
    <comment ref="D82" authorId="0">
      <text>
        <r>
          <rPr>
            <sz val="12"/>
            <color indexed="81"/>
            <rFont val="Times New Roman"/>
            <family val="1"/>
          </rPr>
          <t>Shred of raw meat and splinter of bone</t>
        </r>
      </text>
    </comment>
    <comment ref="D83" authorId="0">
      <text>
        <r>
          <rPr>
            <sz val="12"/>
            <color indexed="81"/>
            <rFont val="Times New Roman"/>
            <family val="1"/>
          </rPr>
          <t>Jade dust (250 gp)</t>
        </r>
      </text>
    </comment>
    <comment ref="D84" authorId="0">
      <text>
        <r>
          <rPr>
            <sz val="12"/>
            <color indexed="81"/>
            <rFont val="Times New Roman"/>
            <family val="1"/>
          </rPr>
          <t>dirt from ghoul's grave or clothes from ghoul</t>
        </r>
      </text>
    </comment>
    <comment ref="D85" authorId="0">
      <text>
        <r>
          <rPr>
            <sz val="12"/>
            <color indexed="81"/>
            <rFont val="Times New Roman"/>
            <family val="1"/>
          </rPr>
          <t>previously undead bones</t>
        </r>
      </text>
    </comment>
    <comment ref="D89" authorId="0">
      <text>
        <r>
          <rPr>
            <sz val="12"/>
            <color indexed="81"/>
            <rFont val="Times New Roman"/>
            <family val="1"/>
          </rPr>
          <t>Fleece</t>
        </r>
      </text>
    </comment>
    <comment ref="D90" authorId="0">
      <text>
        <r>
          <rPr>
            <sz val="12"/>
            <color indexed="81"/>
            <rFont val="Times New Roman"/>
            <family val="1"/>
          </rPr>
          <t>1 drop of bitumen and live spider (both to be eaten)</t>
        </r>
      </text>
    </comment>
  </commentList>
</comments>
</file>

<file path=xl/comments5.xml><?xml version="1.0" encoding="utf-8"?>
<comments xmlns="http://schemas.openxmlformats.org/spreadsheetml/2006/main">
  <authors>
    <author>Alexis Álvarez</author>
  </authors>
  <commentList>
    <comment ref="O14" authorId="0">
      <text>
        <r>
          <rPr>
            <b/>
            <sz val="12"/>
            <color indexed="81"/>
            <rFont val="Times New Roman"/>
            <family val="1"/>
          </rPr>
          <t>Spell Foci:</t>
        </r>
        <r>
          <rPr>
            <sz val="12"/>
            <color indexed="81"/>
            <rFont val="Times New Roman"/>
            <family val="1"/>
          </rPr>
          <t xml:space="preserve">
Divination &amp; Necromancy</t>
        </r>
      </text>
    </comment>
    <comment ref="Q14" authorId="0">
      <text>
        <r>
          <rPr>
            <b/>
            <sz val="12"/>
            <color indexed="81"/>
            <rFont val="Times New Roman"/>
            <family val="1"/>
          </rPr>
          <t xml:space="preserve">Evil </t>
        </r>
        <r>
          <rPr>
            <sz val="12"/>
            <color indexed="81"/>
            <rFont val="Times New Roman"/>
            <family val="1"/>
          </rPr>
          <t>domain spells</t>
        </r>
      </text>
    </comment>
  </commentList>
</comments>
</file>

<file path=xl/comments6.xml><?xml version="1.0" encoding="utf-8"?>
<comments xmlns="http://schemas.openxmlformats.org/spreadsheetml/2006/main">
  <authors>
    <author>Alexis Álvarez</author>
  </authors>
  <commentList>
    <comment ref="A2" authorId="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2" authorId="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3"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3" authorId="0">
      <text>
        <r>
          <rPr>
            <sz val="12"/>
            <color indexed="81"/>
            <rFont val="Times New Roman"/>
            <family val="1"/>
          </rPr>
          <t xml:space="preserve">Undead you raise or create are tougher than normal.
</t>
        </r>
        <r>
          <rPr>
            <b/>
            <sz val="12"/>
            <color indexed="81"/>
            <rFont val="Times New Roman"/>
            <family val="1"/>
          </rPr>
          <t xml:space="preserve">Benefit: </t>
        </r>
        <r>
          <rPr>
            <sz val="12"/>
            <color indexed="81"/>
            <rFont val="Times New Roman"/>
            <family val="1"/>
          </rPr>
          <t xml:space="preserve"> Each undead you raise or create with any necromancy spell gains a +4 enhancement bonus to Strength and +2 hit points per Hit Die.
Libris Mortis 25</t>
        </r>
      </text>
    </comment>
    <comment ref="C4" authorId="0">
      <text>
        <r>
          <rPr>
            <sz val="12"/>
            <color indexed="81"/>
            <rFont val="Times New Roman"/>
            <family val="1"/>
          </rPr>
          <t xml:space="preserve">Undead you raise or create deal more damage than normal.
</t>
        </r>
        <r>
          <rPr>
            <b/>
            <sz val="12"/>
            <color indexed="81"/>
            <rFont val="Times New Roman"/>
            <family val="1"/>
          </rPr>
          <t xml:space="preserve">Prerequisite:  </t>
        </r>
        <r>
          <rPr>
            <sz val="12"/>
            <color indexed="81"/>
            <rFont val="Times New Roman"/>
            <family val="1"/>
          </rPr>
          <t xml:space="preserve">Corpsecrafter.
</t>
        </r>
        <r>
          <rPr>
            <b/>
            <sz val="12"/>
            <color indexed="81"/>
            <rFont val="Times New Roman"/>
            <family val="1"/>
          </rPr>
          <t xml:space="preserve">Benefit:  </t>
        </r>
        <r>
          <rPr>
            <sz val="12"/>
            <color indexed="81"/>
            <rFont val="Times New Roman"/>
            <family val="1"/>
          </rPr>
          <t>Each corporeal undead you raise or create with any necromancy spell deals an extra 1d6 points of cold damage with its natural weapons.
Libris Mortis 25 - 26</t>
        </r>
      </text>
    </comment>
    <comment ref="C5" authorId="0">
      <text>
        <r>
          <rPr>
            <sz val="12"/>
            <color indexed="81"/>
            <rFont val="Times New Roman"/>
            <family val="1"/>
          </rPr>
          <t xml:space="preserve">Undead you raise or create harbor a retributive curse that is unleashed if they are destroyed.
</t>
        </r>
        <r>
          <rPr>
            <b/>
            <sz val="12"/>
            <color indexed="81"/>
            <rFont val="Times New Roman"/>
            <family val="1"/>
          </rPr>
          <t xml:space="preserve">Prerequisite:  </t>
        </r>
        <r>
          <rPr>
            <sz val="12"/>
            <color indexed="81"/>
            <rFont val="Times New Roman"/>
            <family val="1"/>
          </rPr>
          <t xml:space="preserve">Corpsecrafter.
</t>
        </r>
        <r>
          <rPr>
            <b/>
            <sz val="12"/>
            <color indexed="81"/>
            <rFont val="Times New Roman"/>
            <family val="1"/>
          </rPr>
          <t xml:space="preserve">Benefit:  </t>
        </r>
        <r>
          <rPr>
            <sz val="12"/>
            <color indexed="81"/>
            <rFont val="Times New Roman"/>
            <family val="1"/>
          </rPr>
          <t>Each undead you raise or create with any necromancy spell releases a burst of negative energy upon its destruction, dealing 1d6 points of damage plus an additional 1d6 points per 2 Hit Dice to every creature within a 10-foot spread (Reflex DC 15 half). This damage comes from negative energy, and it therefore heals undead creatures.
Libris Mortis 26</t>
        </r>
      </text>
    </comment>
    <comment ref="A6" authorId="0">
      <text>
        <r>
          <rPr>
            <sz val="12"/>
            <color indexed="81"/>
            <rFont val="Times New Roman"/>
            <family val="1"/>
          </rPr>
          <t>Any time a necromancer using this variant creates an undead creature (such as with animate dead, create undead, or create greater undead), all undead creatures created gain a +4 enhancement bonus to Strength and Dexterity, and two additional hit points per Hit Die. This ability does not affect the number or Hit Dice of animated creatures that the necromancer can create or control.
A necromancer using this variant does not gain additional spells per day for being a specialist wizard.</t>
        </r>
        <r>
          <rPr>
            <b/>
            <sz val="12"/>
            <color indexed="81"/>
            <rFont val="Times New Roman"/>
            <family val="1"/>
          </rPr>
          <t xml:space="preserve">
</t>
        </r>
        <r>
          <rPr>
            <sz val="12"/>
            <color indexed="81"/>
            <rFont val="Times New Roman"/>
            <family val="1"/>
          </rPr>
          <t>Unearthed Arcana 63</t>
        </r>
      </text>
    </comment>
    <comment ref="A7" authorId="0">
      <text>
        <r>
          <rPr>
            <sz val="12"/>
            <color indexed="81"/>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color indexed="81"/>
            <rFont val="Times New Roman"/>
            <family val="1"/>
          </rPr>
          <t xml:space="preserve">Caster level 1st.
</t>
        </r>
        <r>
          <rPr>
            <b/>
            <sz val="12"/>
            <color indexed="81"/>
            <rFont val="Times New Roman"/>
            <family val="1"/>
          </rPr>
          <t xml:space="preserve">Benefit:  </t>
        </r>
        <r>
          <rPr>
            <sz val="12"/>
            <color indexed="81"/>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t>
        </r>
      </text>
    </comment>
    <comment ref="A8" authorId="0">
      <text>
        <r>
          <rPr>
            <sz val="12"/>
            <color indexed="81"/>
            <rFont val="Times New Roman"/>
            <family val="1"/>
          </rPr>
          <t>A 1st-level necromancer using this variant can begin play with an undead minion (a human warrior skeleton, as described on page 226 of the Monster Manual). Obtaining this minion takes 24 hours and uses up magical materials that cost 100 gp.
This creature is a loyal servant that follows the necromancer’s commands and accompanies her on adventures if desired.  If the skeletal minion is destroyed, the necromancer suffers no ill effects and may replace it by performing a ceremony identical to the one that allowed her to obtain her first servant.
At 1st level, the skeleton is completely typical, but it gains power as the necromancer gains levels. The skeleton has a number of Hit Dice equal to the necromancer’s class level. Add one-half the necromancer’s class level to the skeleton’s natural armor bonus.
Add one-third of the necromancer’s class level to the skeleton’s Strength and Dexterity scores.
A necromancer using this variant permanently gives up the ability to obtain a familiar.
Unearthed Arcana 63</t>
        </r>
      </text>
    </comment>
    <comment ref="C8" authorId="0">
      <text>
        <r>
          <rPr>
            <sz val="12"/>
            <color indexed="81"/>
            <rFont val="Times New Roman"/>
            <family val="1"/>
          </rPr>
          <t xml:space="preserve">Living foes slain by your spell may rise as zombies.
</t>
        </r>
        <r>
          <rPr>
            <b/>
            <sz val="12"/>
            <color indexed="81"/>
            <rFont val="Times New Roman"/>
            <family val="1"/>
          </rPr>
          <t xml:space="preserve">Benefit:  </t>
        </r>
        <r>
          <rPr>
            <sz val="12"/>
            <color indexed="81"/>
            <rFont val="Times New Roman"/>
            <family val="1"/>
          </rPr>
          <t>You can alter a spell that deals damage to foes.  Any living creature that could normally be raised as a zombie and that does not possess more than double your Hit Dice, when slain outright by a fell animated spell, rises as a zombie under your control at the beginning of your next action.  Even if you kill several creatures with a single fell animated spell, you can’t create more Hit Dice of undead than twice your caster level.  The standard rules for controlling undead (see animate dead, page 198 of the Player’s Handbook) apply to newly created undead gained through this metamagic feat.  A fell animated spell uses up a spell slot three levels higher than the spell’s actual level.
Libris Mortis 26</t>
        </r>
      </text>
    </comment>
    <comment ref="A9"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C9" authorId="0">
      <text>
        <r>
          <rPr>
            <sz val="12"/>
            <color indexed="81"/>
            <rFont val="Times New Roman"/>
            <family val="1"/>
          </rPr>
          <t xml:space="preserve">You are a treasure trove of little-known information.
</t>
        </r>
        <r>
          <rPr>
            <b/>
            <sz val="12"/>
            <color indexed="81"/>
            <rFont val="Times New Roman"/>
            <family val="1"/>
          </rPr>
          <t xml:space="preserve">Prerequisite:  </t>
        </r>
        <r>
          <rPr>
            <sz val="12"/>
            <color indexed="81"/>
            <rFont val="Times New Roman"/>
            <family val="1"/>
          </rPr>
          <t xml:space="preserve">Bardic knowledge or lore class feature.
</t>
        </r>
        <r>
          <rPr>
            <b/>
            <sz val="12"/>
            <color indexed="81"/>
            <rFont val="Times New Roman"/>
            <family val="1"/>
          </rPr>
          <t xml:space="preserve">Benefit:  </t>
        </r>
        <r>
          <rPr>
            <sz val="12"/>
            <color indexed="81"/>
            <rFont val="Times New Roman"/>
            <family val="1"/>
          </rPr>
          <t>You gain a +4 insight bonus on checks using your bardic knowledge or lore class feature.
Complete Adventurer 111</t>
        </r>
      </text>
    </comment>
    <comment ref="C10" authorId="0">
      <text>
        <r>
          <rPr>
            <sz val="12"/>
            <color indexed="81"/>
            <rFont val="Times New Roman"/>
            <family val="1"/>
          </rPr>
          <t xml:space="preserve">You can see and communicate with the souls of the recently departed.
</t>
        </r>
        <r>
          <rPr>
            <b/>
            <sz val="12"/>
            <color indexed="81"/>
            <rFont val="Times New Roman"/>
            <family val="1"/>
          </rPr>
          <t xml:space="preserve">Prerequisites:  </t>
        </r>
        <r>
          <rPr>
            <sz val="12"/>
            <color indexed="81"/>
            <rFont val="Times New Roman"/>
            <family val="1"/>
          </rPr>
          <t xml:space="preserve">Wisdom 12, must have had a near death experience (that is, must have fallen below 0 hit points).
</t>
        </r>
        <r>
          <rPr>
            <b/>
            <sz val="12"/>
            <color indexed="81"/>
            <rFont val="Times New Roman"/>
            <family val="1"/>
          </rPr>
          <t xml:space="preserve">Benefit:  </t>
        </r>
        <r>
          <rPr>
            <sz val="12"/>
            <color indexed="81"/>
            <rFont val="Times New Roman"/>
            <family val="1"/>
          </rPr>
          <t>You can see the spirits of creatures who have died within a number of minutes equal to your Wisdom bonus.  For instance, if your Wisdom is 17 (+3 bonus), you can see the spirits of creatures that have died within the past 3 minutes.  You can speak with these spirits, but you gain no special ability to command them or to communicate with them if you do not share a language. These spirits are not creatures per se and cannot be harmed or affected in any way, magical or otherwise.
In addition, you gain a +4 circumstance bonus on Listen or Spot checks made to detect incorporeal creatures.
Heroes of Horror 124</t>
        </r>
      </text>
    </comment>
    <comment ref="A12" authorId="0">
      <text>
        <r>
          <rPr>
            <sz val="12"/>
            <color indexed="81"/>
            <rFont val="Times New Roman"/>
            <family val="1"/>
          </rPr>
          <t>A cloistered cleric picks up a lot of stray knowledge while wandering the land and learning stories from bards and other cloistered clerics.  He may make a special lore check with a bonus equal to his cloistered cleric level + his Intelligence modifier to see whether he knows some relevant information about local notable people, legendary items, or noteworthy places.  (If the cloistered cleric has 5 or more ranks in Knowledge (history), he gains a +2 bonus on this check.)
A successful lore check will not reveal the powers of a magic item but may give a hint as to its general function.  A cloistered cleric may not take 10 or take 20 on this check; this sort of knowledge is essentially random.  The DM can determine the Difficulty Class of the check by referring to the table at:
PHB 28, UA 50</t>
        </r>
      </text>
    </comment>
    <comment ref="E13" authorId="0">
      <text>
        <r>
          <rPr>
            <sz val="12"/>
            <color indexed="81"/>
            <rFont val="Times New Roman"/>
            <family val="1"/>
          </rPr>
          <t>Hand crossbow, rapier, sap, shortbow, and short sword.
PHB 50</t>
        </r>
      </text>
    </comment>
    <comment ref="A15" authorId="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A16" authorId="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17" authorId="0">
      <text>
        <r>
          <rPr>
            <b/>
            <sz val="12"/>
            <color indexed="81"/>
            <rFont val="Times New Roman"/>
            <family val="1"/>
          </rPr>
          <t xml:space="preserve">Evil Domain Spells
1 Protection from Good: </t>
        </r>
        <r>
          <rPr>
            <sz val="12"/>
            <color indexed="81"/>
            <rFont val="Times New Roman"/>
            <family val="1"/>
          </rPr>
          <t xml:space="preserve">+2 to AC and saves, counter mind control, hedge out elementals and outsiders.
</t>
        </r>
        <r>
          <rPr>
            <b/>
            <sz val="12"/>
            <color indexed="81"/>
            <rFont val="Times New Roman"/>
            <family val="1"/>
          </rPr>
          <t>2 Desecrate:</t>
        </r>
        <r>
          <rPr>
            <sz val="12"/>
            <color indexed="81"/>
            <rFont val="Times New Roman"/>
            <family val="1"/>
          </rPr>
          <t xml:space="preserve"> Fills area with negative energy, making undead stronger.
</t>
        </r>
        <r>
          <rPr>
            <b/>
            <sz val="12"/>
            <color indexed="81"/>
            <rFont val="Times New Roman"/>
            <family val="1"/>
          </rPr>
          <t xml:space="preserve">3 Magic Circle against Good: </t>
        </r>
        <r>
          <rPr>
            <sz val="12"/>
            <color indexed="81"/>
            <rFont val="Times New Roman"/>
            <family val="1"/>
          </rPr>
          <t xml:space="preserve">As protection spells, but 10-ft. radius and 10 min./level.
</t>
        </r>
        <r>
          <rPr>
            <b/>
            <sz val="12"/>
            <color indexed="81"/>
            <rFont val="Times New Roman"/>
            <family val="1"/>
          </rPr>
          <t xml:space="preserve">4 Unholy Blight: </t>
        </r>
        <r>
          <rPr>
            <sz val="12"/>
            <color indexed="81"/>
            <rFont val="Times New Roman"/>
            <family val="1"/>
          </rPr>
          <t xml:space="preserve">Damages and sickens good creatures.
</t>
        </r>
        <r>
          <rPr>
            <b/>
            <sz val="12"/>
            <color indexed="81"/>
            <rFont val="Times New Roman"/>
            <family val="1"/>
          </rPr>
          <t xml:space="preserve">5 Dispel Good: </t>
        </r>
        <r>
          <rPr>
            <sz val="12"/>
            <color indexed="81"/>
            <rFont val="Times New Roman"/>
            <family val="1"/>
          </rPr>
          <t xml:space="preserve">+4 bonus against attacks by good creatures.
</t>
        </r>
        <r>
          <rPr>
            <b/>
            <sz val="12"/>
            <color indexed="81"/>
            <rFont val="Times New Roman"/>
            <family val="1"/>
          </rPr>
          <t xml:space="preserve">6 Create Undead: </t>
        </r>
        <r>
          <rPr>
            <sz val="12"/>
            <color indexed="81"/>
            <rFont val="Times New Roman"/>
            <family val="1"/>
          </rPr>
          <t xml:space="preserve">Create ghouls, ghasts, mummies, or mohrgs.
</t>
        </r>
        <r>
          <rPr>
            <b/>
            <sz val="12"/>
            <color indexed="81"/>
            <rFont val="Times New Roman"/>
            <family val="1"/>
          </rPr>
          <t xml:space="preserve">7 Blasphemy: </t>
        </r>
        <r>
          <rPr>
            <sz val="12"/>
            <color indexed="81"/>
            <rFont val="Times New Roman"/>
            <family val="1"/>
          </rPr>
          <t xml:space="preserve">Kills, paralyzes, weakens, or dazes nonevil subjects.
</t>
        </r>
        <r>
          <rPr>
            <b/>
            <sz val="12"/>
            <color indexed="81"/>
            <rFont val="Times New Roman"/>
            <family val="1"/>
          </rPr>
          <t>8 Unholy Aura:</t>
        </r>
        <r>
          <rPr>
            <sz val="12"/>
            <color indexed="81"/>
            <rFont val="Times New Roman"/>
            <family val="1"/>
          </rPr>
          <t xml:space="preserve"> +4 to AC, +4 resistance, SR 25 against good spells.
</t>
        </r>
        <r>
          <rPr>
            <b/>
            <sz val="12"/>
            <color indexed="81"/>
            <rFont val="Times New Roman"/>
            <family val="1"/>
          </rPr>
          <t xml:space="preserve">9 Summon Monster IX*: </t>
        </r>
        <r>
          <rPr>
            <sz val="12"/>
            <color indexed="81"/>
            <rFont val="Times New Roman"/>
            <family val="1"/>
          </rPr>
          <t>Calls extraplanar creature to fight for you.
*Cast as an evil spell only.
PHB 186</t>
        </r>
      </text>
    </comment>
    <comment ref="A18" authorId="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19" authorId="0">
      <text>
        <r>
          <rPr>
            <b/>
            <sz val="12"/>
            <color indexed="81"/>
            <rFont val="Times New Roman"/>
            <family val="1"/>
          </rPr>
          <t>Undeath Domain Spells</t>
        </r>
        <r>
          <rPr>
            <sz val="12"/>
            <color indexed="81"/>
            <rFont val="Times New Roman"/>
            <family val="1"/>
          </rPr>
          <t xml:space="preserve">
</t>
        </r>
        <r>
          <rPr>
            <b/>
            <sz val="12"/>
            <color indexed="81"/>
            <rFont val="Times New Roman"/>
            <family val="1"/>
          </rPr>
          <t xml:space="preserve">1 Detect Undead: </t>
        </r>
        <r>
          <rPr>
            <sz val="12"/>
            <color indexed="81"/>
            <rFont val="Times New Roman"/>
            <family val="1"/>
          </rPr>
          <t xml:space="preserve">Reveals undead within 60 ft.
</t>
        </r>
        <r>
          <rPr>
            <b/>
            <sz val="12"/>
            <color indexed="81"/>
            <rFont val="Times New Roman"/>
            <family val="1"/>
          </rPr>
          <t xml:space="preserve">2 Desecrate: </t>
        </r>
        <r>
          <rPr>
            <sz val="12"/>
            <color indexed="81"/>
            <rFont val="Times New Roman"/>
            <family val="1"/>
          </rPr>
          <t xml:space="preserve">Fills area with negative energy, making undead stronger.
</t>
        </r>
        <r>
          <rPr>
            <b/>
            <sz val="12"/>
            <color indexed="81"/>
            <rFont val="Times New Roman"/>
            <family val="1"/>
          </rPr>
          <t xml:space="preserve">3 Animate Dead: </t>
        </r>
        <r>
          <rPr>
            <sz val="12"/>
            <color indexed="81"/>
            <rFont val="Times New Roman"/>
            <family val="1"/>
          </rPr>
          <t xml:space="preserve">Creates undead skeletons and zombies.
</t>
        </r>
        <r>
          <rPr>
            <b/>
            <sz val="12"/>
            <color indexed="81"/>
            <rFont val="Times New Roman"/>
            <family val="1"/>
          </rPr>
          <t xml:space="preserve">4 Death Ward: </t>
        </r>
        <r>
          <rPr>
            <sz val="12"/>
            <color indexed="81"/>
            <rFont val="Times New Roman"/>
            <family val="1"/>
          </rPr>
          <t xml:space="preserve">Grants immunity to death spells and negative energy effects.
</t>
        </r>
        <r>
          <rPr>
            <b/>
            <sz val="12"/>
            <color indexed="81"/>
            <rFont val="Times New Roman"/>
            <family val="1"/>
          </rPr>
          <t xml:space="preserve">5 Circle of Death: </t>
        </r>
        <r>
          <rPr>
            <sz val="12"/>
            <color indexed="81"/>
            <rFont val="Times New Roman"/>
            <family val="1"/>
          </rPr>
          <t xml:space="preserve">Kills 1d4/level HD of creatures.
</t>
        </r>
        <r>
          <rPr>
            <b/>
            <sz val="12"/>
            <color indexed="81"/>
            <rFont val="Times New Roman"/>
            <family val="1"/>
          </rPr>
          <t xml:space="preserve">6 Create Undead: </t>
        </r>
        <r>
          <rPr>
            <sz val="12"/>
            <color indexed="81"/>
            <rFont val="Times New Roman"/>
            <family val="1"/>
          </rPr>
          <t xml:space="preserve">Creates ghouls, ghasts, mummies, or mohrgs.
</t>
        </r>
        <r>
          <rPr>
            <b/>
            <sz val="12"/>
            <color indexed="81"/>
            <rFont val="Times New Roman"/>
            <family val="1"/>
          </rPr>
          <t xml:space="preserve">7 Control Undead: </t>
        </r>
        <r>
          <rPr>
            <sz val="12"/>
            <color indexed="81"/>
            <rFont val="Times New Roman"/>
            <family val="1"/>
          </rPr>
          <t xml:space="preserve">Undead don’t attack you while under your command.
</t>
        </r>
        <r>
          <rPr>
            <b/>
            <sz val="12"/>
            <color indexed="81"/>
            <rFont val="Times New Roman"/>
            <family val="1"/>
          </rPr>
          <t xml:space="preserve">8 Create Greater Undead: </t>
        </r>
        <r>
          <rPr>
            <sz val="12"/>
            <color indexed="81"/>
            <rFont val="Times New Roman"/>
            <family val="1"/>
          </rPr>
          <t xml:space="preserve">Create shadows, wraiths, specters, or devourers.
</t>
        </r>
        <r>
          <rPr>
            <b/>
            <sz val="12"/>
            <color indexed="81"/>
            <rFont val="Times New Roman"/>
            <family val="1"/>
          </rPr>
          <t xml:space="preserve">9 Energy Drain: </t>
        </r>
        <r>
          <rPr>
            <sz val="12"/>
            <color indexed="81"/>
            <rFont val="Times New Roman"/>
            <family val="1"/>
          </rPr>
          <t>Subject gains 2d4 negative levels.
Libris Mortis 60</t>
        </r>
      </text>
    </comment>
    <comment ref="A20" authorId="0">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A23" authorId="0">
      <text>
        <r>
          <rPr>
            <sz val="12"/>
            <color indexed="81"/>
            <rFont val="Times New Roman"/>
            <family val="1"/>
          </rPr>
          <t xml:space="preserve">On attaining 2nd level, a true necromancer can cast </t>
        </r>
        <r>
          <rPr>
            <i/>
            <sz val="12"/>
            <color indexed="81"/>
            <rFont val="Times New Roman"/>
            <family val="1"/>
          </rPr>
          <t xml:space="preserve">create undead </t>
        </r>
        <r>
          <rPr>
            <sz val="12"/>
            <color indexed="81"/>
            <rFont val="Times New Roman"/>
            <family val="1"/>
          </rPr>
          <t>once per day, as the spell of the same name.  She can use this ability one additional time per day at 5th level and higher.  She must still supply the requisite material components.  The true necromancer’s caster level equals her character level plus the bonus from her necromantic prowess ability, once it is gained.
Libris Mortis 52</t>
        </r>
      </text>
    </comment>
  </commentList>
</comments>
</file>

<file path=xl/comments7.xml><?xml version="1.0" encoding="utf-8"?>
<comments xmlns="http://schemas.openxmlformats.org/spreadsheetml/2006/main">
  <authors>
    <author>Alexis Álvarez</author>
  </authors>
  <commentList>
    <comment ref="H3" authorId="0">
      <text>
        <r>
          <rPr>
            <sz val="12"/>
            <color indexed="81"/>
            <rFont val="Times New Roman"/>
            <family val="1"/>
          </rPr>
          <t>-2 in melee (Noncombatant)
+1 in melee (Small)</t>
        </r>
      </text>
    </comment>
    <comment ref="H5" authorId="0">
      <text>
        <r>
          <rPr>
            <sz val="12"/>
            <color indexed="81"/>
            <rFont val="Times New Roman"/>
            <family val="1"/>
          </rPr>
          <t>-2 in melee (Noncombatant)
+1 in melee (Small)</t>
        </r>
      </text>
    </comment>
    <comment ref="H6" authorId="0">
      <text>
        <r>
          <rPr>
            <sz val="12"/>
            <color indexed="81"/>
            <rFont val="Times New Roman"/>
            <family val="1"/>
          </rPr>
          <t>-2 in melee (Noncombatant)
+1 in melee (Small)</t>
        </r>
      </text>
    </comment>
    <comment ref="D16" authorId="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authors>
    <author>Alexis Álvarez</author>
  </authors>
  <commentList>
    <comment ref="A3" authorId="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These sleek blue gloves bear tiny golden stars across the knuckles.
When you activate arcanist’s gloves, you add 2 to the caster level of the next 1st level arcane spell you cast before the end of your turn.
Arcanist’s gloves function two times per day.
</t>
        </r>
        <r>
          <rPr>
            <b/>
            <sz val="12"/>
            <color indexed="81"/>
            <rFont val="Times New Roman"/>
            <family val="1"/>
          </rPr>
          <t xml:space="preserve">Prerequisites:  </t>
        </r>
        <r>
          <rPr>
            <sz val="12"/>
            <color indexed="81"/>
            <rFont val="Times New Roman"/>
            <family val="1"/>
          </rPr>
          <t>Craft Wondrous Item, fox’s cunning.
MIC 72</t>
        </r>
      </text>
    </comment>
    <comment ref="A7" authorId="0">
      <text>
        <r>
          <rPr>
            <sz val="12"/>
            <color indexed="81"/>
            <rFont val="Times New Roman"/>
            <family val="1"/>
          </rPr>
          <t>+2 competence bonus on Heal skill checks, 3 charges touch or self
1 charge:  heal 2d8 (positive energy)
2 charges: heal 3d8
3 charges: heal 4d8
Magic Item Compendium 110</t>
        </r>
      </text>
    </comment>
    <comment ref="A12" authorId="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Immediate (mental)
</t>
        </r>
        <r>
          <rPr>
            <b/>
            <sz val="12"/>
            <color indexed="81"/>
            <rFont val="Times New Roman"/>
            <family val="1"/>
          </rPr>
          <t xml:space="preserve">Weight:  </t>
        </r>
        <r>
          <rPr>
            <sz val="12"/>
            <color indexed="81"/>
            <rFont val="Times New Roman"/>
            <family val="1"/>
          </rPr>
          <t>—
This tiny, hollow glass flower dangles from a slim golden chain.
A chronocharm of the grand master slows your perception of time, allowing you to better dodge an incoming ranged attack.  When it is activated, you gain a +5 dodge bonus to your AC against a single ranged attack.  This ability functions once per day.
A chronocharm occupies the throat body slot, but it can be worn simultaneously with any number of other chronocharms, which all function normally.  However, you can’t wear more than one of the same chronocharm.
You must wear a chronocharm for 24 hours before you can access its abilities.  If it is taken off, it becomes inactive until worn for an additional 24 hours.
Magic Item Compendium 86</t>
        </r>
      </text>
    </comment>
    <comment ref="A13" authorId="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Craft Wondrous Item, create food and water.
MIC 159</t>
        </r>
      </text>
    </comment>
    <comment ref="A22"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1 minute or 1 standard action; see text
</t>
        </r>
        <r>
          <rPr>
            <b/>
            <sz val="12"/>
            <color indexed="81"/>
            <rFont val="Times New Roman"/>
            <family val="1"/>
          </rPr>
          <t xml:space="preserve">Weight:  </t>
        </r>
        <r>
          <rPr>
            <sz val="12"/>
            <color indexed="81"/>
            <rFont val="Times New Roman"/>
            <family val="1"/>
          </rPr>
          <t xml:space="preserve">1 lb.
This small book is bound in hammered silver and engraved with the continents of the world.
A tome of worldly memory allows you to call upon the secret memories of the world to aid you in unlocking forgotten knowledge.  By studying the book for 1 minute, you gain a +5 competence bonus on a single Knowledge check.
The tome functions three times per day.
If you have at least 5 ranks in the Knowledge skill in question, you need only peruse the book as a standard action to gain its benefit.
</t>
        </r>
        <r>
          <rPr>
            <b/>
            <sz val="12"/>
            <color indexed="81"/>
            <rFont val="Times New Roman"/>
            <family val="1"/>
          </rPr>
          <t xml:space="preserve">Prerequisites:  </t>
        </r>
        <r>
          <rPr>
            <sz val="12"/>
            <color indexed="81"/>
            <rFont val="Times New Roman"/>
            <family val="1"/>
          </rPr>
          <t>Craft Wondrous Item, fox’s cunning.
MIC 190</t>
        </r>
      </text>
    </comment>
  </commentList>
</comments>
</file>

<file path=xl/comments9.xml><?xml version="1.0" encoding="utf-8"?>
<comments xmlns="http://schemas.openxmlformats.org/spreadsheetml/2006/main">
  <authors>
    <author>Alexis Álvarez</author>
  </authors>
  <commentList>
    <comment ref="H2" authorId="0">
      <text>
        <r>
          <rPr>
            <sz val="12"/>
            <color indexed="81"/>
            <rFont val="Times New Roman"/>
            <family val="1"/>
          </rPr>
          <t>Corpsecrafter +4
Enhanced Undead +4</t>
        </r>
      </text>
    </comment>
    <comment ref="I2" authorId="0">
      <text>
        <r>
          <rPr>
            <sz val="12"/>
            <color indexed="81"/>
            <rFont val="Times New Roman"/>
            <family val="1"/>
          </rPr>
          <t>Enhanced Undead +4</t>
        </r>
      </text>
    </comment>
    <comment ref="S2" authorId="0">
      <text>
        <r>
          <rPr>
            <sz val="12"/>
            <color indexed="81"/>
            <rFont val="Times New Roman"/>
            <family val="1"/>
          </rPr>
          <t>Corpsecrafter  +2/HD
Enhanced Undead +2/HD</t>
        </r>
      </text>
    </comment>
    <comment ref="H4" authorId="0">
      <text>
        <r>
          <rPr>
            <sz val="12"/>
            <color indexed="81"/>
            <rFont val="Times New Roman"/>
            <family val="1"/>
          </rPr>
          <t>Corpsecrafter +4
Enhanced Undead +4</t>
        </r>
      </text>
    </comment>
    <comment ref="I4" authorId="0">
      <text>
        <r>
          <rPr>
            <sz val="12"/>
            <color indexed="81"/>
            <rFont val="Times New Roman"/>
            <family val="1"/>
          </rPr>
          <t>Enhanced Undead +4</t>
        </r>
      </text>
    </comment>
    <comment ref="S4" authorId="0">
      <text>
        <r>
          <rPr>
            <sz val="12"/>
            <color indexed="81"/>
            <rFont val="Times New Roman"/>
            <family val="1"/>
          </rPr>
          <t>Corpsecrafter  +2/HD
Enhanced Undead +2/HD</t>
        </r>
      </text>
    </comment>
    <comment ref="H5" authorId="0">
      <text>
        <r>
          <rPr>
            <sz val="12"/>
            <color indexed="81"/>
            <rFont val="Times New Roman"/>
            <family val="1"/>
          </rPr>
          <t>Corpsecrafter +4
Enhanced Undead +4</t>
        </r>
      </text>
    </comment>
    <comment ref="I5" authorId="0">
      <text>
        <r>
          <rPr>
            <sz val="12"/>
            <color indexed="81"/>
            <rFont val="Times New Roman"/>
            <family val="1"/>
          </rPr>
          <t>Enhanced Undead +4</t>
        </r>
      </text>
    </comment>
    <comment ref="S5" authorId="0">
      <text>
        <r>
          <rPr>
            <sz val="12"/>
            <color indexed="81"/>
            <rFont val="Times New Roman"/>
            <family val="1"/>
          </rPr>
          <t>Corpsecrafter  +2/HD
Enhanced Undead +2/HD</t>
        </r>
      </text>
    </comment>
    <comment ref="H7" authorId="0">
      <text>
        <r>
          <rPr>
            <sz val="12"/>
            <color indexed="81"/>
            <rFont val="Times New Roman"/>
            <family val="1"/>
          </rPr>
          <t>Corpsecrafter +4
Enhanced Undead +4</t>
        </r>
      </text>
    </comment>
    <comment ref="I7" authorId="0">
      <text>
        <r>
          <rPr>
            <sz val="12"/>
            <color indexed="81"/>
            <rFont val="Times New Roman"/>
            <family val="1"/>
          </rPr>
          <t>Enhanced Undead +4</t>
        </r>
      </text>
    </comment>
    <comment ref="S7" authorId="0">
      <text>
        <r>
          <rPr>
            <sz val="12"/>
            <color indexed="81"/>
            <rFont val="Times New Roman"/>
            <family val="1"/>
          </rPr>
          <t>Corpsecrafter  +2/HD
Enhanced Undead +2/HD</t>
        </r>
      </text>
    </comment>
    <comment ref="H9" authorId="0">
      <text>
        <r>
          <rPr>
            <sz val="12"/>
            <color indexed="81"/>
            <rFont val="Times New Roman"/>
            <family val="1"/>
          </rPr>
          <t>Corpsecrafter +4
Enhanced Undead +4</t>
        </r>
      </text>
    </comment>
    <comment ref="I9" authorId="0">
      <text>
        <r>
          <rPr>
            <sz val="12"/>
            <color indexed="81"/>
            <rFont val="Times New Roman"/>
            <family val="1"/>
          </rPr>
          <t>Enhanced Undead +4</t>
        </r>
      </text>
    </comment>
    <comment ref="S9" authorId="0">
      <text>
        <r>
          <rPr>
            <sz val="12"/>
            <color indexed="81"/>
            <rFont val="Times New Roman"/>
            <family val="1"/>
          </rPr>
          <t>Corpsecrafter  +2/HD
Enhanced Undead +2/HD</t>
        </r>
      </text>
    </comment>
    <comment ref="H11" authorId="0">
      <text>
        <r>
          <rPr>
            <sz val="12"/>
            <color indexed="81"/>
            <rFont val="Times New Roman"/>
            <family val="1"/>
          </rPr>
          <t>Corpsecrafter +4
Enhanced Undead +4</t>
        </r>
      </text>
    </comment>
    <comment ref="I11" authorId="0">
      <text>
        <r>
          <rPr>
            <sz val="12"/>
            <color indexed="81"/>
            <rFont val="Times New Roman"/>
            <family val="1"/>
          </rPr>
          <t>Enhanced Undead +4</t>
        </r>
      </text>
    </comment>
    <comment ref="S11" authorId="0">
      <text>
        <r>
          <rPr>
            <sz val="12"/>
            <color indexed="81"/>
            <rFont val="Times New Roman"/>
            <family val="1"/>
          </rPr>
          <t>Corpsecrafter  +2/HD
Enhanced Undead +2/HD</t>
        </r>
      </text>
    </comment>
    <comment ref="H13" authorId="0">
      <text>
        <r>
          <rPr>
            <sz val="12"/>
            <color indexed="81"/>
            <rFont val="Times New Roman"/>
            <family val="1"/>
          </rPr>
          <t>Corpsecrafter +4
Enhanced Undead +4</t>
        </r>
      </text>
    </comment>
    <comment ref="I13" authorId="0">
      <text>
        <r>
          <rPr>
            <sz val="12"/>
            <color indexed="81"/>
            <rFont val="Times New Roman"/>
            <family val="1"/>
          </rPr>
          <t>Enhanced Undead +4</t>
        </r>
      </text>
    </comment>
    <comment ref="S13" authorId="0">
      <text>
        <r>
          <rPr>
            <sz val="12"/>
            <color indexed="81"/>
            <rFont val="Times New Roman"/>
            <family val="1"/>
          </rPr>
          <t>Corpsecrafter  +2/HD
Enhanced Undead +2/HD</t>
        </r>
      </text>
    </comment>
  </commentList>
</comments>
</file>

<file path=xl/sharedStrings.xml><?xml version="1.0" encoding="utf-8"?>
<sst xmlns="http://schemas.openxmlformats.org/spreadsheetml/2006/main" count="2653" uniqueCount="893">
  <si>
    <t>Height:</t>
  </si>
  <si>
    <t>Weight:</t>
  </si>
  <si>
    <t>Strength:</t>
  </si>
  <si>
    <t>Dexterity:</t>
  </si>
  <si>
    <t>Level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</si>
  <si>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</si>
  <si>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</si>
  <si>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</si>
  <si>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</si>
  <si>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</si>
  <si>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</si>
  <si>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</si>
  <si>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</si>
  <si>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</si>
  <si>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</si>
  <si>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</si>
  <si>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</si>
  <si>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</si>
  <si>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</si>
  <si>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</si>
  <si>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</si>
  <si>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</si>
  <si>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</si>
  <si>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</si>
  <si>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</si>
  <si>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</si>
  <si>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</si>
  <si>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</si>
  <si>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</si>
  <si>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</si>
  <si>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</si>
  <si>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</si>
  <si>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</si>
  <si>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</si>
  <si>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</si>
  <si>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</si>
  <si>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</si>
  <si>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</si>
  <si>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</si>
  <si>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</si>
  <si>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</si>
  <si>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</si>
  <si>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</si>
  <si>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</si>
  <si>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</si>
  <si>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</si>
  <si>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</si>
  <si>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</si>
  <si>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</si>
  <si>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</si>
  <si>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</si>
  <si>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</si>
  <si>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</si>
  <si>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</si>
  <si>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</si>
  <si>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</si>
  <si>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</si>
  <si>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</si>
  <si>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</si>
  <si>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</si>
  <si>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</si>
  <si>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</si>
  <si>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</si>
  <si>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</si>
  <si>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</si>
  <si>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</si>
  <si>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</si>
  <si>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</si>
  <si>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Alignment:</t>
  </si>
  <si>
    <t>Handedness:</t>
  </si>
  <si>
    <t>Total</t>
  </si>
  <si>
    <t>Right</t>
  </si>
  <si>
    <t>Critical</t>
  </si>
  <si>
    <t>Range</t>
  </si>
  <si>
    <t>Fortitude</t>
  </si>
  <si>
    <t>Reflex</t>
  </si>
  <si>
    <t>Will</t>
  </si>
  <si>
    <t>Armor &amp; Shield</t>
  </si>
  <si>
    <t>Missiles</t>
  </si>
  <si>
    <t>Resistance</t>
  </si>
  <si>
    <t>Abjuration</t>
  </si>
  <si>
    <t>Touch</t>
  </si>
  <si>
    <t>1 minute</t>
  </si>
  <si>
    <t>Detect Magic</t>
  </si>
  <si>
    <t>Universal</t>
  </si>
  <si>
    <t>1 min/lvl</t>
  </si>
  <si>
    <t>must concentrate</t>
  </si>
  <si>
    <t>Instant</t>
  </si>
  <si>
    <t>Read Magic</t>
  </si>
  <si>
    <t>Personal</t>
  </si>
  <si>
    <t>10 min/lvl</t>
  </si>
  <si>
    <t>Illusion</t>
  </si>
  <si>
    <t>Enchant</t>
  </si>
  <si>
    <t>1 round</t>
  </si>
  <si>
    <t>Conjuration</t>
  </si>
  <si>
    <t>1 hour/lvl</t>
  </si>
  <si>
    <t>Permanent</t>
  </si>
  <si>
    <t>1 rnd/lvl</t>
  </si>
  <si>
    <t>Evocation</t>
  </si>
  <si>
    <t>Lb. Capacity:</t>
  </si>
  <si>
    <t>Lb. Carried:</t>
  </si>
  <si>
    <t>Base Speed:</t>
  </si>
  <si>
    <t>Spell</t>
  </si>
  <si>
    <t>Cast?</t>
  </si>
  <si>
    <t>¨</t>
  </si>
  <si>
    <t>Languages</t>
  </si>
  <si>
    <t>School</t>
  </si>
  <si>
    <t>1 hour</t>
  </si>
  <si>
    <t>60’</t>
  </si>
  <si>
    <t>10’</t>
  </si>
  <si>
    <t>100’ + 10’/lvl</t>
  </si>
  <si>
    <t>Equipment Worn</t>
  </si>
  <si>
    <t>Item</t>
  </si>
  <si>
    <t>Effects/</t>
  </si>
  <si>
    <t>Notes</t>
  </si>
  <si>
    <t>Equipment Carried</t>
  </si>
  <si>
    <t>Check</t>
  </si>
  <si>
    <t>Arcane</t>
  </si>
  <si>
    <t>Speed</t>
  </si>
  <si>
    <t>Age:</t>
  </si>
  <si>
    <t>Light</t>
  </si>
  <si>
    <t>25’ + 2½’/lvl</t>
  </si>
  <si>
    <t>Male</t>
  </si>
  <si>
    <t>Prepared Spells</t>
  </si>
  <si>
    <t>Speak Language</t>
  </si>
  <si>
    <t>Create Water</t>
  </si>
  <si>
    <t>2 gallons/level</t>
  </si>
  <si>
    <t>1 HP</t>
  </si>
  <si>
    <t>Detect Poison</t>
  </si>
  <si>
    <t>Divination</t>
  </si>
  <si>
    <t>Guidance</t>
  </si>
  <si>
    <t>Mending</t>
  </si>
  <si>
    <t>Command</t>
  </si>
  <si>
    <t>1d8 + 5 HP</t>
  </si>
  <si>
    <t>Curse Water</t>
  </si>
  <si>
    <t>Divine Favor</t>
  </si>
  <si>
    <t>Doom</t>
  </si>
  <si>
    <t>Endure Elements</t>
  </si>
  <si>
    <t>24 hours</t>
  </si>
  <si>
    <t>Element (5)</t>
  </si>
  <si>
    <t>Entropic Shield</t>
  </si>
  <si>
    <t>+20% avoid ranged attacks</t>
  </si>
  <si>
    <t>Magic Weapon</t>
  </si>
  <si>
    <t>Obscuring Mist</t>
  </si>
  <si>
    <t>Sanctuary</t>
  </si>
  <si>
    <t>Shield of Faith</t>
  </si>
  <si>
    <t>Summon Monster I</t>
  </si>
  <si>
    <t>1 1st-level monster, p. 258</t>
  </si>
  <si>
    <t>Aid</t>
  </si>
  <si>
    <t>Animal Messenger</t>
  </si>
  <si>
    <t>1 day/lvl</t>
  </si>
  <si>
    <t>Bone oracle is most revealing</t>
  </si>
  <si>
    <t>Calm Emotions</t>
  </si>
  <si>
    <t>Requires concentration</t>
  </si>
  <si>
    <t>2d8 + 8 HP</t>
  </si>
  <si>
    <t>Darkness</t>
  </si>
  <si>
    <t>Delay Poison</t>
  </si>
  <si>
    <t>Desecrate</t>
  </si>
  <si>
    <t>2 hrs/lvl</t>
  </si>
  <si>
    <t>Endurance</t>
  </si>
  <si>
    <t>Enthrall</t>
  </si>
  <si>
    <t>like 2.0 Friends</t>
  </si>
  <si>
    <t>Find Traps</t>
  </si>
  <si>
    <t>Search skill as rogue</t>
  </si>
  <si>
    <t>Hold Person</t>
  </si>
  <si>
    <t>Lesser Restoration</t>
  </si>
  <si>
    <t>Restores attribute pts.</t>
  </si>
  <si>
    <t>Make Whole</t>
  </si>
  <si>
    <t>Remove Paralysis</t>
  </si>
  <si>
    <t>Shatter</t>
  </si>
  <si>
    <t>Shield Other</t>
  </si>
  <si>
    <t>Silence</t>
  </si>
  <si>
    <t>Sound Burst</t>
  </si>
  <si>
    <t>Speak with Animals</t>
  </si>
  <si>
    <t>Spiritual Weapon</t>
  </si>
  <si>
    <t>Summon Monster II</t>
  </si>
  <si>
    <t>Undetectable Alignment</t>
  </si>
  <si>
    <t>Zone of Truth</t>
  </si>
  <si>
    <t>Bestow Curse</t>
  </si>
  <si>
    <t>Continual Flame</t>
  </si>
  <si>
    <t>Torch-equivalent, no heat</t>
  </si>
  <si>
    <t>Create Food &amp; Water</t>
  </si>
  <si>
    <t>3 humans/day sustained</t>
  </si>
  <si>
    <t>3d8 + 8 HP</t>
  </si>
  <si>
    <t>Daylight</t>
  </si>
  <si>
    <t>Deeper Darkness</t>
  </si>
  <si>
    <t>Dispel Magic</t>
  </si>
  <si>
    <t>Glyph of Warding</t>
  </si>
  <si>
    <t>Discharge</t>
  </si>
  <si>
    <t>1d4 monstrous scorpions</t>
  </si>
  <si>
    <t>Invisibility Purge</t>
  </si>
  <si>
    <t>Locate Object</t>
  </si>
  <si>
    <t>Magic Vestment</t>
  </si>
  <si>
    <t>Meld into Stone</t>
  </si>
  <si>
    <t>Obscure Object</t>
  </si>
  <si>
    <t>8 hours</t>
  </si>
  <si>
    <t>Hides from magical divination</t>
  </si>
  <si>
    <t>Prayer</t>
  </si>
  <si>
    <t>+/-1 attack, damage, saves, skills</t>
  </si>
  <si>
    <t>Rem. Blind/Deafness</t>
  </si>
  <si>
    <t>Remove Curse</t>
  </si>
  <si>
    <t>Remove Disease</t>
  </si>
  <si>
    <t>Does not prevent reinfection</t>
  </si>
  <si>
    <t>Searing Light</t>
  </si>
  <si>
    <t>Speak with Plants</t>
  </si>
  <si>
    <t>Stone Shape</t>
  </si>
  <si>
    <t>Summon Monster III</t>
  </si>
  <si>
    <t>Water Breathing</t>
  </si>
  <si>
    <t>Water Walk</t>
  </si>
  <si>
    <t>Wind Wall</t>
  </si>
  <si>
    <t>Air Walk</t>
  </si>
  <si>
    <t>Control Water</t>
  </si>
  <si>
    <t>4d8 + 8 HP</t>
  </si>
  <si>
    <t>Dimensional Anchor</t>
  </si>
  <si>
    <t>Discern Lies</t>
  </si>
  <si>
    <t>Dismissal</t>
  </si>
  <si>
    <t>Banishes Extraplanar being</t>
  </si>
  <si>
    <t>Divine Power</t>
  </si>
  <si>
    <t>Free Movement</t>
  </si>
  <si>
    <t>Giant Vermin</t>
  </si>
  <si>
    <t>Imbue w Spell Ability</t>
  </si>
  <si>
    <t>special</t>
  </si>
  <si>
    <t>Lesser Planar Ally</t>
  </si>
  <si>
    <t>Neutralize Poison</t>
  </si>
  <si>
    <t>Repel Vermin</t>
  </si>
  <si>
    <t>Restoration</t>
  </si>
  <si>
    <t>Sending</t>
  </si>
  <si>
    <t>12 hours</t>
  </si>
  <si>
    <t>Spell Immunity</t>
  </si>
  <si>
    <t>Status</t>
  </si>
  <si>
    <t>1 target/3 levels</t>
  </si>
  <si>
    <t>Summon Monster IV</t>
  </si>
  <si>
    <t>Tongues</t>
  </si>
  <si>
    <t>Cause Fear</t>
  </si>
  <si>
    <t>Deathwatch</t>
  </si>
  <si>
    <t>Death Knell</t>
  </si>
  <si>
    <t>Target’s Int. must be &lt; 3</t>
  </si>
  <si>
    <t>Bull’s Strength</t>
  </si>
  <si>
    <t>Gentle Repose</t>
  </si>
  <si>
    <t>Animate Dead</t>
  </si>
  <si>
    <t>Contagion</t>
  </si>
  <si>
    <t>Speak with Dead</t>
  </si>
  <si>
    <t>1d4 rnds</t>
  </si>
  <si>
    <t>-2 Morale penalty</t>
  </si>
  <si>
    <t>30’ radius</t>
  </si>
  <si>
    <t>30’</t>
  </si>
  <si>
    <t>Knowledge:  Arcana</t>
  </si>
  <si>
    <t>Knowledge:  Religion</t>
  </si>
  <si>
    <t>Perform:  (type)</t>
  </si>
  <si>
    <t>Analyze Portal</t>
  </si>
  <si>
    <t>Dimension Door</t>
  </si>
  <si>
    <t>400’ + 40’/lvl</t>
  </si>
  <si>
    <t>Longstrider</t>
  </si>
  <si>
    <t>Sleight of Hand</t>
  </si>
  <si>
    <t>Survival</t>
  </si>
  <si>
    <t>Single word command, PHB 211</t>
  </si>
  <si>
    <t>1d8 + stun, PHB 281</t>
  </si>
  <si>
    <t>1 2nd-l., or 1d3 1st-l., p. 287</t>
  </si>
  <si>
    <t>Components</t>
  </si>
  <si>
    <t>Casting</t>
  </si>
  <si>
    <t>V S</t>
  </si>
  <si>
    <t>V M</t>
  </si>
  <si>
    <t>V S F</t>
  </si>
  <si>
    <t>V S M/DF</t>
  </si>
  <si>
    <t>V S DF</t>
  </si>
  <si>
    <t>V S M</t>
  </si>
  <si>
    <t>V</t>
  </si>
  <si>
    <t>V S F/DF</t>
  </si>
  <si>
    <t>V M/DF</t>
  </si>
  <si>
    <t>V S/DF</t>
  </si>
  <si>
    <t>M</t>
  </si>
  <si>
    <t>1 SA</t>
  </si>
  <si>
    <t>1 FR</t>
  </si>
  <si>
    <t>10 min.</t>
  </si>
  <si>
    <t>Touch AC:</t>
  </si>
  <si>
    <t>Align</t>
  </si>
  <si>
    <t>Region</t>
  </si>
  <si>
    <t>AC</t>
  </si>
  <si>
    <t>HP</t>
  </si>
  <si>
    <t>Weapons</t>
  </si>
  <si>
    <t>Armor</t>
  </si>
  <si>
    <t>Attack Bonus:</t>
  </si>
  <si>
    <t>50’</t>
  </si>
  <si>
    <t>Atk</t>
  </si>
  <si>
    <t>Aligned Aura</t>
  </si>
  <si>
    <t>Complete Champion 116</t>
  </si>
  <si>
    <t>Complete Champion 128</t>
  </si>
  <si>
    <t>Impede</t>
  </si>
  <si>
    <t>Complete Champion 122</t>
  </si>
  <si>
    <t>Bewildering Substitution</t>
  </si>
  <si>
    <t>Bewildering Visions</t>
  </si>
  <si>
    <t>Complete Champion 117</t>
  </si>
  <si>
    <t>Body Ward</t>
  </si>
  <si>
    <t>Conduit of Life</t>
  </si>
  <si>
    <t>Complete Champion 118</t>
  </si>
  <si>
    <t>Divine Presence</t>
  </si>
  <si>
    <t>Complete Champion 119</t>
  </si>
  <si>
    <t>Execration</t>
  </si>
  <si>
    <t>Complete Champion 120</t>
  </si>
  <si>
    <t>Complete Champion 123</t>
  </si>
  <si>
    <t>Lore of the Gods</t>
  </si>
  <si>
    <t>Complete Champion 124</t>
  </si>
  <si>
    <t>Complete Champion 125</t>
  </si>
  <si>
    <t>Substitute Domain</t>
  </si>
  <si>
    <t>Turn Anathema</t>
  </si>
  <si>
    <t>10 minutes</t>
  </si>
  <si>
    <t>Complete Champion 129</t>
  </si>
  <si>
    <t>PHB 219</t>
  </si>
  <si>
    <t>PHB 253</t>
  </si>
  <si>
    <t>PHB 269</t>
  </si>
  <si>
    <t>PHB 212</t>
  </si>
  <si>
    <t>PHB 217</t>
  </si>
  <si>
    <t>PHB 218 - 219</t>
  </si>
  <si>
    <t>PHB 225</t>
  </si>
  <si>
    <t>PHB 249</t>
  </si>
  <si>
    <t>PHB 271</t>
  </si>
  <si>
    <t>PHB 274</t>
  </si>
  <si>
    <t>FRC 66</t>
  </si>
  <si>
    <t>PHB 218</t>
  </si>
  <si>
    <t>PHB 235</t>
  </si>
  <si>
    <t>PHB 241</t>
  </si>
  <si>
    <t>PHB 252 and Mending (253)</t>
  </si>
  <si>
    <t>PHB 278</t>
  </si>
  <si>
    <t>PHB 281</t>
  </si>
  <si>
    <t>PHB 283</t>
  </si>
  <si>
    <t>PHB 297</t>
  </si>
  <si>
    <t>PHB 303</t>
  </si>
  <si>
    <t>PHB 198</t>
  </si>
  <si>
    <t>PHB 203</t>
  </si>
  <si>
    <t>PHB 213</t>
  </si>
  <si>
    <t>PHB 223</t>
  </si>
  <si>
    <t>PHB 252</t>
  </si>
  <si>
    <t>PHB 270</t>
  </si>
  <si>
    <t>1d8/2 lvls., PHB 275</t>
  </si>
  <si>
    <t>PHB 282</t>
  </si>
  <si>
    <t>PHB 284</t>
  </si>
  <si>
    <t>PHB 300</t>
  </si>
  <si>
    <t>PHB 196</t>
  </si>
  <si>
    <t>PHB 221</t>
  </si>
  <si>
    <t>PHB 224</t>
  </si>
  <si>
    <t>PHB 233</t>
  </si>
  <si>
    <t>PHB 243</t>
  </si>
  <si>
    <t>PHB 261</t>
  </si>
  <si>
    <t>PHB 257</t>
  </si>
  <si>
    <t>PHB 272</t>
  </si>
  <si>
    <t>PHB 275</t>
  </si>
  <si>
    <t>PHB 294</t>
  </si>
  <si>
    <t>Bolster Aura</t>
  </si>
  <si>
    <t>Deific Bastion</t>
  </si>
  <si>
    <t>Footsteps of the Divine</t>
  </si>
  <si>
    <t>Light of Wisdom</t>
  </si>
  <si>
    <t>Subdue Aura</t>
  </si>
  <si>
    <t>Confound</t>
  </si>
  <si>
    <t>Dampen Magic</t>
  </si>
  <si>
    <t>Light of Purity</t>
  </si>
  <si>
    <t>Moral Façade</t>
  </si>
  <si>
    <t>Sacred Item</t>
  </si>
  <si>
    <t>Complete Champion 126</t>
  </si>
  <si>
    <t>Seed of Life</t>
  </si>
  <si>
    <t>Complete Champion 127</t>
  </si>
  <si>
    <t>Spiritual Advisor</t>
  </si>
  <si>
    <t>Bewildering Mischance</t>
  </si>
  <si>
    <t>Bleed</t>
  </si>
  <si>
    <t>Darts of Life</t>
  </si>
  <si>
    <t>Divine Retribution</t>
  </si>
  <si>
    <t>Door of Decay</t>
  </si>
  <si>
    <t>see text</t>
  </si>
  <si>
    <t>Healing Circle</t>
  </si>
  <si>
    <t>Mark of Sin</t>
  </si>
  <si>
    <t>Surge of Fortune</t>
  </si>
  <si>
    <t>Proficiencies</t>
  </si>
  <si>
    <t>Inflict Minor Wounds</t>
  </si>
  <si>
    <t>Inflict Light Wounds</t>
  </si>
  <si>
    <t>Inflict Moderate Wounds</t>
  </si>
  <si>
    <t>Does not Inflict damage</t>
  </si>
  <si>
    <t>Inflict Serious Wounds</t>
  </si>
  <si>
    <t>Inflict Critical Wounds</t>
  </si>
  <si>
    <t>Flame Strike</t>
  </si>
  <si>
    <t>PHB 231</t>
  </si>
  <si>
    <t>PHB 244</t>
  </si>
  <si>
    <t>Craft:  Alchemy</t>
  </si>
  <si>
    <t>Knowledge:  History</t>
  </si>
  <si>
    <t>2</t>
  </si>
  <si>
    <t>4</t>
  </si>
  <si>
    <t>Knowledge:  The Planes</t>
  </si>
  <si>
    <t>Racial Abilities</t>
  </si>
  <si>
    <t>already built into stats</t>
  </si>
  <si>
    <t>Lore</t>
  </si>
  <si>
    <t>Scribe Scroll</t>
  </si>
  <si>
    <t>Domain:  Undeath</t>
  </si>
  <si>
    <t>Message</t>
  </si>
  <si>
    <t>Identify</t>
  </si>
  <si>
    <t>Belt Pouch</t>
  </si>
  <si>
    <t>Explorer’s Outfit</t>
  </si>
  <si>
    <t>Backpack</t>
  </si>
  <si>
    <t>Bedroll</t>
  </si>
  <si>
    <t>Spell Component Pouch</t>
  </si>
  <si>
    <t>Inkpen</t>
  </si>
  <si>
    <t>Tent</t>
  </si>
  <si>
    <t>Waterskin</t>
  </si>
  <si>
    <t>Flint &amp; Steel</t>
  </si>
  <si>
    <t>Memorized Spells</t>
  </si>
  <si>
    <t>1d3</t>
  </si>
  <si>
    <t>Scroll Case</t>
  </si>
  <si>
    <t>Ink Vials</t>
  </si>
  <si>
    <t>Spirit Sense</t>
  </si>
  <si>
    <t>Human Skeleton</t>
  </si>
  <si>
    <t>NE</t>
  </si>
  <si>
    <t>none</t>
  </si>
  <si>
    <t>-</t>
  </si>
  <si>
    <t>Arcanist Gloves</t>
  </si>
  <si>
    <t>Healing Belt</t>
  </si>
  <si>
    <t>Scroll of Cause Fear</t>
  </si>
  <si>
    <t>Parchments</t>
  </si>
  <si>
    <t>Hooded Lantern</t>
  </si>
  <si>
    <t>Oil Flasks</t>
  </si>
  <si>
    <t>Preserve Organ</t>
  </si>
  <si>
    <t>Book of Vile Darkness 101</t>
  </si>
  <si>
    <t>Slash Tongue</t>
  </si>
  <si>
    <t>Darkbolt</t>
  </si>
  <si>
    <t>Book of Vile Darkness 103</t>
  </si>
  <si>
    <t>Book of Vile Darkness 90</t>
  </si>
  <si>
    <t>True Necromancer</t>
  </si>
  <si>
    <t>Extra Rebuking</t>
  </si>
  <si>
    <t>Gold Pieces</t>
  </si>
  <si>
    <t>Fr</t>
  </si>
  <si>
    <t>Rf</t>
  </si>
  <si>
    <t>Wi</t>
  </si>
  <si>
    <t>Everlasting Rations</t>
  </si>
  <si>
    <t>Chronocharm of the Grand Master</t>
  </si>
  <si>
    <t>Tome of Worldly Memory</t>
  </si>
  <si>
    <t>Necromancer</t>
  </si>
  <si>
    <t>1st</t>
  </si>
  <si>
    <t>2nd</t>
  </si>
  <si>
    <t>3rd</t>
  </si>
  <si>
    <t>4th</t>
  </si>
  <si>
    <t>5th</t>
  </si>
  <si>
    <t>6th</t>
  </si>
  <si>
    <t xml:space="preserve"> to attack</t>
  </si>
  <si>
    <t xml:space="preserve"> Luck bonus / 3 levels</t>
  </si>
  <si>
    <t xml:space="preserve"> enhancement</t>
  </si>
  <si>
    <t xml:space="preserve"> Att. &amp; vs Fear + 1d8 temp HP</t>
  </si>
  <si>
    <t>1d4 Str. bonus</t>
  </si>
  <si>
    <t>1d4 Con. bonus</t>
  </si>
  <si>
    <t>1 3rd-l., 1d3 2nd-l., 1d4 1st</t>
  </si>
  <si>
    <t>10 rnd/lvl</t>
  </si>
  <si>
    <t>1 4th-l., 1d3 3rd-l., 1d4 2nd</t>
  </si>
  <si>
    <t xml:space="preserve"> all saves</t>
  </si>
  <si>
    <t>+2 to deflect /lvl. (5 max)</t>
  </si>
  <si>
    <t>Spells per Day</t>
  </si>
  <si>
    <t>Total Divine</t>
  </si>
  <si>
    <t>Total Arcane</t>
  </si>
  <si>
    <t>7th</t>
  </si>
  <si>
    <t>8th</t>
  </si>
  <si>
    <t>9th</t>
  </si>
  <si>
    <t>0th</t>
  </si>
  <si>
    <t>Spell Level</t>
  </si>
  <si>
    <t>Wisdom Bonus</t>
  </si>
  <si>
    <t>Intelligence Bonus</t>
  </si>
  <si>
    <t>Mount Encumbrance:</t>
  </si>
  <si>
    <t>Roll</t>
  </si>
  <si>
    <t>Azimuth</t>
  </si>
  <si>
    <t>Played by Alexis Álvarez</t>
  </si>
  <si>
    <t>Sex:</t>
  </si>
  <si>
    <t>+2 vs. Fear</t>
  </si>
  <si>
    <t>20’</t>
  </si>
  <si>
    <t>Actual Speed:</t>
  </si>
  <si>
    <t>Ring of Protection +1</t>
  </si>
  <si>
    <t>Scrolls and Potions</t>
  </si>
  <si>
    <t>CLev</t>
  </si>
  <si>
    <t>30’ radius, PHB 258</t>
  </si>
  <si>
    <t>20’ radius</t>
  </si>
  <si>
    <t>15’ radius</t>
  </si>
  <si>
    <t>60’ radius</t>
  </si>
  <si>
    <t>6’/lvl</t>
  </si>
  <si>
    <t>10’ radius</t>
  </si>
  <si>
    <t>3’ thick</t>
  </si>
  <si>
    <t>Lower or raise 3’/level</t>
  </si>
  <si>
    <t>Fox’s Cunning</t>
  </si>
  <si>
    <t>eight</t>
  </si>
  <si>
    <t>Feats</t>
  </si>
  <si>
    <t>Flaws</t>
  </si>
  <si>
    <t>Coveted Feats</t>
  </si>
  <si>
    <t>Domain (Bonus):  Knowledge</t>
  </si>
  <si>
    <t>Erase</t>
  </si>
  <si>
    <t>Unseen Servant</t>
  </si>
  <si>
    <t>1 hr/lvl</t>
  </si>
  <si>
    <t>Illusory Script</t>
  </si>
  <si>
    <t>Secret Page</t>
  </si>
  <si>
    <t>Race (Size &amp; Type):</t>
  </si>
  <si>
    <t>Hin bonuses and penalties</t>
  </si>
  <si>
    <t>Necromancer 1</t>
  </si>
  <si>
    <t>Necromancer 3</t>
  </si>
  <si>
    <t>Necromancer 2</t>
  </si>
  <si>
    <t>True Necromancer 1</t>
  </si>
  <si>
    <t>Darts</t>
  </si>
  <si>
    <t>x2</t>
  </si>
  <si>
    <t>Necromancer Features</t>
  </si>
  <si>
    <t>Simple Weapons, Light Armor</t>
  </si>
  <si>
    <t>Cloistered Cleric</t>
  </si>
  <si>
    <t>½</t>
  </si>
  <si>
    <t>Strongheart Halfling (Small Humanoid)</t>
  </si>
  <si>
    <t>Knowledge:  Archit./Engin.</t>
  </si>
  <si>
    <t>Knowledge:  Dungeoneering</t>
  </si>
  <si>
    <t>Knowledge:  Local</t>
  </si>
  <si>
    <t>Knowledge:  Nobility &amp; Royalty</t>
  </si>
  <si>
    <t>Knowledge:  Nature</t>
  </si>
  <si>
    <t>Cloistered Cleric Features</t>
  </si>
  <si>
    <t>Rebuke Undead, Stacked</t>
  </si>
  <si>
    <t>Effective Caster Level</t>
  </si>
  <si>
    <t>Initiative:</t>
  </si>
  <si>
    <t>Chaotic Evil</t>
  </si>
  <si>
    <t>5</t>
  </si>
  <si>
    <t>Cloistered Cleric Levels</t>
  </si>
  <si>
    <t>True Necromancer Levels</t>
  </si>
  <si>
    <t>1d20 Roll</t>
  </si>
  <si>
    <t>2d6 Roll</t>
  </si>
  <si>
    <t>Rebuke Check</t>
  </si>
  <si>
    <t>Rebuke Undead, 60’</t>
  </si>
  <si>
    <t>Rebuke Dmg.</t>
  </si>
  <si>
    <t>Cloak of Resistance +1</t>
  </si>
  <si>
    <t>1</t>
  </si>
  <si>
    <t>“Kneecaps” Brimstone</t>
  </si>
  <si>
    <t>Profession:  Scribe</t>
  </si>
  <si>
    <t>1’ cu./caster level</t>
  </si>
  <si>
    <t>Level/HD</t>
  </si>
  <si>
    <t>Class</t>
  </si>
  <si>
    <t>Warrior</t>
  </si>
  <si>
    <t>Race/Type</t>
  </si>
  <si>
    <t>Freyja</t>
  </si>
  <si>
    <t>TAC</t>
  </si>
  <si>
    <t>FF</t>
  </si>
  <si>
    <t>Init</t>
  </si>
  <si>
    <t>AB</t>
  </si>
  <si>
    <t>Summon Undead I</t>
  </si>
  <si>
    <t>Summon Undead II</t>
  </si>
  <si>
    <t>Libris Mortis 71</t>
  </si>
  <si>
    <t>Tr.Ncr. Lev.</t>
  </si>
  <si>
    <t>Domain Powers</t>
  </si>
  <si>
    <t>Antitoxin</t>
  </si>
  <si>
    <t>Poison</t>
  </si>
  <si>
    <t>Inflict Light Wounds, Wt.</t>
  </si>
  <si>
    <t>Creating Undead</t>
  </si>
  <si>
    <t>Caster Level:</t>
  </si>
  <si>
    <t>Undead Type(s):</t>
  </si>
  <si>
    <t>Ghoul</t>
  </si>
  <si>
    <t>HD limit:</t>
  </si>
  <si>
    <t>n.a.</t>
  </si>
  <si>
    <t>MM 119</t>
  </si>
  <si>
    <t>CE</t>
  </si>
  <si>
    <t>Commoner</t>
  </si>
  <si>
    <t>Slam, club</t>
  </si>
  <si>
    <t>dr 5/slashing</t>
  </si>
  <si>
    <t>Max HD of Rebuked Undead</t>
  </si>
  <si>
    <t>Rebukes Used</t>
  </si>
  <si>
    <t>10</t>
  </si>
  <si>
    <t>Detect Undead</t>
  </si>
  <si>
    <t>Acid Splash</t>
  </si>
  <si>
    <t>Amanuensis</t>
  </si>
  <si>
    <t>Spell Compendium 9</t>
  </si>
  <si>
    <t>Arcane Mark</t>
  </si>
  <si>
    <t>1 rune</t>
  </si>
  <si>
    <t>functional for other spells</t>
  </si>
  <si>
    <t>Caltrops</t>
  </si>
  <si>
    <t>Spell Compendium 42</t>
  </si>
  <si>
    <t>Disrupt Undead</t>
  </si>
  <si>
    <t>1d6</t>
  </si>
  <si>
    <t>Launch Item</t>
  </si>
  <si>
    <t>S</t>
  </si>
  <si>
    <t>Spell Compendium 131</t>
  </si>
  <si>
    <t>Mage Hand</t>
  </si>
  <si>
    <t>Concent.</t>
  </si>
  <si>
    <t>No Light</t>
  </si>
  <si>
    <t>Book of Vile Darkness 100</t>
  </si>
  <si>
    <t>Open/Close</t>
  </si>
  <si>
    <t>PHB 258</t>
  </si>
  <si>
    <t>Prestidigitation</t>
  </si>
  <si>
    <t>Ray of Frost</t>
  </si>
  <si>
    <t>see PHB 269</t>
  </si>
  <si>
    <t>+1 all saves</t>
  </si>
  <si>
    <t>Sonic Snap</t>
  </si>
  <si>
    <t>SC 195, 1 sonic + Will save</t>
  </si>
  <si>
    <t>Touch of Fatigue</t>
  </si>
  <si>
    <t>PHB 293</t>
  </si>
  <si>
    <t>Swift</t>
  </si>
  <si>
    <t>PHB 220</t>
  </si>
  <si>
    <t>Ectoplasmic Armor</t>
  </si>
  <si>
    <t>Spell Compendium 77</t>
  </si>
  <si>
    <t>Enlarge Person</t>
  </si>
  <si>
    <t>PHB 227</t>
  </si>
  <si>
    <t>Expeditious Retreat</t>
  </si>
  <si>
    <t>PHB 228</t>
  </si>
  <si>
    <t>Feather Fall</t>
  </si>
  <si>
    <t>Free</t>
  </si>
  <si>
    <t>PHB 229</t>
  </si>
  <si>
    <t>Grease</t>
  </si>
  <si>
    <t>PHB 237</t>
  </si>
  <si>
    <t>Ironguts</t>
  </si>
  <si>
    <t>Spell Compendium 126</t>
  </si>
  <si>
    <t>PHB 246</t>
  </si>
  <si>
    <t>Magic Missile</t>
  </si>
  <si>
    <t>1d4+1, 3 missiles (4@7th lvl.)</t>
  </si>
  <si>
    <t>Orb of Cold, Lesser</t>
  </si>
  <si>
    <t>Complete Arcane 115</t>
  </si>
  <si>
    <t>+2 defl. &amp; resist.; PHB 266</t>
  </si>
  <si>
    <t>Protection from Law</t>
  </si>
  <si>
    <t>Ray of Clumsiness</t>
  </si>
  <si>
    <t>Spell Compendium 166</t>
  </si>
  <si>
    <t>Ray of Enfeeblement</t>
  </si>
  <si>
    <t>Shieldbearer</t>
  </si>
  <si>
    <t>Spell Compendium 188</t>
  </si>
  <si>
    <t>Targeting Ray</t>
  </si>
  <si>
    <t>Spell Compendium 219</t>
  </si>
  <si>
    <t>Protection from Good</t>
  </si>
  <si>
    <t>Domain</t>
  </si>
  <si>
    <t>Death Ward</t>
  </si>
  <si>
    <t>Slay Living</t>
  </si>
  <si>
    <t>Detect Secret Doors</t>
  </si>
  <si>
    <t>Knowledge</t>
  </si>
  <si>
    <t>Detect Thoughts</t>
  </si>
  <si>
    <t>Clairaudience/Clairvoyance</t>
  </si>
  <si>
    <t>True Seeing</t>
  </si>
  <si>
    <t>Undeath</t>
  </si>
  <si>
    <t>Circle of Death</t>
  </si>
  <si>
    <t>Alter Self</t>
  </si>
  <si>
    <t>PHB 197</t>
  </si>
  <si>
    <t>Blindness/Deafness</t>
  </si>
  <si>
    <t>PHB 206</t>
  </si>
  <si>
    <t>Command Undead</t>
  </si>
  <si>
    <t>PHB 211</t>
  </si>
  <si>
    <t>False Life</t>
  </si>
  <si>
    <t>PHB 232</t>
  </si>
  <si>
    <t>Fog Cloud</t>
  </si>
  <si>
    <t>Ghoul Touch</t>
  </si>
  <si>
    <t>1d6+2 rnds</t>
  </si>
  <si>
    <t>Knock</t>
  </si>
  <si>
    <t>Levitate</t>
  </si>
  <si>
    <t>PHB 248</t>
  </si>
  <si>
    <t>Melf’s Acid Arrow</t>
  </si>
  <si>
    <t>V S M F</t>
  </si>
  <si>
    <t>Scare</t>
  </si>
  <si>
    <t>See Invisibility</t>
  </si>
  <si>
    <t>Spider Climb</t>
  </si>
  <si>
    <t>Whispering Wind</t>
  </si>
  <si>
    <t>1 mile/lvl</t>
  </si>
  <si>
    <t>PHB 301</t>
  </si>
  <si>
    <t>Dimension Hop</t>
  </si>
  <si>
    <t>PHB II 110</t>
  </si>
  <si>
    <t>Blade of Blood</t>
  </si>
  <si>
    <t>+1d6, PHB2 103</t>
  </si>
  <si>
    <t>Accuracy</t>
  </si>
  <si>
    <t>Complete Arcane 96</t>
  </si>
  <si>
    <t>Complete Mage 108</t>
  </si>
  <si>
    <t>Karmic Aura</t>
  </si>
  <si>
    <t>Orb of Acid, Lesser</t>
  </si>
  <si>
    <t>Ice Knife</t>
  </si>
  <si>
    <t>S M</t>
  </si>
  <si>
    <t>Complete Arcane 112</t>
  </si>
  <si>
    <t>Whirling Blade</t>
  </si>
  <si>
    <t>Complete Arcane 129</t>
  </si>
  <si>
    <t>Avoid Planar Effects</t>
  </si>
  <si>
    <t>Planar Handbook 94</t>
  </si>
  <si>
    <t>Sonic Blast</t>
  </si>
  <si>
    <t>Spell Compendium 195</t>
  </si>
  <si>
    <t>Necromancy</t>
  </si>
  <si>
    <t>Transmutation</t>
  </si>
  <si>
    <t>Hand Crossbow</t>
  </si>
  <si>
    <t>19-20, x2</t>
  </si>
  <si>
    <t>Bolts</t>
  </si>
  <si>
    <t>+0</t>
  </si>
  <si>
    <t>1 2nd-l., or 1d3 1st-l., PHB 286</t>
  </si>
  <si>
    <t>1 1st-level, PHB 285 - 6</t>
  </si>
  <si>
    <t>40’</t>
  </si>
  <si>
    <t>Purify Food &amp; Drink</t>
  </si>
  <si>
    <t>Spell Focus (Divination)</t>
  </si>
  <si>
    <t>Fell Animate</t>
  </si>
  <si>
    <t>MM 239</t>
  </si>
  <si>
    <t>All Skeletons:</t>
  </si>
  <si>
    <t>All Zombies:</t>
  </si>
  <si>
    <t>Noncombatant (-2 melee AB)</t>
  </si>
  <si>
    <t>Base Cleric Spells</t>
  </si>
  <si>
    <t>Base Wizard Spells</t>
  </si>
  <si>
    <t>Flaw-derived:  Destruction Retribution</t>
  </si>
  <si>
    <t>3rd:  Corpsecrafter</t>
  </si>
  <si>
    <t>Bane</t>
  </si>
  <si>
    <t>Detect Good</t>
  </si>
  <si>
    <t>Detect Law</t>
  </si>
  <si>
    <t>0’</t>
  </si>
  <si>
    <t>20’ or 60’</t>
  </si>
  <si>
    <t>Available / Used:</t>
  </si>
  <si>
    <t>Protection f. Good</t>
  </si>
  <si>
    <t>Obscure Lore</t>
  </si>
  <si>
    <t>6th:  Deadly Chill</t>
  </si>
  <si>
    <t>+1 to attack</t>
  </si>
  <si>
    <t>Mage Armor</t>
  </si>
  <si>
    <t>Comprehend Languages</t>
  </si>
  <si>
    <t>True Strike</t>
  </si>
  <si>
    <t>V F</t>
  </si>
  <si>
    <t>PHB 296</t>
  </si>
  <si>
    <t>Tenser’s Floating Disk</t>
  </si>
  <si>
    <t>Chill Touch</t>
  </si>
  <si>
    <t>PHB 209</t>
  </si>
  <si>
    <t>Animate Rope</t>
  </si>
  <si>
    <t>PHB 199</t>
  </si>
  <si>
    <t>Reduce Person</t>
  </si>
  <si>
    <t>Summon Swarm</t>
  </si>
  <si>
    <t>PHB 289</t>
  </si>
  <si>
    <t>-2 Morale penalty, PHB 208</t>
  </si>
  <si>
    <t>Gust of Wind</t>
  </si>
  <si>
    <t>PHB 238</t>
  </si>
  <si>
    <t>Spectral Hand</t>
  </si>
  <si>
    <t>1d3 cold</t>
  </si>
  <si>
    <t>Persistent Blade</t>
  </si>
  <si>
    <t>Spirit Worm</t>
  </si>
  <si>
    <t>Spell Compendium 202</t>
  </si>
  <si>
    <t>Babau Slime</t>
  </si>
  <si>
    <t>Spell Compendium 22</t>
  </si>
  <si>
    <t>Familiar Pocket</t>
  </si>
  <si>
    <t>Spell Compendium 88</t>
  </si>
  <si>
    <t>Spell Compendium 119</t>
  </si>
  <si>
    <t>Blood Wind</t>
  </si>
  <si>
    <t>Spell Compendium 32</t>
  </si>
  <si>
    <t>Enchantment</t>
  </si>
  <si>
    <t>Skeletal Rat Swarm</t>
  </si>
  <si>
    <r>
      <t>18</t>
    </r>
    <r>
      <rPr>
        <sz val="13"/>
        <rFont val="Times New Roman"/>
        <family val="1"/>
      </rPr>
      <t>/</t>
    </r>
    <r>
      <rPr>
        <sz val="13"/>
        <color indexed="51"/>
        <rFont val="Times New Roman"/>
        <family val="1"/>
      </rPr>
      <t>35</t>
    </r>
    <r>
      <rPr>
        <sz val="13"/>
        <rFont val="Times New Roman"/>
        <family val="1"/>
      </rPr>
      <t>/</t>
    </r>
    <r>
      <rPr>
        <sz val="13"/>
        <color indexed="10"/>
        <rFont val="Times New Roman"/>
        <family val="1"/>
      </rPr>
      <t>53</t>
    </r>
  </si>
  <si>
    <t xml:space="preserve">Spell Compendium 154, 1d4 </t>
  </si>
  <si>
    <t>Rogue</t>
  </si>
  <si>
    <t>Rogue 1</t>
  </si>
  <si>
    <t>Rogue Features</t>
  </si>
  <si>
    <t>Sneak Attack 1d6</t>
  </si>
  <si>
    <t>Trapfinding</t>
  </si>
  <si>
    <t>Classes / Levels:</t>
  </si>
  <si>
    <t>SF</t>
  </si>
  <si>
    <t>DC</t>
  </si>
  <si>
    <t>Riding Saddle</t>
  </si>
  <si>
    <t>Skeletal Minion</t>
  </si>
  <si>
    <t>Enhanced Undead variant</t>
  </si>
  <si>
    <t>Skeletal Minion variant</t>
  </si>
  <si>
    <t>Summon Familiar (forfeit)</t>
  </si>
  <si>
    <t>True Ncrm. Features</t>
  </si>
  <si>
    <t>Race:</t>
  </si>
  <si>
    <t>Size:</t>
  </si>
  <si>
    <t>Speed:</t>
  </si>
  <si>
    <t>AC:</t>
  </si>
  <si>
    <t>Fort:</t>
  </si>
  <si>
    <t>Ref:</t>
  </si>
  <si>
    <t>Will:</t>
  </si>
  <si>
    <t>Medium</t>
  </si>
  <si>
    <t>Skeletal Wolf</t>
  </si>
  <si>
    <t>The Late</t>
  </si>
  <si>
    <t>+6</t>
  </si>
  <si>
    <t>Skeletal Mount</t>
  </si>
  <si>
    <t>3</t>
  </si>
  <si>
    <t>Owlbear Skeleton</t>
  </si>
  <si>
    <t>2 claws</t>
  </si>
  <si>
    <t>Swarm (bite, claw)</t>
  </si>
  <si>
    <t>bite, claw</t>
  </si>
  <si>
    <t>Darkvision 60’</t>
  </si>
  <si>
    <t>dr 5/bludgeon, Darkvision 60’, Immune to Cold</t>
  </si>
  <si>
    <t>Improved Initiative</t>
  </si>
  <si>
    <t>Ghoul Fever, Paralysis, Turn Resistance +2</t>
  </si>
  <si>
    <t>Class:</t>
  </si>
  <si>
    <t>Age</t>
  </si>
  <si>
    <t>Domain:  Evil</t>
  </si>
  <si>
    <t>Spell Domain Focus (Evil)</t>
  </si>
  <si>
    <t>Evil</t>
  </si>
  <si>
    <t>Evil/Und.</t>
  </si>
  <si>
    <t>Magic Circle v Law</t>
  </si>
  <si>
    <t>Magic Circle v Good</t>
  </si>
  <si>
    <t>Unholy Blight</t>
  </si>
  <si>
    <t>Dispel Good</t>
  </si>
  <si>
    <t>Hm?</t>
  </si>
  <si>
    <t>+2 Divination &amp; Necromancy</t>
  </si>
  <si>
    <t>Necromancy Spells*</t>
  </si>
  <si>
    <t>Domain Spells</t>
  </si>
  <si>
    <r>
      <rPr>
        <i/>
        <sz val="12"/>
        <rFont val="Times New Roman"/>
        <family val="1"/>
      </rPr>
      <t>* Enhanced Undead</t>
    </r>
    <r>
      <rPr>
        <sz val="12"/>
        <rFont val="Times New Roman"/>
        <family val="1"/>
      </rPr>
      <t xml:space="preserve"> variant forfeits extra Necromancy spells.</t>
    </r>
  </si>
  <si>
    <t>AB:</t>
  </si>
  <si>
    <t>Spells Selected</t>
  </si>
  <si>
    <t>Spells Known</t>
  </si>
  <si>
    <t>Skills / Feats / Spells per Day</t>
  </si>
  <si>
    <t>Other</t>
  </si>
  <si>
    <t>Claw</t>
  </si>
  <si>
    <t>varies</t>
  </si>
  <si>
    <t>Slashing</t>
  </si>
  <si>
    <t>Bite</t>
  </si>
  <si>
    <t>Piercing</t>
  </si>
  <si>
    <t>Natural Attacks while in Tiefling Form</t>
  </si>
  <si>
    <t>1d4</t>
  </si>
  <si>
    <t>Summon Unholy Symbol</t>
  </si>
  <si>
    <t>Create Undead 0/day (@ 2nd level)</t>
  </si>
  <si>
    <t>+4</t>
  </si>
  <si>
    <t>Gnome Zombie</t>
  </si>
  <si>
    <t>Cloistered Cleric 1</t>
  </si>
  <si>
    <t>Cloistered Cleric 2</t>
  </si>
  <si>
    <t>Cloistered Cleric 3</t>
  </si>
  <si>
    <t>Detests spells that harness light, fire, heat, electricity, good, and the positive plane of energy.</t>
  </si>
  <si>
    <t>Charm Person</t>
  </si>
  <si>
    <t>Divine Flame</t>
  </si>
  <si>
    <t>15’</t>
  </si>
  <si>
    <t>Defenders of the Faith 85</t>
  </si>
  <si>
    <t>Divine Zephyr</t>
  </si>
  <si>
    <t>Knife Spray</t>
  </si>
  <si>
    <t>Defenders of the Faith 87</t>
  </si>
  <si>
    <t>Omen of Peril</t>
  </si>
  <si>
    <t>Complete Divine 171</t>
  </si>
  <si>
    <t>Resurgence</t>
  </si>
  <si>
    <t>Complete Divine 177</t>
  </si>
  <si>
    <t>Vigor, Lesser</t>
  </si>
  <si>
    <t>Complete Divine 186</t>
  </si>
  <si>
    <t>Brambles</t>
  </si>
  <si>
    <t>Complete Divine 156</t>
  </si>
  <si>
    <t>Soul Ward</t>
  </si>
  <si>
    <t>Wave of Grief</t>
  </si>
  <si>
    <t>Complete Divine 188</t>
  </si>
  <si>
    <t>CL</t>
  </si>
  <si>
    <t>Evil CL</t>
  </si>
  <si>
    <t>SF CL</t>
  </si>
  <si>
    <t>+1</t>
  </si>
  <si>
    <t>Augury</t>
  </si>
  <si>
    <t>On Freyja</t>
  </si>
  <si>
    <t>Rebuke per Day</t>
  </si>
  <si>
    <t>Unholy Symbol</t>
  </si>
  <si>
    <t>Goblin, Infernal, Abyssal</t>
  </si>
  <si>
    <t>Common, Hin, Draconic,</t>
  </si>
  <si>
    <t>Leather Envelope</t>
  </si>
  <si>
    <t>Rogue Weapons, Flail</t>
  </si>
  <si>
    <t>Otis von Kaltenbrünner</t>
  </si>
  <si>
    <r>
      <rPr>
        <b/>
        <sz val="13"/>
        <rFont val="Times New Roman"/>
        <family val="1"/>
      </rPr>
      <t xml:space="preserve">Move:  </t>
    </r>
    <r>
      <rPr>
        <sz val="13"/>
        <rFont val="Times New Roman"/>
        <family val="1"/>
      </rPr>
      <t>50’</t>
    </r>
  </si>
  <si>
    <t>6’ 3”</t>
  </si>
  <si>
    <t>Unholy Silver Dagger</t>
  </si>
  <si>
    <t>2d6 evil</t>
  </si>
  <si>
    <t>Sling +1</t>
  </si>
  <si>
    <t>Prc/Slash</t>
  </si>
  <si>
    <t>+/-1 Att. &amp; vs. Fear</t>
  </si>
  <si>
    <t>Arcane Spellbook</t>
  </si>
  <si>
    <t>Initiative Roll:</t>
  </si>
  <si>
    <t>Typical Undead Minions</t>
  </si>
  <si>
    <t>accommodates 2 Medium humanoids</t>
  </si>
  <si>
    <t>Heavy Steel Shield</t>
  </si>
  <si>
    <t>for Shieldbearer spell (+2 to AC + spell bonuses when cast)</t>
  </si>
  <si>
    <t>Cure Minor Wounds</t>
  </si>
  <si>
    <t>Cure Light Wounds</t>
  </si>
  <si>
    <t>1d8 + 1/CL</t>
  </si>
  <si>
    <t>Cure Moderate Wounds</t>
  </si>
  <si>
    <t>2d8 + 1/CL</t>
  </si>
  <si>
    <r>
      <t>Medium Zombies</t>
    </r>
    <r>
      <rPr>
        <b/>
        <i/>
        <vertAlign val="superscript"/>
        <sz val="12"/>
        <rFont val="Times New Roman"/>
        <family val="1"/>
      </rPr>
      <t>2</t>
    </r>
  </si>
  <si>
    <t>commanded or summonned</t>
  </si>
  <si>
    <t>raised or created</t>
  </si>
  <si>
    <r>
      <t>Small Zombies</t>
    </r>
    <r>
      <rPr>
        <b/>
        <i/>
        <vertAlign val="superscript"/>
        <sz val="12"/>
        <rFont val="Times New Roman"/>
        <family val="1"/>
      </rPr>
      <t>2</t>
    </r>
  </si>
  <si>
    <r>
      <t>Skeletal Vermin Swarm</t>
    </r>
    <r>
      <rPr>
        <b/>
        <i/>
        <vertAlign val="superscript"/>
        <sz val="12"/>
        <rFont val="Times New Roman"/>
        <family val="1"/>
      </rPr>
      <t>2</t>
    </r>
  </si>
  <si>
    <r>
      <t>Owlbear Skeleton</t>
    </r>
    <r>
      <rPr>
        <b/>
        <i/>
        <vertAlign val="superscript"/>
        <sz val="12"/>
        <rFont val="Times New Roman"/>
        <family val="1"/>
      </rPr>
      <t>2</t>
    </r>
  </si>
  <si>
    <r>
      <t>Owlbear Skeleton</t>
    </r>
    <r>
      <rPr>
        <b/>
        <i/>
        <vertAlign val="superscript"/>
        <sz val="12"/>
        <color theme="7" tint="0.79998168889431442"/>
        <rFont val="Times New Roman"/>
        <family val="1"/>
      </rPr>
      <t>1</t>
    </r>
  </si>
  <si>
    <r>
      <t>Skeletal Vermin Swarm</t>
    </r>
    <r>
      <rPr>
        <b/>
        <i/>
        <vertAlign val="superscript"/>
        <sz val="12"/>
        <color theme="7" tint="0.79998168889431442"/>
        <rFont val="Times New Roman"/>
        <family val="1"/>
      </rPr>
      <t>1</t>
    </r>
  </si>
  <si>
    <r>
      <t>Medium Zombies</t>
    </r>
    <r>
      <rPr>
        <b/>
        <i/>
        <vertAlign val="superscript"/>
        <sz val="12"/>
        <color theme="7" tint="0.79998168889431442"/>
        <rFont val="Times New Roman"/>
        <family val="1"/>
      </rPr>
      <t>1</t>
    </r>
  </si>
  <si>
    <t>All Raised/Created:</t>
  </si>
  <si>
    <t>Add 1d6 cold damage with natural weapons, and explode upon death, dealing 1d6 +1d6 per every 2 HD of negative energy damage</t>
  </si>
  <si>
    <t>þ</t>
  </si>
  <si>
    <t>Dart of Sleep</t>
  </si>
  <si>
    <t>Stash</t>
  </si>
  <si>
    <r>
      <rPr>
        <b/>
        <sz val="13"/>
        <rFont val="Times New Roman"/>
        <family val="1"/>
      </rPr>
      <t xml:space="preserve">Initiative:  </t>
    </r>
    <r>
      <rPr>
        <sz val="13"/>
        <rFont val="Times New Roman"/>
        <family val="1"/>
      </rPr>
      <t>+7</t>
    </r>
  </si>
  <si>
    <t>Darkvision 60’, Improved Initiative</t>
  </si>
  <si>
    <r>
      <t>Medium Skeletons</t>
    </r>
    <r>
      <rPr>
        <b/>
        <i/>
        <vertAlign val="superscript"/>
        <sz val="12"/>
        <rFont val="Times New Roman"/>
        <family val="1"/>
      </rPr>
      <t>2</t>
    </r>
  </si>
  <si>
    <r>
      <t>Large Zombies</t>
    </r>
    <r>
      <rPr>
        <b/>
        <i/>
        <vertAlign val="superscript"/>
        <sz val="12"/>
        <rFont val="Times New Roman"/>
        <family val="1"/>
      </rPr>
      <t>2</t>
    </r>
  </si>
  <si>
    <t>Bugbear Zombie</t>
  </si>
  <si>
    <t>2?</t>
  </si>
  <si>
    <t>Morningstar</t>
  </si>
  <si>
    <t>Spear, shortbow</t>
  </si>
  <si>
    <t>Scimitar, bite, claw, shortbow</t>
  </si>
  <si>
    <r>
      <t>Large Zombies</t>
    </r>
    <r>
      <rPr>
        <b/>
        <i/>
        <vertAlign val="superscript"/>
        <sz val="12"/>
        <rFont val="Times New Roman"/>
        <family val="1"/>
      </rPr>
      <t>1</t>
    </r>
  </si>
  <si>
    <t>Sádico</t>
  </si>
  <si>
    <r>
      <t>Medium Skeletons</t>
    </r>
    <r>
      <rPr>
        <b/>
        <i/>
        <vertAlign val="superscript"/>
        <sz val="12"/>
        <rFont val="Times New Roman"/>
        <family val="1"/>
      </rPr>
      <t>1</t>
    </r>
  </si>
  <si>
    <r>
      <t>Small Zombies</t>
    </r>
    <r>
      <rPr>
        <b/>
        <i/>
        <vertAlign val="superscript"/>
        <sz val="12"/>
        <rFont val="Times New Roman"/>
        <family val="1"/>
      </rPr>
      <t>1</t>
    </r>
  </si>
  <si>
    <t>Rebuking/Controlling Undead</t>
  </si>
  <si>
    <t>Humanoid Skeleton</t>
  </si>
  <si>
    <t>Humanoid Zombie</t>
  </si>
  <si>
    <t>Kneecaps</t>
  </si>
  <si>
    <t>Skill/Save</t>
  </si>
  <si>
    <t>FF AC:</t>
  </si>
  <si>
    <t>Currently Active</t>
  </si>
  <si>
    <t>3’ 3”</t>
  </si>
  <si>
    <t>42 lbs.</t>
  </si>
  <si>
    <t>Whirling Blade Spell</t>
  </si>
  <si>
    <t>Attacks as melee weapon</t>
  </si>
  <si>
    <t>thrown</t>
  </si>
  <si>
    <t>Spells Granted by Deity</t>
  </si>
  <si>
    <t>Cat’s Grace</t>
  </si>
  <si>
    <t>+4 to Dex, PHB 208</t>
  </si>
  <si>
    <t>Darkvision</t>
  </si>
  <si>
    <t>PHB 216</t>
  </si>
  <si>
    <t>Scroll of Raise Dead</t>
  </si>
  <si>
    <t>USED</t>
  </si>
  <si>
    <t>Pages Used:</t>
  </si>
  <si>
    <t>1st:  Spell Focus (Necromancy)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</si>
</sst>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6">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i/>
      <sz val="12"/>
      <name val="Times New Roman"/>
      <family val="1"/>
    </font>
    <font>
      <sz val="13"/>
      <name val="Wingdings"/>
      <charset val="2"/>
    </font>
    <font>
      <sz val="13"/>
      <color indexed="12"/>
      <name val="Times New Roman"/>
      <family val="1"/>
    </font>
    <font>
      <b/>
      <i/>
      <sz val="12"/>
      <name val="Times New Roman"/>
      <family val="1"/>
    </font>
    <font>
      <b/>
      <sz val="12"/>
      <color indexed="8"/>
      <name val="Times New Roman"/>
      <family val="1"/>
    </font>
    <font>
      <i/>
      <sz val="18"/>
      <color indexed="9"/>
      <name val="Times New Roman"/>
      <family val="1"/>
    </font>
    <font>
      <b/>
      <sz val="12"/>
      <color indexed="81"/>
      <name val="Times New Roman"/>
      <family val="1"/>
    </font>
    <font>
      <i/>
      <sz val="22"/>
      <name val="Times New Roman"/>
      <family val="1"/>
    </font>
    <font>
      <i/>
      <sz val="12"/>
      <color indexed="52"/>
      <name val="Times New Roman"/>
      <family val="1"/>
    </font>
    <font>
      <sz val="10"/>
      <name val="Times New Roman"/>
      <family val="1"/>
    </font>
    <font>
      <i/>
      <sz val="16"/>
      <color indexed="10"/>
      <name val="Times New Roman"/>
      <family val="1"/>
    </font>
    <font>
      <i/>
      <sz val="16"/>
      <color indexed="23"/>
      <name val="Times New Roman"/>
      <family val="1"/>
    </font>
    <font>
      <b/>
      <sz val="18"/>
      <color indexed="61"/>
      <name val="Times New Roman"/>
      <family val="1"/>
    </font>
    <font>
      <sz val="10"/>
      <name val="Arial"/>
      <family val="2"/>
    </font>
    <font>
      <i/>
      <sz val="22"/>
      <color theme="0"/>
      <name val="Times New Roman"/>
      <family val="1"/>
    </font>
    <font>
      <i/>
      <sz val="18"/>
      <color rgb="FF7030A0"/>
      <name val="Times New Roman"/>
      <family val="1"/>
    </font>
    <font>
      <sz val="13"/>
      <color rgb="FF7030A0"/>
      <name val="Times New Roman"/>
      <family val="1"/>
    </font>
    <font>
      <b/>
      <sz val="12"/>
      <color theme="0"/>
      <name val="Times New Roman"/>
      <family val="1"/>
    </font>
    <font>
      <b/>
      <sz val="13"/>
      <color rgb="FF00CC00"/>
      <name val="Times New Roman"/>
      <family val="1"/>
    </font>
    <font>
      <sz val="13"/>
      <color rgb="FF3333FF"/>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3"/>
      <color rgb="FF00B050"/>
      <name val="Times New Roman"/>
      <family val="1"/>
    </font>
    <font>
      <b/>
      <sz val="12"/>
      <color rgb="FFFFC000"/>
      <name val="Times New Roman"/>
      <family val="1"/>
    </font>
    <font>
      <sz val="12"/>
      <color rgb="FFFFC000"/>
      <name val="Times New Roman"/>
      <family val="1"/>
    </font>
    <font>
      <b/>
      <i/>
      <sz val="12"/>
      <color indexed="81"/>
      <name val="Times New Roman"/>
      <family val="1"/>
    </font>
    <font>
      <i/>
      <sz val="18"/>
      <color rgb="FFCC99FF"/>
      <name val="Times New Roman"/>
      <family val="1"/>
    </font>
    <font>
      <b/>
      <sz val="12"/>
      <color rgb="FFCC99FF"/>
      <name val="Times New Roman"/>
      <family val="1"/>
    </font>
    <font>
      <sz val="12"/>
      <color rgb="FFCC99FF"/>
      <name val="Times New Roman"/>
      <family val="1"/>
    </font>
    <font>
      <b/>
      <sz val="12"/>
      <color rgb="FF7030A0"/>
      <name val="Times New Roman"/>
      <family val="1"/>
    </font>
    <font>
      <sz val="12"/>
      <color rgb="FF7030A0"/>
      <name val="Times New Roman"/>
      <family val="1"/>
    </font>
    <font>
      <i/>
      <sz val="18"/>
      <color theme="0"/>
      <name val="Times New Roman"/>
      <family val="1"/>
    </font>
    <font>
      <sz val="13"/>
      <color theme="0"/>
      <name val="Times New Roman"/>
      <family val="1"/>
    </font>
    <font>
      <i/>
      <sz val="18"/>
      <color indexed="20"/>
      <name val="Times New Roman"/>
      <family val="1"/>
    </font>
    <font>
      <sz val="12"/>
      <name val="Times New Roman"/>
      <family val="1"/>
      <charset val="1"/>
    </font>
    <font>
      <i/>
      <sz val="18"/>
      <color rgb="FF00B050"/>
      <name val="Times New Roman"/>
      <family val="1"/>
    </font>
    <font>
      <i/>
      <sz val="16"/>
      <color rgb="FF00B0F0"/>
      <name val="Times New Roman"/>
      <family val="1"/>
    </font>
    <font>
      <b/>
      <sz val="13"/>
      <color rgb="FF3333FF"/>
      <name val="Times New Roman"/>
      <family val="1"/>
    </font>
    <font>
      <i/>
      <sz val="16"/>
      <color theme="0"/>
      <name val="Times New Roman"/>
      <family val="1"/>
    </font>
    <font>
      <i/>
      <sz val="20"/>
      <color theme="8" tint="0.39997558519241921"/>
      <name val="Times New Roman"/>
      <family val="1"/>
    </font>
    <font>
      <i/>
      <sz val="22"/>
      <color indexed="17"/>
      <name val="Times New Roman"/>
      <family val="1"/>
    </font>
    <font>
      <b/>
      <sz val="12"/>
      <color indexed="48"/>
      <name val="Times New Roman"/>
      <family val="1"/>
    </font>
    <font>
      <i/>
      <sz val="12"/>
      <color indexed="9"/>
      <name val="Times New Roman"/>
      <family val="1"/>
    </font>
    <font>
      <b/>
      <sz val="13"/>
      <color indexed="20"/>
      <name val="Times New Roman"/>
      <family val="1"/>
    </font>
    <font>
      <i/>
      <sz val="20"/>
      <color rgb="FFFFC000"/>
      <name val="Times New Roman"/>
      <family val="1"/>
    </font>
    <font>
      <i/>
      <sz val="22"/>
      <color rgb="FFFFC000"/>
      <name val="Times New Roman"/>
      <family val="1"/>
    </font>
    <font>
      <b/>
      <i/>
      <vertAlign val="superscript"/>
      <sz val="12"/>
      <name val="Times New Roman"/>
      <family val="1"/>
    </font>
    <font>
      <i/>
      <vertAlign val="superscript"/>
      <sz val="12"/>
      <name val="Times New Roman"/>
      <family val="1"/>
    </font>
    <font>
      <i/>
      <sz val="12"/>
      <color indexed="81"/>
      <name val="Times New Roman"/>
      <family val="1"/>
    </font>
    <font>
      <b/>
      <sz val="12"/>
      <color rgb="FFFF0000"/>
      <name val="Times New Roman"/>
      <family val="1"/>
    </font>
    <font>
      <sz val="12"/>
      <color rgb="FFFF0000"/>
      <name val="Times New Roman"/>
      <family val="1"/>
    </font>
    <font>
      <b/>
      <i/>
      <sz val="12"/>
      <color theme="7" tint="0.79998168889431442"/>
      <name val="Times New Roman"/>
      <family val="1"/>
    </font>
    <font>
      <b/>
      <i/>
      <vertAlign val="superscript"/>
      <sz val="12"/>
      <color theme="7" tint="0.79998168889431442"/>
      <name val="Times New Roman"/>
      <family val="1"/>
    </font>
    <font>
      <b/>
      <sz val="12"/>
      <color theme="7" tint="0.79998168889431442"/>
      <name val="Times New Roman"/>
      <family val="1"/>
    </font>
    <font>
      <i/>
      <vertAlign val="superscript"/>
      <sz val="12"/>
      <color theme="7" tint="0.79998168889431442"/>
      <name val="Times New Roman"/>
      <family val="1"/>
    </font>
    <font>
      <i/>
      <sz val="14"/>
      <color rgb="FF7030A0"/>
      <name val="Times New Roman"/>
      <family val="1"/>
    </font>
  </fonts>
  <fills count="2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42"/>
        <bgColor indexed="55"/>
      </patternFill>
    </fill>
    <fill>
      <patternFill patternType="solid">
        <fgColor rgb="FFCC99FF"/>
        <bgColor indexed="64"/>
      </patternFill>
    </fill>
    <fill>
      <patternFill patternType="solid">
        <fgColor rgb="FF3333FF"/>
        <bgColor indexed="64"/>
      </patternFill>
    </fill>
    <fill>
      <patternFill patternType="solid">
        <fgColor rgb="FF7030A0"/>
        <bgColor indexed="64"/>
      </patternFill>
    </fill>
    <fill>
      <patternFill patternType="solid">
        <fgColor rgb="FFFF0000"/>
        <bgColor indexed="64"/>
      </patternFill>
    </fill>
    <fill>
      <patternFill patternType="solid">
        <fgColor theme="0" tint="-0.249977111117893"/>
        <bgColor indexed="64"/>
      </patternFill>
    </fill>
    <fill>
      <patternFill patternType="solid">
        <fgColor rgb="FFCCFFCC"/>
        <bgColor indexed="64"/>
      </patternFill>
    </fill>
    <fill>
      <patternFill patternType="solid">
        <fgColor rgb="FF66FF33"/>
        <bgColor indexed="64"/>
      </patternFill>
    </fill>
    <fill>
      <patternFill patternType="solid">
        <fgColor theme="1"/>
        <bgColor indexed="64"/>
      </patternFill>
    </fill>
    <fill>
      <patternFill patternType="solid">
        <fgColor rgb="FFCCFFCC"/>
        <bgColor indexed="55"/>
      </patternFill>
    </fill>
    <fill>
      <patternFill patternType="solid">
        <fgColor rgb="FF66FFFF"/>
        <bgColor indexed="64"/>
      </patternFill>
    </fill>
    <fill>
      <patternFill patternType="solid">
        <fgColor theme="0" tint="-0.34998626667073579"/>
        <bgColor indexed="64"/>
      </patternFill>
    </fill>
    <fill>
      <patternFill patternType="solid">
        <fgColor rgb="FFFFC000"/>
        <bgColor indexed="64"/>
      </patternFill>
    </fill>
    <fill>
      <patternFill patternType="solid">
        <fgColor theme="3" tint="0.39997558519241921"/>
        <bgColor indexed="64"/>
      </patternFill>
    </fill>
    <fill>
      <patternFill patternType="solid">
        <fgColor indexed="10"/>
        <bgColor indexed="64"/>
      </patternFill>
    </fill>
    <fill>
      <patternFill patternType="solid">
        <fgColor rgb="FFFFFF00"/>
        <bgColor indexed="64"/>
      </patternFill>
    </fill>
    <fill>
      <patternFill patternType="solid">
        <fgColor theme="7" tint="0.39997558519241921"/>
        <bgColor indexed="64"/>
      </patternFill>
    </fill>
  </fills>
  <borders count="17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9"/>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indexed="64"/>
      </right>
      <top style="thin">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auto="1"/>
      </right>
      <top style="thin">
        <color auto="1"/>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style="hair">
        <color indexed="64"/>
      </right>
      <top style="hair">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bottom style="hair">
        <color indexed="64"/>
      </bottom>
      <diagonal/>
    </border>
    <border>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bottom style="hair">
        <color indexed="64"/>
      </bottom>
      <diagonal/>
    </border>
    <border>
      <left style="thin">
        <color indexed="64"/>
      </left>
      <right/>
      <top/>
      <bottom style="hair">
        <color indexed="64"/>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thin">
        <color indexed="64"/>
      </left>
      <right/>
      <top style="double">
        <color indexed="64"/>
      </top>
      <bottom style="medium">
        <color rgb="FF7030A0"/>
      </bottom>
      <diagonal/>
    </border>
    <border>
      <left/>
      <right style="double">
        <color indexed="64"/>
      </right>
      <top style="double">
        <color indexed="64"/>
      </top>
      <bottom style="medium">
        <color rgb="FF7030A0"/>
      </bottom>
      <diagonal/>
    </border>
    <border>
      <left style="double">
        <color indexed="64"/>
      </left>
      <right style="double">
        <color indexed="64"/>
      </right>
      <top/>
      <bottom style="hair">
        <color indexed="64"/>
      </bottom>
      <diagonal/>
    </border>
    <border>
      <left style="double">
        <color indexed="64"/>
      </left>
      <right style="double">
        <color indexed="64"/>
      </right>
      <top style="double">
        <color indexed="64"/>
      </top>
      <bottom style="medium">
        <color theme="0"/>
      </bottom>
      <diagonal/>
    </border>
    <border>
      <left style="double">
        <color indexed="64"/>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double">
        <color indexed="64"/>
      </right>
      <top style="hair">
        <color indexed="64"/>
      </top>
      <bottom/>
      <diagonal/>
    </border>
    <border>
      <left style="double">
        <color indexed="64"/>
      </left>
      <right style="double">
        <color indexed="64"/>
      </right>
      <top/>
      <bottom style="medium">
        <color indexed="64"/>
      </bottom>
      <diagonal/>
    </border>
    <border>
      <left style="double">
        <color indexed="64"/>
      </left>
      <right style="thin">
        <color theme="0"/>
      </right>
      <top/>
      <bottom/>
      <diagonal/>
    </border>
    <border>
      <left style="thin">
        <color theme="0"/>
      </left>
      <right style="thin">
        <color theme="0"/>
      </right>
      <top/>
      <bottom/>
      <diagonal/>
    </border>
    <border>
      <left style="thin">
        <color theme="0"/>
      </left>
      <right style="double">
        <color indexed="64"/>
      </right>
      <top/>
      <bottom/>
      <diagonal/>
    </border>
    <border>
      <left/>
      <right/>
      <top/>
      <bottom style="thin">
        <color indexed="64"/>
      </bottom>
      <diagonal/>
    </border>
    <border>
      <left style="double">
        <color indexed="64"/>
      </left>
      <right/>
      <top style="thin">
        <color indexed="64"/>
      </top>
      <bottom/>
      <diagonal/>
    </border>
    <border>
      <left style="double">
        <color indexed="64"/>
      </left>
      <right style="hair">
        <color indexed="64"/>
      </right>
      <top style="medium">
        <color indexed="64"/>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auto="1"/>
      </left>
      <right style="thin">
        <color auto="1"/>
      </right>
      <top style="double">
        <color auto="1"/>
      </top>
      <bottom style="thin">
        <color auto="1"/>
      </bottom>
      <diagonal/>
    </border>
    <border>
      <left style="double">
        <color indexed="64"/>
      </left>
      <right style="double">
        <color indexed="64"/>
      </right>
      <top style="hair">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bottom style="hair">
        <color indexed="64"/>
      </bottom>
      <diagonal/>
    </border>
    <border>
      <left/>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double">
        <color indexed="64"/>
      </top>
      <bottom style="medium">
        <color rgb="FF7030A0"/>
      </bottom>
      <diagonal/>
    </border>
    <border>
      <left/>
      <right style="thin">
        <color indexed="64"/>
      </right>
      <top style="double">
        <color indexed="64"/>
      </top>
      <bottom style="medium">
        <color rgb="FF7030A0"/>
      </bottom>
      <diagonal/>
    </border>
    <border>
      <left/>
      <right style="thin">
        <color indexed="64"/>
      </right>
      <top/>
      <bottom/>
      <diagonal/>
    </border>
    <border>
      <left/>
      <right style="thin">
        <color indexed="64"/>
      </right>
      <top/>
      <bottom style="double">
        <color indexed="64"/>
      </bottom>
      <diagonal/>
    </border>
    <border>
      <left style="double">
        <color indexed="64"/>
      </left>
      <right/>
      <top style="thick">
        <color indexed="16"/>
      </top>
      <bottom style="double">
        <color indexed="64"/>
      </bottom>
      <diagonal/>
    </border>
    <border>
      <left/>
      <right/>
      <top style="thick">
        <color indexed="16"/>
      </top>
      <bottom style="double">
        <color indexed="64"/>
      </bottom>
      <diagonal/>
    </border>
    <border>
      <left/>
      <right style="double">
        <color indexed="64"/>
      </right>
      <top style="thick">
        <color indexed="16"/>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s>
  <cellStyleXfs count="10">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0" fontId="50" fillId="0" borderId="0"/>
    <xf numFmtId="0" fontId="2" fillId="0" borderId="0"/>
    <xf numFmtId="0" fontId="2" fillId="0" borderId="0"/>
    <xf numFmtId="9" fontId="2" fillId="0" borderId="0" applyFont="0" applyFill="0" applyBorder="0" applyAlignment="0" applyProtection="0"/>
    <xf numFmtId="0" fontId="74" fillId="0" borderId="0"/>
    <xf numFmtId="0" fontId="2" fillId="0" borderId="0"/>
    <xf numFmtId="0" fontId="1" fillId="0" borderId="0"/>
  </cellStyleXfs>
  <cellXfs count="914">
    <xf numFmtId="0" fontId="0" fillId="0" borderId="0" xfId="0"/>
    <xf numFmtId="0" fontId="5" fillId="0" borderId="0" xfId="0" applyFont="1" applyBorder="1" applyAlignment="1"/>
    <xf numFmtId="0" fontId="6" fillId="0" borderId="1" xfId="0" applyFont="1" applyBorder="1" applyAlignment="1">
      <alignment horizontal="right"/>
    </xf>
    <xf numFmtId="0" fontId="7" fillId="0" borderId="0" xfId="0" applyFont="1" applyBorder="1" applyAlignment="1">
      <alignment horizontal="left"/>
    </xf>
    <xf numFmtId="0" fontId="6" fillId="0" borderId="0" xfId="0" applyFont="1" applyBorder="1" applyAlignment="1">
      <alignment horizontal="right"/>
    </xf>
    <xf numFmtId="0" fontId="7" fillId="0" borderId="2" xfId="0" applyFont="1" applyBorder="1" applyAlignment="1">
      <alignment horizontal="left"/>
    </xf>
    <xf numFmtId="0" fontId="9" fillId="0" borderId="3" xfId="0" applyFont="1" applyBorder="1" applyAlignment="1">
      <alignment horizontal="center"/>
    </xf>
    <xf numFmtId="0" fontId="13" fillId="2" borderId="4" xfId="0" applyFont="1" applyFill="1" applyBorder="1" applyAlignment="1">
      <alignment horizontal="right"/>
    </xf>
    <xf numFmtId="0" fontId="3" fillId="0" borderId="1" xfId="0" applyFont="1" applyBorder="1" applyAlignment="1"/>
    <xf numFmtId="0" fontId="15" fillId="0" borderId="0" xfId="0" applyFont="1" applyBorder="1" applyAlignment="1"/>
    <xf numFmtId="0" fontId="16" fillId="0" borderId="0" xfId="0" applyFont="1" applyBorder="1" applyAlignment="1"/>
    <xf numFmtId="0" fontId="16" fillId="0" borderId="2" xfId="0" applyFont="1" applyBorder="1" applyAlignment="1"/>
    <xf numFmtId="0" fontId="7" fillId="0" borderId="5" xfId="0" applyFont="1" applyBorder="1" applyAlignment="1"/>
    <xf numFmtId="0" fontId="7" fillId="0" borderId="6" xfId="0" applyFont="1" applyBorder="1" applyAlignment="1"/>
    <xf numFmtId="0" fontId="7" fillId="0" borderId="7" xfId="0" applyFont="1" applyBorder="1" applyAlignment="1"/>
    <xf numFmtId="0" fontId="4" fillId="0" borderId="0" xfId="0" applyFont="1" applyBorder="1" applyAlignment="1"/>
    <xf numFmtId="0" fontId="7" fillId="0" borderId="0" xfId="0" applyFont="1" applyBorder="1" applyAlignment="1"/>
    <xf numFmtId="0" fontId="7" fillId="0" borderId="8" xfId="0" applyFont="1" applyBorder="1" applyAlignment="1"/>
    <xf numFmtId="0" fontId="7" fillId="0" borderId="9" xfId="0" applyFont="1" applyBorder="1" applyAlignment="1"/>
    <xf numFmtId="0" fontId="7" fillId="0" borderId="1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6" fillId="0" borderId="0" xfId="0" applyFont="1" applyBorder="1" applyAlignment="1">
      <alignment horizontal="centerContinuous"/>
    </xf>
    <xf numFmtId="0" fontId="3" fillId="0" borderId="0" xfId="0" applyFont="1" applyBorder="1" applyAlignment="1">
      <alignment horizontal="centerContinuous"/>
    </xf>
    <xf numFmtId="0" fontId="5" fillId="0" borderId="11" xfId="0" applyFont="1" applyBorder="1" applyAlignment="1">
      <alignment horizontal="center" vertical="center"/>
    </xf>
    <xf numFmtId="164" fontId="5" fillId="0" borderId="11" xfId="0" applyNumberFormat="1" applyFont="1" applyBorder="1" applyAlignment="1">
      <alignment horizontal="center" vertical="center"/>
    </xf>
    <xf numFmtId="0" fontId="5" fillId="0" borderId="0" xfId="0" applyFont="1" applyBorder="1" applyAlignment="1">
      <alignment horizontal="center"/>
    </xf>
    <xf numFmtId="0" fontId="5" fillId="0" borderId="0" xfId="0" applyFont="1" applyBorder="1" applyAlignment="1">
      <alignment horizontal="centerContinuous"/>
    </xf>
    <xf numFmtId="164" fontId="5" fillId="0" borderId="0" xfId="0" applyNumberFormat="1" applyFont="1" applyBorder="1" applyAlignment="1">
      <alignment horizontal="center"/>
    </xf>
    <xf numFmtId="0" fontId="19" fillId="0" borderId="0" xfId="0" applyFont="1" applyBorder="1" applyAlignment="1">
      <alignment horizontal="right"/>
    </xf>
    <xf numFmtId="0" fontId="5" fillId="0" borderId="0" xfId="0" applyFont="1" applyBorder="1" applyAlignment="1">
      <alignment wrapText="1"/>
    </xf>
    <xf numFmtId="49" fontId="5" fillId="0" borderId="11" xfId="2" applyNumberFormat="1" applyFont="1" applyBorder="1" applyAlignment="1">
      <alignment horizontal="center" vertical="center"/>
    </xf>
    <xf numFmtId="0" fontId="10" fillId="2" borderId="4" xfId="0" applyFont="1" applyFill="1" applyBorder="1" applyAlignment="1">
      <alignment horizontal="right"/>
    </xf>
    <xf numFmtId="0" fontId="22" fillId="2" borderId="4" xfId="0" applyFont="1" applyFill="1" applyBorder="1" applyAlignment="1">
      <alignment horizontal="right"/>
    </xf>
    <xf numFmtId="0" fontId="8" fillId="2" borderId="12" xfId="0" applyFont="1" applyFill="1" applyBorder="1" applyAlignment="1">
      <alignment horizontal="right"/>
    </xf>
    <xf numFmtId="0" fontId="9" fillId="0" borderId="13" xfId="0" applyFont="1" applyBorder="1" applyAlignment="1">
      <alignment horizontal="center"/>
    </xf>
    <xf numFmtId="0" fontId="14" fillId="2" borderId="14" xfId="0" applyFont="1" applyFill="1" applyBorder="1" applyAlignment="1">
      <alignment horizontal="right"/>
    </xf>
    <xf numFmtId="0" fontId="16" fillId="0" borderId="0" xfId="0" applyFont="1" applyBorder="1" applyAlignment="1">
      <alignment horizontal="centerContinuous" wrapText="1"/>
    </xf>
    <xf numFmtId="0" fontId="4" fillId="0" borderId="0" xfId="0" applyFont="1" applyBorder="1" applyAlignment="1">
      <alignment horizontal="right" wrapText="1"/>
    </xf>
    <xf numFmtId="0" fontId="5" fillId="0" borderId="0" xfId="0" applyFont="1" applyBorder="1" applyAlignment="1">
      <alignment horizontal="left" wrapText="1"/>
    </xf>
    <xf numFmtId="0" fontId="25" fillId="0" borderId="24" xfId="0" applyFont="1" applyBorder="1" applyAlignment="1">
      <alignment horizontal="centerContinuous"/>
    </xf>
    <xf numFmtId="0" fontId="7"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5" xfId="0" applyNumberFormat="1" applyFont="1" applyBorder="1" applyAlignment="1">
      <alignment horizontal="center"/>
    </xf>
    <xf numFmtId="0" fontId="20"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3" xfId="0" applyNumberFormat="1" applyFont="1" applyBorder="1" applyAlignment="1">
      <alignment horizontal="center"/>
    </xf>
    <xf numFmtId="0" fontId="16" fillId="0" borderId="0" xfId="0" applyNumberFormat="1" applyFont="1" applyBorder="1" applyAlignment="1">
      <alignment horizontal="centerContinuous"/>
    </xf>
    <xf numFmtId="0" fontId="5" fillId="0" borderId="0" xfId="0" applyNumberFormat="1" applyFont="1" applyBorder="1" applyAlignment="1">
      <alignment horizontal="left"/>
    </xf>
    <xf numFmtId="0" fontId="7" fillId="0" borderId="0" xfId="0" applyFont="1" applyBorder="1" applyAlignment="1">
      <alignment horizontal="center"/>
    </xf>
    <xf numFmtId="0" fontId="7" fillId="5" borderId="26" xfId="0" applyNumberFormat="1" applyFont="1" applyFill="1" applyBorder="1" applyAlignment="1">
      <alignment horizontal="center"/>
    </xf>
    <xf numFmtId="49" fontId="7" fillId="5" borderId="27" xfId="0" applyNumberFormat="1" applyFont="1" applyFill="1" applyBorder="1" applyAlignment="1">
      <alignment horizontal="center"/>
    </xf>
    <xf numFmtId="0" fontId="7" fillId="5" borderId="28" xfId="0" applyNumberFormat="1" applyFont="1" applyFill="1" applyBorder="1" applyAlignment="1">
      <alignment horizontal="center"/>
    </xf>
    <xf numFmtId="0" fontId="14" fillId="5" borderId="1" xfId="0" applyFont="1" applyFill="1" applyBorder="1" applyAlignment="1"/>
    <xf numFmtId="49" fontId="23" fillId="5" borderId="26" xfId="0" applyNumberFormat="1" applyFont="1" applyFill="1" applyBorder="1" applyAlignment="1">
      <alignment horizontal="center"/>
    </xf>
    <xf numFmtId="0" fontId="23" fillId="5" borderId="27" xfId="0" applyNumberFormat="1" applyFont="1" applyFill="1" applyBorder="1" applyAlignment="1">
      <alignment horizontal="center"/>
    </xf>
    <xf numFmtId="0" fontId="7" fillId="6" borderId="26" xfId="0" applyNumberFormat="1" applyFont="1" applyFill="1" applyBorder="1" applyAlignment="1">
      <alignment horizontal="center"/>
    </xf>
    <xf numFmtId="49" fontId="7" fillId="6" borderId="27" xfId="0" applyNumberFormat="1" applyFont="1" applyFill="1" applyBorder="1" applyAlignment="1">
      <alignment horizontal="center"/>
    </xf>
    <xf numFmtId="0" fontId="7" fillId="6" borderId="28" xfId="0" applyNumberFormat="1" applyFont="1" applyFill="1" applyBorder="1" applyAlignment="1">
      <alignment horizontal="center"/>
    </xf>
    <xf numFmtId="164" fontId="6" fillId="7" borderId="30" xfId="0" applyNumberFormat="1" applyFont="1" applyFill="1" applyBorder="1" applyAlignment="1">
      <alignment horizontal="center"/>
    </xf>
    <xf numFmtId="0" fontId="4" fillId="0" borderId="0" xfId="0" applyFont="1" applyBorder="1" applyAlignment="1">
      <alignment horizontal="center"/>
    </xf>
    <xf numFmtId="0" fontId="13" fillId="5" borderId="1" xfId="0" applyFont="1" applyFill="1" applyBorder="1" applyAlignment="1"/>
    <xf numFmtId="49" fontId="24" fillId="5" borderId="26" xfId="0" applyNumberFormat="1" applyFont="1" applyFill="1" applyBorder="1" applyAlignment="1">
      <alignment horizontal="center"/>
    </xf>
    <xf numFmtId="0" fontId="24" fillId="5" borderId="27" xfId="0" applyNumberFormat="1" applyFont="1" applyFill="1" applyBorder="1" applyAlignment="1">
      <alignment horizontal="center"/>
    </xf>
    <xf numFmtId="0" fontId="7" fillId="0" borderId="26" xfId="0" applyNumberFormat="1" applyFont="1" applyFill="1" applyBorder="1" applyAlignment="1">
      <alignment horizontal="center"/>
    </xf>
    <xf numFmtId="49" fontId="7" fillId="0" borderId="27" xfId="0" applyNumberFormat="1" applyFont="1" applyFill="1" applyBorder="1" applyAlignment="1">
      <alignment horizontal="center"/>
    </xf>
    <xf numFmtId="0" fontId="7" fillId="0" borderId="28" xfId="0" applyNumberFormat="1" applyFont="1" applyFill="1" applyBorder="1" applyAlignment="1">
      <alignment horizontal="center"/>
    </xf>
    <xf numFmtId="0" fontId="14" fillId="0" borderId="1" xfId="0" applyFont="1" applyFill="1" applyBorder="1" applyAlignment="1"/>
    <xf numFmtId="49" fontId="23" fillId="0" borderId="26" xfId="0" applyNumberFormat="1" applyFont="1" applyFill="1" applyBorder="1" applyAlignment="1">
      <alignment horizontal="center"/>
    </xf>
    <xf numFmtId="0" fontId="23" fillId="0" borderId="27" xfId="0" applyNumberFormat="1" applyFont="1" applyFill="1" applyBorder="1" applyAlignment="1">
      <alignment horizontal="center"/>
    </xf>
    <xf numFmtId="0" fontId="8" fillId="0" borderId="1" xfId="0" applyFont="1" applyFill="1" applyBorder="1" applyAlignment="1"/>
    <xf numFmtId="49" fontId="18" fillId="0" borderId="26" xfId="0" applyNumberFormat="1" applyFont="1" applyFill="1" applyBorder="1" applyAlignment="1">
      <alignment horizontal="center"/>
    </xf>
    <xf numFmtId="0" fontId="18" fillId="0" borderId="27" xfId="0" applyNumberFormat="1" applyFont="1" applyFill="1" applyBorder="1" applyAlignment="1">
      <alignment horizontal="center"/>
    </xf>
    <xf numFmtId="0" fontId="22" fillId="0" borderId="1" xfId="0" applyFont="1" applyFill="1" applyBorder="1" applyAlignment="1"/>
    <xf numFmtId="49" fontId="28" fillId="0" borderId="26" xfId="0" applyNumberFormat="1" applyFont="1" applyFill="1" applyBorder="1" applyAlignment="1">
      <alignment horizontal="center"/>
    </xf>
    <xf numFmtId="0" fontId="28" fillId="0" borderId="27" xfId="0" applyNumberFormat="1" applyFont="1" applyFill="1" applyBorder="1" applyAlignment="1">
      <alignment horizontal="center"/>
    </xf>
    <xf numFmtId="0" fontId="11" fillId="6" borderId="1" xfId="0" applyFont="1" applyFill="1" applyBorder="1" applyAlignment="1"/>
    <xf numFmtId="49" fontId="17" fillId="6" borderId="26" xfId="0" applyNumberFormat="1" applyFont="1" applyFill="1" applyBorder="1" applyAlignment="1">
      <alignment horizontal="center"/>
    </xf>
    <xf numFmtId="0" fontId="17" fillId="6" borderId="27" xfId="0" applyNumberFormat="1" applyFont="1" applyFill="1" applyBorder="1" applyAlignment="1">
      <alignment horizontal="center"/>
    </xf>
    <xf numFmtId="0" fontId="7" fillId="0" borderId="1" xfId="0" applyFont="1" applyBorder="1" applyAlignment="1"/>
    <xf numFmtId="9" fontId="7" fillId="0" borderId="26" xfId="2" applyFont="1" applyBorder="1" applyAlignment="1">
      <alignment horizontal="center" shrinkToFit="1"/>
    </xf>
    <xf numFmtId="9" fontId="7" fillId="0" borderId="27" xfId="2" applyFont="1" applyBorder="1" applyAlignment="1">
      <alignment horizontal="center" shrinkToFit="1"/>
    </xf>
    <xf numFmtId="0" fontId="7" fillId="0" borderId="27" xfId="2" applyNumberFormat="1" applyFont="1" applyBorder="1" applyAlignment="1">
      <alignment horizontal="center" shrinkToFit="1"/>
    </xf>
    <xf numFmtId="9" fontId="7" fillId="0" borderId="27" xfId="2"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7"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2" xfId="0" applyFont="1" applyBorder="1" applyAlignment="1"/>
    <xf numFmtId="0" fontId="7" fillId="0" borderId="3" xfId="0" quotePrefix="1" applyFont="1" applyBorder="1" applyAlignment="1">
      <alignment horizontal="center"/>
    </xf>
    <xf numFmtId="0" fontId="9" fillId="0" borderId="3" xfId="0" quotePrefix="1" applyFont="1" applyBorder="1" applyAlignment="1">
      <alignment horizontal="center"/>
    </xf>
    <xf numFmtId="0" fontId="35" fillId="0" borderId="31" xfId="0" applyFont="1" applyBorder="1" applyAlignment="1">
      <alignment horizontal="centerContinuous" wrapText="1"/>
    </xf>
    <xf numFmtId="0" fontId="16" fillId="0" borderId="32" xfId="0" applyFont="1" applyBorder="1" applyAlignment="1">
      <alignment horizontal="centerContinuous" wrapText="1"/>
    </xf>
    <xf numFmtId="0" fontId="16" fillId="0" borderId="33" xfId="0" applyFont="1" applyBorder="1" applyAlignment="1">
      <alignment horizontal="centerContinuous" wrapText="1"/>
    </xf>
    <xf numFmtId="0" fontId="36" fillId="0" borderId="34" xfId="0" applyFont="1" applyBorder="1" applyAlignment="1">
      <alignment horizontal="centerContinuous"/>
    </xf>
    <xf numFmtId="0" fontId="12" fillId="8" borderId="35" xfId="0" applyFont="1" applyFill="1" applyBorder="1" applyAlignment="1">
      <alignment horizontal="centerContinuous" wrapText="1"/>
    </xf>
    <xf numFmtId="0" fontId="12" fillId="8" borderId="36" xfId="0" applyFont="1" applyFill="1" applyBorder="1" applyAlignment="1">
      <alignment horizontal="center" wrapText="1"/>
    </xf>
    <xf numFmtId="0" fontId="12" fillId="8" borderId="37" xfId="0" applyFont="1" applyFill="1" applyBorder="1" applyAlignment="1">
      <alignment horizontal="center" wrapText="1"/>
    </xf>
    <xf numFmtId="0" fontId="7" fillId="0" borderId="1" xfId="0" applyFont="1" applyBorder="1" applyAlignment="1">
      <alignment horizontal="center" shrinkToFit="1"/>
    </xf>
    <xf numFmtId="0" fontId="7" fillId="0" borderId="26" xfId="0" applyFont="1" applyBorder="1" applyAlignment="1">
      <alignment horizontal="center"/>
    </xf>
    <xf numFmtId="0" fontId="38" fillId="7" borderId="28" xfId="2" applyNumberFormat="1" applyFont="1" applyFill="1" applyBorder="1" applyAlignment="1">
      <alignment horizontal="center" shrinkToFit="1"/>
    </xf>
    <xf numFmtId="0" fontId="38" fillId="7" borderId="38" xfId="2" applyNumberFormat="1" applyFont="1" applyFill="1" applyBorder="1" applyAlignment="1">
      <alignment horizontal="center" shrinkToFit="1"/>
    </xf>
    <xf numFmtId="0" fontId="7" fillId="0" borderId="27" xfId="2" applyNumberFormat="1" applyFont="1" applyFill="1" applyBorder="1" applyAlignment="1">
      <alignment horizontal="center" shrinkToFit="1"/>
    </xf>
    <xf numFmtId="0" fontId="11" fillId="0" borderId="1" xfId="0" applyFont="1" applyFill="1" applyBorder="1" applyAlignment="1"/>
    <xf numFmtId="49" fontId="17" fillId="0" borderId="26" xfId="0" applyNumberFormat="1" applyFont="1" applyFill="1" applyBorder="1" applyAlignment="1">
      <alignment horizontal="center"/>
    </xf>
    <xf numFmtId="0" fontId="17" fillId="0" borderId="27" xfId="0" applyNumberFormat="1" applyFont="1" applyFill="1" applyBorder="1" applyAlignment="1">
      <alignment horizontal="center"/>
    </xf>
    <xf numFmtId="164" fontId="3" fillId="0" borderId="0" xfId="0" applyNumberFormat="1" applyFont="1" applyBorder="1" applyAlignment="1">
      <alignment horizontal="centerContinuous"/>
    </xf>
    <xf numFmtId="0" fontId="21" fillId="3" borderId="39" xfId="0" applyFont="1" applyFill="1" applyBorder="1" applyAlignment="1">
      <alignment horizontal="center"/>
    </xf>
    <xf numFmtId="164" fontId="21" fillId="3" borderId="40" xfId="0" applyNumberFormat="1" applyFont="1" applyFill="1" applyBorder="1" applyAlignment="1">
      <alignment horizontal="center"/>
    </xf>
    <xf numFmtId="0" fontId="21" fillId="3" borderId="39" xfId="0" applyFont="1" applyFill="1" applyBorder="1" applyAlignment="1">
      <alignment horizontal="right"/>
    </xf>
    <xf numFmtId="0" fontId="21" fillId="3" borderId="41" xfId="0" applyFont="1" applyFill="1" applyBorder="1" applyAlignment="1"/>
    <xf numFmtId="0" fontId="5" fillId="0" borderId="42" xfId="0" applyFont="1" applyBorder="1" applyAlignment="1">
      <alignment horizontal="center" shrinkToFit="1"/>
    </xf>
    <xf numFmtId="164" fontId="5" fillId="0" borderId="43" xfId="0" applyNumberFormat="1" applyFont="1" applyBorder="1" applyAlignment="1">
      <alignment horizontal="center" shrinkToFit="1"/>
    </xf>
    <xf numFmtId="0" fontId="5" fillId="0" borderId="44" xfId="0" applyFont="1" applyBorder="1" applyAlignment="1">
      <alignment horizontal="left" shrinkToFit="1"/>
    </xf>
    <xf numFmtId="0" fontId="5" fillId="0" borderId="46" xfId="0" applyFont="1" applyBorder="1" applyAlignment="1">
      <alignment horizontal="center" shrinkToFit="1"/>
    </xf>
    <xf numFmtId="164" fontId="5" fillId="0" borderId="47" xfId="0" applyNumberFormat="1" applyFont="1" applyBorder="1" applyAlignment="1">
      <alignment horizontal="center" shrinkToFit="1"/>
    </xf>
    <xf numFmtId="0" fontId="5" fillId="0" borderId="48" xfId="0" applyFont="1" applyBorder="1" applyAlignment="1">
      <alignment horizontal="left"/>
    </xf>
    <xf numFmtId="0" fontId="5" fillId="0" borderId="49" xfId="0" applyFont="1" applyBorder="1" applyAlignment="1">
      <alignment horizontal="left" shrinkToFit="1"/>
    </xf>
    <xf numFmtId="164" fontId="3" fillId="0" borderId="0" xfId="0" applyNumberFormat="1" applyFont="1" applyBorder="1" applyAlignment="1">
      <alignment horizontal="centerContinuous" shrinkToFit="1"/>
    </xf>
    <xf numFmtId="0" fontId="3" fillId="0" borderId="0" xfId="0" applyFont="1" applyBorder="1" applyAlignment="1">
      <alignment horizontal="centerContinuous" shrinkToFit="1"/>
    </xf>
    <xf numFmtId="0" fontId="3" fillId="0" borderId="0" xfId="0" applyFont="1" applyBorder="1" applyAlignment="1"/>
    <xf numFmtId="0" fontId="5" fillId="0" borderId="50" xfId="0" applyFont="1" applyBorder="1" applyAlignment="1">
      <alignment horizontal="left" shrinkToFit="1"/>
    </xf>
    <xf numFmtId="0" fontId="5" fillId="0" borderId="51" xfId="0" applyFont="1" applyBorder="1" applyAlignment="1">
      <alignment horizontal="left" shrinkToFit="1"/>
    </xf>
    <xf numFmtId="0" fontId="5" fillId="0" borderId="52" xfId="0" applyFont="1" applyBorder="1" applyAlignment="1">
      <alignment horizontal="center" shrinkToFit="1"/>
    </xf>
    <xf numFmtId="164" fontId="5" fillId="0" borderId="53" xfId="0" applyNumberFormat="1" applyFont="1" applyBorder="1" applyAlignment="1">
      <alignment horizontal="center" shrinkToFit="1"/>
    </xf>
    <xf numFmtId="0" fontId="5" fillId="0" borderId="54" xfId="0" applyFont="1" applyBorder="1" applyAlignment="1">
      <alignment horizontal="left"/>
    </xf>
    <xf numFmtId="164" fontId="5" fillId="0" borderId="55" xfId="0" applyNumberFormat="1" applyFont="1" applyBorder="1" applyAlignment="1">
      <alignment horizontal="center" shrinkToFit="1"/>
    </xf>
    <xf numFmtId="0" fontId="5" fillId="0" borderId="56" xfId="0" applyFont="1" applyBorder="1" applyAlignment="1">
      <alignment horizontal="left"/>
    </xf>
    <xf numFmtId="0" fontId="13" fillId="0" borderId="1" xfId="0" applyFont="1" applyFill="1" applyBorder="1" applyAlignment="1"/>
    <xf numFmtId="49" fontId="24" fillId="0" borderId="26" xfId="0" applyNumberFormat="1" applyFont="1" applyFill="1" applyBorder="1" applyAlignment="1">
      <alignment horizontal="center"/>
    </xf>
    <xf numFmtId="0" fontId="24" fillId="0" borderId="27" xfId="0" applyNumberFormat="1" applyFont="1" applyFill="1" applyBorder="1" applyAlignment="1">
      <alignment horizontal="center"/>
    </xf>
    <xf numFmtId="0" fontId="13" fillId="0" borderId="27" xfId="0" applyNumberFormat="1" applyFont="1" applyFill="1" applyBorder="1" applyAlignment="1">
      <alignment horizontal="center"/>
    </xf>
    <xf numFmtId="0" fontId="7" fillId="4" borderId="26" xfId="0" applyNumberFormat="1" applyFont="1" applyFill="1" applyBorder="1" applyAlignment="1">
      <alignment horizontal="center"/>
    </xf>
    <xf numFmtId="49" fontId="7" fillId="4" borderId="27" xfId="0" applyNumberFormat="1" applyFont="1" applyFill="1" applyBorder="1" applyAlignment="1">
      <alignment horizontal="center"/>
    </xf>
    <xf numFmtId="0" fontId="7" fillId="4" borderId="28" xfId="0" applyNumberFormat="1" applyFont="1" applyFill="1" applyBorder="1" applyAlignment="1">
      <alignment horizontal="center"/>
    </xf>
    <xf numFmtId="0" fontId="11" fillId="4" borderId="1" xfId="0" applyFont="1" applyFill="1" applyBorder="1" applyAlignment="1"/>
    <xf numFmtId="49" fontId="17" fillId="4" borderId="26" xfId="0" applyNumberFormat="1" applyFont="1" applyFill="1" applyBorder="1" applyAlignment="1">
      <alignment horizontal="center"/>
    </xf>
    <xf numFmtId="0" fontId="17" fillId="4" borderId="27" xfId="0" applyNumberFormat="1" applyFont="1" applyFill="1" applyBorder="1" applyAlignment="1">
      <alignment horizontal="center"/>
    </xf>
    <xf numFmtId="9" fontId="7" fillId="0" borderId="26" xfId="2" applyFont="1" applyFill="1" applyBorder="1" applyAlignment="1">
      <alignment horizontal="center" shrinkToFit="1"/>
    </xf>
    <xf numFmtId="9" fontId="7" fillId="0" borderId="27" xfId="2" applyFont="1" applyFill="1" applyBorder="1" applyAlignment="1">
      <alignment horizontal="center" shrinkToFit="1"/>
    </xf>
    <xf numFmtId="9" fontId="7" fillId="4" borderId="26" xfId="2" applyFont="1" applyFill="1" applyBorder="1" applyAlignment="1">
      <alignment horizontal="center" shrinkToFit="1"/>
    </xf>
    <xf numFmtId="0" fontId="7" fillId="4" borderId="27" xfId="2" applyNumberFormat="1" applyFont="1" applyFill="1" applyBorder="1" applyAlignment="1">
      <alignment horizontal="center" shrinkToFit="1"/>
    </xf>
    <xf numFmtId="9" fontId="7" fillId="4" borderId="27" xfId="2" applyFont="1" applyFill="1" applyBorder="1" applyAlignment="1">
      <alignment horizontal="center" vertical="center" shrinkToFit="1"/>
    </xf>
    <xf numFmtId="9" fontId="7" fillId="4" borderId="57" xfId="2" applyFont="1" applyFill="1" applyBorder="1" applyAlignment="1">
      <alignment horizontal="center" shrinkToFit="1"/>
    </xf>
    <xf numFmtId="9" fontId="7" fillId="4" borderId="58" xfId="2" applyFont="1" applyFill="1" applyBorder="1" applyAlignment="1">
      <alignment horizontal="center" vertical="center" shrinkToFit="1"/>
    </xf>
    <xf numFmtId="0" fontId="7" fillId="4" borderId="58" xfId="2" applyNumberFormat="1" applyFont="1" applyFill="1" applyBorder="1" applyAlignment="1">
      <alignment horizontal="center" shrinkToFit="1"/>
    </xf>
    <xf numFmtId="0" fontId="7" fillId="0" borderId="27" xfId="0" applyNumberFormat="1" applyFont="1" applyFill="1" applyBorder="1" applyAlignment="1">
      <alignment horizontal="center"/>
    </xf>
    <xf numFmtId="9" fontId="7" fillId="0" borderId="13" xfId="2" applyFont="1" applyBorder="1" applyAlignment="1">
      <alignment horizontal="center" vertical="center" shrinkToFit="1"/>
    </xf>
    <xf numFmtId="0" fontId="7" fillId="0" borderId="13" xfId="2" applyNumberFormat="1" applyFont="1" applyBorder="1" applyAlignment="1">
      <alignment horizontal="center" vertical="center" shrinkToFit="1"/>
    </xf>
    <xf numFmtId="0" fontId="7" fillId="0" borderId="13" xfId="2" applyNumberFormat="1" applyFont="1" applyBorder="1" applyAlignment="1">
      <alignment horizontal="center" shrinkToFit="1"/>
    </xf>
    <xf numFmtId="0" fontId="7" fillId="0" borderId="60" xfId="0" applyFont="1" applyBorder="1" applyAlignment="1">
      <alignment horizontal="center"/>
    </xf>
    <xf numFmtId="0" fontId="22" fillId="6" borderId="1" xfId="0" applyFont="1" applyFill="1" applyBorder="1" applyAlignment="1"/>
    <xf numFmtId="49" fontId="28" fillId="6" borderId="26" xfId="0" applyNumberFormat="1" applyFont="1" applyFill="1" applyBorder="1" applyAlignment="1">
      <alignment horizontal="center"/>
    </xf>
    <xf numFmtId="0" fontId="28" fillId="6" borderId="27" xfId="0" applyNumberFormat="1" applyFont="1" applyFill="1" applyBorder="1" applyAlignment="1">
      <alignment horizontal="center"/>
    </xf>
    <xf numFmtId="0" fontId="10" fillId="6" borderId="1" xfId="0" applyFont="1" applyFill="1" applyBorder="1" applyAlignment="1"/>
    <xf numFmtId="49" fontId="27" fillId="6" borderId="26" xfId="0" applyNumberFormat="1" applyFont="1" applyFill="1" applyBorder="1" applyAlignment="1">
      <alignment horizontal="center"/>
    </xf>
    <xf numFmtId="0" fontId="27" fillId="6" borderId="27" xfId="0" applyNumberFormat="1" applyFont="1" applyFill="1" applyBorder="1" applyAlignment="1">
      <alignment horizontal="center"/>
    </xf>
    <xf numFmtId="0" fontId="7" fillId="6" borderId="28" xfId="0" quotePrefix="1" applyNumberFormat="1" applyFont="1" applyFill="1" applyBorder="1" applyAlignment="1">
      <alignment horizontal="center"/>
    </xf>
    <xf numFmtId="49" fontId="6" fillId="9" borderId="63" xfId="0" applyNumberFormat="1" applyFont="1" applyFill="1" applyBorder="1" applyAlignment="1">
      <alignment horizontal="center"/>
    </xf>
    <xf numFmtId="0" fontId="7" fillId="0" borderId="35" xfId="0" applyFont="1" applyBorder="1" applyAlignment="1">
      <alignment horizontal="center" shrinkToFit="1"/>
    </xf>
    <xf numFmtId="0" fontId="7" fillId="0" borderId="1" xfId="0" applyFont="1" applyFill="1" applyBorder="1" applyAlignment="1">
      <alignment horizontal="center" shrinkToFit="1"/>
    </xf>
    <xf numFmtId="0" fontId="7" fillId="0" borderId="26" xfId="0" applyFont="1" applyFill="1" applyBorder="1" applyAlignment="1">
      <alignment horizontal="center"/>
    </xf>
    <xf numFmtId="0" fontId="7" fillId="0" borderId="60" xfId="0" applyFont="1" applyFill="1" applyBorder="1" applyAlignment="1">
      <alignment horizontal="center"/>
    </xf>
    <xf numFmtId="0" fontId="7" fillId="0" borderId="27" xfId="2" applyNumberFormat="1" applyFont="1" applyFill="1" applyBorder="1" applyAlignment="1">
      <alignment horizontal="center" vertical="center" shrinkToFit="1"/>
    </xf>
    <xf numFmtId="9" fontId="7" fillId="0" borderId="26" xfId="2" applyFont="1" applyFill="1" applyBorder="1" applyAlignment="1">
      <alignment horizontal="center" vertical="center" shrinkToFit="1"/>
    </xf>
    <xf numFmtId="9" fontId="7" fillId="0" borderId="60" xfId="2" applyFont="1" applyFill="1" applyBorder="1" applyAlignment="1">
      <alignment horizontal="center" shrinkToFit="1"/>
    </xf>
    <xf numFmtId="9" fontId="7" fillId="0" borderId="13" xfId="2" applyFont="1" applyFill="1" applyBorder="1" applyAlignment="1">
      <alignment horizontal="center" shrinkToFit="1"/>
    </xf>
    <xf numFmtId="0" fontId="7" fillId="0" borderId="13" xfId="2" applyNumberFormat="1" applyFont="1" applyFill="1" applyBorder="1" applyAlignment="1">
      <alignment horizontal="center" shrinkToFit="1"/>
    </xf>
    <xf numFmtId="0" fontId="7" fillId="0" borderId="38" xfId="0" applyNumberFormat="1"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40" fillId="0" borderId="0" xfId="0" applyFont="1" applyAlignment="1">
      <alignment vertical="center" wrapText="1"/>
    </xf>
    <xf numFmtId="0" fontId="5" fillId="0" borderId="0" xfId="0" applyFont="1" applyAlignment="1">
      <alignment horizontal="center" vertical="center" wrapText="1"/>
    </xf>
    <xf numFmtId="0" fontId="38" fillId="7" borderId="59" xfId="2" applyNumberFormat="1" applyFont="1" applyFill="1" applyBorder="1" applyAlignment="1">
      <alignment horizontal="center" shrinkToFit="1"/>
    </xf>
    <xf numFmtId="9" fontId="7" fillId="0" borderId="13" xfId="2" applyFont="1" applyFill="1" applyBorder="1" applyAlignment="1">
      <alignment horizontal="center" vertical="center" shrinkToFit="1"/>
    </xf>
    <xf numFmtId="0" fontId="42" fillId="8" borderId="34" xfId="0" applyFont="1" applyFill="1" applyBorder="1" applyAlignment="1">
      <alignment horizontal="centerContinuous"/>
    </xf>
    <xf numFmtId="0" fontId="7" fillId="0" borderId="28" xfId="0" quotePrefix="1" applyNumberFormat="1" applyFont="1" applyFill="1" applyBorder="1" applyAlignment="1">
      <alignment horizontal="center"/>
    </xf>
    <xf numFmtId="0" fontId="8" fillId="4" borderId="70" xfId="0" applyFont="1" applyFill="1" applyBorder="1" applyAlignment="1">
      <alignment horizontal="right"/>
    </xf>
    <xf numFmtId="0" fontId="11" fillId="4" borderId="70" xfId="0" applyFont="1" applyFill="1" applyBorder="1" applyAlignment="1">
      <alignment horizontal="right"/>
    </xf>
    <xf numFmtId="0" fontId="11" fillId="4" borderId="71" xfId="0" applyFont="1" applyFill="1" applyBorder="1" applyAlignment="1">
      <alignment horizontal="right"/>
    </xf>
    <xf numFmtId="0" fontId="7" fillId="0" borderId="72" xfId="0" applyFont="1" applyFill="1" applyBorder="1" applyAlignment="1">
      <alignment horizontal="centerContinuous"/>
    </xf>
    <xf numFmtId="0" fontId="7" fillId="0" borderId="73" xfId="0" applyFont="1" applyFill="1" applyBorder="1" applyAlignment="1">
      <alignment horizontal="centerContinuous"/>
    </xf>
    <xf numFmtId="164" fontId="5" fillId="0" borderId="3" xfId="0" applyNumberFormat="1" applyFont="1" applyBorder="1" applyAlignment="1">
      <alignment horizontal="center" vertical="center"/>
    </xf>
    <xf numFmtId="164" fontId="5" fillId="0" borderId="47" xfId="0" applyNumberFormat="1" applyFont="1" applyFill="1" applyBorder="1" applyAlignment="1">
      <alignment horizontal="center" shrinkToFit="1"/>
    </xf>
    <xf numFmtId="0" fontId="7" fillId="0" borderId="25" xfId="0" applyFont="1" applyBorder="1" applyAlignment="1">
      <alignment horizontal="center"/>
    </xf>
    <xf numFmtId="0" fontId="7" fillId="10" borderId="26" xfId="0" applyNumberFormat="1" applyFont="1" applyFill="1" applyBorder="1" applyAlignment="1">
      <alignment horizontal="center"/>
    </xf>
    <xf numFmtId="49" fontId="7" fillId="10" borderId="27" xfId="0" applyNumberFormat="1" applyFont="1" applyFill="1" applyBorder="1" applyAlignment="1">
      <alignment horizontal="center"/>
    </xf>
    <xf numFmtId="0" fontId="7" fillId="10" borderId="28" xfId="0" applyNumberFormat="1" applyFont="1" applyFill="1" applyBorder="1" applyAlignment="1">
      <alignment horizontal="center"/>
    </xf>
    <xf numFmtId="49" fontId="7" fillId="0" borderId="26" xfId="0" applyNumberFormat="1" applyFont="1" applyFill="1" applyBorder="1" applyAlignment="1">
      <alignment horizontal="center"/>
    </xf>
    <xf numFmtId="0" fontId="6" fillId="0" borderId="60" xfId="0" applyFont="1" applyFill="1" applyBorder="1" applyAlignment="1">
      <alignment horizontal="center"/>
    </xf>
    <xf numFmtId="0" fontId="11" fillId="10" borderId="1" xfId="0" applyFont="1" applyFill="1" applyBorder="1" applyAlignment="1"/>
    <xf numFmtId="49" fontId="17" fillId="10" borderId="26" xfId="0" applyNumberFormat="1" applyFont="1" applyFill="1" applyBorder="1" applyAlignment="1">
      <alignment horizontal="center"/>
    </xf>
    <xf numFmtId="0" fontId="17" fillId="10" borderId="27" xfId="0" applyNumberFormat="1" applyFont="1" applyFill="1" applyBorder="1" applyAlignment="1">
      <alignment horizontal="center"/>
    </xf>
    <xf numFmtId="0" fontId="47" fillId="0" borderId="34" xfId="0" applyFont="1" applyBorder="1" applyAlignment="1">
      <alignment horizontal="centerContinuous" vertical="center" wrapText="1"/>
    </xf>
    <xf numFmtId="0" fontId="27" fillId="0" borderId="61" xfId="0" applyFont="1" applyFill="1" applyBorder="1" applyAlignment="1">
      <alignment horizontal="center" shrinkToFit="1"/>
    </xf>
    <xf numFmtId="0" fontId="48" fillId="0" borderId="34" xfId="0" applyFont="1" applyBorder="1" applyAlignment="1">
      <alignment horizontal="centerContinuous" vertical="center" wrapText="1"/>
    </xf>
    <xf numFmtId="0" fontId="40" fillId="0" borderId="0" xfId="0" applyFont="1" applyAlignment="1">
      <alignment horizontal="right" vertical="center" wrapText="1"/>
    </xf>
    <xf numFmtId="0" fontId="49" fillId="0" borderId="32" xfId="0" applyFont="1" applyBorder="1" applyAlignment="1">
      <alignment horizontal="centerContinuous" wrapText="1"/>
    </xf>
    <xf numFmtId="0" fontId="49" fillId="0" borderId="33" xfId="0" applyFont="1" applyBorder="1" applyAlignment="1">
      <alignment horizontal="centerContinuous" wrapText="1"/>
    </xf>
    <xf numFmtId="0" fontId="12" fillId="9" borderId="35" xfId="0" applyFont="1" applyFill="1" applyBorder="1" applyAlignment="1">
      <alignment horizontal="centerContinuous" wrapText="1"/>
    </xf>
    <xf numFmtId="0" fontId="12" fillId="9" borderId="36" xfId="0" applyFont="1" applyFill="1" applyBorder="1" applyAlignment="1">
      <alignment horizontal="center" wrapText="1"/>
    </xf>
    <xf numFmtId="0" fontId="12" fillId="9" borderId="37" xfId="0" applyFont="1" applyFill="1" applyBorder="1" applyAlignment="1">
      <alignment horizontal="center" wrapText="1"/>
    </xf>
    <xf numFmtId="49" fontId="7" fillId="0" borderId="26" xfId="0" applyNumberFormat="1" applyFont="1" applyBorder="1" applyAlignment="1">
      <alignment horizontal="center"/>
    </xf>
    <xf numFmtId="49" fontId="7" fillId="0" borderId="60" xfId="0" applyNumberFormat="1" applyFont="1" applyBorder="1" applyAlignment="1">
      <alignment horizontal="center"/>
    </xf>
    <xf numFmtId="49" fontId="17" fillId="0" borderId="38" xfId="0" applyNumberFormat="1" applyFont="1" applyBorder="1" applyAlignment="1">
      <alignment horizontal="center" shrinkToFit="1"/>
    </xf>
    <xf numFmtId="0" fontId="7" fillId="0" borderId="69" xfId="0" applyFont="1" applyFill="1" applyBorder="1" applyAlignment="1">
      <alignment horizontal="centerContinuous"/>
    </xf>
    <xf numFmtId="0" fontId="10" fillId="4" borderId="76" xfId="0" applyFont="1" applyFill="1" applyBorder="1" applyAlignment="1">
      <alignment horizontal="right"/>
    </xf>
    <xf numFmtId="0" fontId="10" fillId="4" borderId="70" xfId="0" applyFont="1" applyFill="1" applyBorder="1" applyAlignment="1">
      <alignment horizontal="right"/>
    </xf>
    <xf numFmtId="0" fontId="40" fillId="0" borderId="80" xfId="0" applyFont="1" applyFill="1" applyBorder="1" applyAlignment="1">
      <alignment horizontal="right" vertical="center" wrapText="1"/>
    </xf>
    <xf numFmtId="0" fontId="0" fillId="0" borderId="47" xfId="0" applyFill="1" applyBorder="1" applyAlignment="1">
      <alignment horizontal="center" vertical="center" wrapText="1"/>
    </xf>
    <xf numFmtId="0" fontId="40" fillId="0" borderId="0" xfId="0" applyFont="1" applyAlignment="1">
      <alignment horizontal="right" vertical="center"/>
    </xf>
    <xf numFmtId="0" fontId="37" fillId="0" borderId="0" xfId="0" applyFont="1" applyAlignment="1">
      <alignment vertical="center"/>
    </xf>
    <xf numFmtId="0" fontId="35" fillId="0" borderId="0" xfId="0" applyFont="1" applyBorder="1" applyAlignment="1">
      <alignment horizontal="centerContinuous" wrapText="1"/>
    </xf>
    <xf numFmtId="0" fontId="5" fillId="0" borderId="77" xfId="0" applyFont="1" applyBorder="1" applyAlignment="1">
      <alignment horizontal="center" wrapText="1"/>
    </xf>
    <xf numFmtId="0" fontId="5" fillId="0" borderId="43" xfId="0" applyFont="1" applyBorder="1" applyAlignment="1">
      <alignment horizontal="center" wrapText="1"/>
    </xf>
    <xf numFmtId="0" fontId="4" fillId="0" borderId="5" xfId="0" applyFont="1" applyBorder="1" applyAlignment="1">
      <alignment horizontal="centerContinuous"/>
    </xf>
    <xf numFmtId="0" fontId="5" fillId="0" borderId="6" xfId="0" applyFont="1" applyBorder="1" applyAlignment="1">
      <alignment horizontal="centerContinuous" wrapText="1"/>
    </xf>
    <xf numFmtId="0" fontId="5" fillId="0" borderId="7" xfId="0" applyFont="1" applyBorder="1" applyAlignment="1">
      <alignment horizontal="centerContinuous" wrapText="1"/>
    </xf>
    <xf numFmtId="0" fontId="5" fillId="0" borderId="81" xfId="0" applyFont="1" applyBorder="1" applyAlignment="1">
      <alignment horizontal="center" wrapText="1"/>
    </xf>
    <xf numFmtId="0" fontId="5" fillId="0" borderId="82" xfId="0" applyFont="1" applyBorder="1" applyAlignment="1">
      <alignment horizontal="center" wrapText="1"/>
    </xf>
    <xf numFmtId="0" fontId="4" fillId="0" borderId="83" xfId="0" applyFont="1" applyBorder="1" applyAlignment="1">
      <alignment horizontal="right" wrapText="1"/>
    </xf>
    <xf numFmtId="0" fontId="4" fillId="0" borderId="61" xfId="0" applyFont="1" applyBorder="1" applyAlignment="1">
      <alignment horizontal="right" wrapText="1"/>
    </xf>
    <xf numFmtId="49" fontId="7" fillId="0" borderId="57" xfId="0" applyNumberFormat="1" applyFont="1" applyFill="1" applyBorder="1" applyAlignment="1">
      <alignment horizontal="center"/>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55" fillId="2" borderId="4" xfId="0" applyFont="1" applyFill="1" applyBorder="1" applyAlignment="1">
      <alignment horizontal="right"/>
    </xf>
    <xf numFmtId="0" fontId="26" fillId="0" borderId="13" xfId="0" applyNumberFormat="1" applyFont="1" applyBorder="1" applyAlignment="1">
      <alignment horizontal="center"/>
    </xf>
    <xf numFmtId="0" fontId="56" fillId="0" borderId="73" xfId="0" applyFont="1" applyFill="1" applyBorder="1" applyAlignment="1">
      <alignment horizontal="centerContinuous"/>
    </xf>
    <xf numFmtId="0" fontId="57" fillId="0" borderId="1" xfId="0" applyFont="1" applyFill="1" applyBorder="1" applyAlignment="1"/>
    <xf numFmtId="0" fontId="6" fillId="0" borderId="26" xfId="0" applyFont="1" applyFill="1" applyBorder="1" applyAlignment="1">
      <alignment horizontal="center"/>
    </xf>
    <xf numFmtId="0" fontId="58" fillId="0" borderId="26" xfId="0" applyFont="1" applyFill="1" applyBorder="1" applyAlignment="1">
      <alignment horizontal="center" wrapText="1"/>
    </xf>
    <xf numFmtId="1" fontId="7" fillId="0" borderId="26" xfId="0" applyNumberFormat="1" applyFont="1" applyFill="1" applyBorder="1" applyAlignment="1">
      <alignment horizontal="center" wrapText="1"/>
    </xf>
    <xf numFmtId="0" fontId="59" fillId="13" borderId="27" xfId="0" applyNumberFormat="1" applyFont="1" applyFill="1" applyBorder="1" applyAlignment="1">
      <alignment horizontal="center"/>
    </xf>
    <xf numFmtId="0" fontId="60" fillId="0" borderId="1" xfId="0" applyFont="1" applyFill="1" applyBorder="1" applyAlignment="1"/>
    <xf numFmtId="0" fontId="58" fillId="0" borderId="35" xfId="0" applyFont="1" applyFill="1" applyBorder="1" applyAlignment="1"/>
    <xf numFmtId="0" fontId="61" fillId="0" borderId="60" xfId="0" applyFont="1" applyFill="1" applyBorder="1" applyAlignment="1">
      <alignment horizontal="center" wrapText="1"/>
    </xf>
    <xf numFmtId="1" fontId="7" fillId="0" borderId="60" xfId="0" applyNumberFormat="1" applyFont="1" applyFill="1" applyBorder="1" applyAlignment="1">
      <alignment horizontal="center" wrapText="1"/>
    </xf>
    <xf numFmtId="0" fontId="59" fillId="13" borderId="60" xfId="0" applyNumberFormat="1" applyFont="1" applyFill="1" applyBorder="1" applyAlignment="1">
      <alignment horizontal="center"/>
    </xf>
    <xf numFmtId="0" fontId="7" fillId="0" borderId="37" xfId="0" quotePrefix="1" applyFont="1" applyFill="1" applyBorder="1" applyAlignment="1">
      <alignment horizontal="center"/>
    </xf>
    <xf numFmtId="0" fontId="6" fillId="4" borderId="84" xfId="0" applyFont="1" applyFill="1" applyBorder="1" applyAlignment="1">
      <alignment horizontal="right"/>
    </xf>
    <xf numFmtId="49" fontId="7" fillId="0" borderId="85" xfId="0" applyNumberFormat="1" applyFont="1" applyFill="1" applyBorder="1" applyAlignment="1">
      <alignment horizontal="center"/>
    </xf>
    <xf numFmtId="0" fontId="62" fillId="4" borderId="86" xfId="0" applyFont="1" applyFill="1" applyBorder="1" applyAlignment="1">
      <alignment horizontal="right"/>
    </xf>
    <xf numFmtId="0" fontId="7" fillId="0" borderId="63" xfId="0" applyFont="1" applyFill="1" applyBorder="1" applyAlignment="1">
      <alignment horizontal="center"/>
    </xf>
    <xf numFmtId="0" fontId="6" fillId="4" borderId="87" xfId="0" applyFont="1" applyFill="1" applyBorder="1" applyAlignment="1">
      <alignment horizontal="right"/>
    </xf>
    <xf numFmtId="49" fontId="7" fillId="0" borderId="88" xfId="0" applyNumberFormat="1" applyFont="1" applyBorder="1" applyAlignment="1">
      <alignment horizontal="centerContinuous"/>
    </xf>
    <xf numFmtId="0" fontId="2" fillId="0" borderId="89" xfId="0" applyFont="1" applyBorder="1" applyAlignment="1">
      <alignment horizontal="centerContinuous"/>
    </xf>
    <xf numFmtId="0" fontId="21" fillId="14" borderId="15" xfId="0" applyFont="1" applyFill="1" applyBorder="1" applyAlignment="1">
      <alignment horizontal="center"/>
    </xf>
    <xf numFmtId="0" fontId="21" fillId="14" borderId="16" xfId="0" applyFont="1" applyFill="1" applyBorder="1" applyAlignment="1">
      <alignment horizontal="center"/>
    </xf>
    <xf numFmtId="49" fontId="21" fillId="14" borderId="16" xfId="0" applyNumberFormat="1" applyFont="1" applyFill="1" applyBorder="1" applyAlignment="1">
      <alignment horizontal="center"/>
    </xf>
    <xf numFmtId="0" fontId="21" fillId="14" borderId="20" xfId="0" applyFont="1" applyFill="1" applyBorder="1" applyAlignment="1">
      <alignment horizontal="center"/>
    </xf>
    <xf numFmtId="0" fontId="21" fillId="14" borderId="17" xfId="0" applyFont="1" applyFill="1" applyBorder="1" applyAlignment="1">
      <alignment horizontal="center"/>
    </xf>
    <xf numFmtId="0" fontId="21" fillId="14" borderId="20" xfId="0" applyFont="1" applyFill="1" applyBorder="1" applyAlignment="1">
      <alignment horizontal="centerContinuous"/>
    </xf>
    <xf numFmtId="0" fontId="21" fillId="14" borderId="74" xfId="0" applyFont="1" applyFill="1" applyBorder="1" applyAlignment="1">
      <alignment horizontal="centerContinuous"/>
    </xf>
    <xf numFmtId="0" fontId="21" fillId="14" borderId="18" xfId="0" applyFont="1" applyFill="1" applyBorder="1" applyAlignment="1">
      <alignment horizontal="centerContinuous"/>
    </xf>
    <xf numFmtId="0" fontId="21" fillId="14" borderId="19" xfId="0" applyFont="1" applyFill="1" applyBorder="1" applyAlignment="1">
      <alignment horizontal="centerContinuous"/>
    </xf>
    <xf numFmtId="0" fontId="21" fillId="14" borderId="90" xfId="0" applyFont="1" applyFill="1" applyBorder="1" applyAlignment="1">
      <alignment horizontal="centerContinuous"/>
    </xf>
    <xf numFmtId="0" fontId="15" fillId="0" borderId="0" xfId="0" applyFont="1" applyBorder="1" applyAlignment="1">
      <alignment horizontal="centerContinuous"/>
    </xf>
    <xf numFmtId="0" fontId="2" fillId="0" borderId="0" xfId="0" applyFont="1" applyBorder="1" applyAlignment="1">
      <alignment horizontal="center"/>
    </xf>
    <xf numFmtId="164" fontId="2" fillId="0" borderId="0" xfId="0" applyNumberFormat="1" applyFont="1" applyBorder="1" applyAlignment="1">
      <alignment horizontal="center"/>
    </xf>
    <xf numFmtId="0" fontId="63" fillId="13" borderId="20" xfId="0" applyFont="1" applyFill="1" applyBorder="1" applyAlignment="1">
      <alignment horizontal="center"/>
    </xf>
    <xf numFmtId="1" fontId="64" fillId="13" borderId="75" xfId="0" applyNumberFormat="1" applyFont="1" applyFill="1" applyBorder="1" applyAlignment="1">
      <alignment horizontal="center" vertical="center"/>
    </xf>
    <xf numFmtId="1" fontId="2" fillId="0" borderId="62" xfId="0" applyNumberFormat="1" applyFont="1" applyBorder="1" applyAlignment="1">
      <alignment horizontal="center" vertical="center"/>
    </xf>
    <xf numFmtId="0" fontId="21" fillId="14" borderId="92" xfId="0" applyFont="1" applyFill="1" applyBorder="1" applyAlignment="1">
      <alignment horizontal="center"/>
    </xf>
    <xf numFmtId="0" fontId="16" fillId="0" borderId="0" xfId="4" applyFont="1" applyBorder="1" applyAlignment="1">
      <alignment horizontal="centerContinuous" wrapText="1"/>
    </xf>
    <xf numFmtId="0" fontId="2" fillId="0" borderId="0" xfId="4" applyFont="1" applyBorder="1" applyAlignment="1">
      <alignment wrapText="1"/>
    </xf>
    <xf numFmtId="0" fontId="4" fillId="0" borderId="0" xfId="4" applyFont="1" applyBorder="1" applyAlignment="1">
      <alignment wrapText="1"/>
    </xf>
    <xf numFmtId="0" fontId="27" fillId="0" borderId="1" xfId="4" applyFont="1" applyFill="1" applyBorder="1" applyAlignment="1">
      <alignment horizontal="center" shrinkToFit="1"/>
    </xf>
    <xf numFmtId="0" fontId="7" fillId="0" borderId="26" xfId="4" applyFont="1" applyBorder="1" applyAlignment="1">
      <alignment horizontal="center" wrapText="1"/>
    </xf>
    <xf numFmtId="0" fontId="7" fillId="0" borderId="28" xfId="4" applyNumberFormat="1" applyFont="1" applyBorder="1" applyAlignment="1">
      <alignment horizontal="center" wrapText="1"/>
    </xf>
    <xf numFmtId="49" fontId="7" fillId="0" borderId="28" xfId="4" applyNumberFormat="1" applyFont="1" applyBorder="1" applyAlignment="1">
      <alignment horizontal="center" vertical="center" wrapText="1"/>
    </xf>
    <xf numFmtId="0" fontId="7" fillId="0" borderId="26" xfId="4" applyFont="1" applyFill="1" applyBorder="1" applyAlignment="1">
      <alignment horizontal="center" wrapText="1"/>
    </xf>
    <xf numFmtId="49" fontId="7" fillId="0" borderId="28" xfId="4" quotePrefix="1" applyNumberFormat="1" applyFont="1" applyBorder="1" applyAlignment="1">
      <alignment horizontal="center" wrapText="1"/>
    </xf>
    <xf numFmtId="0" fontId="7" fillId="0" borderId="28" xfId="4" applyNumberFormat="1" applyFont="1" applyFill="1" applyBorder="1" applyAlignment="1">
      <alignment horizontal="center" wrapText="1"/>
    </xf>
    <xf numFmtId="0" fontId="7" fillId="0" borderId="28" xfId="4" applyNumberFormat="1" applyFont="1" applyBorder="1" applyAlignment="1">
      <alignment horizontal="center" vertical="center" wrapText="1"/>
    </xf>
    <xf numFmtId="0" fontId="7" fillId="0" borderId="26" xfId="4" applyFont="1" applyFill="1" applyBorder="1" applyAlignment="1">
      <alignment horizontal="center" vertical="center" shrinkToFit="1"/>
    </xf>
    <xf numFmtId="0" fontId="27" fillId="0" borderId="35" xfId="4" applyFont="1" applyFill="1" applyBorder="1" applyAlignment="1">
      <alignment horizontal="center" shrinkToFit="1"/>
    </xf>
    <xf numFmtId="0" fontId="7" fillId="0" borderId="60" xfId="4" applyFont="1" applyBorder="1" applyAlignment="1">
      <alignment horizontal="center" wrapText="1"/>
    </xf>
    <xf numFmtId="0" fontId="7" fillId="0" borderId="28" xfId="4" quotePrefix="1" applyNumberFormat="1" applyFont="1" applyBorder="1" applyAlignment="1">
      <alignment horizontal="center" wrapText="1"/>
    </xf>
    <xf numFmtId="0" fontId="7" fillId="0" borderId="26" xfId="4" applyFont="1" applyBorder="1" applyAlignment="1">
      <alignment horizontal="center" vertical="center" wrapText="1"/>
    </xf>
    <xf numFmtId="49" fontId="7" fillId="0" borderId="28" xfId="4" applyNumberFormat="1" applyFont="1" applyBorder="1" applyAlignment="1">
      <alignment horizontal="center" vertical="center" shrinkToFit="1"/>
    </xf>
    <xf numFmtId="0" fontId="7" fillId="0" borderId="28" xfId="4" quotePrefix="1" applyNumberFormat="1" applyFont="1" applyFill="1" applyBorder="1" applyAlignment="1">
      <alignment horizontal="center" wrapText="1"/>
    </xf>
    <xf numFmtId="0" fontId="7" fillId="0" borderId="28" xfId="4" applyNumberFormat="1" applyFont="1" applyFill="1" applyBorder="1" applyAlignment="1">
      <alignment horizontal="center" vertical="center" wrapText="1"/>
    </xf>
    <xf numFmtId="49" fontId="7" fillId="0" borderId="28" xfId="4" applyNumberFormat="1" applyFont="1" applyFill="1" applyBorder="1" applyAlignment="1">
      <alignment horizontal="center" vertical="center" shrinkToFit="1"/>
    </xf>
    <xf numFmtId="0" fontId="7" fillId="0" borderId="60" xfId="4" applyFont="1" applyFill="1" applyBorder="1" applyAlignment="1">
      <alignment horizontal="center" wrapText="1"/>
    </xf>
    <xf numFmtId="0" fontId="7" fillId="0" borderId="38" xfId="4" applyNumberFormat="1" applyFont="1" applyFill="1" applyBorder="1" applyAlignment="1">
      <alignment horizontal="center" wrapText="1"/>
    </xf>
    <xf numFmtId="0" fontId="27" fillId="4" borderId="1" xfId="4" applyFont="1" applyFill="1" applyBorder="1" applyAlignment="1">
      <alignment horizontal="center" shrinkToFit="1"/>
    </xf>
    <xf numFmtId="0" fontId="7" fillId="4" borderId="26" xfId="4" applyFont="1" applyFill="1" applyBorder="1" applyAlignment="1">
      <alignment horizontal="center" wrapText="1"/>
    </xf>
    <xf numFmtId="0" fontId="7" fillId="4" borderId="28" xfId="4" applyNumberFormat="1" applyFont="1" applyFill="1" applyBorder="1" applyAlignment="1">
      <alignment horizontal="center" wrapText="1"/>
    </xf>
    <xf numFmtId="0" fontId="27" fillId="4" borderId="8" xfId="4" applyFont="1" applyFill="1" applyBorder="1" applyAlignment="1">
      <alignment horizontal="center" shrinkToFit="1"/>
    </xf>
    <xf numFmtId="0" fontId="7" fillId="4" borderId="57" xfId="4" applyFont="1" applyFill="1" applyBorder="1" applyAlignment="1">
      <alignment horizontal="center" wrapText="1"/>
    </xf>
    <xf numFmtId="0" fontId="7" fillId="4" borderId="59" xfId="4" applyNumberFormat="1" applyFont="1" applyFill="1" applyBorder="1" applyAlignment="1">
      <alignment horizontal="center" wrapText="1"/>
    </xf>
    <xf numFmtId="0" fontId="4" fillId="0" borderId="0" xfId="4" applyFont="1" applyBorder="1" applyAlignment="1">
      <alignment horizontal="right" wrapText="1"/>
    </xf>
    <xf numFmtId="0" fontId="2" fillId="0" borderId="0" xfId="4" applyFont="1" applyBorder="1" applyAlignment="1">
      <alignment horizontal="left" wrapText="1"/>
    </xf>
    <xf numFmtId="0" fontId="7" fillId="0" borderId="94" xfId="0" applyFont="1" applyBorder="1" applyAlignment="1">
      <alignment horizontal="centerContinuous"/>
    </xf>
    <xf numFmtId="0" fontId="2" fillId="0" borderId="0" xfId="0" applyFont="1" applyBorder="1" applyAlignment="1">
      <alignment horizontal="left"/>
    </xf>
    <xf numFmtId="0" fontId="27" fillId="15" borderId="61" xfId="0" applyFont="1" applyFill="1" applyBorder="1" applyAlignment="1">
      <alignment horizontal="centerContinuous"/>
    </xf>
    <xf numFmtId="0" fontId="39" fillId="15" borderId="69" xfId="0" applyFont="1" applyFill="1" applyBorder="1" applyAlignment="1">
      <alignment horizontal="centerContinuous"/>
    </xf>
    <xf numFmtId="0" fontId="2" fillId="0" borderId="0" xfId="4" applyFont="1" applyBorder="1" applyAlignment="1">
      <alignment horizontal="right" wrapText="1"/>
    </xf>
    <xf numFmtId="0" fontId="2" fillId="0" borderId="0" xfId="0" applyFont="1" applyAlignment="1">
      <alignment vertical="center"/>
    </xf>
    <xf numFmtId="0" fontId="27" fillId="0" borderId="69" xfId="0" applyFont="1" applyFill="1" applyBorder="1" applyAlignment="1">
      <alignment horizontal="center" shrinkToFit="1"/>
    </xf>
    <xf numFmtId="0" fontId="27" fillId="0" borderId="96" xfId="0" applyFont="1" applyFill="1" applyBorder="1" applyAlignment="1">
      <alignment horizontal="center" shrinkToFit="1"/>
    </xf>
    <xf numFmtId="0" fontId="6" fillId="0" borderId="29" xfId="0" applyNumberFormat="1" applyFont="1" applyFill="1" applyBorder="1" applyAlignment="1">
      <alignment horizontal="center"/>
    </xf>
    <xf numFmtId="0" fontId="4" fillId="0" borderId="0" xfId="0" applyFont="1" applyBorder="1" applyAlignment="1">
      <alignment horizontal="left"/>
    </xf>
    <xf numFmtId="0" fontId="7" fillId="0" borderId="57" xfId="0" applyFont="1" applyFill="1" applyBorder="1" applyAlignment="1">
      <alignment horizontal="center"/>
    </xf>
    <xf numFmtId="0" fontId="2" fillId="0" borderId="0" xfId="0" applyFont="1" applyBorder="1" applyAlignment="1">
      <alignment horizontal="centerContinuous" wrapText="1"/>
    </xf>
    <xf numFmtId="0" fontId="2" fillId="0" borderId="9" xfId="0" applyFont="1" applyBorder="1" applyAlignment="1">
      <alignment horizontal="centerContinuous" wrapText="1"/>
    </xf>
    <xf numFmtId="0" fontId="4" fillId="0" borderId="12" xfId="0" applyFont="1" applyBorder="1" applyAlignment="1">
      <alignment horizontal="right"/>
    </xf>
    <xf numFmtId="0" fontId="4" fillId="0" borderId="14" xfId="0" applyFont="1" applyBorder="1" applyAlignment="1">
      <alignment horizontal="right"/>
    </xf>
    <xf numFmtId="0" fontId="11" fillId="16" borderId="1" xfId="0" applyFont="1" applyFill="1" applyBorder="1" applyAlignment="1"/>
    <xf numFmtId="0" fontId="14" fillId="16" borderId="1" xfId="0" applyFont="1" applyFill="1" applyBorder="1" applyAlignment="1"/>
    <xf numFmtId="0" fontId="7" fillId="16" borderId="26" xfId="0" applyNumberFormat="1" applyFont="1" applyFill="1" applyBorder="1" applyAlignment="1">
      <alignment horizontal="center"/>
    </xf>
    <xf numFmtId="49" fontId="23" fillId="16" borderId="26" xfId="0" applyNumberFormat="1" applyFont="1" applyFill="1" applyBorder="1" applyAlignment="1">
      <alignment horizontal="center"/>
    </xf>
    <xf numFmtId="0" fontId="23" fillId="16" borderId="27" xfId="0" applyNumberFormat="1" applyFont="1" applyFill="1" applyBorder="1" applyAlignment="1">
      <alignment horizontal="center"/>
    </xf>
    <xf numFmtId="0" fontId="14" fillId="16" borderId="27" xfId="0" applyNumberFormat="1" applyFont="1" applyFill="1" applyBorder="1" applyAlignment="1">
      <alignment horizontal="center"/>
    </xf>
    <xf numFmtId="49" fontId="7" fillId="16" borderId="27" xfId="0" applyNumberFormat="1" applyFont="1" applyFill="1" applyBorder="1" applyAlignment="1">
      <alignment horizontal="center"/>
    </xf>
    <xf numFmtId="0" fontId="7" fillId="16" borderId="28" xfId="0" applyNumberFormat="1" applyFont="1" applyFill="1" applyBorder="1" applyAlignment="1">
      <alignment horizontal="center"/>
    </xf>
    <xf numFmtId="0" fontId="2" fillId="0" borderId="101" xfId="0" applyFont="1" applyFill="1" applyBorder="1" applyAlignment="1">
      <alignment horizontal="centerContinuous" shrinkToFit="1"/>
    </xf>
    <xf numFmtId="0" fontId="21" fillId="0" borderId="102" xfId="0" applyFont="1" applyFill="1" applyBorder="1" applyAlignment="1">
      <alignment horizontal="centerContinuous"/>
    </xf>
    <xf numFmtId="0" fontId="2" fillId="0" borderId="103" xfId="0" applyFont="1" applyFill="1" applyBorder="1" applyAlignment="1">
      <alignment horizontal="center"/>
    </xf>
    <xf numFmtId="0" fontId="2" fillId="0" borderId="104" xfId="0" applyFont="1" applyFill="1" applyBorder="1" applyAlignment="1">
      <alignment horizontal="centerContinuous"/>
    </xf>
    <xf numFmtId="0" fontId="2" fillId="0" borderId="98" xfId="0" applyFont="1" applyFill="1" applyBorder="1" applyAlignment="1">
      <alignment horizontal="centerContinuous"/>
    </xf>
    <xf numFmtId="0" fontId="2" fillId="0" borderId="46" xfId="0" applyFont="1" applyFill="1" applyBorder="1" applyAlignment="1">
      <alignment horizontal="centerContinuous" shrinkToFit="1"/>
    </xf>
    <xf numFmtId="0" fontId="2" fillId="0" borderId="99" xfId="0" applyFont="1" applyFill="1" applyBorder="1" applyAlignment="1">
      <alignment horizontal="centerContinuous"/>
    </xf>
    <xf numFmtId="49" fontId="2" fillId="0" borderId="105" xfId="0" applyNumberFormat="1" applyFont="1" applyFill="1" applyBorder="1" applyAlignment="1">
      <alignment horizontal="center"/>
    </xf>
    <xf numFmtId="0" fontId="2" fillId="0" borderId="100" xfId="0" applyFont="1" applyFill="1" applyBorder="1" applyAlignment="1">
      <alignment horizontal="centerContinuous"/>
    </xf>
    <xf numFmtId="0" fontId="4" fillId="0" borderId="73" xfId="0" applyFont="1" applyBorder="1" applyAlignment="1">
      <alignment horizontal="right" wrapText="1"/>
    </xf>
    <xf numFmtId="0" fontId="54" fillId="11" borderId="107" xfId="0" applyFont="1" applyFill="1" applyBorder="1" applyAlignment="1">
      <alignment horizontal="center" wrapText="1"/>
    </xf>
    <xf numFmtId="0" fontId="54" fillId="11" borderId="108" xfId="0" applyFont="1" applyFill="1" applyBorder="1" applyAlignment="1">
      <alignment horizontal="center" wrapText="1"/>
    </xf>
    <xf numFmtId="0" fontId="4" fillId="0" borderId="106" xfId="0" applyFont="1" applyBorder="1" applyAlignment="1">
      <alignment horizontal="right" wrapText="1"/>
    </xf>
    <xf numFmtId="0" fontId="5" fillId="0" borderId="110" xfId="0" applyFont="1" applyBorder="1" applyAlignment="1">
      <alignment horizontal="center" wrapText="1"/>
    </xf>
    <xf numFmtId="0" fontId="5" fillId="0" borderId="64" xfId="0" applyFont="1" applyBorder="1" applyAlignment="1">
      <alignment horizontal="center" wrapText="1"/>
    </xf>
    <xf numFmtId="0" fontId="54" fillId="12" borderId="107" xfId="0" applyFont="1" applyFill="1" applyBorder="1" applyAlignment="1">
      <alignment horizontal="center" wrapText="1"/>
    </xf>
    <xf numFmtId="0" fontId="54" fillId="12" borderId="108" xfId="0" applyFont="1" applyFill="1" applyBorder="1" applyAlignment="1">
      <alignment horizontal="center" wrapText="1"/>
    </xf>
    <xf numFmtId="0" fontId="4" fillId="0" borderId="87" xfId="0" applyFont="1" applyBorder="1" applyAlignment="1">
      <alignment horizontal="right"/>
    </xf>
    <xf numFmtId="0" fontId="4" fillId="0" borderId="111" xfId="0" applyFont="1" applyBorder="1" applyAlignment="1">
      <alignment horizontal="centerContinuous"/>
    </xf>
    <xf numFmtId="0" fontId="6" fillId="4" borderId="65" xfId="0" applyFont="1" applyFill="1" applyBorder="1" applyAlignment="1">
      <alignment horizontal="right"/>
    </xf>
    <xf numFmtId="0" fontId="4" fillId="0" borderId="42" xfId="0" applyFont="1" applyBorder="1" applyAlignment="1"/>
    <xf numFmtId="0" fontId="4" fillId="0" borderId="46" xfId="0" applyFont="1" applyBorder="1" applyAlignment="1"/>
    <xf numFmtId="49" fontId="2" fillId="0" borderId="97" xfId="0" applyNumberFormat="1" applyFont="1" applyFill="1" applyBorder="1" applyAlignment="1">
      <alignment horizontal="centerContinuous"/>
    </xf>
    <xf numFmtId="0" fontId="2" fillId="0" borderId="97" xfId="0" applyFont="1" applyFill="1" applyBorder="1" applyAlignment="1">
      <alignment wrapText="1"/>
    </xf>
    <xf numFmtId="0" fontId="4" fillId="0" borderId="97" xfId="0" applyFont="1" applyFill="1" applyBorder="1" applyAlignment="1">
      <alignment horizontal="right" vertical="center"/>
    </xf>
    <xf numFmtId="0" fontId="2" fillId="0" borderId="97" xfId="0" applyNumberFormat="1" applyFont="1" applyFill="1" applyBorder="1" applyAlignment="1">
      <alignment horizontal="centerContinuous"/>
    </xf>
    <xf numFmtId="0" fontId="2" fillId="0" borderId="98" xfId="0" applyNumberFormat="1" applyFont="1" applyFill="1" applyBorder="1" applyAlignment="1">
      <alignment horizontal="centerContinuous"/>
    </xf>
    <xf numFmtId="49" fontId="2" fillId="0" borderId="99" xfId="0" applyNumberFormat="1" applyFont="1" applyFill="1" applyBorder="1" applyAlignment="1">
      <alignment horizontal="centerContinuous"/>
    </xf>
    <xf numFmtId="0" fontId="2" fillId="0" borderId="99" xfId="0" applyFont="1" applyFill="1" applyBorder="1" applyAlignment="1">
      <alignment wrapText="1"/>
    </xf>
    <xf numFmtId="0" fontId="4" fillId="0" borderId="99" xfId="0" applyFont="1" applyFill="1" applyBorder="1" applyAlignment="1">
      <alignment horizontal="right" vertical="center"/>
    </xf>
    <xf numFmtId="0" fontId="4" fillId="0" borderId="97" xfId="0" applyFont="1" applyBorder="1" applyAlignment="1">
      <alignment horizontal="right"/>
    </xf>
    <xf numFmtId="0" fontId="4" fillId="0" borderId="99" xfId="0" applyFont="1" applyBorder="1" applyAlignment="1">
      <alignment horizontal="right"/>
    </xf>
    <xf numFmtId="0" fontId="2" fillId="0" borderId="118" xfId="0" applyFont="1" applyBorder="1" applyAlignment="1">
      <alignment horizontal="centerContinuous"/>
    </xf>
    <xf numFmtId="0" fontId="4" fillId="0" borderId="52" xfId="0" applyFont="1" applyBorder="1" applyAlignment="1"/>
    <xf numFmtId="0" fontId="4" fillId="0" borderId="120" xfId="0" applyFont="1" applyBorder="1" applyAlignment="1">
      <alignment horizontal="right"/>
    </xf>
    <xf numFmtId="0" fontId="2" fillId="0" borderId="121" xfId="0" applyFont="1" applyBorder="1" applyAlignment="1">
      <alignment horizontal="centerContinuous"/>
    </xf>
    <xf numFmtId="0" fontId="2" fillId="0" borderId="116" xfId="0" applyFont="1" applyFill="1" applyBorder="1" applyAlignment="1">
      <alignment horizontal="centerContinuous"/>
    </xf>
    <xf numFmtId="49" fontId="64" fillId="13" borderId="117" xfId="0" applyNumberFormat="1" applyFont="1" applyFill="1" applyBorder="1" applyAlignment="1">
      <alignment horizontal="centerContinuous"/>
    </xf>
    <xf numFmtId="0" fontId="64" fillId="13" borderId="117" xfId="0" applyFont="1" applyFill="1" applyBorder="1" applyAlignment="1">
      <alignment wrapText="1"/>
    </xf>
    <xf numFmtId="0" fontId="63" fillId="13" borderId="117" xfId="0" applyFont="1" applyFill="1" applyBorder="1" applyAlignment="1">
      <alignment horizontal="right" vertical="center"/>
    </xf>
    <xf numFmtId="0" fontId="64" fillId="13" borderId="114" xfId="0" applyFont="1" applyFill="1" applyBorder="1" applyAlignment="1">
      <alignment horizontal="centerContinuous"/>
    </xf>
    <xf numFmtId="0" fontId="64" fillId="13" borderId="97" xfId="0" applyNumberFormat="1" applyFont="1" applyFill="1" applyBorder="1" applyAlignment="1">
      <alignment horizontal="centerContinuous"/>
    </xf>
    <xf numFmtId="0" fontId="64" fillId="13" borderId="97" xfId="0" applyFont="1" applyFill="1" applyBorder="1" applyAlignment="1">
      <alignment wrapText="1"/>
    </xf>
    <xf numFmtId="0" fontId="63" fillId="13" borderId="97" xfId="0" applyFont="1" applyFill="1" applyBorder="1" applyAlignment="1">
      <alignment horizontal="right" vertical="center"/>
    </xf>
    <xf numFmtId="0" fontId="64" fillId="13" borderId="98" xfId="0" applyNumberFormat="1" applyFont="1" applyFill="1" applyBorder="1" applyAlignment="1">
      <alignment horizontal="centerContinuous"/>
    </xf>
    <xf numFmtId="0" fontId="2" fillId="17" borderId="100" xfId="0" applyNumberFormat="1" applyFont="1" applyFill="1" applyBorder="1" applyAlignment="1">
      <alignment horizontal="centerContinuous"/>
    </xf>
    <xf numFmtId="0" fontId="66" fillId="0" borderId="123" xfId="0" applyFont="1" applyBorder="1" applyAlignment="1">
      <alignment horizontal="centerContinuous"/>
    </xf>
    <xf numFmtId="0" fontId="67" fillId="0" borderId="124" xfId="0" applyFont="1" applyBorder="1" applyAlignment="1">
      <alignment horizontal="centerContinuous"/>
    </xf>
    <xf numFmtId="0" fontId="68" fillId="0" borderId="113" xfId="0" applyFont="1" applyFill="1" applyBorder="1" applyAlignment="1">
      <alignment horizontal="centerContinuous"/>
    </xf>
    <xf numFmtId="0" fontId="52" fillId="0" borderId="31" xfId="0" applyFont="1" applyBorder="1" applyAlignment="1">
      <alignment horizontal="centerContinuous" wrapText="1"/>
    </xf>
    <xf numFmtId="49" fontId="2" fillId="0" borderId="119" xfId="0" applyNumberFormat="1" applyFont="1" applyBorder="1" applyAlignment="1">
      <alignment horizontal="centerContinuous"/>
    </xf>
    <xf numFmtId="49" fontId="7" fillId="0" borderId="60" xfId="0" applyNumberFormat="1" applyFont="1" applyFill="1" applyBorder="1" applyAlignment="1">
      <alignment horizontal="center"/>
    </xf>
    <xf numFmtId="0" fontId="51" fillId="2" borderId="125" xfId="0" applyFont="1" applyFill="1" applyBorder="1" applyAlignment="1">
      <alignment horizontal="right"/>
    </xf>
    <xf numFmtId="0" fontId="51" fillId="2" borderId="126" xfId="0" applyFont="1" applyFill="1" applyBorder="1" applyAlignment="1">
      <alignment horizontal="left"/>
    </xf>
    <xf numFmtId="0" fontId="44" fillId="2" borderId="126" xfId="0" applyFont="1" applyFill="1" applyBorder="1" applyAlignment="1">
      <alignment horizontal="left"/>
    </xf>
    <xf numFmtId="0" fontId="4" fillId="2" borderId="126" xfId="0" applyFont="1" applyFill="1" applyBorder="1" applyAlignment="1">
      <alignment horizontal="centerContinuous"/>
    </xf>
    <xf numFmtId="0" fontId="5" fillId="2" borderId="126" xfId="0" applyFont="1" applyFill="1" applyBorder="1" applyAlignment="1">
      <alignment horizontal="centerContinuous"/>
    </xf>
    <xf numFmtId="0" fontId="45" fillId="2" borderId="127" xfId="1" applyFont="1" applyFill="1" applyBorder="1" applyAlignment="1" applyProtection="1">
      <alignment horizontal="right"/>
    </xf>
    <xf numFmtId="0" fontId="7" fillId="19" borderId="26" xfId="0" applyNumberFormat="1" applyFont="1" applyFill="1" applyBorder="1" applyAlignment="1">
      <alignment horizontal="center"/>
    </xf>
    <xf numFmtId="49" fontId="28" fillId="19" borderId="26" xfId="0" applyNumberFormat="1" applyFont="1" applyFill="1" applyBorder="1" applyAlignment="1">
      <alignment horizontal="center"/>
    </xf>
    <xf numFmtId="0" fontId="28" fillId="19" borderId="27" xfId="0" applyNumberFormat="1" applyFont="1" applyFill="1" applyBorder="1" applyAlignment="1">
      <alignment horizontal="center"/>
    </xf>
    <xf numFmtId="49" fontId="7" fillId="19" borderId="27" xfId="0" applyNumberFormat="1" applyFont="1" applyFill="1" applyBorder="1" applyAlignment="1">
      <alignment horizontal="center"/>
    </xf>
    <xf numFmtId="0" fontId="0" fillId="0" borderId="0" xfId="0" applyAlignment="1">
      <alignment vertical="center"/>
    </xf>
    <xf numFmtId="0" fontId="46" fillId="0" borderId="0" xfId="3" applyFont="1" applyAlignment="1">
      <alignment vertical="center" wrapText="1"/>
    </xf>
    <xf numFmtId="0" fontId="70" fillId="16" borderId="27" xfId="0" applyFont="1" applyFill="1" applyBorder="1" applyAlignment="1">
      <alignment horizontal="centerContinuous" wrapText="1"/>
    </xf>
    <xf numFmtId="0" fontId="70" fillId="16" borderId="58" xfId="0" applyFont="1" applyFill="1" applyBorder="1" applyAlignment="1">
      <alignment horizontal="centerContinuous" wrapText="1"/>
    </xf>
    <xf numFmtId="0" fontId="69" fillId="16" borderId="128" xfId="0" applyFont="1" applyFill="1" applyBorder="1" applyAlignment="1">
      <alignment horizontal="centerContinuous"/>
    </xf>
    <xf numFmtId="0" fontId="4" fillId="0" borderId="112" xfId="0" applyFont="1" applyBorder="1" applyAlignment="1">
      <alignment horizontal="centerContinuous"/>
    </xf>
    <xf numFmtId="0" fontId="27" fillId="0" borderId="96" xfId="0" applyFont="1" applyFill="1" applyBorder="1" applyAlignment="1">
      <alignment horizontal="centerContinuous" shrinkToFit="1"/>
    </xf>
    <xf numFmtId="0" fontId="27" fillId="0" borderId="73" xfId="0" applyFont="1" applyFill="1" applyBorder="1" applyAlignment="1">
      <alignment horizontal="center" shrinkToFit="1"/>
    </xf>
    <xf numFmtId="0" fontId="27" fillId="0" borderId="130" xfId="0" applyFont="1" applyFill="1" applyBorder="1" applyAlignment="1">
      <alignment horizontal="center" shrinkToFit="1"/>
    </xf>
    <xf numFmtId="0" fontId="72" fillId="18" borderId="69" xfId="0" applyFont="1" applyFill="1" applyBorder="1" applyAlignment="1">
      <alignment horizontal="center" shrinkToFit="1"/>
    </xf>
    <xf numFmtId="0" fontId="71" fillId="18" borderId="131" xfId="0" applyFont="1" applyFill="1" applyBorder="1" applyAlignment="1">
      <alignment horizontal="centerContinuous"/>
    </xf>
    <xf numFmtId="0" fontId="2" fillId="0" borderId="68" xfId="0" applyFont="1" applyBorder="1" applyAlignment="1">
      <alignment horizontal="center" vertical="center"/>
    </xf>
    <xf numFmtId="0" fontId="40" fillId="0" borderId="132" xfId="0" applyFont="1" applyFill="1" applyBorder="1" applyAlignment="1">
      <alignment horizontal="right" vertical="center" wrapText="1"/>
    </xf>
    <xf numFmtId="0" fontId="2" fillId="0" borderId="43" xfId="0" applyFont="1" applyFill="1" applyBorder="1" applyAlignment="1">
      <alignment horizontal="center" vertical="center" wrapText="1"/>
    </xf>
    <xf numFmtId="0" fontId="0" fillId="0" borderId="43" xfId="0" applyFill="1" applyBorder="1" applyAlignment="1">
      <alignment horizontal="center" vertical="center" wrapText="1"/>
    </xf>
    <xf numFmtId="0" fontId="2" fillId="0" borderId="47" xfId="0" applyFont="1" applyFill="1" applyBorder="1" applyAlignment="1">
      <alignment horizontal="center" vertical="center"/>
    </xf>
    <xf numFmtId="0" fontId="2" fillId="0" borderId="47" xfId="0" applyFont="1" applyFill="1" applyBorder="1" applyAlignment="1">
      <alignment horizontal="center" vertical="center" wrapText="1"/>
    </xf>
    <xf numFmtId="0" fontId="2" fillId="0" borderId="43" xfId="0" applyFont="1" applyFill="1" applyBorder="1" applyAlignment="1">
      <alignment horizontal="center" vertical="center"/>
    </xf>
    <xf numFmtId="0" fontId="2" fillId="0" borderId="43" xfId="0" quotePrefix="1" applyFont="1" applyFill="1" applyBorder="1" applyAlignment="1">
      <alignment horizontal="center" vertical="center" wrapText="1"/>
    </xf>
    <xf numFmtId="0" fontId="2" fillId="0" borderId="45" xfId="0" applyFont="1" applyFill="1" applyBorder="1" applyAlignment="1">
      <alignment horizontal="centerContinuous" shrinkToFit="1"/>
    </xf>
    <xf numFmtId="0" fontId="21" fillId="0" borderId="133" xfId="0" applyFont="1" applyFill="1" applyBorder="1" applyAlignment="1">
      <alignment horizontal="centerContinuous"/>
    </xf>
    <xf numFmtId="0" fontId="2" fillId="0" borderId="134" xfId="0" applyFont="1" applyFill="1" applyBorder="1" applyAlignment="1">
      <alignment horizontal="center"/>
    </xf>
    <xf numFmtId="0" fontId="2" fillId="0" borderId="135" xfId="0" applyFont="1" applyFill="1" applyBorder="1" applyAlignment="1">
      <alignment horizontal="centerContinuous"/>
    </xf>
    <xf numFmtId="0" fontId="7" fillId="0" borderId="8" xfId="0" applyFont="1" applyFill="1" applyBorder="1" applyAlignment="1">
      <alignment horizontal="center" shrinkToFit="1"/>
    </xf>
    <xf numFmtId="0" fontId="73" fillId="0" borderId="24" xfId="5" applyFont="1" applyBorder="1" applyAlignment="1">
      <alignment horizontal="centerContinuous" wrapText="1"/>
    </xf>
    <xf numFmtId="0" fontId="16" fillId="0" borderId="0" xfId="5" applyFont="1" applyBorder="1" applyAlignment="1">
      <alignment horizontal="centerContinuous" wrapText="1"/>
    </xf>
    <xf numFmtId="0" fontId="2" fillId="0" borderId="0" xfId="5" applyFont="1" applyBorder="1" applyAlignment="1">
      <alignment wrapText="1"/>
    </xf>
    <xf numFmtId="0" fontId="4" fillId="0" borderId="0" xfId="5" applyFont="1" applyBorder="1" applyAlignment="1">
      <alignment wrapText="1"/>
    </xf>
    <xf numFmtId="0" fontId="7" fillId="0" borderId="26" xfId="5" applyFont="1" applyBorder="1" applyAlignment="1">
      <alignment horizontal="center" wrapText="1"/>
    </xf>
    <xf numFmtId="0" fontId="7" fillId="0" borderId="26" xfId="5" applyFont="1" applyBorder="1" applyAlignment="1">
      <alignment horizontal="center" vertical="center" shrinkToFit="1"/>
    </xf>
    <xf numFmtId="49" fontId="7" fillId="0" borderId="28" xfId="5" applyNumberFormat="1" applyFont="1" applyBorder="1" applyAlignment="1">
      <alignment horizontal="center" vertical="center" wrapText="1"/>
    </xf>
    <xf numFmtId="0" fontId="7" fillId="0" borderId="26" xfId="5" applyFont="1" applyFill="1" applyBorder="1" applyAlignment="1">
      <alignment horizontal="center" wrapText="1"/>
    </xf>
    <xf numFmtId="49" fontId="27" fillId="0" borderId="28" xfId="5" applyNumberFormat="1" applyFont="1" applyBorder="1" applyAlignment="1">
      <alignment horizontal="center" vertical="center" wrapText="1"/>
    </xf>
    <xf numFmtId="0" fontId="7" fillId="0" borderId="28" xfId="5" applyNumberFormat="1" applyFont="1" applyFill="1" applyBorder="1" applyAlignment="1">
      <alignment horizontal="center" vertical="center" wrapText="1"/>
    </xf>
    <xf numFmtId="0" fontId="7" fillId="0" borderId="28" xfId="5" applyNumberFormat="1" applyFont="1" applyFill="1" applyBorder="1" applyAlignment="1">
      <alignment horizontal="center" wrapText="1"/>
    </xf>
    <xf numFmtId="0" fontId="7" fillId="0" borderId="28" xfId="5" applyNumberFormat="1" applyFont="1" applyBorder="1" applyAlignment="1">
      <alignment horizontal="center" wrapText="1"/>
    </xf>
    <xf numFmtId="49" fontId="7" fillId="0" borderId="28" xfId="5" applyNumberFormat="1" applyFont="1" applyFill="1" applyBorder="1" applyAlignment="1">
      <alignment horizontal="center" shrinkToFit="1"/>
    </xf>
    <xf numFmtId="0" fontId="7" fillId="0" borderId="28" xfId="5" quotePrefix="1" applyNumberFormat="1" applyFont="1" applyFill="1" applyBorder="1" applyAlignment="1">
      <alignment horizontal="center" vertical="center" wrapText="1"/>
    </xf>
    <xf numFmtId="0" fontId="4" fillId="0" borderId="0" xfId="5" applyFont="1" applyBorder="1" applyAlignment="1">
      <alignment horizontal="right" wrapText="1"/>
    </xf>
    <xf numFmtId="0" fontId="2" fillId="0" borderId="0" xfId="5" applyFont="1" applyBorder="1" applyAlignment="1">
      <alignment horizontal="left" wrapText="1"/>
    </xf>
    <xf numFmtId="0" fontId="27" fillId="15" borderId="1" xfId="4" applyFont="1" applyFill="1" applyBorder="1" applyAlignment="1">
      <alignment horizontal="center" shrinkToFit="1"/>
    </xf>
    <xf numFmtId="0" fontId="7" fillId="15" borderId="26" xfId="4" applyFont="1" applyFill="1" applyBorder="1" applyAlignment="1">
      <alignment horizontal="center" wrapText="1"/>
    </xf>
    <xf numFmtId="9" fontId="7" fillId="15" borderId="26" xfId="2" applyFont="1" applyFill="1" applyBorder="1" applyAlignment="1">
      <alignment horizontal="center" shrinkToFit="1"/>
    </xf>
    <xf numFmtId="9" fontId="7" fillId="15" borderId="27" xfId="2" applyFont="1" applyFill="1" applyBorder="1" applyAlignment="1">
      <alignment horizontal="center" shrinkToFit="1"/>
    </xf>
    <xf numFmtId="0" fontId="7" fillId="15" borderId="27" xfId="2" applyNumberFormat="1" applyFont="1" applyFill="1" applyBorder="1" applyAlignment="1">
      <alignment horizontal="center" shrinkToFit="1"/>
    </xf>
    <xf numFmtId="0" fontId="7" fillId="15" borderId="28" xfId="4" applyNumberFormat="1" applyFont="1" applyFill="1" applyBorder="1" applyAlignment="1">
      <alignment horizontal="center" vertical="center" wrapText="1"/>
    </xf>
    <xf numFmtId="9" fontId="7" fillId="15" borderId="27" xfId="2" applyFont="1" applyFill="1" applyBorder="1" applyAlignment="1">
      <alignment horizontal="center" vertical="center" shrinkToFit="1"/>
    </xf>
    <xf numFmtId="0" fontId="7" fillId="15" borderId="28" xfId="4" applyNumberFormat="1" applyFont="1" applyFill="1" applyBorder="1" applyAlignment="1">
      <alignment horizontal="center" wrapText="1"/>
    </xf>
    <xf numFmtId="0" fontId="7" fillId="15" borderId="27" xfId="2" applyNumberFormat="1" applyFont="1" applyFill="1" applyBorder="1" applyAlignment="1">
      <alignment horizontal="center" vertical="center" shrinkToFit="1"/>
    </xf>
    <xf numFmtId="9" fontId="7" fillId="15" borderId="26" xfId="2" applyFont="1" applyFill="1" applyBorder="1" applyAlignment="1">
      <alignment horizontal="center" vertical="center" shrinkToFit="1"/>
    </xf>
    <xf numFmtId="0" fontId="7" fillId="15" borderId="28" xfId="4" quotePrefix="1" applyNumberFormat="1" applyFont="1" applyFill="1" applyBorder="1" applyAlignment="1">
      <alignment horizontal="center" vertical="center" wrapText="1"/>
    </xf>
    <xf numFmtId="0" fontId="7" fillId="15" borderId="28" xfId="0" applyNumberFormat="1" applyFont="1" applyFill="1" applyBorder="1" applyAlignment="1">
      <alignment horizontal="center" wrapText="1"/>
    </xf>
    <xf numFmtId="49" fontId="7" fillId="15" borderId="28" xfId="4" applyNumberFormat="1" applyFont="1" applyFill="1" applyBorder="1" applyAlignment="1">
      <alignment horizontal="center" vertical="center" shrinkToFit="1"/>
    </xf>
    <xf numFmtId="0" fontId="27" fillId="15" borderId="35" xfId="4" applyFont="1" applyFill="1" applyBorder="1" applyAlignment="1">
      <alignment horizontal="center" shrinkToFit="1"/>
    </xf>
    <xf numFmtId="0" fontId="7" fillId="15" borderId="60" xfId="4" applyFont="1" applyFill="1" applyBorder="1" applyAlignment="1">
      <alignment horizontal="center" wrapText="1"/>
    </xf>
    <xf numFmtId="9" fontId="7" fillId="15" borderId="60" xfId="2" applyFont="1" applyFill="1" applyBorder="1" applyAlignment="1">
      <alignment horizontal="center" shrinkToFit="1"/>
    </xf>
    <xf numFmtId="9" fontId="7" fillId="15" borderId="13" xfId="2" applyFont="1" applyFill="1" applyBorder="1" applyAlignment="1">
      <alignment horizontal="center" vertical="center" shrinkToFit="1"/>
    </xf>
    <xf numFmtId="0" fontId="7" fillId="15" borderId="13" xfId="2" applyNumberFormat="1" applyFont="1" applyFill="1" applyBorder="1" applyAlignment="1">
      <alignment horizontal="center" vertical="center" shrinkToFit="1"/>
    </xf>
    <xf numFmtId="0" fontId="7" fillId="15" borderId="13" xfId="2" applyNumberFormat="1" applyFont="1" applyFill="1" applyBorder="1" applyAlignment="1">
      <alignment horizontal="center" shrinkToFit="1"/>
    </xf>
    <xf numFmtId="0" fontId="7" fillId="15" borderId="38" xfId="4" applyNumberFormat="1" applyFont="1" applyFill="1" applyBorder="1" applyAlignment="1">
      <alignment horizontal="center" vertical="center" wrapText="1"/>
    </xf>
    <xf numFmtId="9" fontId="7" fillId="15" borderId="60" xfId="2" applyFont="1" applyFill="1" applyBorder="1" applyAlignment="1">
      <alignment horizontal="center" vertical="center" shrinkToFit="1"/>
    </xf>
    <xf numFmtId="49" fontId="7" fillId="15" borderId="38" xfId="4" applyNumberFormat="1" applyFont="1" applyFill="1" applyBorder="1" applyAlignment="1">
      <alignment horizontal="center" vertical="center" shrinkToFit="1"/>
    </xf>
    <xf numFmtId="0" fontId="16" fillId="0" borderId="0" xfId="4" applyFont="1" applyBorder="1" applyAlignment="1">
      <alignment horizontal="centerContinuous"/>
    </xf>
    <xf numFmtId="0" fontId="7" fillId="15" borderId="26" xfId="4" applyFont="1" applyFill="1" applyBorder="1" applyAlignment="1">
      <alignment horizontal="center"/>
    </xf>
    <xf numFmtId="0" fontId="7" fillId="15" borderId="60" xfId="4" applyFont="1" applyFill="1" applyBorder="1" applyAlignment="1">
      <alignment horizontal="center"/>
    </xf>
    <xf numFmtId="0" fontId="7" fillId="4" borderId="26" xfId="4" applyFont="1" applyFill="1" applyBorder="1" applyAlignment="1">
      <alignment horizontal="center"/>
    </xf>
    <xf numFmtId="0" fontId="2" fillId="0" borderId="0" xfId="4" applyFont="1" applyBorder="1" applyAlignment="1">
      <alignment horizontal="right"/>
    </xf>
    <xf numFmtId="0" fontId="4" fillId="0" borderId="0" xfId="4" applyFont="1" applyBorder="1" applyAlignment="1">
      <alignment horizontal="right"/>
    </xf>
    <xf numFmtId="0" fontId="7" fillId="15" borderId="26" xfId="4" applyFont="1" applyFill="1" applyBorder="1" applyAlignment="1">
      <alignment horizontal="center" vertical="center"/>
    </xf>
    <xf numFmtId="0" fontId="6" fillId="15" borderId="26" xfId="4" applyFont="1" applyFill="1" applyBorder="1" applyAlignment="1">
      <alignment horizontal="center"/>
    </xf>
    <xf numFmtId="49" fontId="7" fillId="0" borderId="28" xfId="0" applyNumberFormat="1" applyFont="1" applyFill="1" applyBorder="1" applyAlignment="1">
      <alignment horizontal="center" shrinkToFit="1"/>
    </xf>
    <xf numFmtId="0" fontId="7" fillId="0" borderId="28" xfId="0" applyNumberFormat="1" applyFont="1" applyFill="1" applyBorder="1" applyAlignment="1">
      <alignment horizontal="center" wrapText="1"/>
    </xf>
    <xf numFmtId="0" fontId="7" fillId="0" borderId="28"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shrinkToFit="1"/>
    </xf>
    <xf numFmtId="0" fontId="7" fillId="0" borderId="28" xfId="0" applyNumberFormat="1" applyFont="1" applyBorder="1" applyAlignment="1">
      <alignment horizontal="center" vertical="center" wrapText="1"/>
    </xf>
    <xf numFmtId="9" fontId="7" fillId="0" borderId="57" xfId="2" applyFont="1" applyFill="1" applyBorder="1" applyAlignment="1">
      <alignment horizontal="center" shrinkToFit="1"/>
    </xf>
    <xf numFmtId="0" fontId="7" fillId="0" borderId="58" xfId="2" applyNumberFormat="1" applyFont="1" applyFill="1" applyBorder="1" applyAlignment="1">
      <alignment horizontal="center" shrinkToFit="1"/>
    </xf>
    <xf numFmtId="0" fontId="7" fillId="0" borderId="59" xfId="0" applyNumberFormat="1" applyFont="1" applyFill="1" applyBorder="1" applyAlignment="1">
      <alignment horizontal="center" wrapText="1"/>
    </xf>
    <xf numFmtId="9" fontId="7" fillId="0" borderId="58" xfId="2" applyFont="1" applyFill="1" applyBorder="1" applyAlignment="1">
      <alignment horizontal="center" shrinkToFit="1"/>
    </xf>
    <xf numFmtId="0" fontId="7" fillId="0" borderId="26" xfId="0" applyFont="1" applyFill="1" applyBorder="1" applyAlignment="1">
      <alignment horizontal="center" wrapText="1"/>
    </xf>
    <xf numFmtId="0" fontId="7" fillId="0" borderId="60" xfId="5" applyFont="1" applyFill="1" applyBorder="1" applyAlignment="1">
      <alignment horizontal="center" wrapText="1"/>
    </xf>
    <xf numFmtId="0" fontId="7" fillId="0" borderId="26" xfId="5" applyFont="1" applyFill="1" applyBorder="1" applyAlignment="1">
      <alignment horizontal="center" vertical="center" wrapText="1"/>
    </xf>
    <xf numFmtId="0" fontId="7" fillId="0" borderId="57" xfId="0" applyFont="1" applyFill="1" applyBorder="1" applyAlignment="1">
      <alignment horizontal="center" wrapText="1"/>
    </xf>
    <xf numFmtId="0" fontId="2" fillId="0" borderId="0" xfId="5" applyFont="1" applyBorder="1" applyAlignment="1"/>
    <xf numFmtId="0" fontId="27" fillId="0" borderId="95" xfId="4" applyFont="1" applyFill="1" applyBorder="1" applyAlignment="1">
      <alignment horizontal="center" shrinkToFit="1"/>
    </xf>
    <xf numFmtId="0" fontId="6" fillId="0" borderId="1" xfId="0" applyFont="1" applyBorder="1" applyAlignment="1">
      <alignment horizontal="center" shrinkToFit="1"/>
    </xf>
    <xf numFmtId="0" fontId="6" fillId="0" borderId="1" xfId="0" applyFont="1" applyFill="1" applyBorder="1" applyAlignment="1">
      <alignment horizontal="center" shrinkToFit="1"/>
    </xf>
    <xf numFmtId="0" fontId="2" fillId="0" borderId="27" xfId="0" applyFont="1" applyBorder="1" applyAlignment="1">
      <alignment horizontal="centerContinuous" wrapText="1"/>
    </xf>
    <xf numFmtId="0" fontId="2" fillId="0" borderId="58" xfId="0" applyFont="1" applyBorder="1" applyAlignment="1">
      <alignment horizontal="centerContinuous" wrapText="1"/>
    </xf>
    <xf numFmtId="0" fontId="2" fillId="0" borderId="0" xfId="0" applyFont="1" applyBorder="1" applyAlignment="1">
      <alignment horizontal="centerContinuous"/>
    </xf>
    <xf numFmtId="0" fontId="5" fillId="0" borderId="0" xfId="0" applyFont="1" applyBorder="1" applyAlignment="1">
      <alignment horizontal="centerContinuous" wrapText="1"/>
    </xf>
    <xf numFmtId="0" fontId="53" fillId="0" borderId="1" xfId="5" applyFont="1" applyBorder="1" applyAlignment="1">
      <alignment horizontal="center" shrinkToFit="1"/>
    </xf>
    <xf numFmtId="0" fontId="53" fillId="0" borderId="1" xfId="0" applyFont="1" applyFill="1" applyBorder="1" applyAlignment="1">
      <alignment horizontal="center" shrinkToFit="1"/>
    </xf>
    <xf numFmtId="0" fontId="53" fillId="0" borderId="35" xfId="5" applyFont="1" applyBorder="1" applyAlignment="1">
      <alignment horizontal="center" shrinkToFit="1"/>
    </xf>
    <xf numFmtId="0" fontId="53" fillId="0" borderId="1" xfId="0" applyFont="1" applyFill="1" applyBorder="1" applyAlignment="1">
      <alignment horizontal="center" vertical="center" shrinkToFit="1"/>
    </xf>
    <xf numFmtId="0" fontId="53" fillId="0" borderId="8" xfId="0" applyFont="1" applyFill="1" applyBorder="1" applyAlignment="1">
      <alignment horizontal="center" shrinkToFit="1"/>
    </xf>
    <xf numFmtId="0" fontId="75" fillId="0" borderId="34" xfId="0" applyFont="1" applyBorder="1" applyAlignment="1">
      <alignment horizontal="centerContinuous"/>
    </xf>
    <xf numFmtId="0" fontId="76" fillId="0" borderId="34" xfId="0" applyFont="1" applyBorder="1" applyAlignment="1">
      <alignment horizontal="centerContinuous" vertical="center" wrapText="1"/>
    </xf>
    <xf numFmtId="0" fontId="37" fillId="0" borderId="0" xfId="0" applyFont="1" applyBorder="1" applyAlignment="1">
      <alignment horizontal="center"/>
    </xf>
    <xf numFmtId="0" fontId="77" fillId="0" borderId="26" xfId="4" applyFont="1" applyBorder="1" applyAlignment="1">
      <alignment horizontal="center"/>
    </xf>
    <xf numFmtId="0" fontId="77" fillId="4" borderId="57" xfId="4" applyFont="1" applyFill="1" applyBorder="1" applyAlignment="1">
      <alignment horizontal="center"/>
    </xf>
    <xf numFmtId="0" fontId="77" fillId="15" borderId="26" xfId="4" applyFont="1" applyFill="1" applyBorder="1" applyAlignment="1">
      <alignment horizontal="center"/>
    </xf>
    <xf numFmtId="0" fontId="72" fillId="13" borderId="61" xfId="0" applyFont="1" applyFill="1" applyBorder="1" applyAlignment="1">
      <alignment horizontal="centerContinuous" shrinkToFit="1"/>
    </xf>
    <xf numFmtId="0" fontId="52" fillId="0" borderId="32" xfId="0" applyFont="1" applyBorder="1" applyAlignment="1">
      <alignment horizontal="centerContinuous" wrapText="1"/>
    </xf>
    <xf numFmtId="0" fontId="35" fillId="0" borderId="32" xfId="0" applyFont="1" applyBorder="1" applyAlignment="1">
      <alignment horizontal="centerContinuous" wrapText="1"/>
    </xf>
    <xf numFmtId="9" fontId="7" fillId="0" borderId="60" xfId="2" applyFont="1" applyBorder="1" applyAlignment="1">
      <alignment horizontal="center" shrinkToFit="1"/>
    </xf>
    <xf numFmtId="0" fontId="7" fillId="0" borderId="38" xfId="5" applyNumberFormat="1" applyFont="1" applyBorder="1" applyAlignment="1">
      <alignment horizontal="center" vertical="center" wrapText="1"/>
    </xf>
    <xf numFmtId="0" fontId="72" fillId="18" borderId="1" xfId="5" applyFont="1" applyFill="1" applyBorder="1" applyAlignment="1">
      <alignment horizontal="center" shrinkToFit="1"/>
    </xf>
    <xf numFmtId="0" fontId="72" fillId="18" borderId="137" xfId="5" applyFont="1" applyFill="1" applyBorder="1" applyAlignment="1">
      <alignment horizontal="center" shrinkToFit="1"/>
    </xf>
    <xf numFmtId="0" fontId="72" fillId="18" borderId="138" xfId="5" applyFont="1" applyFill="1" applyBorder="1" applyAlignment="1">
      <alignment horizontal="center" wrapText="1"/>
    </xf>
    <xf numFmtId="0" fontId="72" fillId="18" borderId="138" xfId="5" applyFont="1" applyFill="1" applyBorder="1" applyAlignment="1">
      <alignment horizontal="center" vertical="center" shrinkToFit="1"/>
    </xf>
    <xf numFmtId="9" fontId="72" fillId="18" borderId="138" xfId="2" applyFont="1" applyFill="1" applyBorder="1" applyAlignment="1">
      <alignment horizontal="center" vertical="center" shrinkToFit="1"/>
    </xf>
    <xf numFmtId="0" fontId="72" fillId="18" borderId="138" xfId="2" applyNumberFormat="1" applyFont="1" applyFill="1" applyBorder="1" applyAlignment="1">
      <alignment horizontal="center" vertical="center" shrinkToFit="1"/>
    </xf>
    <xf numFmtId="0" fontId="72" fillId="18" borderId="138" xfId="2" applyNumberFormat="1" applyFont="1" applyFill="1" applyBorder="1" applyAlignment="1">
      <alignment horizontal="center" shrinkToFit="1"/>
    </xf>
    <xf numFmtId="49" fontId="72" fillId="18" borderId="139" xfId="5" applyNumberFormat="1" applyFont="1" applyFill="1" applyBorder="1" applyAlignment="1">
      <alignment horizontal="center" vertical="center" wrapText="1"/>
    </xf>
    <xf numFmtId="0" fontId="72" fillId="18" borderId="137" xfId="0" applyFont="1" applyFill="1" applyBorder="1" applyAlignment="1">
      <alignment horizontal="center" shrinkToFit="1"/>
    </xf>
    <xf numFmtId="0" fontId="72" fillId="18" borderId="138" xfId="0" applyFont="1" applyFill="1" applyBorder="1" applyAlignment="1">
      <alignment horizontal="center" wrapText="1"/>
    </xf>
    <xf numFmtId="9" fontId="72" fillId="18" borderId="138" xfId="2" applyFont="1" applyFill="1" applyBorder="1" applyAlignment="1">
      <alignment horizontal="center" shrinkToFit="1"/>
    </xf>
    <xf numFmtId="0" fontId="72" fillId="18" borderId="139" xfId="0" applyNumberFormat="1" applyFont="1" applyFill="1" applyBorder="1" applyAlignment="1">
      <alignment horizontal="center" wrapText="1"/>
    </xf>
    <xf numFmtId="0" fontId="72" fillId="18" borderId="139" xfId="0" applyNumberFormat="1" applyFont="1" applyFill="1" applyBorder="1" applyAlignment="1">
      <alignment horizontal="center" vertical="center" wrapText="1"/>
    </xf>
    <xf numFmtId="0" fontId="72" fillId="18" borderId="139" xfId="0" quotePrefix="1" applyNumberFormat="1" applyFont="1" applyFill="1" applyBorder="1" applyAlignment="1">
      <alignment horizontal="center" wrapText="1"/>
    </xf>
    <xf numFmtId="0" fontId="72" fillId="18" borderId="139" xfId="5" applyNumberFormat="1" applyFont="1" applyFill="1" applyBorder="1" applyAlignment="1">
      <alignment horizontal="center" wrapText="1"/>
    </xf>
    <xf numFmtId="0" fontId="7" fillId="20" borderId="1" xfId="5" applyFont="1" applyFill="1" applyBorder="1" applyAlignment="1">
      <alignment horizontal="center" shrinkToFit="1"/>
    </xf>
    <xf numFmtId="0" fontId="7" fillId="20" borderId="26" xfId="5" applyFont="1" applyFill="1" applyBorder="1" applyAlignment="1">
      <alignment horizontal="center" wrapText="1"/>
    </xf>
    <xf numFmtId="9" fontId="7" fillId="20" borderId="26" xfId="2" applyFont="1" applyFill="1" applyBorder="1" applyAlignment="1">
      <alignment horizontal="center" shrinkToFit="1"/>
    </xf>
    <xf numFmtId="9" fontId="7" fillId="20" borderId="27" xfId="2" applyFont="1" applyFill="1" applyBorder="1" applyAlignment="1">
      <alignment horizontal="center" vertical="center" shrinkToFit="1"/>
    </xf>
    <xf numFmtId="0" fontId="7" fillId="20" borderId="27" xfId="2" applyNumberFormat="1" applyFont="1" applyFill="1" applyBorder="1" applyAlignment="1">
      <alignment horizontal="center" shrinkToFit="1"/>
    </xf>
    <xf numFmtId="0" fontId="7" fillId="20" borderId="28" xfId="5" applyNumberFormat="1" applyFont="1" applyFill="1" applyBorder="1" applyAlignment="1">
      <alignment horizontal="center" wrapText="1"/>
    </xf>
    <xf numFmtId="9" fontId="7" fillId="20" borderId="26" xfId="2" applyFont="1" applyFill="1" applyBorder="1" applyAlignment="1">
      <alignment horizontal="center" vertical="center" shrinkToFit="1"/>
    </xf>
    <xf numFmtId="0" fontId="7" fillId="20" borderId="27" xfId="2" applyNumberFormat="1" applyFont="1" applyFill="1" applyBorder="1" applyAlignment="1">
      <alignment horizontal="center" vertical="center" shrinkToFit="1"/>
    </xf>
    <xf numFmtId="9" fontId="7" fillId="20" borderId="27" xfId="2" applyFont="1" applyFill="1" applyBorder="1" applyAlignment="1">
      <alignment horizontal="center" shrinkToFit="1"/>
    </xf>
    <xf numFmtId="0" fontId="7" fillId="20" borderId="1" xfId="0" applyFont="1" applyFill="1" applyBorder="1" applyAlignment="1">
      <alignment horizontal="center" shrinkToFit="1"/>
    </xf>
    <xf numFmtId="0" fontId="7" fillId="20" borderId="26" xfId="0" applyFont="1" applyFill="1" applyBorder="1" applyAlignment="1">
      <alignment horizontal="center" wrapText="1"/>
    </xf>
    <xf numFmtId="0" fontId="7" fillId="20" borderId="28" xfId="0" applyNumberFormat="1" applyFont="1" applyFill="1" applyBorder="1" applyAlignment="1">
      <alignment horizontal="center" wrapText="1"/>
    </xf>
    <xf numFmtId="0" fontId="53" fillId="20" borderId="1" xfId="5" applyFont="1" applyFill="1" applyBorder="1" applyAlignment="1">
      <alignment horizontal="center" shrinkToFit="1"/>
    </xf>
    <xf numFmtId="0" fontId="7" fillId="20" borderId="26" xfId="5" applyFont="1" applyFill="1" applyBorder="1" applyAlignment="1">
      <alignment horizontal="center" vertical="center" shrinkToFit="1"/>
    </xf>
    <xf numFmtId="49" fontId="7" fillId="20" borderId="28" xfId="5" applyNumberFormat="1" applyFont="1" applyFill="1" applyBorder="1" applyAlignment="1">
      <alignment horizontal="center" vertical="center" wrapText="1"/>
    </xf>
    <xf numFmtId="0" fontId="2" fillId="0" borderId="0" xfId="0" quotePrefix="1" applyFont="1" applyAlignment="1">
      <alignment vertical="center"/>
    </xf>
    <xf numFmtId="0" fontId="7" fillId="0" borderId="27" xfId="5" applyFont="1" applyFill="1" applyBorder="1" applyAlignment="1">
      <alignment horizontal="center" shrinkToFit="1"/>
    </xf>
    <xf numFmtId="0" fontId="7" fillId="0" borderId="27" xfId="0" applyNumberFormat="1" applyFont="1" applyFill="1" applyBorder="1" applyAlignment="1">
      <alignment horizontal="center" vertical="center" wrapText="1"/>
    </xf>
    <xf numFmtId="0" fontId="7" fillId="0" borderId="27" xfId="0" applyFont="1" applyFill="1" applyBorder="1" applyAlignment="1">
      <alignment horizontal="center" shrinkToFit="1"/>
    </xf>
    <xf numFmtId="0" fontId="7" fillId="0" borderId="27" xfId="0" applyFont="1" applyFill="1" applyBorder="1" applyAlignment="1">
      <alignment horizontal="center" wrapText="1"/>
    </xf>
    <xf numFmtId="0" fontId="7" fillId="20" borderId="27" xfId="5" applyFont="1" applyFill="1" applyBorder="1" applyAlignment="1">
      <alignment horizontal="center" shrinkToFit="1"/>
    </xf>
    <xf numFmtId="0" fontId="72" fillId="18" borderId="138" xfId="5" applyFont="1" applyFill="1" applyBorder="1" applyAlignment="1">
      <alignment horizontal="center" shrinkToFit="1"/>
    </xf>
    <xf numFmtId="0" fontId="7" fillId="20" borderId="27" xfId="0" applyFont="1" applyFill="1" applyBorder="1" applyAlignment="1">
      <alignment horizontal="center" shrinkToFit="1"/>
    </xf>
    <xf numFmtId="0" fontId="72" fillId="18" borderId="138" xfId="0" applyFont="1" applyFill="1" applyBorder="1" applyAlignment="1">
      <alignment horizontal="center" shrinkToFit="1"/>
    </xf>
    <xf numFmtId="0" fontId="7" fillId="0" borderId="58" xfId="0" applyFont="1" applyFill="1" applyBorder="1" applyAlignment="1">
      <alignment horizontal="center" shrinkToFit="1"/>
    </xf>
    <xf numFmtId="0" fontId="7" fillId="0" borderId="58" xfId="2" applyNumberFormat="1" applyFont="1" applyFill="1" applyBorder="1" applyAlignment="1">
      <alignment horizontal="center" vertical="center" shrinkToFit="1"/>
    </xf>
    <xf numFmtId="0" fontId="53" fillId="0" borderId="35" xfId="0" applyFont="1" applyFill="1" applyBorder="1" applyAlignment="1">
      <alignment horizontal="center" vertical="center" shrinkToFit="1"/>
    </xf>
    <xf numFmtId="0" fontId="7" fillId="0" borderId="60" xfId="0" applyFont="1" applyFill="1" applyBorder="1" applyAlignment="1">
      <alignment horizontal="center" wrapText="1"/>
    </xf>
    <xf numFmtId="9" fontId="7" fillId="0" borderId="60" xfId="2" applyFont="1" applyFill="1" applyBorder="1" applyAlignment="1">
      <alignment horizontal="center" vertical="center" shrinkToFit="1"/>
    </xf>
    <xf numFmtId="0" fontId="7" fillId="0" borderId="13" xfId="0" applyNumberFormat="1" applyFont="1" applyFill="1" applyBorder="1" applyAlignment="1">
      <alignment horizontal="center" vertical="center" wrapText="1"/>
    </xf>
    <xf numFmtId="0" fontId="7" fillId="0" borderId="13" xfId="2" applyNumberFormat="1" applyFont="1" applyFill="1" applyBorder="1" applyAlignment="1">
      <alignment horizontal="center" vertical="center" shrinkToFit="1"/>
    </xf>
    <xf numFmtId="0" fontId="7" fillId="0" borderId="38" xfId="0" applyNumberFormat="1" applyFont="1" applyFill="1" applyBorder="1" applyAlignment="1">
      <alignment horizontal="center" vertical="center" wrapText="1"/>
    </xf>
    <xf numFmtId="0" fontId="78" fillId="12" borderId="34" xfId="0" applyFont="1" applyFill="1" applyBorder="1" applyAlignment="1">
      <alignment horizontal="centerContinuous"/>
    </xf>
    <xf numFmtId="0" fontId="72" fillId="12" borderId="61" xfId="0" applyFont="1" applyFill="1" applyBorder="1" applyAlignment="1">
      <alignment horizontal="centerContinuous" shrinkToFit="1"/>
    </xf>
    <xf numFmtId="0" fontId="59" fillId="13" borderId="57" xfId="0" applyNumberFormat="1" applyFont="1" applyFill="1" applyBorder="1" applyAlignment="1">
      <alignment horizontal="center"/>
    </xf>
    <xf numFmtId="0" fontId="12" fillId="3" borderId="21" xfId="0" applyFont="1" applyFill="1" applyBorder="1" applyAlignment="1">
      <alignment horizontal="centerContinuous" vertical="center"/>
    </xf>
    <xf numFmtId="0" fontId="12" fillId="3" borderId="22" xfId="0" applyFont="1" applyFill="1" applyBorder="1" applyAlignment="1">
      <alignment horizontal="center" vertical="center"/>
    </xf>
    <xf numFmtId="0" fontId="12" fillId="3" borderId="22" xfId="0" applyFont="1" applyFill="1" applyBorder="1" applyAlignment="1">
      <alignment horizontal="center" vertical="center" wrapText="1"/>
    </xf>
    <xf numFmtId="0" fontId="12" fillId="3" borderId="22" xfId="0" applyNumberFormat="1" applyFont="1" applyFill="1" applyBorder="1" applyAlignment="1">
      <alignment horizontal="center" vertical="center" wrapText="1"/>
    </xf>
    <xf numFmtId="0" fontId="61" fillId="13" borderId="40" xfId="0" applyNumberFormat="1" applyFont="1" applyFill="1" applyBorder="1" applyAlignment="1">
      <alignment horizontal="center" vertical="center" wrapText="1"/>
    </xf>
    <xf numFmtId="0" fontId="12" fillId="3" borderId="23" xfId="0" applyFont="1" applyFill="1" applyBorder="1" applyAlignment="1">
      <alignment horizontal="center" vertical="center"/>
    </xf>
    <xf numFmtId="0" fontId="72" fillId="21" borderId="130" xfId="0" applyFont="1" applyFill="1" applyBorder="1" applyAlignment="1">
      <alignment horizontal="center" shrinkToFit="1"/>
    </xf>
    <xf numFmtId="0" fontId="13" fillId="16" borderId="1" xfId="0" applyFont="1" applyFill="1" applyBorder="1" applyAlignment="1"/>
    <xf numFmtId="49" fontId="24" fillId="16" borderId="26" xfId="0" applyNumberFormat="1" applyFont="1" applyFill="1" applyBorder="1" applyAlignment="1">
      <alignment horizontal="center"/>
    </xf>
    <xf numFmtId="0" fontId="24" fillId="16" borderId="27" xfId="0" applyNumberFormat="1" applyFont="1" applyFill="1" applyBorder="1" applyAlignment="1">
      <alignment horizontal="center"/>
    </xf>
    <xf numFmtId="0" fontId="8" fillId="16" borderId="1" xfId="0" applyFont="1" applyFill="1" applyBorder="1" applyAlignment="1"/>
    <xf numFmtId="49" fontId="18" fillId="16" borderId="26" xfId="0" applyNumberFormat="1" applyFont="1" applyFill="1" applyBorder="1" applyAlignment="1">
      <alignment horizontal="center"/>
    </xf>
    <xf numFmtId="0" fontId="18" fillId="16" borderId="27" xfId="0" applyNumberFormat="1" applyFont="1" applyFill="1" applyBorder="1" applyAlignment="1">
      <alignment horizontal="center"/>
    </xf>
    <xf numFmtId="0" fontId="13" fillId="16" borderId="27" xfId="0" applyNumberFormat="1" applyFont="1" applyFill="1" applyBorder="1" applyAlignment="1">
      <alignment horizontal="center"/>
    </xf>
    <xf numFmtId="0" fontId="13" fillId="16" borderId="8" xfId="0" applyFont="1" applyFill="1" applyBorder="1" applyAlignment="1"/>
    <xf numFmtId="0" fontId="7" fillId="16" borderId="57" xfId="0" applyNumberFormat="1" applyFont="1" applyFill="1" applyBorder="1" applyAlignment="1">
      <alignment horizontal="center"/>
    </xf>
    <xf numFmtId="49" fontId="24" fillId="16" borderId="57" xfId="0" applyNumberFormat="1" applyFont="1" applyFill="1" applyBorder="1" applyAlignment="1">
      <alignment horizontal="center"/>
    </xf>
    <xf numFmtId="0" fontId="24" fillId="16" borderId="58" xfId="0" applyNumberFormat="1" applyFont="1" applyFill="1" applyBorder="1" applyAlignment="1">
      <alignment horizontal="center"/>
    </xf>
    <xf numFmtId="49" fontId="7" fillId="16" borderId="58" xfId="0" applyNumberFormat="1" applyFont="1" applyFill="1" applyBorder="1" applyAlignment="1">
      <alignment horizontal="center"/>
    </xf>
    <xf numFmtId="0" fontId="7" fillId="16" borderId="59" xfId="0" applyNumberFormat="1" applyFont="1" applyFill="1" applyBorder="1" applyAlignment="1">
      <alignment horizontal="center"/>
    </xf>
    <xf numFmtId="0" fontId="22" fillId="16" borderId="1" xfId="0" applyFont="1" applyFill="1" applyBorder="1" applyAlignment="1"/>
    <xf numFmtId="49" fontId="28" fillId="16" borderId="26" xfId="0" applyNumberFormat="1" applyFont="1" applyFill="1" applyBorder="1" applyAlignment="1">
      <alignment horizontal="center"/>
    </xf>
    <xf numFmtId="0" fontId="28" fillId="16" borderId="27" xfId="0" applyNumberFormat="1" applyFont="1" applyFill="1" applyBorder="1" applyAlignment="1">
      <alignment horizontal="center"/>
    </xf>
    <xf numFmtId="0" fontId="22" fillId="16" borderId="27" xfId="0" applyNumberFormat="1" applyFont="1" applyFill="1" applyBorder="1" applyAlignment="1">
      <alignment horizontal="center"/>
    </xf>
    <xf numFmtId="49" fontId="17" fillId="16" borderId="26" xfId="0" applyNumberFormat="1" applyFont="1" applyFill="1" applyBorder="1" applyAlignment="1">
      <alignment horizontal="center"/>
    </xf>
    <xf numFmtId="0" fontId="17" fillId="16" borderId="27" xfId="0" applyNumberFormat="1" applyFont="1" applyFill="1" applyBorder="1" applyAlignment="1">
      <alignment horizontal="center"/>
    </xf>
    <xf numFmtId="0" fontId="7" fillId="22" borderId="130" xfId="0" applyFont="1" applyFill="1" applyBorder="1" applyAlignment="1">
      <alignment horizontal="center" shrinkToFit="1"/>
    </xf>
    <xf numFmtId="0" fontId="7" fillId="22" borderId="69" xfId="0" applyFont="1" applyFill="1" applyBorder="1" applyAlignment="1">
      <alignment horizontal="center" shrinkToFit="1"/>
    </xf>
    <xf numFmtId="49" fontId="64" fillId="13" borderId="115" xfId="0" applyNumberFormat="1" applyFont="1" applyFill="1" applyBorder="1" applyAlignment="1"/>
    <xf numFmtId="49" fontId="2" fillId="0" borderId="42" xfId="0" applyNumberFormat="1" applyFont="1" applyFill="1" applyBorder="1" applyAlignment="1"/>
    <xf numFmtId="0" fontId="64" fillId="13" borderId="42" xfId="0" applyNumberFormat="1" applyFont="1" applyFill="1" applyBorder="1" applyAlignment="1"/>
    <xf numFmtId="0" fontId="2" fillId="0" borderId="42" xfId="0" applyNumberFormat="1" applyFont="1" applyFill="1" applyBorder="1" applyAlignment="1"/>
    <xf numFmtId="49" fontId="2" fillId="0" borderId="46" xfId="0" applyNumberFormat="1" applyFont="1" applyFill="1" applyBorder="1" applyAlignment="1"/>
    <xf numFmtId="0" fontId="7" fillId="0" borderId="61" xfId="0" applyFont="1" applyFill="1" applyBorder="1" applyAlignment="1">
      <alignment horizontal="centerContinuous"/>
    </xf>
    <xf numFmtId="0" fontId="7" fillId="5" borderId="27" xfId="0" applyNumberFormat="1" applyFont="1" applyFill="1" applyBorder="1" applyAlignment="1">
      <alignment horizontal="center"/>
    </xf>
    <xf numFmtId="0" fontId="6" fillId="0" borderId="35" xfId="0" applyFont="1" applyBorder="1" applyAlignment="1">
      <alignment horizontal="right"/>
    </xf>
    <xf numFmtId="0" fontId="7" fillId="0" borderId="140" xfId="0" applyFont="1" applyBorder="1" applyAlignment="1">
      <alignment horizontal="center"/>
    </xf>
    <xf numFmtId="0" fontId="6" fillId="0" borderId="141" xfId="0" applyFont="1" applyBorder="1" applyAlignment="1">
      <alignment horizontal="right"/>
    </xf>
    <xf numFmtId="0" fontId="7" fillId="0" borderId="91" xfId="0" applyFont="1" applyBorder="1" applyAlignment="1">
      <alignment horizontal="center"/>
    </xf>
    <xf numFmtId="0" fontId="5" fillId="0" borderId="142" xfId="0" applyFont="1" applyBorder="1" applyAlignment="1">
      <alignment horizontal="center" shrinkToFit="1"/>
    </xf>
    <xf numFmtId="0" fontId="5" fillId="0" borderId="53" xfId="0" applyFont="1" applyBorder="1" applyAlignment="1">
      <alignment horizontal="left"/>
    </xf>
    <xf numFmtId="0" fontId="5" fillId="0" borderId="132" xfId="0" applyFont="1" applyBorder="1" applyAlignment="1">
      <alignment horizontal="center" shrinkToFit="1"/>
    </xf>
    <xf numFmtId="0" fontId="5" fillId="0" borderId="43" xfId="0" applyFont="1" applyBorder="1" applyAlignment="1">
      <alignment horizontal="left"/>
    </xf>
    <xf numFmtId="0" fontId="2" fillId="0" borderId="132" xfId="0" applyFont="1" applyBorder="1" applyAlignment="1">
      <alignment horizontal="center" shrinkToFit="1"/>
    </xf>
    <xf numFmtId="0" fontId="5" fillId="0" borderId="80" xfId="0" applyFont="1" applyFill="1" applyBorder="1" applyAlignment="1">
      <alignment horizontal="center" shrinkToFit="1"/>
    </xf>
    <xf numFmtId="0" fontId="5" fillId="0" borderId="47" xfId="0" applyFont="1" applyBorder="1" applyAlignment="1">
      <alignment horizontal="left"/>
    </xf>
    <xf numFmtId="0" fontId="5" fillId="0" borderId="53" xfId="0" quotePrefix="1" applyFont="1" applyBorder="1" applyAlignment="1">
      <alignment horizontal="left"/>
    </xf>
    <xf numFmtId="0" fontId="5" fillId="0" borderId="43" xfId="0" quotePrefix="1" applyFont="1" applyBorder="1" applyAlignment="1">
      <alignment horizontal="left"/>
    </xf>
    <xf numFmtId="0" fontId="5" fillId="0" borderId="80" xfId="0" applyFont="1" applyBorder="1" applyAlignment="1">
      <alignment horizontal="center" shrinkToFit="1"/>
    </xf>
    <xf numFmtId="164" fontId="2" fillId="0" borderId="43" xfId="0" applyNumberFormat="1" applyFont="1" applyBorder="1" applyAlignment="1">
      <alignment horizontal="center" shrinkToFit="1"/>
    </xf>
    <xf numFmtId="0" fontId="2" fillId="0" borderId="80" xfId="0" applyFont="1" applyBorder="1" applyAlignment="1">
      <alignment horizontal="center" shrinkToFit="1"/>
    </xf>
    <xf numFmtId="0" fontId="5" fillId="0" borderId="47" xfId="0" applyFont="1" applyFill="1" applyBorder="1" applyAlignment="1">
      <alignment horizontal="left"/>
    </xf>
    <xf numFmtId="0" fontId="11" fillId="19" borderId="1" xfId="0" applyFont="1" applyFill="1" applyBorder="1" applyAlignment="1"/>
    <xf numFmtId="49" fontId="17" fillId="19" borderId="26" xfId="0" applyNumberFormat="1" applyFont="1" applyFill="1" applyBorder="1" applyAlignment="1">
      <alignment horizontal="center"/>
    </xf>
    <xf numFmtId="0" fontId="17" fillId="19" borderId="27" xfId="0" applyNumberFormat="1" applyFont="1" applyFill="1" applyBorder="1" applyAlignment="1">
      <alignment horizontal="center"/>
    </xf>
    <xf numFmtId="0" fontId="78" fillId="23" borderId="136" xfId="0" applyFont="1" applyFill="1" applyBorder="1" applyAlignment="1">
      <alignment horizontal="centerContinuous"/>
    </xf>
    <xf numFmtId="0" fontId="27" fillId="0" borderId="0" xfId="0" applyFont="1" applyFill="1" applyBorder="1" applyAlignment="1">
      <alignment horizontal="center" shrinkToFit="1"/>
    </xf>
    <xf numFmtId="0" fontId="7" fillId="0" borderId="0" xfId="0" applyFont="1" applyFill="1" applyBorder="1" applyAlignment="1">
      <alignment horizontal="centerContinuous"/>
    </xf>
    <xf numFmtId="0" fontId="72" fillId="13" borderId="61" xfId="0" applyFont="1" applyFill="1" applyBorder="1" applyAlignment="1">
      <alignment horizontal="center" shrinkToFit="1"/>
    </xf>
    <xf numFmtId="0" fontId="2" fillId="0" borderId="0" xfId="0" applyFont="1" applyBorder="1" applyAlignment="1">
      <alignment wrapText="1"/>
    </xf>
    <xf numFmtId="0" fontId="72" fillId="15" borderId="69" xfId="0" applyFont="1" applyFill="1" applyBorder="1" applyAlignment="1">
      <alignment horizontal="centerContinuous" shrinkToFit="1"/>
    </xf>
    <xf numFmtId="0" fontId="79" fillId="2" borderId="143" xfId="8" applyFont="1" applyFill="1" applyBorder="1" applyAlignment="1">
      <alignment horizontal="right"/>
    </xf>
    <xf numFmtId="0" fontId="80" fillId="2" borderId="144" xfId="8" applyFont="1" applyFill="1" applyBorder="1" applyAlignment="1">
      <alignment horizontal="left"/>
    </xf>
    <xf numFmtId="0" fontId="81" fillId="2" borderId="144" xfId="8" applyFont="1" applyFill="1" applyBorder="1" applyAlignment="1">
      <alignment horizontal="centerContinuous"/>
    </xf>
    <xf numFmtId="0" fontId="2" fillId="2" borderId="144" xfId="8" applyFont="1" applyFill="1" applyBorder="1" applyAlignment="1">
      <alignment horizontal="left"/>
    </xf>
    <xf numFmtId="0" fontId="4" fillId="2" borderId="144" xfId="8" applyFont="1" applyFill="1" applyBorder="1" applyAlignment="1">
      <alignment horizontal="centerContinuous"/>
    </xf>
    <xf numFmtId="0" fontId="82" fillId="2" borderId="145" xfId="8" applyFont="1" applyFill="1" applyBorder="1" applyAlignment="1">
      <alignment horizontal="right"/>
    </xf>
    <xf numFmtId="0" fontId="2" fillId="0" borderId="0" xfId="8" applyFont="1" applyBorder="1" applyAlignment="1"/>
    <xf numFmtId="0" fontId="6" fillId="0" borderId="1" xfId="8" applyFont="1" applyBorder="1" applyAlignment="1">
      <alignment horizontal="right"/>
    </xf>
    <xf numFmtId="0" fontId="7" fillId="0" borderId="0" xfId="8" applyFont="1" applyFill="1" applyBorder="1" applyAlignment="1">
      <alignment horizontal="centerContinuous"/>
    </xf>
    <xf numFmtId="0" fontId="7" fillId="0" borderId="0" xfId="8" applyFont="1" applyBorder="1" applyAlignment="1">
      <alignment horizontal="centerContinuous"/>
    </xf>
    <xf numFmtId="0" fontId="6" fillId="0" borderId="0" xfId="8" applyFont="1" applyBorder="1" applyAlignment="1">
      <alignment horizontal="right"/>
    </xf>
    <xf numFmtId="0" fontId="7" fillId="0" borderId="0" xfId="8" applyFont="1" applyBorder="1" applyAlignment="1">
      <alignment horizontal="center"/>
    </xf>
    <xf numFmtId="49" fontId="7" fillId="0" borderId="2" xfId="8" quotePrefix="1" applyNumberFormat="1" applyFont="1" applyBorder="1" applyAlignment="1">
      <alignment horizontal="center"/>
    </xf>
    <xf numFmtId="0" fontId="6" fillId="0" borderId="8" xfId="8" applyFont="1" applyBorder="1" applyAlignment="1">
      <alignment horizontal="right"/>
    </xf>
    <xf numFmtId="0" fontId="7" fillId="0" borderId="9" xfId="8" applyFont="1" applyBorder="1" applyAlignment="1">
      <alignment horizontal="centerContinuous"/>
    </xf>
    <xf numFmtId="0" fontId="6" fillId="0" borderId="9" xfId="8" applyFont="1" applyBorder="1" applyAlignment="1">
      <alignment horizontal="right"/>
    </xf>
    <xf numFmtId="0" fontId="7" fillId="0" borderId="10" xfId="8" applyFont="1" applyBorder="1" applyAlignment="1">
      <alignment horizontal="center"/>
    </xf>
    <xf numFmtId="0" fontId="8" fillId="2" borderId="12" xfId="8" applyFont="1" applyFill="1" applyBorder="1" applyAlignment="1">
      <alignment horizontal="right"/>
    </xf>
    <xf numFmtId="0" fontId="7" fillId="0" borderId="13" xfId="8" applyFont="1" applyBorder="1" applyAlignment="1">
      <alignment horizontal="center"/>
    </xf>
    <xf numFmtId="0" fontId="6" fillId="24" borderId="85" xfId="8" applyFont="1" applyFill="1" applyBorder="1" applyAlignment="1">
      <alignment horizontal="center"/>
    </xf>
    <xf numFmtId="0" fontId="7" fillId="0" borderId="7" xfId="8" applyFont="1" applyFill="1" applyBorder="1" applyAlignment="1">
      <alignment horizontal="center"/>
    </xf>
    <xf numFmtId="0" fontId="13" fillId="2" borderId="4" xfId="8" applyFont="1" applyFill="1" applyBorder="1" applyAlignment="1">
      <alignment horizontal="right"/>
    </xf>
    <xf numFmtId="0" fontId="7" fillId="0" borderId="3" xfId="8" applyFont="1" applyBorder="1" applyAlignment="1">
      <alignment horizontal="center"/>
    </xf>
    <xf numFmtId="0" fontId="26" fillId="0" borderId="3" xfId="8" applyNumberFormat="1" applyFont="1" applyFill="1" applyBorder="1" applyAlignment="1">
      <alignment horizontal="center"/>
    </xf>
    <xf numFmtId="0" fontId="7" fillId="0" borderId="2" xfId="8" applyFont="1" applyFill="1" applyBorder="1" applyAlignment="1">
      <alignment horizontal="center"/>
    </xf>
    <xf numFmtId="0" fontId="10" fillId="2" borderId="4" xfId="8" applyFont="1" applyFill="1" applyBorder="1" applyAlignment="1">
      <alignment horizontal="right"/>
    </xf>
    <xf numFmtId="0" fontId="26" fillId="0" borderId="11" xfId="8" applyNumberFormat="1" applyFont="1" applyFill="1" applyBorder="1" applyAlignment="1">
      <alignment horizontal="center"/>
    </xf>
    <xf numFmtId="0" fontId="8" fillId="0" borderId="1" xfId="8" applyFont="1" applyFill="1" applyBorder="1" applyAlignment="1">
      <alignment horizontal="right"/>
    </xf>
    <xf numFmtId="0" fontId="11" fillId="2" borderId="4" xfId="8" applyFont="1" applyFill="1" applyBorder="1" applyAlignment="1">
      <alignment horizontal="right"/>
    </xf>
    <xf numFmtId="0" fontId="11" fillId="0" borderId="1" xfId="8" applyFont="1" applyFill="1" applyBorder="1" applyAlignment="1">
      <alignment horizontal="right"/>
    </xf>
    <xf numFmtId="0" fontId="22" fillId="2" borderId="4" xfId="8" applyFont="1" applyFill="1" applyBorder="1" applyAlignment="1">
      <alignment horizontal="right"/>
    </xf>
    <xf numFmtId="0" fontId="14" fillId="2" borderId="14" xfId="8" applyFont="1" applyFill="1" applyBorder="1" applyAlignment="1">
      <alignment horizontal="right"/>
    </xf>
    <xf numFmtId="0" fontId="7" fillId="0" borderId="25" xfId="8" applyFont="1" applyBorder="1" applyAlignment="1">
      <alignment horizontal="center"/>
    </xf>
    <xf numFmtId="0" fontId="26" fillId="0" borderId="25" xfId="8" applyNumberFormat="1" applyFont="1" applyFill="1" applyBorder="1" applyAlignment="1">
      <alignment horizontal="center"/>
    </xf>
    <xf numFmtId="0" fontId="7" fillId="0" borderId="0" xfId="8" applyFont="1" applyBorder="1" applyAlignment="1">
      <alignment horizontal="left"/>
    </xf>
    <xf numFmtId="0" fontId="7" fillId="0" borderId="2" xfId="8" applyFont="1" applyBorder="1" applyAlignment="1">
      <alignment horizontal="left"/>
    </xf>
    <xf numFmtId="0" fontId="11" fillId="0" borderId="0" xfId="8" applyFont="1" applyFill="1" applyBorder="1" applyAlignment="1">
      <alignment horizontal="right"/>
    </xf>
    <xf numFmtId="0" fontId="7" fillId="0" borderId="1" xfId="8" applyFont="1" applyBorder="1" applyAlignment="1"/>
    <xf numFmtId="0" fontId="7" fillId="0" borderId="8" xfId="8" applyFont="1" applyBorder="1" applyAlignment="1"/>
    <xf numFmtId="0" fontId="7" fillId="0" borderId="9" xfId="8" applyFont="1" applyBorder="1" applyAlignment="1"/>
    <xf numFmtId="0" fontId="7" fillId="0" borderId="10" xfId="8" applyFont="1" applyBorder="1" applyAlignment="1"/>
    <xf numFmtId="0" fontId="4" fillId="0" borderId="0" xfId="8" applyFont="1" applyBorder="1" applyAlignment="1">
      <alignment horizontal="right"/>
    </xf>
    <xf numFmtId="0" fontId="2" fillId="0" borderId="0" xfId="8" applyFont="1" applyBorder="1" applyAlignment="1">
      <alignment horizontal="left"/>
    </xf>
    <xf numFmtId="0" fontId="84" fillId="2" borderId="143" xfId="8" applyFont="1" applyFill="1" applyBorder="1" applyAlignment="1">
      <alignment horizontal="right"/>
    </xf>
    <xf numFmtId="0" fontId="26" fillId="0" borderId="146" xfId="8" applyNumberFormat="1" applyFont="1" applyFill="1" applyBorder="1" applyAlignment="1">
      <alignment horizontal="center"/>
    </xf>
    <xf numFmtId="0" fontId="85" fillId="2" borderId="144" xfId="8" applyFont="1" applyFill="1" applyBorder="1" applyAlignment="1">
      <alignment horizontal="left"/>
    </xf>
    <xf numFmtId="0" fontId="7" fillId="0" borderId="63" xfId="8" applyNumberFormat="1" applyFont="1" applyBorder="1" applyAlignment="1">
      <alignment horizontal="center"/>
    </xf>
    <xf numFmtId="0" fontId="2" fillId="15" borderId="43" xfId="0" applyFont="1" applyFill="1" applyBorder="1" applyAlignment="1">
      <alignment horizontal="center" vertical="center" wrapText="1"/>
    </xf>
    <xf numFmtId="0" fontId="2" fillId="15" borderId="47"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72" fillId="12" borderId="147" xfId="0" applyFont="1" applyFill="1" applyBorder="1" applyAlignment="1">
      <alignment horizontal="center" shrinkToFit="1"/>
    </xf>
    <xf numFmtId="0" fontId="7" fillId="0" borderId="27" xfId="4" applyFont="1" applyFill="1" applyBorder="1" applyAlignment="1">
      <alignment horizontal="center" wrapText="1"/>
    </xf>
    <xf numFmtId="0" fontId="7" fillId="0" borderId="13" xfId="4" applyFont="1" applyFill="1" applyBorder="1" applyAlignment="1">
      <alignment horizontal="center" wrapText="1"/>
    </xf>
    <xf numFmtId="0" fontId="7" fillId="0" borderId="13" xfId="0" applyFont="1" applyFill="1" applyBorder="1" applyAlignment="1">
      <alignment horizontal="center" shrinkToFit="1"/>
    </xf>
    <xf numFmtId="0" fontId="7" fillId="15" borderId="27" xfId="4" applyFont="1" applyFill="1" applyBorder="1" applyAlignment="1">
      <alignment horizontal="center" wrapText="1"/>
    </xf>
    <xf numFmtId="0" fontId="7" fillId="15" borderId="27" xfId="0" applyFont="1" applyFill="1" applyBorder="1" applyAlignment="1">
      <alignment horizontal="center" shrinkToFit="1"/>
    </xf>
    <xf numFmtId="0" fontId="7" fillId="4" borderId="27" xfId="4" applyFont="1" applyFill="1" applyBorder="1" applyAlignment="1">
      <alignment horizontal="center" wrapText="1"/>
    </xf>
    <xf numFmtId="0" fontId="7" fillId="4" borderId="58" xfId="4" applyFont="1" applyFill="1" applyBorder="1" applyAlignment="1">
      <alignment horizontal="center" wrapText="1"/>
    </xf>
    <xf numFmtId="0" fontId="6" fillId="0" borderId="0" xfId="0" applyFont="1" applyBorder="1" applyAlignment="1">
      <alignment horizontal="centerContinuous"/>
    </xf>
    <xf numFmtId="0" fontId="12" fillId="8" borderId="21" xfId="4" applyFont="1" applyFill="1" applyBorder="1" applyAlignment="1">
      <alignment horizontal="centerContinuous" vertical="center" wrapText="1"/>
    </xf>
    <xf numFmtId="0" fontId="12" fillId="8" borderId="22" xfId="4" applyFont="1" applyFill="1" applyBorder="1" applyAlignment="1">
      <alignment horizontal="center" vertical="center" wrapText="1"/>
    </xf>
    <xf numFmtId="0" fontId="12" fillId="8" borderId="22" xfId="4" applyFont="1" applyFill="1" applyBorder="1" applyAlignment="1">
      <alignment horizontal="center" vertical="center"/>
    </xf>
    <xf numFmtId="0" fontId="12" fillId="8" borderId="23" xfId="4" applyFont="1" applyFill="1" applyBorder="1" applyAlignment="1">
      <alignment horizontal="centerContinuous" vertical="center" wrapText="1"/>
    </xf>
    <xf numFmtId="0" fontId="4" fillId="0" borderId="0" xfId="4" applyFont="1" applyBorder="1" applyAlignment="1">
      <alignment vertical="center" wrapText="1"/>
    </xf>
    <xf numFmtId="0" fontId="12" fillId="9" borderId="21" xfId="5" applyFont="1" applyFill="1" applyBorder="1" applyAlignment="1">
      <alignment horizontal="centerContinuous" vertical="center"/>
    </xf>
    <xf numFmtId="0" fontId="12" fillId="9" borderId="22" xfId="5" applyFont="1" applyFill="1" applyBorder="1" applyAlignment="1">
      <alignment horizontal="center" vertical="center"/>
    </xf>
    <xf numFmtId="0" fontId="12" fillId="9" borderId="22" xfId="5" applyNumberFormat="1" applyFont="1" applyFill="1" applyBorder="1" applyAlignment="1">
      <alignment horizontal="center" vertical="center"/>
    </xf>
    <xf numFmtId="0" fontId="12" fillId="9" borderId="23" xfId="5" applyFont="1" applyFill="1" applyBorder="1" applyAlignment="1">
      <alignment horizontal="centerContinuous" vertical="center"/>
    </xf>
    <xf numFmtId="0" fontId="4" fillId="0" borderId="0" xfId="5" applyFont="1" applyBorder="1" applyAlignment="1">
      <alignment vertical="center"/>
    </xf>
    <xf numFmtId="0" fontId="2" fillId="0" borderId="0" xfId="5" applyFont="1" applyBorder="1" applyAlignment="1">
      <alignment vertical="center"/>
    </xf>
    <xf numFmtId="0" fontId="7" fillId="0" borderId="91" xfId="0" applyFont="1" applyBorder="1" applyAlignment="1">
      <alignment horizontal="centerContinuous"/>
    </xf>
    <xf numFmtId="0" fontId="46" fillId="0" borderId="91" xfId="0" applyFont="1" applyBorder="1" applyAlignment="1">
      <alignment horizontal="centerContinuous"/>
    </xf>
    <xf numFmtId="0" fontId="46" fillId="0" borderId="0" xfId="0" applyFont="1" applyBorder="1" applyAlignment="1">
      <alignment horizontal="centerContinuous"/>
    </xf>
    <xf numFmtId="0" fontId="7" fillId="0" borderId="140" xfId="0" applyFont="1" applyBorder="1" applyAlignment="1">
      <alignment horizontal="centerContinuous"/>
    </xf>
    <xf numFmtId="0" fontId="46" fillId="0" borderId="140" xfId="0" applyFont="1" applyBorder="1" applyAlignment="1">
      <alignment horizontal="centerContinuous"/>
    </xf>
    <xf numFmtId="0" fontId="11" fillId="4" borderId="42" xfId="8" applyFont="1" applyFill="1" applyBorder="1" applyAlignment="1">
      <alignment horizontal="right"/>
    </xf>
    <xf numFmtId="0" fontId="8" fillId="4" borderId="42" xfId="8" applyFont="1" applyFill="1" applyBorder="1" applyAlignment="1">
      <alignment horizontal="right"/>
    </xf>
    <xf numFmtId="0" fontId="7" fillId="0" borderId="148" xfId="8" quotePrefix="1" applyFont="1" applyBorder="1" applyAlignment="1">
      <alignment horizontal="center"/>
    </xf>
    <xf numFmtId="0" fontId="7" fillId="0" borderId="148" xfId="8" applyFont="1" applyBorder="1" applyAlignment="1">
      <alignment horizontal="center"/>
    </xf>
    <xf numFmtId="0" fontId="7" fillId="0" borderId="149" xfId="8" applyNumberFormat="1" applyFont="1" applyBorder="1" applyAlignment="1">
      <alignment horizontal="center"/>
    </xf>
    <xf numFmtId="0" fontId="87" fillId="0" borderId="0" xfId="0" applyFont="1" applyAlignment="1">
      <alignment horizontal="right" vertical="center"/>
    </xf>
    <xf numFmtId="49" fontId="4" fillId="0" borderId="24" xfId="5" applyNumberFormat="1" applyFont="1" applyFill="1" applyBorder="1" applyAlignment="1">
      <alignment horizontal="center" vertical="center" wrapText="1"/>
    </xf>
    <xf numFmtId="0" fontId="4" fillId="0" borderId="24" xfId="5" applyFont="1" applyFill="1" applyBorder="1" applyAlignment="1">
      <alignment horizontal="center" vertical="center" wrapText="1"/>
    </xf>
    <xf numFmtId="0" fontId="41" fillId="0" borderId="24" xfId="5" applyFont="1" applyFill="1" applyBorder="1" applyAlignment="1">
      <alignment horizontal="center" vertical="center" wrapText="1"/>
    </xf>
    <xf numFmtId="0" fontId="2" fillId="15" borderId="44" xfId="0" applyFont="1" applyFill="1" applyBorder="1" applyAlignment="1">
      <alignment horizontal="center" vertical="center" wrapText="1"/>
    </xf>
    <xf numFmtId="0" fontId="2" fillId="15" borderId="49" xfId="0" applyFont="1" applyFill="1" applyBorder="1" applyAlignment="1">
      <alignment horizontal="center" vertical="center" wrapText="1"/>
    </xf>
    <xf numFmtId="0" fontId="4" fillId="11" borderId="67" xfId="0" applyFont="1" applyFill="1" applyBorder="1" applyAlignment="1">
      <alignment horizontal="centerContinuous" vertical="center"/>
    </xf>
    <xf numFmtId="49" fontId="4" fillId="11" borderId="151" xfId="2" applyNumberFormat="1" applyFont="1" applyFill="1" applyBorder="1" applyAlignment="1">
      <alignment horizontal="centerContinuous" vertical="center"/>
    </xf>
    <xf numFmtId="0" fontId="4" fillId="11" borderId="151" xfId="0" applyFont="1" applyFill="1" applyBorder="1" applyAlignment="1">
      <alignment horizontal="centerContinuous" vertical="center" shrinkToFit="1"/>
    </xf>
    <xf numFmtId="164" fontId="4" fillId="11" borderId="151" xfId="0" applyNumberFormat="1" applyFont="1" applyFill="1" applyBorder="1" applyAlignment="1">
      <alignment horizontal="centerContinuous" vertical="center"/>
    </xf>
    <xf numFmtId="1" fontId="4" fillId="11" borderId="151" xfId="0" applyNumberFormat="1" applyFont="1" applyFill="1" applyBorder="1" applyAlignment="1">
      <alignment horizontal="centerContinuous" vertical="center"/>
    </xf>
    <xf numFmtId="0" fontId="4" fillId="11" borderId="29" xfId="0" applyFont="1" applyFill="1" applyBorder="1" applyAlignment="1">
      <alignment horizontal="centerContinuous" vertical="center"/>
    </xf>
    <xf numFmtId="0" fontId="2" fillId="11" borderId="152" xfId="0" applyFont="1" applyFill="1" applyBorder="1" applyAlignment="1">
      <alignment horizontal="center" vertical="center"/>
    </xf>
    <xf numFmtId="49" fontId="2" fillId="11" borderId="153" xfId="2" applyNumberFormat="1" applyFont="1" applyFill="1" applyBorder="1" applyAlignment="1">
      <alignment horizontal="center" vertical="center"/>
    </xf>
    <xf numFmtId="0" fontId="2" fillId="11" borderId="153" xfId="0" applyFont="1" applyFill="1" applyBorder="1" applyAlignment="1">
      <alignment horizontal="center" vertical="center" shrinkToFit="1"/>
    </xf>
    <xf numFmtId="164" fontId="2" fillId="11" borderId="153" xfId="0" applyNumberFormat="1" applyFont="1" applyFill="1" applyBorder="1" applyAlignment="1">
      <alignment horizontal="center" vertical="center"/>
    </xf>
    <xf numFmtId="164" fontId="2" fillId="11" borderId="154" xfId="0" applyNumberFormat="1" applyFont="1" applyFill="1" applyBorder="1" applyAlignment="1">
      <alignment horizontal="center" vertical="center"/>
    </xf>
    <xf numFmtId="1" fontId="2" fillId="11" borderId="154" xfId="0" applyNumberFormat="1" applyFont="1" applyFill="1" applyBorder="1" applyAlignment="1">
      <alignment horizontal="center" vertical="center"/>
    </xf>
    <xf numFmtId="0" fontId="2" fillId="11" borderId="155" xfId="0" applyFont="1" applyFill="1" applyBorder="1" applyAlignment="1">
      <alignment horizontal="center" vertical="center"/>
    </xf>
    <xf numFmtId="0" fontId="2" fillId="0" borderId="101" xfId="0" applyFont="1" applyFill="1" applyBorder="1" applyAlignment="1">
      <alignment horizontal="centerContinuous"/>
    </xf>
    <xf numFmtId="0" fontId="2" fillId="0" borderId="156" xfId="0" applyFont="1" applyFill="1" applyBorder="1" applyAlignment="1">
      <alignment horizontal="centerContinuous"/>
    </xf>
    <xf numFmtId="0" fontId="2" fillId="0" borderId="157" xfId="0" applyFont="1" applyFill="1" applyBorder="1" applyAlignment="1">
      <alignment horizontal="centerContinuous"/>
    </xf>
    <xf numFmtId="49" fontId="2" fillId="0" borderId="157" xfId="0" applyNumberFormat="1" applyFont="1" applyFill="1" applyBorder="1" applyAlignment="1">
      <alignment horizontal="center"/>
    </xf>
    <xf numFmtId="49" fontId="2" fillId="0" borderId="102" xfId="0" applyNumberFormat="1" applyFont="1" applyFill="1" applyBorder="1" applyAlignment="1">
      <alignment horizontal="center"/>
    </xf>
    <xf numFmtId="0" fontId="2" fillId="0" borderId="104" xfId="0" applyFont="1" applyFill="1" applyBorder="1" applyAlignment="1">
      <alignment horizontal="center"/>
    </xf>
    <xf numFmtId="0" fontId="2" fillId="0" borderId="46" xfId="0" applyFont="1" applyFill="1" applyBorder="1" applyAlignment="1">
      <alignment horizontal="centerContinuous"/>
    </xf>
    <xf numFmtId="0" fontId="2" fillId="0" borderId="158" xfId="0" applyFont="1" applyFill="1" applyBorder="1" applyAlignment="1">
      <alignment horizontal="centerContinuous"/>
    </xf>
    <xf numFmtId="0" fontId="2" fillId="0" borderId="119" xfId="0" applyFont="1" applyFill="1" applyBorder="1" applyAlignment="1">
      <alignment horizontal="centerContinuous"/>
    </xf>
    <xf numFmtId="164" fontId="2" fillId="0" borderId="105" xfId="0" applyNumberFormat="1" applyFont="1" applyFill="1" applyBorder="1" applyAlignment="1">
      <alignment horizontal="center"/>
    </xf>
    <xf numFmtId="164" fontId="2" fillId="0" borderId="119" xfId="0" applyNumberFormat="1" applyFont="1" applyFill="1" applyBorder="1" applyAlignment="1">
      <alignment horizontal="center"/>
    </xf>
    <xf numFmtId="164" fontId="2" fillId="0" borderId="99" xfId="0" applyNumberFormat="1" applyFont="1" applyFill="1" applyBorder="1" applyAlignment="1">
      <alignment horizontal="center"/>
    </xf>
    <xf numFmtId="0" fontId="2" fillId="0" borderId="100" xfId="0" applyFont="1" applyFill="1" applyBorder="1" applyAlignment="1">
      <alignment horizontal="center" shrinkToFit="1"/>
    </xf>
    <xf numFmtId="1" fontId="64" fillId="13" borderId="103" xfId="0" applyNumberFormat="1" applyFont="1" applyFill="1" applyBorder="1" applyAlignment="1">
      <alignment horizontal="center" vertical="center"/>
    </xf>
    <xf numFmtId="0" fontId="2" fillId="0" borderId="161" xfId="0" applyFont="1" applyBorder="1" applyAlignment="1">
      <alignment horizontal="center" vertical="center"/>
    </xf>
    <xf numFmtId="0" fontId="2" fillId="0" borderId="149" xfId="0" applyFont="1" applyBorder="1" applyAlignment="1">
      <alignment horizontal="center" vertical="center"/>
    </xf>
    <xf numFmtId="0" fontId="5" fillId="0" borderId="149" xfId="0" quotePrefix="1" applyFont="1" applyBorder="1" applyAlignment="1">
      <alignment horizontal="center" vertical="center" wrapText="1"/>
    </xf>
    <xf numFmtId="49" fontId="2" fillId="0" borderId="149" xfId="2" applyNumberFormat="1" applyFont="1" applyBorder="1" applyAlignment="1">
      <alignment horizontal="center" vertical="center"/>
    </xf>
    <xf numFmtId="49" fontId="5" fillId="0" borderId="149" xfId="2" applyNumberFormat="1" applyFont="1" applyBorder="1" applyAlignment="1">
      <alignment horizontal="center" vertical="center"/>
    </xf>
    <xf numFmtId="49" fontId="2" fillId="0" borderId="149" xfId="0" applyNumberFormat="1" applyFont="1" applyBorder="1" applyAlignment="1">
      <alignment horizontal="center"/>
    </xf>
    <xf numFmtId="164" fontId="2" fillId="0" borderId="149" xfId="0" applyNumberFormat="1" applyFont="1" applyBorder="1" applyAlignment="1">
      <alignment horizontal="center"/>
    </xf>
    <xf numFmtId="164" fontId="5" fillId="0" borderId="149" xfId="0" applyNumberFormat="1" applyFont="1" applyBorder="1" applyAlignment="1">
      <alignment horizontal="center" vertical="center"/>
    </xf>
    <xf numFmtId="1" fontId="64" fillId="13" borderId="149" xfId="0" applyNumberFormat="1" applyFont="1" applyFill="1" applyBorder="1" applyAlignment="1">
      <alignment horizontal="center" vertical="center"/>
    </xf>
    <xf numFmtId="1" fontId="2" fillId="0" borderId="149" xfId="0" applyNumberFormat="1" applyFont="1" applyBorder="1" applyAlignment="1">
      <alignment horizontal="center" vertical="center"/>
    </xf>
    <xf numFmtId="0" fontId="5" fillId="0" borderId="148" xfId="0" applyFont="1" applyBorder="1" applyAlignment="1">
      <alignment horizontal="center"/>
    </xf>
    <xf numFmtId="0" fontId="4" fillId="0" borderId="161" xfId="0" applyFont="1" applyBorder="1" applyAlignment="1">
      <alignment horizontal="center" vertical="center"/>
    </xf>
    <xf numFmtId="0" fontId="2" fillId="0" borderId="162" xfId="0" applyFont="1" applyBorder="1" applyAlignment="1">
      <alignment horizontal="center" vertical="center"/>
    </xf>
    <xf numFmtId="0" fontId="2" fillId="0" borderId="105" xfId="0" applyFont="1" applyBorder="1" applyAlignment="1">
      <alignment horizontal="center" vertical="center"/>
    </xf>
    <xf numFmtId="0" fontId="5" fillId="0" borderId="105" xfId="0" quotePrefix="1" applyFont="1" applyBorder="1" applyAlignment="1">
      <alignment horizontal="center" vertical="center" wrapText="1"/>
    </xf>
    <xf numFmtId="49" fontId="2" fillId="0" borderId="105" xfId="2" applyNumberFormat="1" applyFont="1" applyBorder="1" applyAlignment="1">
      <alignment horizontal="center" vertical="center"/>
    </xf>
    <xf numFmtId="49" fontId="5" fillId="0" borderId="105" xfId="2" applyNumberFormat="1" applyFont="1" applyBorder="1" applyAlignment="1">
      <alignment horizontal="center" vertical="center"/>
    </xf>
    <xf numFmtId="49" fontId="2" fillId="0" borderId="105" xfId="0" applyNumberFormat="1" applyFont="1" applyBorder="1" applyAlignment="1">
      <alignment horizontal="center"/>
    </xf>
    <xf numFmtId="164" fontId="2" fillId="0" borderId="105" xfId="0" applyNumberFormat="1" applyFont="1" applyBorder="1" applyAlignment="1">
      <alignment horizontal="center"/>
    </xf>
    <xf numFmtId="164" fontId="5" fillId="0" borderId="105" xfId="0" applyNumberFormat="1" applyFont="1" applyBorder="1" applyAlignment="1">
      <alignment horizontal="center" vertical="center"/>
    </xf>
    <xf numFmtId="1" fontId="64" fillId="13" borderId="105" xfId="0" applyNumberFormat="1" applyFont="1" applyFill="1" applyBorder="1" applyAlignment="1">
      <alignment horizontal="center" vertical="center"/>
    </xf>
    <xf numFmtId="1" fontId="2" fillId="0" borderId="105" xfId="0" applyNumberFormat="1" applyFont="1" applyBorder="1" applyAlignment="1">
      <alignment horizontal="center" vertical="center"/>
    </xf>
    <xf numFmtId="0" fontId="5" fillId="0" borderId="163" xfId="0" applyFont="1" applyBorder="1" applyAlignment="1">
      <alignment horizontal="center"/>
    </xf>
    <xf numFmtId="0" fontId="4" fillId="0" borderId="159" xfId="0" applyFont="1" applyBorder="1" applyAlignment="1">
      <alignment horizontal="center"/>
    </xf>
    <xf numFmtId="0" fontId="5" fillId="0" borderId="103" xfId="0" applyFont="1" applyBorder="1" applyAlignment="1">
      <alignment horizontal="center"/>
    </xf>
    <xf numFmtId="0" fontId="2" fillId="0" borderId="103" xfId="0" applyFont="1" applyBorder="1" applyAlignment="1">
      <alignment horizontal="center"/>
    </xf>
    <xf numFmtId="9" fontId="2" fillId="0" borderId="103" xfId="0" applyNumberFormat="1" applyFont="1" applyBorder="1" applyAlignment="1">
      <alignment horizontal="center"/>
    </xf>
    <xf numFmtId="164" fontId="2" fillId="0" borderId="103" xfId="0" applyNumberFormat="1" applyFont="1" applyFill="1" applyBorder="1" applyAlignment="1">
      <alignment horizontal="center"/>
    </xf>
    <xf numFmtId="164" fontId="5" fillId="0" borderId="157" xfId="0" applyNumberFormat="1" applyFont="1" applyFill="1" applyBorder="1" applyAlignment="1">
      <alignment horizontal="centerContinuous"/>
    </xf>
    <xf numFmtId="164" fontId="5" fillId="0" borderId="102" xfId="0" applyNumberFormat="1" applyFont="1" applyFill="1" applyBorder="1" applyAlignment="1">
      <alignment horizontal="centerContinuous"/>
    </xf>
    <xf numFmtId="164" fontId="2" fillId="0" borderId="102" xfId="0" applyNumberFormat="1" applyFont="1" applyFill="1" applyBorder="1" applyAlignment="1">
      <alignment horizontal="centerContinuous"/>
    </xf>
    <xf numFmtId="0" fontId="5" fillId="0" borderId="104" xfId="0" quotePrefix="1" applyFont="1" applyBorder="1" applyAlignment="1">
      <alignment horizontal="centerContinuous"/>
    </xf>
    <xf numFmtId="1" fontId="64" fillId="13" borderId="153" xfId="0" applyNumberFormat="1" applyFont="1" applyFill="1" applyBorder="1" applyAlignment="1">
      <alignment horizontal="center" vertical="center"/>
    </xf>
    <xf numFmtId="0" fontId="2" fillId="11" borderId="162" xfId="0" applyFont="1" applyFill="1" applyBorder="1" applyAlignment="1">
      <alignment horizontal="center"/>
    </xf>
    <xf numFmtId="0" fontId="2" fillId="11" borderId="105" xfId="0" applyFont="1" applyFill="1" applyBorder="1" applyAlignment="1">
      <alignment horizontal="center"/>
    </xf>
    <xf numFmtId="164" fontId="2" fillId="11" borderId="105" xfId="0" applyNumberFormat="1" applyFont="1" applyFill="1" applyBorder="1" applyAlignment="1">
      <alignment horizontal="center"/>
    </xf>
    <xf numFmtId="164" fontId="2" fillId="11" borderId="119" xfId="0" applyNumberFormat="1" applyFont="1" applyFill="1" applyBorder="1" applyAlignment="1">
      <alignment horizontal="center"/>
    </xf>
    <xf numFmtId="1" fontId="64" fillId="13" borderId="119" xfId="0" applyNumberFormat="1" applyFont="1" applyFill="1" applyBorder="1" applyAlignment="1">
      <alignment horizontal="center"/>
    </xf>
    <xf numFmtId="1" fontId="2" fillId="11" borderId="119" xfId="0" applyNumberFormat="1" applyFont="1" applyFill="1" applyBorder="1" applyAlignment="1">
      <alignment horizontal="center"/>
    </xf>
    <xf numFmtId="0" fontId="2" fillId="11" borderId="163" xfId="0" applyFont="1" applyFill="1" applyBorder="1" applyAlignment="1">
      <alignment horizontal="center"/>
    </xf>
    <xf numFmtId="0" fontId="52" fillId="15" borderId="122" xfId="0" applyFont="1" applyFill="1" applyBorder="1" applyAlignment="1">
      <alignment horizontal="centerContinuous"/>
    </xf>
    <xf numFmtId="0" fontId="66" fillId="15" borderId="123" xfId="0" applyFont="1" applyFill="1" applyBorder="1" applyAlignment="1">
      <alignment horizontal="centerContinuous"/>
    </xf>
    <xf numFmtId="0" fontId="67" fillId="15" borderId="124" xfId="0" applyFont="1" applyFill="1" applyBorder="1" applyAlignment="1">
      <alignment horizontal="centerContinuous"/>
    </xf>
    <xf numFmtId="0" fontId="68" fillId="15" borderId="113" xfId="0" applyFont="1" applyFill="1" applyBorder="1" applyAlignment="1">
      <alignment horizontal="centerContinuous"/>
    </xf>
    <xf numFmtId="0" fontId="4" fillId="15" borderId="52" xfId="0" applyFont="1" applyFill="1" applyBorder="1" applyAlignment="1"/>
    <xf numFmtId="0" fontId="4" fillId="15" borderId="120" xfId="0" applyFont="1" applyFill="1" applyBorder="1" applyAlignment="1">
      <alignment horizontal="right"/>
    </xf>
    <xf numFmtId="0" fontId="2" fillId="15" borderId="121" xfId="0" applyFont="1" applyFill="1" applyBorder="1" applyAlignment="1">
      <alignment horizontal="centerContinuous"/>
    </xf>
    <xf numFmtId="0" fontId="2" fillId="15" borderId="116" xfId="0" applyFont="1" applyFill="1" applyBorder="1" applyAlignment="1">
      <alignment horizontal="centerContinuous"/>
    </xf>
    <xf numFmtId="0" fontId="4" fillId="15" borderId="42" xfId="0" applyFont="1" applyFill="1" applyBorder="1" applyAlignment="1"/>
    <xf numFmtId="0" fontId="4" fillId="15" borderId="97" xfId="0" applyFont="1" applyFill="1" applyBorder="1" applyAlignment="1">
      <alignment horizontal="right"/>
    </xf>
    <xf numFmtId="0" fontId="2" fillId="15" borderId="118" xfId="0" applyFont="1" applyFill="1" applyBorder="1" applyAlignment="1">
      <alignment horizontal="centerContinuous"/>
    </xf>
    <xf numFmtId="0" fontId="2" fillId="15" borderId="98" xfId="0" applyFont="1" applyFill="1" applyBorder="1" applyAlignment="1">
      <alignment horizontal="centerContinuous"/>
    </xf>
    <xf numFmtId="0" fontId="4" fillId="15" borderId="46" xfId="0" applyFont="1" applyFill="1" applyBorder="1" applyAlignment="1"/>
    <xf numFmtId="0" fontId="4" fillId="15" borderId="99" xfId="0" applyFont="1" applyFill="1" applyBorder="1" applyAlignment="1">
      <alignment horizontal="right"/>
    </xf>
    <xf numFmtId="49" fontId="2" fillId="15" borderId="119" xfId="0" applyNumberFormat="1" applyFont="1" applyFill="1" applyBorder="1" applyAlignment="1">
      <alignment horizontal="centerContinuous"/>
    </xf>
    <xf numFmtId="0" fontId="2" fillId="15" borderId="49" xfId="0" applyFont="1" applyFill="1" applyBorder="1" applyAlignment="1">
      <alignment horizontal="centerContinuous"/>
    </xf>
    <xf numFmtId="0" fontId="2" fillId="0" borderId="66" xfId="0" applyFont="1" applyBorder="1" applyAlignment="1">
      <alignment horizontal="center" vertical="center"/>
    </xf>
    <xf numFmtId="1" fontId="6" fillId="0" borderId="26" xfId="0" applyNumberFormat="1" applyFont="1" applyFill="1" applyBorder="1" applyAlignment="1">
      <alignment horizontal="center" wrapText="1"/>
    </xf>
    <xf numFmtId="1" fontId="6" fillId="0" borderId="60" xfId="0" applyNumberFormat="1" applyFont="1" applyFill="1" applyBorder="1" applyAlignment="1">
      <alignment horizontal="center" wrapText="1"/>
    </xf>
    <xf numFmtId="49" fontId="6" fillId="0" borderId="27" xfId="0" applyNumberFormat="1" applyFont="1" applyFill="1" applyBorder="1" applyAlignment="1">
      <alignment horizontal="center"/>
    </xf>
    <xf numFmtId="49" fontId="6" fillId="16" borderId="27" xfId="0" applyNumberFormat="1" applyFont="1" applyFill="1" applyBorder="1" applyAlignment="1">
      <alignment horizontal="center"/>
    </xf>
    <xf numFmtId="49" fontId="6" fillId="6" borderId="27" xfId="0" applyNumberFormat="1" applyFont="1" applyFill="1" applyBorder="1" applyAlignment="1">
      <alignment horizontal="center"/>
    </xf>
    <xf numFmtId="49" fontId="6" fillId="15" borderId="27" xfId="0" applyNumberFormat="1" applyFont="1" applyFill="1" applyBorder="1" applyAlignment="1">
      <alignment horizontal="center"/>
    </xf>
    <xf numFmtId="49" fontId="6" fillId="16" borderId="58" xfId="0" applyNumberFormat="1" applyFont="1" applyFill="1" applyBorder="1" applyAlignment="1">
      <alignment horizontal="center"/>
    </xf>
    <xf numFmtId="0" fontId="2" fillId="0" borderId="27" xfId="2" applyNumberFormat="1" applyFont="1" applyFill="1" applyBorder="1" applyAlignment="1">
      <alignment horizontal="center" shrinkToFit="1"/>
    </xf>
    <xf numFmtId="0" fontId="2" fillId="0" borderId="27" xfId="0" applyNumberFormat="1" applyFont="1" applyFill="1" applyBorder="1" applyAlignment="1">
      <alignment horizontal="center" shrinkToFit="1"/>
    </xf>
    <xf numFmtId="0" fontId="7" fillId="0" borderId="27" xfId="4" applyNumberFormat="1" applyFont="1" applyFill="1" applyBorder="1" applyAlignment="1">
      <alignment horizontal="center" wrapText="1"/>
    </xf>
    <xf numFmtId="0" fontId="89" fillId="18" borderId="129" xfId="0" applyFont="1" applyFill="1" applyBorder="1" applyAlignment="1">
      <alignment horizontal="centerContinuous"/>
    </xf>
    <xf numFmtId="0" fontId="90" fillId="18" borderId="2" xfId="0" applyFont="1" applyFill="1" applyBorder="1" applyAlignment="1">
      <alignment horizontal="centerContinuous" wrapText="1"/>
    </xf>
    <xf numFmtId="0" fontId="90" fillId="18" borderId="10" xfId="0" applyFont="1" applyFill="1" applyBorder="1" applyAlignment="1">
      <alignment horizontal="centerContinuous" wrapText="1"/>
    </xf>
    <xf numFmtId="0" fontId="4" fillId="0" borderId="146" xfId="0" applyFont="1" applyBorder="1" applyAlignment="1">
      <alignment horizontal="center"/>
    </xf>
    <xf numFmtId="0" fontId="2" fillId="0" borderId="26" xfId="0" applyFont="1" applyFill="1" applyBorder="1" applyAlignment="1">
      <alignment horizontal="center" wrapText="1"/>
    </xf>
    <xf numFmtId="0" fontId="2" fillId="0" borderId="57" xfId="0" applyFont="1" applyFill="1" applyBorder="1" applyAlignment="1">
      <alignment horizontal="center" wrapText="1"/>
    </xf>
    <xf numFmtId="0" fontId="89" fillId="18" borderId="164" xfId="0" applyFont="1" applyFill="1" applyBorder="1" applyAlignment="1">
      <alignment horizontal="centerContinuous"/>
    </xf>
    <xf numFmtId="0" fontId="69" fillId="16" borderId="165" xfId="0" applyFont="1" applyFill="1" applyBorder="1" applyAlignment="1">
      <alignment horizontal="centerContinuous"/>
    </xf>
    <xf numFmtId="0" fontId="70" fillId="16" borderId="166" xfId="0" applyFont="1" applyFill="1" applyBorder="1" applyAlignment="1">
      <alignment horizontal="centerContinuous" wrapText="1"/>
    </xf>
    <xf numFmtId="0" fontId="70" fillId="16" borderId="167" xfId="0" applyFont="1" applyFill="1" applyBorder="1" applyAlignment="1">
      <alignment horizontal="centerContinuous" wrapText="1"/>
    </xf>
    <xf numFmtId="49" fontId="90" fillId="18" borderId="0" xfId="0" applyNumberFormat="1" applyFont="1" applyFill="1" applyBorder="1" applyAlignment="1">
      <alignment horizontal="centerContinuous" wrapText="1"/>
    </xf>
    <xf numFmtId="49" fontId="90" fillId="18" borderId="9" xfId="0" applyNumberFormat="1" applyFont="1" applyFill="1" applyBorder="1" applyAlignment="1">
      <alignment horizontal="centerContinuous" wrapText="1"/>
    </xf>
    <xf numFmtId="0" fontId="7" fillId="0" borderId="93" xfId="0" applyNumberFormat="1" applyFont="1" applyBorder="1" applyAlignment="1">
      <alignment horizontal="centerContinuous"/>
    </xf>
    <xf numFmtId="0" fontId="2" fillId="0" borderId="0" xfId="0" applyFont="1" applyBorder="1" applyAlignment="1"/>
    <xf numFmtId="0" fontId="4" fillId="15" borderId="61" xfId="0" applyFont="1" applyFill="1" applyBorder="1" applyAlignment="1">
      <alignment horizontal="right" wrapText="1"/>
    </xf>
    <xf numFmtId="0" fontId="5" fillId="15" borderId="82" xfId="0" applyFont="1" applyFill="1" applyBorder="1" applyAlignment="1">
      <alignment horizontal="center" wrapText="1"/>
    </xf>
    <xf numFmtId="0" fontId="5" fillId="15" borderId="43" xfId="0" applyFont="1" applyFill="1" applyBorder="1" applyAlignment="1">
      <alignment horizontal="center" wrapText="1"/>
    </xf>
    <xf numFmtId="0" fontId="5" fillId="15" borderId="44" xfId="0" applyFont="1" applyFill="1" applyBorder="1" applyAlignment="1">
      <alignment horizontal="center" wrapText="1"/>
    </xf>
    <xf numFmtId="0" fontId="5" fillId="15" borderId="77" xfId="0" applyFont="1" applyFill="1" applyBorder="1" applyAlignment="1">
      <alignment horizontal="center" wrapText="1"/>
    </xf>
    <xf numFmtId="0" fontId="5" fillId="15" borderId="78" xfId="0" applyFont="1" applyFill="1" applyBorder="1" applyAlignment="1">
      <alignment horizontal="center" wrapText="1"/>
    </xf>
    <xf numFmtId="0" fontId="5" fillId="15" borderId="64" xfId="0" applyFont="1" applyFill="1" applyBorder="1" applyAlignment="1">
      <alignment horizontal="center" wrapText="1"/>
    </xf>
    <xf numFmtId="0" fontId="5" fillId="15" borderId="79" xfId="0" applyFont="1" applyFill="1" applyBorder="1" applyAlignment="1">
      <alignment horizontal="center" wrapText="1"/>
    </xf>
    <xf numFmtId="0" fontId="4" fillId="15" borderId="108" xfId="0" applyFont="1" applyFill="1" applyBorder="1" applyAlignment="1">
      <alignment horizontal="center" wrapText="1"/>
    </xf>
    <xf numFmtId="0" fontId="4" fillId="15" borderId="109" xfId="0" applyFont="1" applyFill="1" applyBorder="1" applyAlignment="1">
      <alignment horizontal="center" wrapText="1"/>
    </xf>
    <xf numFmtId="0" fontId="35" fillId="0" borderId="24" xfId="4" applyFont="1" applyBorder="1" applyAlignment="1">
      <alignment horizontal="centerContinuous" wrapText="1"/>
    </xf>
    <xf numFmtId="0" fontId="7" fillId="0" borderId="148" xfId="8" applyNumberFormat="1" applyFont="1" applyBorder="1" applyAlignment="1">
      <alignment horizontal="center"/>
    </xf>
    <xf numFmtId="0" fontId="7" fillId="0" borderId="163" xfId="8" applyNumberFormat="1" applyFont="1" applyBorder="1" applyAlignment="1">
      <alignment horizontal="center"/>
    </xf>
    <xf numFmtId="0" fontId="7" fillId="0" borderId="61" xfId="8" applyNumberFormat="1" applyFont="1" applyBorder="1" applyAlignment="1">
      <alignment horizontal="center"/>
    </xf>
    <xf numFmtId="0" fontId="26" fillId="0" borderId="13" xfId="8" applyNumberFormat="1" applyFont="1" applyFill="1" applyBorder="1" applyAlignment="1">
      <alignment horizontal="center"/>
    </xf>
    <xf numFmtId="0" fontId="6" fillId="24" borderId="130" xfId="8" applyFont="1" applyFill="1" applyBorder="1" applyAlignment="1">
      <alignment horizontal="center"/>
    </xf>
    <xf numFmtId="0" fontId="6" fillId="0" borderId="168" xfId="8" applyFont="1" applyBorder="1" applyAlignment="1">
      <alignment horizontal="right"/>
    </xf>
    <xf numFmtId="0" fontId="7" fillId="0" borderId="169" xfId="8" applyFont="1" applyFill="1" applyBorder="1" applyAlignment="1">
      <alignment horizontal="centerContinuous"/>
    </xf>
    <xf numFmtId="0" fontId="7" fillId="0" borderId="169" xfId="8" applyFont="1" applyBorder="1" applyAlignment="1">
      <alignment horizontal="centerContinuous"/>
    </xf>
    <xf numFmtId="0" fontId="6" fillId="0" borderId="169" xfId="8" applyFont="1" applyBorder="1" applyAlignment="1">
      <alignment horizontal="right"/>
    </xf>
    <xf numFmtId="0" fontId="7" fillId="0" borderId="169" xfId="8" applyFont="1" applyBorder="1" applyAlignment="1">
      <alignment horizontal="center"/>
    </xf>
    <xf numFmtId="49" fontId="7" fillId="0" borderId="170" xfId="8" quotePrefix="1" applyNumberFormat="1" applyFont="1" applyBorder="1" applyAlignment="1">
      <alignment horizontal="center"/>
    </xf>
    <xf numFmtId="0" fontId="2" fillId="0" borderId="11" xfId="0" quotePrefix="1" applyFont="1" applyBorder="1" applyAlignment="1">
      <alignment horizontal="center" vertical="center" wrapText="1"/>
    </xf>
    <xf numFmtId="0" fontId="3" fillId="22" borderId="34" xfId="0" applyFont="1" applyFill="1" applyBorder="1" applyAlignment="1">
      <alignment horizontal="centerContinuous"/>
    </xf>
    <xf numFmtId="0" fontId="72" fillId="13" borderId="130" xfId="0" applyFont="1" applyFill="1" applyBorder="1" applyAlignment="1">
      <alignment horizontal="centerContinuous" shrinkToFit="1"/>
    </xf>
    <xf numFmtId="0" fontId="71" fillId="13" borderId="131" xfId="0" applyFont="1" applyFill="1" applyBorder="1" applyAlignment="1">
      <alignment horizontal="centerContinuous"/>
    </xf>
    <xf numFmtId="0" fontId="2" fillId="0" borderId="11" xfId="0" applyFont="1" applyBorder="1" applyAlignment="1">
      <alignment horizontal="center" vertical="center" shrinkToFit="1"/>
    </xf>
    <xf numFmtId="0" fontId="5" fillId="0" borderId="132" xfId="0" applyFont="1" applyFill="1" applyBorder="1" applyAlignment="1">
      <alignment horizontal="center" shrinkToFit="1"/>
    </xf>
    <xf numFmtId="164" fontId="5" fillId="0" borderId="43" xfId="0" applyNumberFormat="1" applyFont="1" applyFill="1" applyBorder="1" applyAlignment="1">
      <alignment horizontal="center" shrinkToFit="1"/>
    </xf>
    <xf numFmtId="0" fontId="2" fillId="0" borderId="43" xfId="0" applyFont="1" applyFill="1" applyBorder="1" applyAlignment="1">
      <alignment horizontal="left"/>
    </xf>
    <xf numFmtId="0" fontId="5" fillId="0" borderId="44" xfId="0" applyFont="1" applyFill="1" applyBorder="1" applyAlignment="1">
      <alignment horizontal="left" shrinkToFit="1"/>
    </xf>
    <xf numFmtId="0" fontId="2" fillId="0" borderId="47" xfId="0" applyFont="1" applyBorder="1" applyAlignment="1">
      <alignment horizontal="left"/>
    </xf>
    <xf numFmtId="0" fontId="2" fillId="0" borderId="150" xfId="0" applyFont="1" applyBorder="1" applyAlignment="1">
      <alignment horizontal="center" shrinkToFit="1"/>
    </xf>
    <xf numFmtId="0" fontId="2" fillId="0" borderId="55" xfId="0" applyFont="1" applyBorder="1" applyAlignment="1">
      <alignment horizontal="left"/>
    </xf>
    <xf numFmtId="0" fontId="2" fillId="0" borderId="51" xfId="0" quotePrefix="1" applyFont="1" applyBorder="1" applyAlignment="1">
      <alignment horizontal="left" shrinkToFit="1"/>
    </xf>
    <xf numFmtId="0" fontId="8" fillId="4" borderId="171" xfId="8" applyFont="1" applyFill="1" applyBorder="1" applyAlignment="1">
      <alignment horizontal="right"/>
    </xf>
    <xf numFmtId="1" fontId="7" fillId="0" borderId="117" xfId="8" applyNumberFormat="1" applyFont="1" applyBorder="1" applyAlignment="1">
      <alignment horizontal="center"/>
    </xf>
    <xf numFmtId="0" fontId="83" fillId="4" borderId="161" xfId="8" applyFont="1" applyFill="1" applyBorder="1" applyAlignment="1">
      <alignment horizontal="right"/>
    </xf>
    <xf numFmtId="49" fontId="7" fillId="0" borderId="98" xfId="8" applyNumberFormat="1" applyFont="1" applyBorder="1" applyAlignment="1">
      <alignment horizontal="center"/>
    </xf>
    <xf numFmtId="0" fontId="10" fillId="4" borderId="162" xfId="8" applyFont="1" applyFill="1" applyBorder="1" applyAlignment="1">
      <alignment horizontal="right"/>
    </xf>
    <xf numFmtId="0" fontId="7" fillId="0" borderId="163" xfId="8" applyFont="1" applyBorder="1" applyAlignment="1">
      <alignment horizontal="center"/>
    </xf>
    <xf numFmtId="1" fontId="7" fillId="0" borderId="114" xfId="8" applyNumberFormat="1" applyFont="1" applyBorder="1" applyAlignment="1">
      <alignment horizontal="center"/>
    </xf>
    <xf numFmtId="0" fontId="0" fillId="15" borderId="43" xfId="0" applyFill="1" applyBorder="1" applyAlignment="1">
      <alignment horizontal="center" vertical="center" wrapText="1"/>
    </xf>
    <xf numFmtId="0" fontId="2" fillId="15" borderId="43" xfId="0" applyFont="1" applyFill="1" applyBorder="1" applyAlignment="1">
      <alignment horizontal="center" vertical="center"/>
    </xf>
    <xf numFmtId="0" fontId="2" fillId="15" borderId="43" xfId="0" quotePrefix="1" applyFont="1" applyFill="1" applyBorder="1" applyAlignment="1">
      <alignment horizontal="center" vertical="center" wrapText="1"/>
    </xf>
    <xf numFmtId="0" fontId="0" fillId="0" borderId="43" xfId="0" quotePrefix="1" applyFill="1" applyBorder="1" applyAlignment="1">
      <alignment horizontal="center" vertical="center" wrapText="1"/>
    </xf>
    <xf numFmtId="0" fontId="40" fillId="15" borderId="132" xfId="0" applyFont="1" applyFill="1" applyBorder="1" applyAlignment="1">
      <alignment horizontal="right" vertical="center" wrapText="1"/>
    </xf>
    <xf numFmtId="0" fontId="0" fillId="15" borderId="43" xfId="0" quotePrefix="1" applyFill="1" applyBorder="1" applyAlignment="1">
      <alignment horizontal="center" vertical="center" wrapText="1"/>
    </xf>
    <xf numFmtId="49" fontId="2" fillId="0" borderId="43" xfId="0" quotePrefix="1" applyNumberFormat="1" applyFont="1" applyFill="1" applyBorder="1" applyAlignment="1">
      <alignment horizontal="center" vertical="center" wrapText="1"/>
    </xf>
    <xf numFmtId="49" fontId="2" fillId="15" borderId="43" xfId="0" quotePrefix="1"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47" xfId="0" applyNumberFormat="1" applyFont="1" applyFill="1" applyBorder="1" applyAlignment="1">
      <alignment horizontal="center" vertical="center" wrapText="1"/>
    </xf>
    <xf numFmtId="49" fontId="2" fillId="0" borderId="47" xfId="0" quotePrefix="1" applyNumberFormat="1" applyFont="1" applyFill="1" applyBorder="1" applyAlignment="1">
      <alignment horizontal="center" vertical="center" wrapText="1"/>
    </xf>
    <xf numFmtId="0" fontId="0" fillId="0" borderId="47" xfId="0" quotePrefix="1" applyFill="1" applyBorder="1" applyAlignment="1">
      <alignment horizontal="center" vertical="center" wrapText="1"/>
    </xf>
    <xf numFmtId="0" fontId="91" fillId="18" borderId="132" xfId="0" applyFont="1" applyFill="1" applyBorder="1" applyAlignment="1">
      <alignment horizontal="right" vertical="center" wrapText="1"/>
    </xf>
    <xf numFmtId="0" fontId="93" fillId="18" borderId="0" xfId="0" applyFont="1" applyFill="1" applyAlignment="1">
      <alignment vertical="center"/>
    </xf>
    <xf numFmtId="0" fontId="94" fillId="18" borderId="0" xfId="0" applyFont="1" applyFill="1" applyAlignment="1">
      <alignment horizontal="right" vertical="center"/>
    </xf>
    <xf numFmtId="0" fontId="4" fillId="0" borderId="172" xfId="0" applyFont="1" applyBorder="1" applyAlignment="1">
      <alignment horizontal="center" vertical="center"/>
    </xf>
    <xf numFmtId="0" fontId="2" fillId="0" borderId="134" xfId="0" applyFont="1" applyBorder="1" applyAlignment="1">
      <alignment horizontal="center" vertical="center"/>
    </xf>
    <xf numFmtId="0" fontId="5" fillId="0" borderId="134" xfId="0" quotePrefix="1" applyFont="1" applyBorder="1" applyAlignment="1">
      <alignment horizontal="center" vertical="center" wrapText="1"/>
    </xf>
    <xf numFmtId="49" fontId="2" fillId="0" borderId="134" xfId="2" applyNumberFormat="1" applyFont="1" applyBorder="1" applyAlignment="1">
      <alignment horizontal="center" vertical="center"/>
    </xf>
    <xf numFmtId="49" fontId="5" fillId="0" borderId="134" xfId="2" applyNumberFormat="1" applyFont="1" applyBorder="1" applyAlignment="1">
      <alignment horizontal="center" vertical="center"/>
    </xf>
    <xf numFmtId="49" fontId="2" fillId="0" borderId="134" xfId="0" applyNumberFormat="1" applyFont="1" applyBorder="1" applyAlignment="1">
      <alignment horizontal="center"/>
    </xf>
    <xf numFmtId="164" fontId="2" fillId="0" borderId="134" xfId="0" applyNumberFormat="1" applyFont="1" applyBorder="1" applyAlignment="1">
      <alignment horizontal="center"/>
    </xf>
    <xf numFmtId="0" fontId="5" fillId="0" borderId="173" xfId="0" applyFont="1" applyBorder="1" applyAlignment="1">
      <alignment horizontal="center"/>
    </xf>
    <xf numFmtId="0" fontId="40" fillId="25" borderId="132" xfId="0" applyFont="1" applyFill="1" applyBorder="1" applyAlignment="1">
      <alignment horizontal="right" vertical="center" wrapText="1"/>
    </xf>
    <xf numFmtId="0" fontId="95" fillId="0" borderId="122" xfId="0" applyFont="1" applyBorder="1" applyAlignment="1">
      <alignment horizontal="centerContinuous"/>
    </xf>
    <xf numFmtId="0" fontId="7" fillId="0" borderId="29" xfId="0" applyNumberFormat="1" applyFont="1" applyBorder="1" applyAlignment="1">
      <alignment horizontal="center"/>
    </xf>
    <xf numFmtId="49" fontId="7" fillId="25" borderId="29" xfId="0" applyNumberFormat="1" applyFont="1" applyFill="1" applyBorder="1" applyAlignment="1">
      <alignment horizontal="center"/>
    </xf>
    <xf numFmtId="0" fontId="4" fillId="0" borderId="12" xfId="0" applyFont="1" applyBorder="1" applyAlignment="1">
      <alignment horizontal="center"/>
    </xf>
    <xf numFmtId="0" fontId="5" fillId="0" borderId="26" xfId="0" applyFont="1" applyBorder="1" applyAlignment="1">
      <alignment horizontal="center"/>
    </xf>
    <xf numFmtId="0" fontId="2" fillId="0" borderId="26" xfId="0" applyFont="1" applyBorder="1" applyAlignment="1">
      <alignment horizontal="center"/>
    </xf>
    <xf numFmtId="9" fontId="2" fillId="0" borderId="26" xfId="0" applyNumberFormat="1" applyFont="1" applyBorder="1" applyAlignment="1">
      <alignment horizontal="center"/>
    </xf>
    <xf numFmtId="164" fontId="2" fillId="0" borderId="26" xfId="0" applyNumberFormat="1" applyFont="1" applyFill="1" applyBorder="1" applyAlignment="1">
      <alignment horizontal="center"/>
    </xf>
    <xf numFmtId="164" fontId="5" fillId="0" borderId="27" xfId="0" applyNumberFormat="1" applyFont="1" applyFill="1" applyBorder="1" applyAlignment="1">
      <alignment horizontal="centerContinuous"/>
    </xf>
    <xf numFmtId="164" fontId="5" fillId="0" borderId="0" xfId="0" applyNumberFormat="1" applyFont="1" applyFill="1" applyBorder="1" applyAlignment="1">
      <alignment horizontal="centerContinuous"/>
    </xf>
    <xf numFmtId="164" fontId="2" fillId="0" borderId="0" xfId="0" applyNumberFormat="1" applyFont="1" applyFill="1" applyBorder="1" applyAlignment="1">
      <alignment horizontal="centerContinuous"/>
    </xf>
    <xf numFmtId="0" fontId="5" fillId="0" borderId="2" xfId="0" quotePrefix="1" applyFont="1" applyBorder="1" applyAlignment="1">
      <alignment horizontal="centerContinuous"/>
    </xf>
    <xf numFmtId="0" fontId="4" fillId="11" borderId="162" xfId="0" applyFont="1" applyFill="1" applyBorder="1" applyAlignment="1">
      <alignment horizontal="center"/>
    </xf>
    <xf numFmtId="0" fontId="2" fillId="11" borderId="105" xfId="0" quotePrefix="1" applyFont="1" applyFill="1" applyBorder="1" applyAlignment="1">
      <alignment horizontal="center"/>
    </xf>
    <xf numFmtId="9" fontId="2" fillId="11" borderId="105" xfId="0" applyNumberFormat="1" applyFont="1" applyFill="1" applyBorder="1" applyAlignment="1">
      <alignment horizontal="center"/>
    </xf>
    <xf numFmtId="164" fontId="5" fillId="11" borderId="105" xfId="0" applyNumberFormat="1" applyFont="1" applyFill="1" applyBorder="1" applyAlignment="1">
      <alignment horizontal="center"/>
    </xf>
    <xf numFmtId="164" fontId="5" fillId="11" borderId="99" xfId="0" applyNumberFormat="1" applyFont="1" applyFill="1" applyBorder="1" applyAlignment="1">
      <alignment horizontal="centerContinuous"/>
    </xf>
    <xf numFmtId="164" fontId="2" fillId="11" borderId="99" xfId="0" applyNumberFormat="1" applyFont="1" applyFill="1" applyBorder="1" applyAlignment="1">
      <alignment horizontal="centerContinuous"/>
    </xf>
    <xf numFmtId="0" fontId="5" fillId="11" borderId="100" xfId="0" applyFont="1" applyFill="1" applyBorder="1" applyAlignment="1">
      <alignment horizontal="centerContinuous"/>
    </xf>
    <xf numFmtId="164" fontId="2" fillId="11" borderId="119" xfId="0" applyNumberFormat="1" applyFont="1" applyFill="1" applyBorder="1" applyAlignment="1">
      <alignment horizontal="centerContinuous"/>
    </xf>
    <xf numFmtId="0" fontId="2" fillId="26" borderId="159" xfId="0" applyFont="1" applyFill="1" applyBorder="1" applyAlignment="1">
      <alignment horizontal="center" vertical="center"/>
    </xf>
    <xf numFmtId="0" fontId="5" fillId="26" borderId="103" xfId="0" applyFont="1" applyFill="1" applyBorder="1" applyAlignment="1">
      <alignment horizontal="center" vertical="center"/>
    </xf>
    <xf numFmtId="0" fontId="5" fillId="26" borderId="103" xfId="0" quotePrefix="1" applyFont="1" applyFill="1" applyBorder="1" applyAlignment="1">
      <alignment horizontal="center" vertical="center" wrapText="1"/>
    </xf>
    <xf numFmtId="49" fontId="2" fillId="26" borderId="103" xfId="2" applyNumberFormat="1" applyFont="1" applyFill="1" applyBorder="1" applyAlignment="1">
      <alignment horizontal="center" vertical="center"/>
    </xf>
    <xf numFmtId="49" fontId="5" fillId="26" borderId="103" xfId="2" applyNumberFormat="1" applyFont="1" applyFill="1" applyBorder="1" applyAlignment="1">
      <alignment horizontal="center" vertical="center"/>
    </xf>
    <xf numFmtId="49" fontId="2" fillId="26" borderId="103" xfId="0" applyNumberFormat="1" applyFont="1" applyFill="1" applyBorder="1" applyAlignment="1">
      <alignment horizontal="center"/>
    </xf>
    <xf numFmtId="164" fontId="2" fillId="26" borderId="103" xfId="0" applyNumberFormat="1" applyFont="1" applyFill="1" applyBorder="1" applyAlignment="1">
      <alignment horizontal="center"/>
    </xf>
    <xf numFmtId="164" fontId="5" fillId="26" borderId="103" xfId="0" applyNumberFormat="1" applyFont="1" applyFill="1" applyBorder="1" applyAlignment="1">
      <alignment horizontal="center" vertical="center"/>
    </xf>
    <xf numFmtId="1" fontId="2" fillId="26" borderId="103" xfId="0" applyNumberFormat="1" applyFont="1" applyFill="1" applyBorder="1" applyAlignment="1">
      <alignment horizontal="center" vertical="center"/>
    </xf>
    <xf numFmtId="0" fontId="2" fillId="26" borderId="160" xfId="0" applyFont="1" applyFill="1" applyBorder="1" applyAlignment="1">
      <alignment horizontal="center"/>
    </xf>
    <xf numFmtId="0" fontId="2" fillId="0" borderId="148" xfId="0" applyFont="1" applyBorder="1" applyAlignment="1">
      <alignment horizontal="center"/>
    </xf>
    <xf numFmtId="0" fontId="40" fillId="0" borderId="24" xfId="0" applyFont="1" applyBorder="1" applyAlignment="1">
      <alignment horizontal="right" vertical="center" wrapText="1"/>
    </xf>
    <xf numFmtId="0" fontId="4" fillId="0" borderId="24" xfId="0" applyFont="1" applyBorder="1" applyAlignment="1">
      <alignment horizontal="center" vertical="center"/>
    </xf>
    <xf numFmtId="0" fontId="8" fillId="0" borderId="24" xfId="0" applyFont="1" applyFill="1" applyBorder="1" applyAlignment="1">
      <alignment horizontal="center" vertical="center"/>
    </xf>
    <xf numFmtId="0" fontId="13" fillId="0" borderId="24" xfId="0" applyFont="1" applyFill="1" applyBorder="1" applyAlignment="1">
      <alignment horizontal="center" vertical="center"/>
    </xf>
    <xf numFmtId="0" fontId="10" fillId="0" borderId="24" xfId="0" applyFont="1" applyFill="1" applyBorder="1" applyAlignment="1">
      <alignment horizontal="center" vertical="center"/>
    </xf>
    <xf numFmtId="0" fontId="11" fillId="0" borderId="24" xfId="0" applyFont="1" applyFill="1" applyBorder="1" applyAlignment="1">
      <alignment horizontal="center" vertical="center"/>
    </xf>
    <xf numFmtId="0" fontId="22" fillId="0" borderId="24" xfId="0" applyFont="1" applyFill="1" applyBorder="1" applyAlignment="1">
      <alignment horizontal="center" vertical="center"/>
    </xf>
    <xf numFmtId="0" fontId="14"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xf>
    <xf numFmtId="0" fontId="4" fillId="0" borderId="24" xfId="0" applyFont="1" applyFill="1" applyBorder="1" applyAlignment="1">
      <alignment horizontal="center" vertical="center"/>
    </xf>
    <xf numFmtId="0" fontId="2" fillId="0" borderId="27" xfId="0" applyFont="1" applyFill="1" applyBorder="1" applyAlignment="1">
      <alignment horizontal="center" shrinkToFit="1"/>
    </xf>
    <xf numFmtId="0" fontId="2" fillId="0" borderId="27" xfId="2" applyNumberFormat="1" applyFont="1" applyFill="1" applyBorder="1" applyAlignment="1">
      <alignment horizontal="center" vertical="center" shrinkToFit="1"/>
    </xf>
    <xf numFmtId="0" fontId="7" fillId="0" borderId="28" xfId="0" quotePrefix="1" applyNumberFormat="1" applyFont="1" applyFill="1" applyBorder="1" applyAlignment="1">
      <alignment horizontal="center" vertical="center" wrapText="1"/>
    </xf>
    <xf numFmtId="9" fontId="7" fillId="0" borderId="27" xfId="6" applyFont="1" applyFill="1" applyBorder="1" applyAlignment="1">
      <alignment horizontal="center" vertical="center" shrinkToFit="1"/>
    </xf>
    <xf numFmtId="0" fontId="7" fillId="0" borderId="27" xfId="0" applyNumberFormat="1" applyFont="1" applyFill="1" applyBorder="1" applyAlignment="1">
      <alignment horizontal="center" vertical="center" shrinkToFit="1"/>
    </xf>
    <xf numFmtId="0" fontId="7" fillId="0" borderId="27" xfId="6" applyNumberFormat="1" applyFont="1" applyFill="1" applyBorder="1" applyAlignment="1">
      <alignment horizontal="center" vertical="center" shrinkToFit="1"/>
    </xf>
    <xf numFmtId="0" fontId="2" fillId="0" borderId="1" xfId="0" applyFont="1" applyFill="1" applyBorder="1" applyAlignment="1">
      <alignment horizontal="centerContinuous" shrinkToFit="1"/>
    </xf>
    <xf numFmtId="0" fontId="21" fillId="0" borderId="0" xfId="0" applyFont="1" applyFill="1" applyBorder="1" applyAlignment="1">
      <alignment horizontal="centerContinuous"/>
    </xf>
    <xf numFmtId="0" fontId="2" fillId="0" borderId="26" xfId="0" applyFont="1" applyFill="1" applyBorder="1" applyAlignment="1">
      <alignment horizontal="center"/>
    </xf>
    <xf numFmtId="0" fontId="2" fillId="0" borderId="2" xfId="0" applyFont="1" applyFill="1" applyBorder="1" applyAlignment="1">
      <alignment horizontal="centerContinuous"/>
    </xf>
    <xf numFmtId="0" fontId="27" fillId="0" borderId="61" xfId="0" applyFont="1" applyFill="1" applyBorder="1" applyAlignment="1">
      <alignment horizontal="centerContinuous"/>
    </xf>
  </cellXfs>
  <cellStyles count="10">
    <cellStyle name="Excel Built-in Normal" xfId="7"/>
    <cellStyle name="Hyperlink" xfId="1" builtinId="8"/>
    <cellStyle name="Normal" xfId="0" builtinId="0"/>
    <cellStyle name="Normal 2" xfId="3"/>
    <cellStyle name="Normal 2 2" xfId="5"/>
    <cellStyle name="Normal 3" xfId="4"/>
    <cellStyle name="Normal 4" xfId="8"/>
    <cellStyle name="Normal 5" xfId="9"/>
    <cellStyle name="Percent" xfId="2" builtinId="5"/>
    <cellStyle name="Percent 2" xfId="6"/>
  </cellStyles>
  <dxfs count="70">
    <dxf>
      <fill>
        <patternFill>
          <bgColor theme="0" tint="-0.24994659260841701"/>
        </patternFill>
      </fill>
    </dxf>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rgb="FF00FF00"/>
        </patternFill>
      </fill>
    </dxf>
    <dxf>
      <font>
        <b val="0"/>
        <i/>
        <color theme="1"/>
      </font>
      <fill>
        <patternFill>
          <bgColor theme="0" tint="-0.2499465926084170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99FF"/>
      <color rgb="FF3333FF"/>
      <color rgb="FF00FF00"/>
      <color rgb="FFCCFFCC"/>
      <color rgb="FF66FFFF"/>
      <color rgb="FF66FF33"/>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66673</xdr:rowOff>
    </xdr:from>
    <xdr:to>
      <xdr:col>6</xdr:col>
      <xdr:colOff>1266825</xdr:colOff>
      <xdr:row>37</xdr:row>
      <xdr:rowOff>209549</xdr:rowOff>
    </xdr:to>
    <xdr:sp macro="" textlink="">
      <xdr:nvSpPr>
        <xdr:cNvPr id="2" name="TextBox 1"/>
        <xdr:cNvSpPr txBox="1"/>
      </xdr:nvSpPr>
      <xdr:spPr>
        <a:xfrm>
          <a:off x="57150" y="3952873"/>
          <a:ext cx="6953250" cy="4552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itchFamily="18" charset="0"/>
              <a:cs typeface="Times New Roman" pitchFamily="18" charset="0"/>
            </a:rPr>
            <a:t>Personality:  </a:t>
          </a:r>
          <a:r>
            <a:rPr lang="en-US" sz="1200">
              <a:latin typeface="Times New Roman" pitchFamily="18" charset="0"/>
              <a:cs typeface="Times New Roman" pitchFamily="18" charset="0"/>
            </a:rPr>
            <a:t>Not a team player.  Doesn’t always play nice.</a:t>
          </a:r>
        </a:p>
        <a:p>
          <a:pPr algn="just"/>
          <a:endParaRPr lang="en-US" sz="1200">
            <a:latin typeface="Times New Roman" pitchFamily="18" charset="0"/>
            <a:cs typeface="Times New Roman" pitchFamily="18" charset="0"/>
          </a:endParaRPr>
        </a:p>
        <a:p>
          <a:pPr algn="just"/>
          <a:r>
            <a:rPr lang="en-US" sz="1200">
              <a:latin typeface="Times New Roman" pitchFamily="18" charset="0"/>
              <a:cs typeface="Times New Roman" pitchFamily="18" charset="0"/>
            </a:rPr>
            <a:t>Insults</a:t>
          </a:r>
          <a:r>
            <a:rPr lang="en-US" sz="1200" baseline="0">
              <a:latin typeface="Times New Roman" pitchFamily="18" charset="0"/>
              <a:cs typeface="Times New Roman" pitchFamily="18" charset="0"/>
            </a:rPr>
            <a:t> others by calling them things that </a:t>
          </a:r>
          <a:r>
            <a:rPr lang="en-US" sz="1200" i="1" baseline="0">
              <a:latin typeface="Times New Roman" pitchFamily="18" charset="0"/>
              <a:cs typeface="Times New Roman" pitchFamily="18" charset="0"/>
            </a:rPr>
            <a:t>he</a:t>
          </a:r>
          <a:r>
            <a:rPr lang="en-US" sz="1200" i="0" baseline="0">
              <a:latin typeface="Times New Roman" pitchFamily="18" charset="0"/>
              <a:cs typeface="Times New Roman" pitchFamily="18" charset="0"/>
            </a:rPr>
            <a:t> actually is.  Calls most liches “bitches” while admiring them.</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Wishes there were a skill called </a:t>
          </a:r>
          <a:r>
            <a:rPr lang="en-US" sz="1200" i="1" baseline="0">
              <a:latin typeface="Times New Roman" pitchFamily="18" charset="0"/>
              <a:cs typeface="Times New Roman" pitchFamily="18" charset="0"/>
            </a:rPr>
            <a:t>juggling skulls and nuts</a:t>
          </a:r>
          <a:r>
            <a:rPr lang="en-US" sz="1200" i="0" baseline="0">
              <a:latin typeface="Times New Roman" pitchFamily="18" charset="0"/>
              <a:cs typeface="Times New Roman" pitchFamily="18" charset="0"/>
            </a:rPr>
            <a:t>, then changes his mind.</a:t>
          </a:r>
        </a:p>
        <a:p>
          <a:pPr algn="just"/>
          <a:endParaRPr lang="en-US" sz="1200" i="0" baseline="0">
            <a:latin typeface="Times New Roman" pitchFamily="18" charset="0"/>
            <a:cs typeface="Times New Roman" pitchFamily="18" charset="0"/>
          </a:endParaRPr>
        </a:p>
        <a:p>
          <a:pPr algn="just"/>
          <a:r>
            <a:rPr lang="en-US" sz="1200" i="0" baseline="0">
              <a:solidFill>
                <a:schemeClr val="dk1"/>
              </a:solidFill>
              <a:effectLst/>
              <a:latin typeface="Times New Roman" pitchFamily="18" charset="0"/>
              <a:ea typeface="+mn-ea"/>
              <a:cs typeface="Times New Roman" pitchFamily="18" charset="0"/>
            </a:rPr>
            <a:t>When rushing into battle, </a:t>
          </a:r>
          <a:r>
            <a:rPr lang="en-US" sz="1200" i="0" baseline="0">
              <a:latin typeface="Times New Roman" pitchFamily="18" charset="0"/>
              <a:cs typeface="Times New Roman" pitchFamily="18" charset="0"/>
            </a:rPr>
            <a:t>has a penchant for interrupting a group of strangers by answering unasked questions with an emphatic:  “Yeeah, fuckers!!!”</a:t>
          </a:r>
        </a:p>
        <a:p>
          <a:pPr algn="just"/>
          <a:endParaRPr lang="en-US" sz="1200" i="0" baseline="0">
            <a:latin typeface="Times New Roman" pitchFamily="18" charset="0"/>
            <a:cs typeface="Times New Roman" pitchFamily="18" charset="0"/>
          </a:endParaRPr>
        </a:p>
        <a:p>
          <a:pPr marL="0" marR="0" indent="0" algn="just" defTabSz="914400" eaLnBrk="1" fontAlgn="auto" latinLnBrk="0" hangingPunct="1">
            <a:lnSpc>
              <a:spcPct val="100000"/>
            </a:lnSpc>
            <a:spcBef>
              <a:spcPts val="0"/>
            </a:spcBef>
            <a:spcAft>
              <a:spcPts val="0"/>
            </a:spcAft>
            <a:buClrTx/>
            <a:buSzTx/>
            <a:buFontTx/>
            <a:buNone/>
            <a:tabLst/>
            <a:defRPr/>
          </a:pPr>
          <a:r>
            <a:rPr lang="en-US" sz="1200" i="0" baseline="0">
              <a:solidFill>
                <a:schemeClr val="dk1"/>
              </a:solidFill>
              <a:effectLst/>
              <a:latin typeface="Times New Roman" pitchFamily="18" charset="0"/>
              <a:ea typeface="+mn-ea"/>
              <a:cs typeface="Times New Roman" pitchFamily="18" charset="0"/>
            </a:rPr>
            <a:t>Plays with dead things like you and I interact with plastic things.  Knows his shit too.</a:t>
          </a:r>
          <a:endParaRPr lang="en-US" sz="1200">
            <a:effectLst/>
            <a:latin typeface="Times New Roman" pitchFamily="18" charset="0"/>
            <a:cs typeface="Times New Roman" pitchFamily="18" charset="0"/>
          </a:endParaRPr>
        </a:p>
        <a:p>
          <a:pPr algn="just"/>
          <a:endParaRPr lang="en-US" sz="1200" i="0" baseline="0">
            <a:latin typeface="Times New Roman" pitchFamily="18" charset="0"/>
            <a:cs typeface="Times New Roman" pitchFamily="18" charset="0"/>
          </a:endParaRPr>
        </a:p>
        <a:p>
          <a:pPr algn="just"/>
          <a:r>
            <a:rPr lang="en-US" sz="1200" b="1" i="0" baseline="0">
              <a:latin typeface="Times New Roman" pitchFamily="18" charset="0"/>
              <a:cs typeface="Times New Roman" pitchFamily="18" charset="0"/>
            </a:rPr>
            <a:t>Publications:  </a:t>
          </a:r>
          <a:r>
            <a:rPr lang="en-US" sz="1200" i="1" baseline="0">
              <a:latin typeface="Times New Roman" pitchFamily="18" charset="0"/>
              <a:cs typeface="Times New Roman" pitchFamily="18" charset="0"/>
            </a:rPr>
            <a:t>The Graveyard Shaft </a:t>
          </a:r>
          <a:r>
            <a:rPr lang="en-US" sz="1200" i="0" baseline="0">
              <a:latin typeface="Times New Roman" pitchFamily="18" charset="0"/>
              <a:cs typeface="Times New Roman" pitchFamily="18" charset="0"/>
            </a:rPr>
            <a:t>(1371), </a:t>
          </a:r>
          <a:r>
            <a:rPr lang="en-US" sz="1200" i="1" baseline="0">
              <a:latin typeface="Times New Roman" pitchFamily="18" charset="0"/>
              <a:cs typeface="Times New Roman" pitchFamily="18" charset="0"/>
            </a:rPr>
            <a:t>Necrophilia for Dummies </a:t>
          </a:r>
          <a:r>
            <a:rPr lang="en-US" sz="1200" i="0" baseline="0">
              <a:latin typeface="Times New Roman" pitchFamily="18" charset="0"/>
              <a:cs typeface="Times New Roman" pitchFamily="18" charset="0"/>
            </a:rPr>
            <a:t>(1373), </a:t>
          </a:r>
          <a:r>
            <a:rPr lang="en-US" sz="1200" i="1" baseline="0">
              <a:latin typeface="Times New Roman" pitchFamily="18" charset="0"/>
              <a:cs typeface="Times New Roman" pitchFamily="18" charset="0"/>
            </a:rPr>
            <a:t>Dead Girls Don’t Cry</a:t>
          </a:r>
          <a:r>
            <a:rPr lang="en-US" sz="1200" i="0" baseline="0">
              <a:latin typeface="Times New Roman" pitchFamily="18" charset="0"/>
              <a:cs typeface="Times New Roman" pitchFamily="18" charset="0"/>
            </a:rPr>
            <a:t> (1374).</a:t>
          </a:r>
        </a:p>
        <a:p>
          <a:pPr algn="just"/>
          <a:endParaRPr lang="en-US" sz="1200" i="0" baseline="0">
            <a:latin typeface="Times New Roman" pitchFamily="18" charset="0"/>
            <a:cs typeface="Times New Roman" pitchFamily="18" charset="0"/>
          </a:endParaRPr>
        </a:p>
        <a:p>
          <a:pPr algn="just"/>
          <a:r>
            <a:rPr lang="en-US" sz="1200" b="1" i="0" baseline="0">
              <a:latin typeface="Times New Roman" pitchFamily="18" charset="0"/>
              <a:cs typeface="Times New Roman" pitchFamily="18" charset="0"/>
            </a:rPr>
            <a:t>Favorite Lucasfilm character:  </a:t>
          </a:r>
          <a:r>
            <a:rPr lang="en-US" sz="1200" i="0" baseline="0">
              <a:latin typeface="Times New Roman" pitchFamily="18" charset="0"/>
              <a:cs typeface="Times New Roman" pitchFamily="18" charset="0"/>
            </a:rPr>
            <a:t>Salacious B. Crumb.</a:t>
          </a:r>
        </a:p>
        <a:p>
          <a:pPr algn="just"/>
          <a:endParaRPr lang="en-US" sz="1200" i="0" baseline="0">
            <a:latin typeface="Times New Roman" pitchFamily="18" charset="0"/>
            <a:cs typeface="Times New Roman" pitchFamily="18" charset="0"/>
          </a:endParaRPr>
        </a:p>
        <a:p>
          <a:pPr algn="just"/>
          <a:r>
            <a:rPr lang="en-US" sz="1200" b="1" i="0" baseline="0">
              <a:latin typeface="Times New Roman" pitchFamily="18" charset="0"/>
              <a:cs typeface="Times New Roman" pitchFamily="18" charset="0"/>
            </a:rPr>
            <a:t>Favorite human:  </a:t>
          </a:r>
          <a:r>
            <a:rPr lang="en-US" sz="1200" i="0" baseline="0">
              <a:latin typeface="Times New Roman" pitchFamily="18" charset="0"/>
              <a:cs typeface="Times New Roman" pitchFamily="18" charset="0"/>
            </a:rPr>
            <a:t>Beavis.</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Sometimes known by the name Azim “The Cold” ibn-Uthmån.</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And if you haven’t guessed, necrophiliac extraordinaire.</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Fuck else you need to know?</a:t>
          </a:r>
          <a:endParaRPr lang="en-US" sz="1200">
            <a:latin typeface="Times New Roman" pitchFamily="18" charset="0"/>
            <a:cs typeface="Times New Roman" pitchFamily="18" charset="0"/>
          </a:endParaRPr>
        </a:p>
      </xdr:txBody>
    </xdr:sp>
    <xdr:clientData/>
  </xdr:twoCellAnchor>
  <xdr:twoCellAnchor editAs="oneCell">
    <xdr:from>
      <xdr:col>5</xdr:col>
      <xdr:colOff>47625</xdr:colOff>
      <xdr:row>1</xdr:row>
      <xdr:rowOff>38101</xdr:rowOff>
    </xdr:from>
    <xdr:to>
      <xdr:col>6</xdr:col>
      <xdr:colOff>1276350</xdr:colOff>
      <xdr:row>17</xdr:row>
      <xdr:rowOff>9525</xdr:rowOff>
    </xdr:to>
    <xdr:pic>
      <xdr:nvPicPr>
        <xdr:cNvPr id="4" name="Picture 3" descr="C:\A\Jue\SoF\Images\NPC\Extraplanars\Demons &amp; Devils\imp 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0" y="409576"/>
          <a:ext cx="2352675" cy="338137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2"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19513" name="Rectangle 1"/>
        <xdr:cNvSpPr>
          <a:spLocks noChangeArrowheads="1"/>
        </xdr:cNvSpPr>
      </xdr:nvSpPr>
      <xdr:spPr bwMode="auto">
        <a:xfrm>
          <a:off x="589597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2" name="Rectangle 1"/>
        <xdr:cNvSpPr>
          <a:spLocks noChangeArrowheads="1"/>
        </xdr:cNvSpPr>
      </xdr:nvSpPr>
      <xdr:spPr bwMode="auto">
        <a:xfrm>
          <a:off x="60198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400051</xdr:colOff>
      <xdr:row>11</xdr:row>
      <xdr:rowOff>0</xdr:rowOff>
    </xdr:from>
    <xdr:to>
      <xdr:col>2</xdr:col>
      <xdr:colOff>2322817</xdr:colOff>
      <xdr:row>21</xdr:row>
      <xdr:rowOff>276225</xdr:rowOff>
    </xdr:to>
    <xdr:pic>
      <xdr:nvPicPr>
        <xdr:cNvPr id="3" name="Picture 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1" y="3276600"/>
          <a:ext cx="1922766" cy="2524125"/>
        </a:xfrm>
        <a:prstGeom prst="rect">
          <a:avLst/>
        </a:prstGeom>
        <a:noFill/>
        <a:ln w="38100" cmpd="dbl">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133350</xdr:colOff>
      <xdr:row>14</xdr:row>
      <xdr:rowOff>152400</xdr:rowOff>
    </xdr:from>
    <xdr:to>
      <xdr:col>5</xdr:col>
      <xdr:colOff>161925</xdr:colOff>
      <xdr:row>16</xdr:row>
      <xdr:rowOff>152400</xdr:rowOff>
    </xdr:to>
    <xdr:sp macro="" textlink="">
      <xdr:nvSpPr>
        <xdr:cNvPr id="4" name="TextBox 3"/>
        <xdr:cNvSpPr txBox="1"/>
      </xdr:nvSpPr>
      <xdr:spPr>
        <a:xfrm>
          <a:off x="5343525" y="3733800"/>
          <a:ext cx="2352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50" b="1">
              <a:latin typeface="Times New Roman" pitchFamily="18" charset="0"/>
              <a:cs typeface="Times New Roman" pitchFamily="18" charset="0"/>
            </a:rPr>
            <a:t>Having cast </a:t>
          </a:r>
          <a:r>
            <a:rPr lang="en-US" sz="1050" b="1" i="1">
              <a:latin typeface="Times New Roman" pitchFamily="18" charset="0"/>
              <a:cs typeface="Times New Roman" pitchFamily="18" charset="0"/>
            </a:rPr>
            <a:t>alter self</a:t>
          </a:r>
          <a:r>
            <a:rPr lang="en-US" sz="1050" b="1">
              <a:latin typeface="Times New Roman" pitchFamily="18" charset="0"/>
              <a:cs typeface="Times New Roman" pitchFamily="18" charset="0"/>
            </a:rPr>
            <a:t>,</a:t>
          </a:r>
          <a:r>
            <a:rPr lang="en-US" sz="1050" b="1" baseline="0">
              <a:latin typeface="Times New Roman" pitchFamily="18" charset="0"/>
              <a:cs typeface="Times New Roman" pitchFamily="18" charset="0"/>
            </a:rPr>
            <a:t> </a:t>
          </a:r>
          <a:r>
            <a:rPr lang="en-US" sz="1050" b="1">
              <a:latin typeface="Times New Roman" pitchFamily="18" charset="0"/>
              <a:cs typeface="Times New Roman" pitchFamily="18" charset="0"/>
            </a:rPr>
            <a:t>Azimuth</a:t>
          </a:r>
          <a:r>
            <a:rPr lang="en-US" sz="1050" b="1" baseline="0">
              <a:latin typeface="Times New Roman" pitchFamily="18" charset="0"/>
              <a:cs typeface="Times New Roman" pitchFamily="18" charset="0"/>
            </a:rPr>
            <a:t> often </a:t>
          </a:r>
          <a:r>
            <a:rPr lang="en-US" sz="1050" b="1">
              <a:latin typeface="Times New Roman" pitchFamily="18" charset="0"/>
              <a:cs typeface="Times New Roman" pitchFamily="18" charset="0"/>
            </a:rPr>
            <a:t>takes on the form of a tiefling.</a:t>
          </a:r>
        </a:p>
      </xdr:txBody>
    </xdr:sp>
    <xdr:clientData/>
  </xdr:twoCellAnchor>
  <xdr:twoCellAnchor>
    <xdr:from>
      <xdr:col>2</xdr:col>
      <xdr:colOff>2371724</xdr:colOff>
      <xdr:row>10</xdr:row>
      <xdr:rowOff>228601</xdr:rowOff>
    </xdr:from>
    <xdr:to>
      <xdr:col>3</xdr:col>
      <xdr:colOff>180974</xdr:colOff>
      <xdr:row>22</xdr:row>
      <xdr:rowOff>1</xdr:rowOff>
    </xdr:to>
    <xdr:sp macro="" textlink="">
      <xdr:nvSpPr>
        <xdr:cNvPr id="5" name="Right Brace 4"/>
        <xdr:cNvSpPr/>
      </xdr:nvSpPr>
      <xdr:spPr bwMode="auto">
        <a:xfrm>
          <a:off x="4924424" y="2771776"/>
          <a:ext cx="466725" cy="2609850"/>
        </a:xfrm>
        <a:prstGeom prst="rightBrace">
          <a:avLst>
            <a:gd name="adj1" fmla="val 8333"/>
            <a:gd name="adj2" fmla="val 4495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200025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14</xdr:row>
      <xdr:rowOff>0</xdr:rowOff>
    </xdr:to>
    <xdr:sp macro="" textlink="">
      <xdr:nvSpPr>
        <xdr:cNvPr id="2" name="Text Box 1"/>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Natural Attack:  </a:t>
          </a:r>
          <a:r>
            <a:rPr lang="en-US" sz="1200" b="0" i="0" u="none" strike="noStrike" baseline="0">
              <a:solidFill>
                <a:srgbClr val="000000"/>
              </a:solidFill>
              <a:latin typeface="Times New Roman" pitchFamily="18" charset="0"/>
              <a:cs typeface="Times New Roman" pitchFamily="18" charset="0"/>
            </a:rPr>
            <a:t>claw +1 (1d4+1+</a:t>
          </a:r>
          <a:r>
            <a:rPr lang="en-US" sz="1200" b="0" i="0" u="none" strike="noStrike" baseline="0">
              <a:solidFill>
                <a:srgbClr val="3333FF"/>
              </a:solidFill>
              <a:latin typeface="Times New Roman" pitchFamily="18" charset="0"/>
              <a:cs typeface="Times New Roman" pitchFamily="18" charset="0"/>
            </a:rPr>
            <a:t>1d6 cold</a:t>
          </a:r>
          <a:r>
            <a:rPr lang="en-US" sz="1200" b="0" i="0" u="none" strike="noStrike" baseline="0">
              <a:solidFill>
                <a:srgbClr val="000000"/>
              </a:solidFill>
              <a:latin typeface="Times New Roman" pitchFamily="18" charset="0"/>
              <a:cs typeface="Times New Roman" pitchFamily="18" charset="0"/>
            </a:rPr>
            <a:t>).</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and Special Qualities:  </a:t>
          </a:r>
          <a:r>
            <a:rPr lang="en-US" sz="1200" b="0" i="0" baseline="0">
              <a:effectLst/>
              <a:latin typeface="Times New Roman" pitchFamily="18" charset="0"/>
              <a:ea typeface="+mn-ea"/>
              <a:cs typeface="Times New Roman" pitchFamily="18" charset="0"/>
            </a:rPr>
            <a:t>Improved Initiative, Darkvision 60’, Immune to Cold, dr 5/bludgeoning.</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19050</xdr:rowOff>
    </xdr:from>
    <xdr:to>
      <xdr:col>6</xdr:col>
      <xdr:colOff>1333500</xdr:colOff>
      <xdr:row>13</xdr:row>
      <xdr:rowOff>209550</xdr:rowOff>
    </xdr:to>
    <xdr:sp macro="" textlink="">
      <xdr:nvSpPr>
        <xdr:cNvPr id="3" name="Text Box 2"/>
        <xdr:cNvSpPr txBox="1">
          <a:spLocks noChangeArrowheads="1"/>
        </xdr:cNvSpPr>
      </xdr:nvSpPr>
      <xdr:spPr bwMode="auto">
        <a:xfrm>
          <a:off x="4629150" y="1266825"/>
          <a:ext cx="2457450" cy="1914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en-US" sz="1100" b="1" i="0" baseline="0">
              <a:effectLst/>
              <a:latin typeface="Times New Roman" pitchFamily="18" charset="0"/>
              <a:ea typeface="+mn-ea"/>
              <a:cs typeface="Times New Roman" pitchFamily="18" charset="0"/>
            </a:rPr>
            <a:t>Equipment:  </a:t>
          </a:r>
          <a:r>
            <a:rPr lang="en-US" sz="1100" b="0" i="0" baseline="0">
              <a:effectLst/>
              <a:latin typeface="Times New Roman" pitchFamily="18" charset="0"/>
              <a:ea typeface="+mn-ea"/>
              <a:cs typeface="Times New Roman" pitchFamily="18" charset="0"/>
            </a:rPr>
            <a:t>Full Plate +1, Heavy Steel Shield +1, Unholy Ranseur, Bastard Sword.</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Times New Roman" pitchFamily="18" charset="0"/>
            <a:cs typeface="Times New Roman" pitchFamily="18" charset="0"/>
          </a:endParaRPr>
        </a:p>
        <a:p>
          <a:pPr algn="just" rtl="0">
            <a:defRPr sz="1000"/>
          </a:pPr>
          <a:r>
            <a:rPr lang="en-US" sz="1100" b="1" i="0" u="none" strike="noStrike" baseline="0">
              <a:solidFill>
                <a:srgbClr val="000000"/>
              </a:solidFill>
              <a:latin typeface="Times New Roman" pitchFamily="18" charset="0"/>
              <a:cs typeface="Times New Roman" pitchFamily="18" charset="0"/>
            </a:rPr>
            <a:t>Also carries mundane equipment for other skeletal minions:</a:t>
          </a:r>
          <a:r>
            <a:rPr lang="en-US" sz="1100" b="0" i="0" u="none" strike="noStrike" baseline="0">
              <a:solidFill>
                <a:srgbClr val="000000"/>
              </a:solidFill>
              <a:latin typeface="Times New Roman" pitchFamily="18" charset="0"/>
              <a:cs typeface="Times New Roman" pitchFamily="18" charset="0"/>
            </a:rPr>
            <a:t>  2 scimitars, 1 scythe, 1 sickle, 1 glaive, 1 ranseur, 1 bastard sword, 1 sap, 1 club, 2 small wooden shields, 2 bucklers, 5 longbows, 100 arrows, some shiruken, and other miscellaneous weapons.</a:t>
          </a:r>
        </a:p>
      </xdr:txBody>
    </xdr:sp>
    <xdr:clientData/>
  </xdr:twoCellAnchor>
  <xdr:twoCellAnchor editAs="oneCell">
    <xdr:from>
      <xdr:col>0</xdr:col>
      <xdr:colOff>19050</xdr:colOff>
      <xdr:row>14</xdr:row>
      <xdr:rowOff>20292</xdr:rowOff>
    </xdr:from>
    <xdr:to>
      <xdr:col>6</xdr:col>
      <xdr:colOff>1352550</xdr:colOff>
      <xdr:row>40</xdr:row>
      <xdr:rowOff>125067</xdr:rowOff>
    </xdr:to>
    <xdr:pic>
      <xdr:nvPicPr>
        <xdr:cNvPr id="5" name="yui_3_5_1_5_1360294440495_518" descr="http://www.scenicreflections.com/files/Skeletal_Warrior_Wallpaper_1q8ss.jpe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151118"/>
          <a:ext cx="7098196" cy="5281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xdr:row>
      <xdr:rowOff>9525</xdr:rowOff>
    </xdr:from>
    <xdr:to>
      <xdr:col>4</xdr:col>
      <xdr:colOff>723900</xdr:colOff>
      <xdr:row>12</xdr:row>
      <xdr:rowOff>0</xdr:rowOff>
    </xdr:to>
    <xdr:sp macro="" textlink="">
      <xdr:nvSpPr>
        <xdr:cNvPr id="2" name="Text Box 1"/>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(1d6+1+</a:t>
          </a:r>
          <a:r>
            <a:rPr lang="en-US" sz="1200" b="0" i="0" u="none" strike="noStrike" baseline="0">
              <a:solidFill>
                <a:srgbClr val="3333FF"/>
              </a:solidFill>
              <a:latin typeface="Times New Roman"/>
              <a:cs typeface="Times New Roman"/>
            </a:rPr>
            <a:t>1d6 cold</a:t>
          </a:r>
          <a:r>
            <a:rPr lang="en-US" sz="1200" b="0" i="0" u="none" strike="noStrike" baseline="0">
              <a:solidFill>
                <a:srgbClr val="000000"/>
              </a:solidFill>
              <a:latin typeface="Times New Roman"/>
              <a:cs typeface="Times New Roman"/>
            </a:rPr>
            <a:t>).</a:t>
          </a:r>
        </a:p>
        <a:p>
          <a:pPr algn="just" rtl="0">
            <a:defRPr sz="1000"/>
          </a:pPr>
          <a:endParaRPr lang="en-US" sz="1200" b="0" i="0" u="none" strike="noStrike" baseline="0">
            <a:solidFill>
              <a:srgbClr val="000000"/>
            </a:solidFill>
            <a:latin typeface="Times New Roman"/>
            <a:cs typeface="Times New Roman"/>
          </a:endParaRPr>
        </a:p>
      </xdr:txBody>
    </xdr:sp>
    <xdr:clientData/>
  </xdr:twoCellAnchor>
  <xdr:twoCellAnchor>
    <xdr:from>
      <xdr:col>5</xdr:col>
      <xdr:colOff>9525</xdr:colOff>
      <xdr:row>6</xdr:row>
      <xdr:rowOff>9525</xdr:rowOff>
    </xdr:from>
    <xdr:to>
      <xdr:col>6</xdr:col>
      <xdr:colOff>1333500</xdr:colOff>
      <xdr:row>11</xdr:row>
      <xdr:rowOff>209551</xdr:rowOff>
    </xdr:to>
    <xdr:sp macro="" textlink="">
      <xdr:nvSpPr>
        <xdr:cNvPr id="3" name="Text Box 2"/>
        <xdr:cNvSpPr txBox="1">
          <a:spLocks noChangeArrowheads="1"/>
        </xdr:cNvSpPr>
      </xdr:nvSpPr>
      <xdr:spPr bwMode="auto">
        <a:xfrm>
          <a:off x="4629150" y="1676400"/>
          <a:ext cx="2457450" cy="12763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Endurance, Run.</a:t>
          </a:r>
        </a:p>
      </xdr:txBody>
    </xdr:sp>
    <xdr:clientData/>
  </xdr:twoCellAnchor>
  <xdr:twoCellAnchor editAs="oneCell">
    <xdr:from>
      <xdr:col>0</xdr:col>
      <xdr:colOff>0</xdr:colOff>
      <xdr:row>12</xdr:row>
      <xdr:rowOff>47625</xdr:rowOff>
    </xdr:from>
    <xdr:to>
      <xdr:col>6</xdr:col>
      <xdr:colOff>82638</xdr:colOff>
      <xdr:row>32</xdr:row>
      <xdr:rowOff>180975</xdr:rowOff>
    </xdr:to>
    <xdr:pic>
      <xdr:nvPicPr>
        <xdr:cNvPr id="4" name="Picture 3" descr="C:\Users\Owner\Desktop\skeletal wolf.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09900"/>
          <a:ext cx="5835738" cy="414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ntage%20whisper%2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File"/>
      <sheetName val="Shade"/>
      <sheetName val="Skills"/>
      <sheetName val="Spells"/>
      <sheetName val="Feats"/>
      <sheetName val="Martial"/>
      <sheetName val="Equipment"/>
      <sheetName val="Familiar"/>
      <sheetName val="Leadersh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9">
          <cell r="A29" t="str">
            <v>Follower Name</v>
          </cell>
          <cell r="B29" t="str">
            <v>Race (Sex)</v>
          </cell>
          <cell r="C29" t="str">
            <v>Class</v>
          </cell>
          <cell r="D29" t="str">
            <v>Level</v>
          </cell>
          <cell r="E29" t="str">
            <v>Align</v>
          </cell>
          <cell r="F29" t="str">
            <v>Age</v>
          </cell>
          <cell r="G29" t="str">
            <v>Region</v>
          </cell>
          <cell r="H29" t="str">
            <v>Str</v>
          </cell>
          <cell r="I29" t="str">
            <v>Dex</v>
          </cell>
          <cell r="J29" t="str">
            <v>Con</v>
          </cell>
          <cell r="K29" t="str">
            <v>Int</v>
          </cell>
          <cell r="L29" t="str">
            <v>Wis</v>
          </cell>
          <cell r="M29" t="str">
            <v>Cha</v>
          </cell>
          <cell r="N29" t="str">
            <v>AB</v>
          </cell>
          <cell r="O29" t="str">
            <v>Init</v>
          </cell>
          <cell r="P29" t="str">
            <v>AC</v>
          </cell>
          <cell r="Q29" t="str">
            <v>TAC</v>
          </cell>
          <cell r="R29" t="str">
            <v>FF</v>
          </cell>
          <cell r="S29" t="str">
            <v>HP</v>
          </cell>
          <cell r="T29" t="str">
            <v>Fr</v>
          </cell>
          <cell r="U29" t="str">
            <v>Rf</v>
          </cell>
          <cell r="V29" t="str">
            <v>Wi</v>
          </cell>
          <cell r="W29" t="str">
            <v>Weapons</v>
          </cell>
          <cell r="X29" t="str">
            <v>Armor</v>
          </cell>
          <cell r="Y29" t="str">
            <v>Skills / Feats / Spells per Day</v>
          </cell>
          <cell r="Z29" t="str">
            <v>Spells Selected</v>
          </cell>
          <cell r="AA29" t="str">
            <v>Spells Known</v>
          </cell>
          <cell r="AB29" t="str">
            <v>Other</v>
          </cell>
        </row>
        <row r="30">
          <cell r="A30" t="str">
            <v>Cruel-Déjà Huhlgarix</v>
          </cell>
          <cell r="B30" t="str">
            <v>Gnome (F)</v>
          </cell>
          <cell r="C30" t="str">
            <v>Dread Necro</v>
          </cell>
          <cell r="D30">
            <v>4</v>
          </cell>
          <cell r="E30" t="str">
            <v>NE</v>
          </cell>
          <cell r="F30">
            <v>62</v>
          </cell>
          <cell r="G30" t="str">
            <v>nearby</v>
          </cell>
          <cell r="H30">
            <v>8</v>
          </cell>
          <cell r="I30">
            <v>14</v>
          </cell>
          <cell r="J30">
            <v>11</v>
          </cell>
          <cell r="K30">
            <v>13</v>
          </cell>
          <cell r="L30">
            <v>10</v>
          </cell>
          <cell r="M30">
            <v>17</v>
          </cell>
          <cell r="N30" t="str">
            <v>2</v>
          </cell>
          <cell r="O30" t="str">
            <v>+2</v>
          </cell>
          <cell r="P30">
            <v>12</v>
          </cell>
          <cell r="Q30">
            <v>12</v>
          </cell>
          <cell r="R30">
            <v>10</v>
          </cell>
          <cell r="S30">
            <v>18</v>
          </cell>
          <cell r="T30">
            <v>1</v>
          </cell>
          <cell r="U30">
            <v>1</v>
          </cell>
          <cell r="V30">
            <v>4</v>
          </cell>
          <cell r="W30" t="str">
            <v>Ranged Sickle</v>
          </cell>
          <cell r="X30" t="str">
            <v>none</v>
          </cell>
          <cell r="Y30" t="str">
            <v>2 feats, 6/4</v>
          </cell>
          <cell r="Z30" t="str">
            <v>spontaneous spellcaster</v>
          </cell>
          <cell r="AA30" t="str">
            <v>all dread spells up to 2nd level</v>
          </cell>
          <cell r="AB30" t="str">
            <v>Wand of Arcane Eye</v>
          </cell>
        </row>
        <row r="31">
          <cell r="A31" t="str">
            <v>Scrogg the Pleasurepain</v>
          </cell>
          <cell r="B31" t="str">
            <v>Half-orc (M)</v>
          </cell>
          <cell r="C31" t="str">
            <v>Fighter</v>
          </cell>
          <cell r="D31">
            <v>1</v>
          </cell>
          <cell r="E31" t="str">
            <v>CE</v>
          </cell>
          <cell r="F31">
            <v>25</v>
          </cell>
          <cell r="G31" t="str">
            <v>nearby</v>
          </cell>
          <cell r="H31">
            <v>15</v>
          </cell>
          <cell r="I31">
            <v>14</v>
          </cell>
          <cell r="J31">
            <v>13</v>
          </cell>
          <cell r="K31">
            <v>8</v>
          </cell>
          <cell r="L31">
            <v>9</v>
          </cell>
          <cell r="M31">
            <v>6</v>
          </cell>
          <cell r="N31">
            <v>1</v>
          </cell>
          <cell r="O31" t="str">
            <v>+2</v>
          </cell>
          <cell r="P31">
            <v>20</v>
          </cell>
          <cell r="Q31">
            <v>12</v>
          </cell>
          <cell r="R31">
            <v>18</v>
          </cell>
          <cell r="S31">
            <v>9</v>
          </cell>
          <cell r="T31">
            <v>2</v>
          </cell>
          <cell r="U31">
            <v>0</v>
          </cell>
          <cell r="V31">
            <v>0</v>
          </cell>
          <cell r="W31" t="str">
            <v>MW Guisarme</v>
          </cell>
          <cell r="X31" t="str">
            <v>Full Plate</v>
          </cell>
          <cell r="Y31" t="str">
            <v>1 feat +  fighter features</v>
          </cell>
          <cell r="AB31" t="str">
            <v>20’ move rate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9"/>
  <sheetViews>
    <sheetView showGridLines="0" tabSelected="1" zoomScaleNormal="100" workbookViewId="0"/>
  </sheetViews>
  <sheetFormatPr defaultColWidth="13" defaultRowHeight="15.75"/>
  <cols>
    <col min="1" max="1" width="22.625" style="20" customWidth="1"/>
    <col min="2" max="2" width="10" style="21" customWidth="1"/>
    <col min="3" max="3" width="5.125" style="21" customWidth="1"/>
    <col min="4" max="4" width="13.75" style="20" bestFit="1" customWidth="1"/>
    <col min="5" max="5" width="9.125" style="21" bestFit="1" customWidth="1"/>
    <col min="6" max="6" width="14.75" style="20" customWidth="1"/>
    <col min="7" max="7" width="17.125" style="21" customWidth="1"/>
    <col min="8" max="16384" width="13" style="1"/>
  </cols>
  <sheetData>
    <row r="1" spans="1:7" ht="29.25" thickTop="1" thickBot="1">
      <c r="A1" s="371" t="s">
        <v>461</v>
      </c>
      <c r="B1" s="372" t="s">
        <v>522</v>
      </c>
      <c r="C1" s="373"/>
      <c r="D1" s="374"/>
      <c r="E1" s="375"/>
      <c r="F1" s="374"/>
      <c r="G1" s="376" t="s">
        <v>462</v>
      </c>
    </row>
    <row r="2" spans="1:7" ht="17.25" thickTop="1">
      <c r="A2" s="2" t="s">
        <v>489</v>
      </c>
      <c r="B2" s="41" t="s">
        <v>501</v>
      </c>
      <c r="C2" s="41"/>
      <c r="D2" s="659"/>
      <c r="E2" s="41"/>
      <c r="F2" s="3"/>
      <c r="G2" s="5"/>
    </row>
    <row r="3" spans="1:7" ht="16.5">
      <c r="A3" s="575" t="s">
        <v>731</v>
      </c>
      <c r="B3" s="671" t="s">
        <v>726</v>
      </c>
      <c r="C3" s="672"/>
      <c r="D3" s="671"/>
      <c r="E3" s="576">
        <v>1</v>
      </c>
      <c r="F3" s="3"/>
      <c r="G3" s="5"/>
    </row>
    <row r="4" spans="1:7" ht="16.5">
      <c r="A4" s="2"/>
      <c r="B4" s="41" t="s">
        <v>499</v>
      </c>
      <c r="C4" s="673"/>
      <c r="D4" s="41"/>
      <c r="E4" s="52">
        <v>3</v>
      </c>
      <c r="F4" s="3"/>
      <c r="G4" s="5"/>
    </row>
    <row r="5" spans="1:7" ht="16.5">
      <c r="A5" s="2"/>
      <c r="B5" s="41" t="s">
        <v>431</v>
      </c>
      <c r="C5" s="41"/>
      <c r="D5" s="659"/>
      <c r="E5" s="52">
        <v>3</v>
      </c>
      <c r="F5" s="3"/>
      <c r="G5" s="5"/>
    </row>
    <row r="6" spans="1:7" ht="16.5">
      <c r="A6" s="573"/>
      <c r="B6" s="674" t="s">
        <v>422</v>
      </c>
      <c r="C6" s="675"/>
      <c r="D6" s="674"/>
      <c r="E6" s="574">
        <v>1</v>
      </c>
      <c r="F6" s="3"/>
      <c r="G6" s="5"/>
    </row>
    <row r="7" spans="1:7" ht="16.5">
      <c r="A7" s="2" t="s">
        <v>463</v>
      </c>
      <c r="B7" s="41" t="s">
        <v>122</v>
      </c>
      <c r="C7" s="41"/>
      <c r="D7" s="4" t="s">
        <v>119</v>
      </c>
      <c r="E7" s="52" t="s">
        <v>771</v>
      </c>
      <c r="F7" s="3"/>
      <c r="G7" s="5"/>
    </row>
    <row r="8" spans="1:7" ht="16.5">
      <c r="A8" s="2" t="s">
        <v>68</v>
      </c>
      <c r="B8" s="41" t="s">
        <v>511</v>
      </c>
      <c r="C8" s="41"/>
      <c r="D8" s="4" t="s">
        <v>0</v>
      </c>
      <c r="E8" s="52" t="s">
        <v>879</v>
      </c>
      <c r="F8" s="3"/>
      <c r="G8" s="5"/>
    </row>
    <row r="9" spans="1:7" ht="17.25" thickBot="1">
      <c r="A9" s="2" t="s">
        <v>69</v>
      </c>
      <c r="B9" s="41" t="s">
        <v>71</v>
      </c>
      <c r="C9" s="41"/>
      <c r="D9" s="4" t="s">
        <v>1</v>
      </c>
      <c r="E9" s="52" t="s">
        <v>880</v>
      </c>
      <c r="F9" s="3"/>
      <c r="G9" s="5"/>
    </row>
    <row r="10" spans="1:7" ht="17.25" thickTop="1">
      <c r="A10" s="246" t="s">
        <v>281</v>
      </c>
      <c r="B10" s="247" t="s">
        <v>790</v>
      </c>
      <c r="C10" s="248"/>
      <c r="D10" s="242" t="s">
        <v>101</v>
      </c>
      <c r="E10" s="243" t="s">
        <v>465</v>
      </c>
      <c r="F10" s="3"/>
      <c r="G10" s="5"/>
    </row>
    <row r="11" spans="1:7" ht="17.25" thickBot="1">
      <c r="A11" s="338" t="s">
        <v>835</v>
      </c>
      <c r="B11" s="793" t="str">
        <f ca="1">CONCATENATE(RANDBETWEEN(1,20),C13)</f>
        <v>9+1</v>
      </c>
      <c r="C11" s="296"/>
      <c r="D11" s="244" t="s">
        <v>466</v>
      </c>
      <c r="E11" s="245" t="s">
        <v>465</v>
      </c>
      <c r="F11" s="3"/>
      <c r="G11" s="5"/>
    </row>
    <row r="12" spans="1:7" ht="17.25" thickTop="1">
      <c r="A12" s="34" t="s">
        <v>2</v>
      </c>
      <c r="B12" s="35">
        <v>7</v>
      </c>
      <c r="C12" s="229">
        <f t="shared" ref="C12:C17" si="0">IF(B12&gt;9.9,CONCATENATE("+",ROUNDDOWN((B12-10)/2,0)),ROUNDUP((B12-10)/2,0))</f>
        <v>-2</v>
      </c>
      <c r="D12" s="208" t="s">
        <v>99</v>
      </c>
      <c r="E12" s="206" t="s">
        <v>724</v>
      </c>
      <c r="F12" s="3"/>
      <c r="G12" s="5"/>
    </row>
    <row r="13" spans="1:7" ht="16.5">
      <c r="A13" s="7" t="s">
        <v>3</v>
      </c>
      <c r="B13" s="91">
        <v>12</v>
      </c>
      <c r="C13" s="49" t="str">
        <f t="shared" si="0"/>
        <v>+1</v>
      </c>
      <c r="D13" s="209" t="s">
        <v>100</v>
      </c>
      <c r="E13" s="62">
        <f>(SUM(Martial!G3:G23)+(SUM(Equipment!B3:B23)))</f>
        <v>15.95</v>
      </c>
      <c r="F13" s="3"/>
      <c r="G13" s="5"/>
    </row>
    <row r="14" spans="1:7" ht="16.5">
      <c r="A14" s="32" t="s">
        <v>14</v>
      </c>
      <c r="B14" s="92">
        <v>6</v>
      </c>
      <c r="C14" s="42">
        <f t="shared" si="0"/>
        <v>-2</v>
      </c>
      <c r="D14" s="179" t="s">
        <v>16</v>
      </c>
      <c r="E14" s="304">
        <f>ROUNDUP(((E3*6)*0.75)+((E4*6)*0.75)+((E5*4)*0.75)+((E6*6)*0.75)+(SUM(E3:E5)*C14),0)</f>
        <v>18</v>
      </c>
      <c r="F14" s="3"/>
      <c r="G14" s="5"/>
    </row>
    <row r="15" spans="1:7" ht="16.5">
      <c r="A15" s="228" t="s">
        <v>15</v>
      </c>
      <c r="B15" s="92">
        <v>18</v>
      </c>
      <c r="C15" s="49" t="str">
        <f t="shared" si="0"/>
        <v>+4</v>
      </c>
      <c r="D15" s="180" t="s">
        <v>274</v>
      </c>
      <c r="E15" s="863">
        <f>10+C13+1+1+4</f>
        <v>17</v>
      </c>
      <c r="F15" s="2"/>
      <c r="G15" s="5"/>
    </row>
    <row r="16" spans="1:7" ht="16.5">
      <c r="A16" s="33" t="s">
        <v>17</v>
      </c>
      <c r="B16" s="6">
        <v>16</v>
      </c>
      <c r="C16" s="49" t="str">
        <f t="shared" si="0"/>
        <v>+3</v>
      </c>
      <c r="D16" s="180" t="s">
        <v>877</v>
      </c>
      <c r="E16" s="862">
        <f>E17-C13</f>
        <v>21</v>
      </c>
      <c r="F16" s="3"/>
      <c r="G16" s="5"/>
    </row>
    <row r="17" spans="1:7" ht="17.25" thickBot="1">
      <c r="A17" s="36" t="s">
        <v>13</v>
      </c>
      <c r="B17" s="186">
        <v>15</v>
      </c>
      <c r="C17" s="43" t="str">
        <f t="shared" si="0"/>
        <v>+2</v>
      </c>
      <c r="D17" s="181" t="s">
        <v>67</v>
      </c>
      <c r="E17" s="160">
        <f>E15+SUM(Martial!B17:B19)</f>
        <v>22</v>
      </c>
      <c r="F17" s="3"/>
      <c r="G17" s="5"/>
    </row>
    <row r="18" spans="1:7" ht="24.75" thickTop="1" thickBot="1">
      <c r="A18" s="8" t="s">
        <v>28</v>
      </c>
      <c r="B18" s="9"/>
      <c r="C18" s="9"/>
      <c r="D18" s="10"/>
      <c r="E18" s="10"/>
      <c r="F18" s="10"/>
      <c r="G18" s="11"/>
    </row>
    <row r="19" spans="1:7" s="15" customFormat="1" ht="17.25" thickTop="1">
      <c r="A19" s="12"/>
      <c r="B19" s="13"/>
      <c r="C19" s="13"/>
      <c r="D19" s="13"/>
      <c r="E19" s="13"/>
      <c r="F19" s="13"/>
      <c r="G19" s="14"/>
    </row>
    <row r="20" spans="1:7" s="15" customFormat="1" ht="16.5">
      <c r="A20" s="82"/>
      <c r="B20" s="16"/>
      <c r="C20" s="16"/>
      <c r="D20" s="16"/>
      <c r="E20" s="16"/>
      <c r="F20" s="16"/>
      <c r="G20" s="90"/>
    </row>
    <row r="21" spans="1:7" s="15" customFormat="1" ht="16.5">
      <c r="A21" s="82"/>
      <c r="B21" s="16"/>
      <c r="C21" s="16"/>
      <c r="D21" s="16"/>
      <c r="E21" s="16"/>
      <c r="F21" s="16"/>
      <c r="G21" s="90"/>
    </row>
    <row r="22" spans="1:7" s="15" customFormat="1" ht="16.5">
      <c r="A22" s="82"/>
      <c r="B22" s="16"/>
      <c r="C22" s="16"/>
      <c r="D22" s="16"/>
      <c r="E22" s="16"/>
      <c r="F22" s="16"/>
      <c r="G22" s="90"/>
    </row>
    <row r="23" spans="1:7" s="15" customFormat="1" ht="16.5">
      <c r="A23" s="82"/>
      <c r="B23" s="16"/>
      <c r="C23" s="16"/>
      <c r="D23" s="16"/>
      <c r="E23" s="16"/>
      <c r="F23" s="16"/>
      <c r="G23" s="90"/>
    </row>
    <row r="24" spans="1:7" s="15" customFormat="1" ht="16.5">
      <c r="A24" s="82"/>
      <c r="B24" s="16"/>
      <c r="C24" s="16"/>
      <c r="D24" s="16"/>
      <c r="E24" s="16"/>
      <c r="F24" s="16"/>
      <c r="G24" s="90"/>
    </row>
    <row r="25" spans="1:7" s="15" customFormat="1" ht="16.5">
      <c r="A25" s="82"/>
      <c r="B25" s="16"/>
      <c r="C25" s="16"/>
      <c r="D25" s="16"/>
      <c r="E25" s="16"/>
      <c r="F25" s="16"/>
      <c r="G25" s="90"/>
    </row>
    <row r="26" spans="1:7" s="15" customFormat="1" ht="16.5">
      <c r="A26" s="82"/>
      <c r="B26" s="16"/>
      <c r="C26" s="16"/>
      <c r="D26" s="16"/>
      <c r="E26" s="16"/>
      <c r="F26" s="16"/>
      <c r="G26" s="90"/>
    </row>
    <row r="27" spans="1:7" s="15" customFormat="1" ht="16.5">
      <c r="A27" s="82"/>
      <c r="B27" s="16"/>
      <c r="C27" s="16"/>
      <c r="D27" s="16"/>
      <c r="E27" s="16"/>
      <c r="F27" s="16"/>
      <c r="G27" s="90"/>
    </row>
    <row r="28" spans="1:7" s="15" customFormat="1" ht="16.5">
      <c r="A28" s="82"/>
      <c r="B28" s="16"/>
      <c r="C28" s="16"/>
      <c r="D28" s="16"/>
      <c r="E28" s="16"/>
      <c r="F28" s="16"/>
      <c r="G28" s="90"/>
    </row>
    <row r="29" spans="1:7" s="15" customFormat="1" ht="16.5">
      <c r="A29" s="82"/>
      <c r="B29" s="16"/>
      <c r="C29" s="16"/>
      <c r="D29" s="16"/>
      <c r="E29" s="16"/>
      <c r="F29" s="16"/>
      <c r="G29" s="90"/>
    </row>
    <row r="30" spans="1:7" s="15" customFormat="1" ht="16.5">
      <c r="A30" s="82"/>
      <c r="B30" s="16"/>
      <c r="C30" s="16"/>
      <c r="D30" s="16"/>
      <c r="E30" s="16"/>
      <c r="F30" s="16"/>
      <c r="G30" s="90"/>
    </row>
    <row r="31" spans="1:7" s="15" customFormat="1" ht="16.5">
      <c r="A31" s="82"/>
      <c r="B31" s="16"/>
      <c r="C31" s="16"/>
      <c r="D31" s="16"/>
      <c r="E31" s="16"/>
      <c r="F31" s="16"/>
      <c r="G31" s="90"/>
    </row>
    <row r="32" spans="1:7" s="15" customFormat="1" ht="16.5">
      <c r="A32" s="82"/>
      <c r="B32" s="16"/>
      <c r="C32" s="16"/>
      <c r="D32" s="16"/>
      <c r="E32" s="16"/>
      <c r="F32" s="16"/>
      <c r="G32" s="90"/>
    </row>
    <row r="33" spans="1:7" s="15" customFormat="1" ht="16.5">
      <c r="A33" s="82"/>
      <c r="B33" s="16"/>
      <c r="C33" s="16"/>
      <c r="D33" s="16"/>
      <c r="E33" s="16"/>
      <c r="F33" s="16"/>
      <c r="G33" s="90"/>
    </row>
    <row r="34" spans="1:7" s="15" customFormat="1" ht="16.5">
      <c r="A34" s="82"/>
      <c r="B34" s="16"/>
      <c r="C34" s="16"/>
      <c r="D34" s="16"/>
      <c r="E34" s="16"/>
      <c r="F34" s="16"/>
      <c r="G34" s="90"/>
    </row>
    <row r="35" spans="1:7" s="15" customFormat="1" ht="16.5">
      <c r="A35" s="82"/>
      <c r="B35" s="16"/>
      <c r="C35" s="16"/>
      <c r="D35" s="16"/>
      <c r="E35" s="16"/>
      <c r="F35" s="16"/>
      <c r="G35" s="90"/>
    </row>
    <row r="36" spans="1:7" s="15" customFormat="1" ht="16.5">
      <c r="A36" s="82"/>
      <c r="B36" s="16"/>
      <c r="C36" s="16"/>
      <c r="D36" s="16"/>
      <c r="E36" s="16"/>
      <c r="F36" s="16"/>
      <c r="G36" s="90"/>
    </row>
    <row r="37" spans="1:7" s="15" customFormat="1" ht="16.5">
      <c r="A37" s="82"/>
      <c r="B37" s="16"/>
      <c r="C37" s="16"/>
      <c r="D37" s="16"/>
      <c r="E37" s="16"/>
      <c r="F37" s="16"/>
      <c r="G37" s="90"/>
    </row>
    <row r="38" spans="1:7" ht="17.25" thickBot="1">
      <c r="A38" s="17"/>
      <c r="B38" s="18"/>
      <c r="C38" s="18"/>
      <c r="D38" s="18"/>
      <c r="E38" s="18"/>
      <c r="F38" s="18"/>
      <c r="G38" s="19"/>
    </row>
    <row r="39" spans="1:7" ht="16.5" thickTop="1"/>
  </sheetData>
  <phoneticPr fontId="0" type="noConversion"/>
  <conditionalFormatting sqref="E13">
    <cfRule type="cellIs" dxfId="69" priority="4" stopIfTrue="1" operator="greaterThan">
      <formula>35</formula>
    </cfRule>
    <cfRule type="cellIs" dxfId="68" priority="5" stopIfTrue="1" operator="between">
      <formula>18</formula>
      <formula>35</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75"/>
  <cols>
    <col min="1" max="1" width="22.625" style="640" customWidth="1"/>
    <col min="2" max="2" width="10" style="641" customWidth="1"/>
    <col min="3" max="3" width="4.625" style="641" customWidth="1"/>
    <col min="4" max="4" width="13.75" style="640" bestFit="1" customWidth="1"/>
    <col min="5" max="5" width="9.625" style="641" bestFit="1" customWidth="1"/>
    <col min="6" max="6" width="14.875" style="640" customWidth="1"/>
    <col min="7" max="7" width="17.875" style="641" customWidth="1"/>
    <col min="8" max="16384" width="13" style="605"/>
  </cols>
  <sheetData>
    <row r="1" spans="1:7" ht="29.25" thickTop="1" thickBot="1">
      <c r="A1" s="599" t="s">
        <v>529</v>
      </c>
      <c r="B1" s="600"/>
      <c r="C1" s="600"/>
      <c r="D1" s="601"/>
      <c r="E1" s="602"/>
      <c r="F1" s="603"/>
      <c r="G1" s="604" t="s">
        <v>751</v>
      </c>
    </row>
    <row r="2" spans="1:7" ht="18" thickTop="1" thickBot="1">
      <c r="A2" s="811" t="s">
        <v>740</v>
      </c>
      <c r="B2" s="812" t="s">
        <v>748</v>
      </c>
      <c r="C2" s="813"/>
      <c r="D2" s="814" t="s">
        <v>741</v>
      </c>
      <c r="E2" s="815" t="s">
        <v>747</v>
      </c>
      <c r="F2" s="814"/>
      <c r="G2" s="816"/>
    </row>
    <row r="3" spans="1:7" ht="17.25" thickTop="1">
      <c r="A3" s="616" t="s">
        <v>2</v>
      </c>
      <c r="B3" s="617">
        <v>21</v>
      </c>
      <c r="C3" s="809" t="str">
        <f t="shared" ref="C3:C8" si="0">IF(B3&gt;9.9,CONCATENATE("+",ROUNDDOWN((B3-10)/2,0)),ROUNDUP((B3-10)/2,0))</f>
        <v>+5</v>
      </c>
      <c r="D3" s="830" t="s">
        <v>16</v>
      </c>
      <c r="E3" s="836">
        <f>13+4</f>
        <v>17</v>
      </c>
      <c r="F3" s="810">
        <v>17</v>
      </c>
      <c r="G3" s="623"/>
    </row>
    <row r="4" spans="1:7" ht="16.5">
      <c r="A4" s="620" t="s">
        <v>3</v>
      </c>
      <c r="B4" s="621">
        <v>21</v>
      </c>
      <c r="C4" s="622" t="str">
        <f t="shared" si="0"/>
        <v>+5</v>
      </c>
      <c r="D4" s="676" t="s">
        <v>743</v>
      </c>
      <c r="E4" s="806">
        <f>10+C4</f>
        <v>15</v>
      </c>
      <c r="F4" s="808">
        <f>E4+2</f>
        <v>17</v>
      </c>
      <c r="G4" s="623"/>
    </row>
    <row r="5" spans="1:7" ht="16.5">
      <c r="A5" s="624" t="s">
        <v>14</v>
      </c>
      <c r="B5" s="621" t="s">
        <v>409</v>
      </c>
      <c r="C5" s="622" t="s">
        <v>409</v>
      </c>
      <c r="D5" s="677" t="s">
        <v>776</v>
      </c>
      <c r="E5" s="678">
        <v>7</v>
      </c>
      <c r="F5" s="806" t="s">
        <v>827</v>
      </c>
      <c r="G5" s="623"/>
    </row>
    <row r="6" spans="1:7" ht="17.25" thickBot="1">
      <c r="A6" s="627" t="s">
        <v>15</v>
      </c>
      <c r="B6" s="621" t="s">
        <v>409</v>
      </c>
      <c r="C6" s="622" t="s">
        <v>409</v>
      </c>
      <c r="D6" s="677" t="s">
        <v>744</v>
      </c>
      <c r="E6" s="679">
        <v>0</v>
      </c>
      <c r="F6" s="807" t="s">
        <v>859</v>
      </c>
      <c r="G6" s="623"/>
    </row>
    <row r="7" spans="1:7" ht="17.25" thickTop="1">
      <c r="A7" s="629" t="s">
        <v>17</v>
      </c>
      <c r="B7" s="621">
        <v>10</v>
      </c>
      <c r="C7" s="622" t="str">
        <f t="shared" si="0"/>
        <v>+0</v>
      </c>
      <c r="D7" s="832" t="s">
        <v>745</v>
      </c>
      <c r="E7" s="833" t="s">
        <v>752</v>
      </c>
      <c r="F7" s="628"/>
      <c r="G7" s="623"/>
    </row>
    <row r="8" spans="1:7" ht="17.25" thickBot="1">
      <c r="A8" s="630" t="s">
        <v>13</v>
      </c>
      <c r="B8" s="631">
        <v>1</v>
      </c>
      <c r="C8" s="632">
        <f t="shared" si="0"/>
        <v>-5</v>
      </c>
      <c r="D8" s="834" t="s">
        <v>746</v>
      </c>
      <c r="E8" s="835">
        <v>3</v>
      </c>
      <c r="F8" s="628"/>
      <c r="G8" s="623"/>
    </row>
    <row r="9" spans="1:7" ht="17.25" thickTop="1">
      <c r="A9" s="606"/>
      <c r="B9" s="633"/>
      <c r="C9" s="633"/>
      <c r="D9" s="633"/>
      <c r="E9" s="634"/>
      <c r="F9" s="628"/>
      <c r="G9" s="623"/>
    </row>
    <row r="10" spans="1:7" ht="16.5">
      <c r="A10" s="606"/>
      <c r="B10" s="633"/>
      <c r="C10" s="633"/>
      <c r="D10" s="633"/>
      <c r="E10" s="634"/>
      <c r="F10" s="635"/>
      <c r="G10" s="623"/>
    </row>
    <row r="11" spans="1:7" ht="16.5">
      <c r="A11" s="636"/>
      <c r="B11" s="633"/>
      <c r="C11" s="633"/>
      <c r="D11" s="633"/>
      <c r="E11" s="634"/>
      <c r="F11" s="633"/>
      <c r="G11" s="634"/>
    </row>
    <row r="12" spans="1:7" ht="17.25" thickBot="1">
      <c r="A12" s="637"/>
      <c r="B12" s="638"/>
      <c r="C12" s="638"/>
      <c r="D12" s="638"/>
      <c r="E12" s="639"/>
      <c r="F12" s="638"/>
      <c r="G12" s="639"/>
    </row>
    <row r="13" spans="1:7" ht="16.5" thickTop="1"/>
  </sheetData>
  <conditionalFormatting sqref="F3">
    <cfRule type="cellIs" dxfId="2" priority="1" stopIfTrue="1" operator="greaterThan">
      <formula>$E$3/2</formula>
    </cfRule>
    <cfRule type="cellIs" dxfId="1" priority="2" stopIfTrue="1" operator="between">
      <formula>$E$3/3</formula>
      <formula>$E$3/2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6"/>
  <sheetViews>
    <sheetView showGridLines="0" workbookViewId="0"/>
  </sheetViews>
  <sheetFormatPr defaultColWidth="31.375" defaultRowHeight="15.75"/>
  <cols>
    <col min="1" max="1" width="27" style="173" customWidth="1"/>
    <col min="2" max="2" width="16.125" style="172" customWidth="1"/>
    <col min="3" max="3" width="11.625" style="172" customWidth="1"/>
    <col min="4" max="4" width="9.125" style="172" bestFit="1" customWidth="1"/>
    <col min="5" max="5" width="5.25" style="171" bestFit="1" customWidth="1"/>
    <col min="6" max="6" width="4.25" style="172" hidden="1" customWidth="1"/>
    <col min="7" max="7" width="6.875" style="172" hidden="1" customWidth="1"/>
    <col min="8" max="8" width="4" style="172" bestFit="1" customWidth="1"/>
    <col min="9" max="9" width="4.625" style="172" bestFit="1" customWidth="1"/>
    <col min="10" max="10" width="4.875" style="171" bestFit="1" customWidth="1"/>
    <col min="11" max="11" width="3.75" style="171" bestFit="1" customWidth="1"/>
    <col min="12" max="13" width="4.75" style="171" bestFit="1" customWidth="1"/>
    <col min="14" max="14" width="4" style="171" bestFit="1" customWidth="1"/>
    <col min="15" max="15" width="4.5" style="171" bestFit="1" customWidth="1"/>
    <col min="16" max="16" width="4" style="171" bestFit="1" customWidth="1"/>
    <col min="17" max="17" width="5.25" style="171" bestFit="1" customWidth="1"/>
    <col min="18" max="18" width="3.875" style="171" bestFit="1" customWidth="1"/>
    <col min="19" max="19" width="3.5" style="171" bestFit="1" customWidth="1"/>
    <col min="20" max="20" width="3.5" style="171" customWidth="1"/>
    <col min="21" max="22" width="3.25" style="171" bestFit="1" customWidth="1"/>
    <col min="23" max="23" width="15.875" style="174" bestFit="1" customWidth="1"/>
    <col min="24" max="24" width="10.5" style="174" bestFit="1" customWidth="1"/>
    <col min="25" max="25" width="25.875" style="174" bestFit="1" customWidth="1"/>
    <col min="26" max="27" width="28.875" style="174" customWidth="1"/>
    <col min="28" max="28" width="22.75" style="171" bestFit="1" customWidth="1"/>
    <col min="29" max="40" width="6.5" style="172" customWidth="1"/>
    <col min="41" max="16384" width="31.375" style="172"/>
  </cols>
  <sheetData>
    <row r="1" spans="1:28" s="381" customFormat="1" ht="17.25" thickBot="1">
      <c r="A1" s="892" t="s">
        <v>836</v>
      </c>
      <c r="B1" s="893" t="s">
        <v>528</v>
      </c>
      <c r="C1" s="893" t="s">
        <v>526</v>
      </c>
      <c r="D1" s="893" t="s">
        <v>525</v>
      </c>
      <c r="E1" s="893" t="s">
        <v>275</v>
      </c>
      <c r="F1" s="893" t="s">
        <v>762</v>
      </c>
      <c r="G1" s="893" t="s">
        <v>276</v>
      </c>
      <c r="H1" s="894" t="s">
        <v>39</v>
      </c>
      <c r="I1" s="895" t="s">
        <v>38</v>
      </c>
      <c r="J1" s="896" t="s">
        <v>35</v>
      </c>
      <c r="K1" s="897" t="s">
        <v>36</v>
      </c>
      <c r="L1" s="898" t="s">
        <v>37</v>
      </c>
      <c r="M1" s="899" t="s">
        <v>34</v>
      </c>
      <c r="N1" s="900" t="s">
        <v>533</v>
      </c>
      <c r="O1" s="900" t="s">
        <v>532</v>
      </c>
      <c r="P1" s="900" t="s">
        <v>277</v>
      </c>
      <c r="Q1" s="900" t="s">
        <v>530</v>
      </c>
      <c r="R1" s="900" t="s">
        <v>531</v>
      </c>
      <c r="S1" s="901" t="s">
        <v>278</v>
      </c>
      <c r="T1" s="900" t="s">
        <v>425</v>
      </c>
      <c r="U1" s="900" t="s">
        <v>426</v>
      </c>
      <c r="V1" s="901" t="s">
        <v>427</v>
      </c>
      <c r="W1" s="902" t="s">
        <v>279</v>
      </c>
      <c r="X1" s="902" t="s">
        <v>280</v>
      </c>
      <c r="Y1" s="682" t="s">
        <v>779</v>
      </c>
      <c r="Z1" s="683" t="s">
        <v>777</v>
      </c>
      <c r="AA1" s="684" t="s">
        <v>778</v>
      </c>
      <c r="AB1" s="901" t="s">
        <v>780</v>
      </c>
    </row>
    <row r="2" spans="1:28" ht="18.75">
      <c r="A2" s="849" t="s">
        <v>851</v>
      </c>
      <c r="B2" s="394" t="s">
        <v>753</v>
      </c>
      <c r="C2" s="394" t="s">
        <v>527</v>
      </c>
      <c r="D2" s="395">
        <v>2</v>
      </c>
      <c r="E2" s="398" t="s">
        <v>407</v>
      </c>
      <c r="F2" s="646" t="s">
        <v>547</v>
      </c>
      <c r="G2" s="646" t="s">
        <v>547</v>
      </c>
      <c r="H2" s="840">
        <v>29</v>
      </c>
      <c r="I2" s="395">
        <v>18</v>
      </c>
      <c r="J2" s="399" t="s">
        <v>409</v>
      </c>
      <c r="K2" s="399" t="s">
        <v>409</v>
      </c>
      <c r="L2" s="395">
        <v>10</v>
      </c>
      <c r="M2" s="395">
        <v>1</v>
      </c>
      <c r="N2" s="840">
        <v>8</v>
      </c>
      <c r="O2" s="843" t="str">
        <f t="shared" ref="O2:O3" si="0">IF(I2&gt;9.9,CONCATENATE("+",ROUNDDOWN((I2-10)/2,0)),ROUNDUP((I2-10)/2,0))</f>
        <v>+4</v>
      </c>
      <c r="P2" s="840">
        <v>15</v>
      </c>
      <c r="Q2" s="840">
        <v>13</v>
      </c>
      <c r="R2" s="840">
        <v>11</v>
      </c>
      <c r="S2" s="395">
        <v>52</v>
      </c>
      <c r="T2" s="840">
        <v>1</v>
      </c>
      <c r="U2" s="840">
        <v>3</v>
      </c>
      <c r="V2" s="395">
        <v>4</v>
      </c>
      <c r="W2" s="394" t="s">
        <v>754</v>
      </c>
      <c r="X2" s="394" t="s">
        <v>408</v>
      </c>
      <c r="Y2" s="394" t="s">
        <v>759</v>
      </c>
      <c r="Z2" s="646"/>
      <c r="AA2" s="646"/>
      <c r="AB2" s="685"/>
    </row>
    <row r="3" spans="1:28" ht="18.75">
      <c r="A3" s="860" t="s">
        <v>850</v>
      </c>
      <c r="B3" s="394" t="s">
        <v>753</v>
      </c>
      <c r="C3" s="394" t="s">
        <v>527</v>
      </c>
      <c r="D3" s="395">
        <v>2</v>
      </c>
      <c r="E3" s="398" t="s">
        <v>407</v>
      </c>
      <c r="F3" s="646" t="s">
        <v>547</v>
      </c>
      <c r="G3" s="646" t="s">
        <v>547</v>
      </c>
      <c r="H3" s="840">
        <v>21</v>
      </c>
      <c r="I3" s="395">
        <v>14</v>
      </c>
      <c r="J3" s="399" t="s">
        <v>409</v>
      </c>
      <c r="K3" s="399" t="s">
        <v>409</v>
      </c>
      <c r="L3" s="395">
        <v>10</v>
      </c>
      <c r="M3" s="395">
        <v>1</v>
      </c>
      <c r="N3" s="840">
        <v>8</v>
      </c>
      <c r="O3" s="843" t="str">
        <f t="shared" si="0"/>
        <v>+2</v>
      </c>
      <c r="P3" s="840">
        <v>13</v>
      </c>
      <c r="Q3" s="840">
        <v>11</v>
      </c>
      <c r="R3" s="840">
        <v>11</v>
      </c>
      <c r="S3" s="395">
        <v>32</v>
      </c>
      <c r="T3" s="840">
        <v>1</v>
      </c>
      <c r="U3" s="840">
        <v>3</v>
      </c>
      <c r="V3" s="395">
        <v>4</v>
      </c>
      <c r="W3" s="394" t="s">
        <v>754</v>
      </c>
      <c r="X3" s="394" t="s">
        <v>408</v>
      </c>
      <c r="Y3" s="394" t="s">
        <v>759</v>
      </c>
      <c r="Z3" s="646"/>
      <c r="AA3" s="646"/>
      <c r="AB3" s="685"/>
    </row>
    <row r="4" spans="1:28" ht="31.5">
      <c r="A4" s="841" t="s">
        <v>869</v>
      </c>
      <c r="B4" s="646" t="s">
        <v>545</v>
      </c>
      <c r="C4" s="646" t="s">
        <v>548</v>
      </c>
      <c r="D4" s="837">
        <v>2</v>
      </c>
      <c r="E4" s="838" t="s">
        <v>549</v>
      </c>
      <c r="F4" s="646" t="s">
        <v>547</v>
      </c>
      <c r="G4" s="646" t="s">
        <v>547</v>
      </c>
      <c r="H4" s="842">
        <v>25</v>
      </c>
      <c r="I4" s="837">
        <v>19</v>
      </c>
      <c r="J4" s="839" t="s">
        <v>409</v>
      </c>
      <c r="K4" s="842">
        <v>13</v>
      </c>
      <c r="L4" s="837">
        <v>14</v>
      </c>
      <c r="M4" s="837">
        <v>12</v>
      </c>
      <c r="N4" s="842">
        <v>2</v>
      </c>
      <c r="O4" s="844" t="str">
        <f>IF(I4&gt;9.9,CONCATENATE("+",ROUNDDOWN((I4-10)/2,0)),ROUNDUP((I4-10)/2,0))</f>
        <v>+4</v>
      </c>
      <c r="P4" s="842">
        <v>18</v>
      </c>
      <c r="Q4" s="842">
        <v>16</v>
      </c>
      <c r="R4" s="842">
        <v>12</v>
      </c>
      <c r="S4" s="837">
        <v>17</v>
      </c>
      <c r="T4" s="842">
        <v>0</v>
      </c>
      <c r="U4" s="842">
        <v>4</v>
      </c>
      <c r="V4" s="837">
        <v>5</v>
      </c>
      <c r="W4" s="646" t="s">
        <v>756</v>
      </c>
      <c r="X4" s="646" t="s">
        <v>408</v>
      </c>
      <c r="Y4" s="646" t="s">
        <v>760</v>
      </c>
      <c r="Z4" s="646"/>
      <c r="AA4" s="646"/>
      <c r="AB4" s="685"/>
    </row>
    <row r="5" spans="1:28" ht="18.75">
      <c r="A5" s="849" t="s">
        <v>852</v>
      </c>
      <c r="B5" s="394" t="s">
        <v>723</v>
      </c>
      <c r="C5" s="394" t="s">
        <v>676</v>
      </c>
      <c r="D5" s="395">
        <v>2</v>
      </c>
      <c r="E5" s="398" t="s">
        <v>407</v>
      </c>
      <c r="F5" s="646" t="s">
        <v>547</v>
      </c>
      <c r="G5" s="646" t="s">
        <v>547</v>
      </c>
      <c r="H5" s="840">
        <v>14</v>
      </c>
      <c r="I5" s="395">
        <v>19</v>
      </c>
      <c r="J5" s="399" t="s">
        <v>409</v>
      </c>
      <c r="K5" s="399" t="s">
        <v>409</v>
      </c>
      <c r="L5" s="395">
        <v>10</v>
      </c>
      <c r="M5" s="395">
        <v>1</v>
      </c>
      <c r="N5" s="840">
        <v>3</v>
      </c>
      <c r="O5" s="843" t="str">
        <f>IF(I5&gt;9.9,CONCATENATE("+",ROUNDDOWN((I5-10)/2,0)),ROUNDUP((I5-10)/2,0))</f>
        <v>+4</v>
      </c>
      <c r="P5" s="840">
        <v>16</v>
      </c>
      <c r="Q5" s="840">
        <v>16</v>
      </c>
      <c r="R5" s="840">
        <v>12</v>
      </c>
      <c r="S5" s="395">
        <v>30</v>
      </c>
      <c r="T5" s="840">
        <v>4</v>
      </c>
      <c r="U5" s="840">
        <v>8</v>
      </c>
      <c r="V5" s="395">
        <v>2</v>
      </c>
      <c r="W5" s="394" t="s">
        <v>755</v>
      </c>
      <c r="X5" s="394" t="s">
        <v>408</v>
      </c>
      <c r="Y5" s="394" t="s">
        <v>757</v>
      </c>
      <c r="Z5" s="646"/>
      <c r="AA5" s="646"/>
      <c r="AB5" s="685"/>
    </row>
    <row r="6" spans="1:28" ht="18.75">
      <c r="A6" s="393" t="s">
        <v>849</v>
      </c>
      <c r="B6" s="394" t="s">
        <v>723</v>
      </c>
      <c r="C6" s="394" t="s">
        <v>676</v>
      </c>
      <c r="D6" s="395">
        <v>2</v>
      </c>
      <c r="E6" s="398" t="s">
        <v>407</v>
      </c>
      <c r="F6" s="646" t="s">
        <v>547</v>
      </c>
      <c r="G6" s="646" t="s">
        <v>547</v>
      </c>
      <c r="H6" s="840">
        <v>6</v>
      </c>
      <c r="I6" s="395">
        <v>15</v>
      </c>
      <c r="J6" s="399" t="s">
        <v>409</v>
      </c>
      <c r="K6" s="399" t="s">
        <v>409</v>
      </c>
      <c r="L6" s="395">
        <v>10</v>
      </c>
      <c r="M6" s="395">
        <v>1</v>
      </c>
      <c r="N6" s="840">
        <v>3</v>
      </c>
      <c r="O6" s="843" t="str">
        <f>IF(I6&gt;9.9,CONCATENATE("+",ROUNDDOWN((I6-10)/2,0)),ROUNDUP((I6-10)/2,0))</f>
        <v>+2</v>
      </c>
      <c r="P6" s="840">
        <v>14</v>
      </c>
      <c r="Q6" s="840">
        <v>14</v>
      </c>
      <c r="R6" s="840">
        <v>12</v>
      </c>
      <c r="S6" s="395">
        <v>22</v>
      </c>
      <c r="T6" s="840">
        <v>4</v>
      </c>
      <c r="U6" s="840">
        <v>6</v>
      </c>
      <c r="V6" s="395">
        <v>2</v>
      </c>
      <c r="W6" s="394" t="s">
        <v>755</v>
      </c>
      <c r="X6" s="394" t="s">
        <v>408</v>
      </c>
      <c r="Y6" s="394" t="s">
        <v>757</v>
      </c>
      <c r="Z6" s="646"/>
      <c r="AA6" s="646"/>
      <c r="AB6" s="685"/>
    </row>
    <row r="7" spans="1:28" ht="18.75">
      <c r="A7" s="841" t="s">
        <v>868</v>
      </c>
      <c r="B7" s="646" t="s">
        <v>863</v>
      </c>
      <c r="C7" s="646" t="s">
        <v>550</v>
      </c>
      <c r="D7" s="837" t="s">
        <v>864</v>
      </c>
      <c r="E7" s="838" t="s">
        <v>407</v>
      </c>
      <c r="F7" s="646" t="s">
        <v>547</v>
      </c>
      <c r="G7" s="646" t="s">
        <v>547</v>
      </c>
      <c r="H7" s="842">
        <v>25</v>
      </c>
      <c r="I7" s="837">
        <v>14</v>
      </c>
      <c r="J7" s="839" t="s">
        <v>409</v>
      </c>
      <c r="K7" s="839" t="s">
        <v>409</v>
      </c>
      <c r="L7" s="837">
        <v>10</v>
      </c>
      <c r="M7" s="837">
        <v>1</v>
      </c>
      <c r="N7" s="842">
        <v>6</v>
      </c>
      <c r="O7" s="844" t="str">
        <f t="shared" ref="O7:O9" si="1">IF(I7&gt;9.9,CONCATENATE("+",ROUNDDOWN((I7-10)/2,0)),ROUNDUP((I7-10)/2,0))</f>
        <v>+2</v>
      </c>
      <c r="P7" s="842">
        <v>18</v>
      </c>
      <c r="Q7" s="842">
        <v>12</v>
      </c>
      <c r="R7" s="842">
        <v>16</v>
      </c>
      <c r="S7" s="837">
        <v>66</v>
      </c>
      <c r="T7" s="842">
        <v>2</v>
      </c>
      <c r="U7" s="842">
        <v>4</v>
      </c>
      <c r="V7" s="837">
        <v>5</v>
      </c>
      <c r="W7" s="646" t="s">
        <v>865</v>
      </c>
      <c r="X7" s="646" t="s">
        <v>408</v>
      </c>
      <c r="Y7" s="646" t="s">
        <v>757</v>
      </c>
      <c r="Z7" s="646"/>
      <c r="AA7" s="646"/>
      <c r="AB7" s="685"/>
    </row>
    <row r="8" spans="1:28" ht="18.75">
      <c r="A8" s="860" t="s">
        <v>862</v>
      </c>
      <c r="B8" s="394" t="s">
        <v>863</v>
      </c>
      <c r="C8" s="394" t="s">
        <v>550</v>
      </c>
      <c r="D8" s="395" t="s">
        <v>864</v>
      </c>
      <c r="E8" s="398" t="s">
        <v>407</v>
      </c>
      <c r="F8" s="646" t="s">
        <v>547</v>
      </c>
      <c r="G8" s="646" t="s">
        <v>547</v>
      </c>
      <c r="H8" s="840">
        <v>17</v>
      </c>
      <c r="I8" s="395">
        <v>10</v>
      </c>
      <c r="J8" s="399" t="s">
        <v>409</v>
      </c>
      <c r="K8" s="399" t="s">
        <v>409</v>
      </c>
      <c r="L8" s="395">
        <v>10</v>
      </c>
      <c r="M8" s="395">
        <v>1</v>
      </c>
      <c r="N8" s="840">
        <v>6</v>
      </c>
      <c r="O8" s="843" t="str">
        <f t="shared" si="1"/>
        <v>+0</v>
      </c>
      <c r="P8" s="840">
        <v>16</v>
      </c>
      <c r="Q8" s="840">
        <v>10</v>
      </c>
      <c r="R8" s="840">
        <v>16</v>
      </c>
      <c r="S8" s="395">
        <v>42</v>
      </c>
      <c r="T8" s="840">
        <v>2</v>
      </c>
      <c r="U8" s="840">
        <v>2</v>
      </c>
      <c r="V8" s="395">
        <v>5</v>
      </c>
      <c r="W8" s="394" t="s">
        <v>865</v>
      </c>
      <c r="X8" s="394" t="s">
        <v>408</v>
      </c>
      <c r="Y8" s="394" t="s">
        <v>757</v>
      </c>
      <c r="Z8" s="646"/>
      <c r="AA8" s="646"/>
      <c r="AB8" s="685"/>
    </row>
    <row r="9" spans="1:28" ht="18.75">
      <c r="A9" s="860" t="s">
        <v>871</v>
      </c>
      <c r="B9" s="394" t="s">
        <v>791</v>
      </c>
      <c r="C9" s="394" t="s">
        <v>550</v>
      </c>
      <c r="D9" s="395">
        <v>1</v>
      </c>
      <c r="E9" s="398" t="s">
        <v>407</v>
      </c>
      <c r="F9" s="646" t="s">
        <v>547</v>
      </c>
      <c r="G9" s="646" t="s">
        <v>547</v>
      </c>
      <c r="H9" s="840">
        <v>16</v>
      </c>
      <c r="I9" s="395">
        <v>15</v>
      </c>
      <c r="J9" s="399" t="s">
        <v>409</v>
      </c>
      <c r="K9" s="399" t="s">
        <v>409</v>
      </c>
      <c r="L9" s="395">
        <v>10</v>
      </c>
      <c r="M9" s="395">
        <v>1</v>
      </c>
      <c r="N9" s="840">
        <v>1</v>
      </c>
      <c r="O9" s="843" t="str">
        <f t="shared" si="1"/>
        <v>+2</v>
      </c>
      <c r="P9" s="840">
        <v>15</v>
      </c>
      <c r="Q9" s="840">
        <v>13</v>
      </c>
      <c r="R9" s="840">
        <v>13</v>
      </c>
      <c r="S9" s="395">
        <v>24</v>
      </c>
      <c r="T9" s="840">
        <v>0</v>
      </c>
      <c r="U9" s="840">
        <v>0</v>
      </c>
      <c r="V9" s="395">
        <v>3</v>
      </c>
      <c r="W9" s="394" t="s">
        <v>866</v>
      </c>
      <c r="X9" s="394" t="s">
        <v>408</v>
      </c>
      <c r="Y9" s="394" t="s">
        <v>757</v>
      </c>
      <c r="Z9" s="646"/>
      <c r="AA9" s="646"/>
      <c r="AB9" s="685"/>
    </row>
    <row r="10" spans="1:28" ht="18.75">
      <c r="A10" s="393" t="s">
        <v>848</v>
      </c>
      <c r="B10" s="394" t="s">
        <v>791</v>
      </c>
      <c r="C10" s="394" t="s">
        <v>550</v>
      </c>
      <c r="D10" s="395">
        <v>1</v>
      </c>
      <c r="E10" s="398" t="s">
        <v>407</v>
      </c>
      <c r="F10" s="646" t="s">
        <v>547</v>
      </c>
      <c r="G10" s="646" t="s">
        <v>547</v>
      </c>
      <c r="H10" s="840">
        <v>8</v>
      </c>
      <c r="I10" s="395">
        <v>11</v>
      </c>
      <c r="J10" s="399" t="s">
        <v>409</v>
      </c>
      <c r="K10" s="399" t="s">
        <v>409</v>
      </c>
      <c r="L10" s="395">
        <v>10</v>
      </c>
      <c r="M10" s="395">
        <v>1</v>
      </c>
      <c r="N10" s="840">
        <v>1</v>
      </c>
      <c r="O10" s="843" t="str">
        <f>IF(I10&gt;9.9,CONCATENATE("+",ROUNDDOWN((I10-10)/2,0)),ROUNDUP((I10-10)/2,0))</f>
        <v>+0</v>
      </c>
      <c r="P10" s="840">
        <v>13</v>
      </c>
      <c r="Q10" s="840">
        <v>11</v>
      </c>
      <c r="R10" s="840">
        <v>13</v>
      </c>
      <c r="S10" s="395">
        <v>16</v>
      </c>
      <c r="T10" s="840">
        <v>0</v>
      </c>
      <c r="U10" s="840">
        <v>0</v>
      </c>
      <c r="V10" s="395">
        <v>3</v>
      </c>
      <c r="W10" s="394" t="s">
        <v>866</v>
      </c>
      <c r="X10" s="394" t="s">
        <v>408</v>
      </c>
      <c r="Y10" s="394" t="s">
        <v>757</v>
      </c>
      <c r="Z10" s="646"/>
      <c r="AA10" s="646"/>
      <c r="AB10" s="685"/>
    </row>
    <row r="11" spans="1:28" ht="18.75">
      <c r="A11" s="849" t="s">
        <v>853</v>
      </c>
      <c r="B11" s="394" t="s">
        <v>874</v>
      </c>
      <c r="C11" s="394" t="s">
        <v>550</v>
      </c>
      <c r="D11" s="395">
        <v>2</v>
      </c>
      <c r="E11" s="398" t="s">
        <v>407</v>
      </c>
      <c r="F11" s="646" t="s">
        <v>547</v>
      </c>
      <c r="G11" s="646" t="s">
        <v>547</v>
      </c>
      <c r="H11" s="840">
        <v>20</v>
      </c>
      <c r="I11" s="395">
        <v>15</v>
      </c>
      <c r="J11" s="399" t="s">
        <v>409</v>
      </c>
      <c r="K11" s="399" t="s">
        <v>409</v>
      </c>
      <c r="L11" s="395">
        <v>10</v>
      </c>
      <c r="M11" s="395">
        <v>1</v>
      </c>
      <c r="N11" s="840">
        <v>1</v>
      </c>
      <c r="O11" s="843" t="str">
        <f>IF(I11&gt;9.9,CONCATENATE("+",ROUNDDOWN((I11-10)/2,0)),ROUNDUP((I11-10)/2,0))</f>
        <v>+2</v>
      </c>
      <c r="P11" s="840">
        <v>17</v>
      </c>
      <c r="Q11" s="840">
        <v>15</v>
      </c>
      <c r="R11" s="840">
        <v>11</v>
      </c>
      <c r="S11" s="395">
        <v>24</v>
      </c>
      <c r="T11" s="840">
        <v>0</v>
      </c>
      <c r="U11" s="840">
        <v>3</v>
      </c>
      <c r="V11" s="395">
        <v>3</v>
      </c>
      <c r="W11" s="394" t="s">
        <v>551</v>
      </c>
      <c r="X11" s="394" t="s">
        <v>408</v>
      </c>
      <c r="Y11" s="394" t="s">
        <v>757</v>
      </c>
      <c r="Z11" s="646"/>
      <c r="AA11" s="646"/>
      <c r="AB11" s="685"/>
    </row>
    <row r="12" spans="1:28" ht="18.75">
      <c r="A12" s="393" t="s">
        <v>845</v>
      </c>
      <c r="B12" s="394" t="s">
        <v>874</v>
      </c>
      <c r="C12" s="394" t="s">
        <v>550</v>
      </c>
      <c r="D12" s="395">
        <v>2</v>
      </c>
      <c r="E12" s="398" t="s">
        <v>407</v>
      </c>
      <c r="F12" s="646" t="s">
        <v>547</v>
      </c>
      <c r="G12" s="646" t="s">
        <v>547</v>
      </c>
      <c r="H12" s="840">
        <v>12</v>
      </c>
      <c r="I12" s="395">
        <v>11</v>
      </c>
      <c r="J12" s="399" t="s">
        <v>409</v>
      </c>
      <c r="K12" s="399" t="s">
        <v>409</v>
      </c>
      <c r="L12" s="395">
        <v>10</v>
      </c>
      <c r="M12" s="395">
        <v>1</v>
      </c>
      <c r="N12" s="840">
        <v>1</v>
      </c>
      <c r="O12" s="843" t="str">
        <f>IF(I12&gt;9.9,CONCATENATE("+",ROUNDDOWN((I12-10)/2,0)),ROUNDUP((I12-10)/2,0))</f>
        <v>+0</v>
      </c>
      <c r="P12" s="840">
        <v>15</v>
      </c>
      <c r="Q12" s="840">
        <v>13</v>
      </c>
      <c r="R12" s="840">
        <v>11</v>
      </c>
      <c r="S12" s="395">
        <v>16</v>
      </c>
      <c r="T12" s="840">
        <v>0</v>
      </c>
      <c r="U12" s="840">
        <v>3</v>
      </c>
      <c r="V12" s="395">
        <v>3</v>
      </c>
      <c r="W12" s="394" t="s">
        <v>551</v>
      </c>
      <c r="X12" s="394" t="s">
        <v>408</v>
      </c>
      <c r="Y12" s="394" t="s">
        <v>757</v>
      </c>
      <c r="Z12" s="646"/>
      <c r="AA12" s="646"/>
      <c r="AB12" s="685"/>
    </row>
    <row r="13" spans="1:28" ht="31.5">
      <c r="A13" s="860" t="s">
        <v>870</v>
      </c>
      <c r="B13" s="394" t="s">
        <v>873</v>
      </c>
      <c r="C13" s="394" t="s">
        <v>527</v>
      </c>
      <c r="D13" s="395">
        <v>1</v>
      </c>
      <c r="E13" s="398" t="s">
        <v>407</v>
      </c>
      <c r="F13" s="646" t="s">
        <v>547</v>
      </c>
      <c r="G13" s="646" t="s">
        <v>547</v>
      </c>
      <c r="H13" s="840">
        <v>21</v>
      </c>
      <c r="I13" s="395">
        <v>17</v>
      </c>
      <c r="J13" s="394" t="s">
        <v>409</v>
      </c>
      <c r="K13" s="394" t="s">
        <v>409</v>
      </c>
      <c r="L13" s="395">
        <v>10</v>
      </c>
      <c r="M13" s="395">
        <v>1</v>
      </c>
      <c r="N13" s="845" t="s">
        <v>521</v>
      </c>
      <c r="O13" s="843" t="str">
        <f t="shared" ref="O13:O14" si="2">IF(I13&gt;9.9,CONCATENATE("+",ROUNDDOWN((I13-10)/2,0)),ROUNDUP((I13-10)/2,0))</f>
        <v>+3</v>
      </c>
      <c r="P13" s="840">
        <v>17</v>
      </c>
      <c r="Q13" s="840">
        <v>13</v>
      </c>
      <c r="R13" s="840">
        <v>14</v>
      </c>
      <c r="S13" s="395">
        <v>10</v>
      </c>
      <c r="T13" s="840">
        <v>0</v>
      </c>
      <c r="U13" s="840">
        <v>1</v>
      </c>
      <c r="V13" s="395">
        <v>2</v>
      </c>
      <c r="W13" s="394" t="s">
        <v>867</v>
      </c>
      <c r="X13" s="394" t="s">
        <v>408</v>
      </c>
      <c r="Y13" s="394" t="s">
        <v>860</v>
      </c>
      <c r="Z13" s="646"/>
      <c r="AA13" s="646"/>
      <c r="AB13" s="685"/>
    </row>
    <row r="14" spans="1:28" ht="32.25" thickBot="1">
      <c r="A14" s="210" t="s">
        <v>861</v>
      </c>
      <c r="B14" s="397" t="s">
        <v>873</v>
      </c>
      <c r="C14" s="397" t="s">
        <v>527</v>
      </c>
      <c r="D14" s="211">
        <v>1</v>
      </c>
      <c r="E14" s="396" t="s">
        <v>407</v>
      </c>
      <c r="F14" s="647" t="s">
        <v>547</v>
      </c>
      <c r="G14" s="647" t="s">
        <v>547</v>
      </c>
      <c r="H14" s="211">
        <v>13</v>
      </c>
      <c r="I14" s="211">
        <v>13</v>
      </c>
      <c r="J14" s="397" t="s">
        <v>409</v>
      </c>
      <c r="K14" s="397" t="s">
        <v>409</v>
      </c>
      <c r="L14" s="211">
        <v>10</v>
      </c>
      <c r="M14" s="211">
        <v>1</v>
      </c>
      <c r="N14" s="846" t="s">
        <v>521</v>
      </c>
      <c r="O14" s="847" t="str">
        <f t="shared" si="2"/>
        <v>+1</v>
      </c>
      <c r="P14" s="848">
        <v>15</v>
      </c>
      <c r="Q14" s="848">
        <v>11</v>
      </c>
      <c r="R14" s="848">
        <v>14</v>
      </c>
      <c r="S14" s="211">
        <v>6</v>
      </c>
      <c r="T14" s="848">
        <v>0</v>
      </c>
      <c r="U14" s="848">
        <v>1</v>
      </c>
      <c r="V14" s="211">
        <v>2</v>
      </c>
      <c r="W14" s="397" t="s">
        <v>867</v>
      </c>
      <c r="X14" s="397" t="s">
        <v>408</v>
      </c>
      <c r="Y14" s="397" t="s">
        <v>860</v>
      </c>
      <c r="Z14" s="647"/>
      <c r="AA14" s="647"/>
      <c r="AB14" s="686"/>
    </row>
    <row r="15" spans="1:28" ht="16.5" thickTop="1">
      <c r="J15" s="213"/>
      <c r="K15" s="213"/>
      <c r="L15" s="382"/>
    </row>
    <row r="16" spans="1:28" s="381" customFormat="1" ht="18.75">
      <c r="A16" s="851">
        <v>1</v>
      </c>
      <c r="B16" s="850" t="s">
        <v>847</v>
      </c>
      <c r="E16" s="648"/>
      <c r="I16" s="198"/>
      <c r="L16" s="172"/>
      <c r="M16" s="648"/>
      <c r="N16" s="648"/>
      <c r="O16" s="648"/>
      <c r="P16" s="648"/>
      <c r="Q16" s="648"/>
      <c r="R16" s="648"/>
      <c r="S16" s="648"/>
      <c r="T16" s="648"/>
      <c r="U16" s="648"/>
      <c r="V16" s="648"/>
      <c r="W16" s="650"/>
      <c r="X16" s="650"/>
      <c r="Y16" s="650"/>
      <c r="Z16" s="650"/>
      <c r="AA16" s="650"/>
      <c r="AB16" s="648"/>
    </row>
    <row r="17" spans="1:28" s="381" customFormat="1" ht="18.75">
      <c r="A17" s="681">
        <v>2</v>
      </c>
      <c r="B17" s="649" t="s">
        <v>846</v>
      </c>
      <c r="E17" s="648"/>
      <c r="I17" s="198"/>
      <c r="L17" s="172"/>
      <c r="M17" s="648"/>
      <c r="N17" s="648"/>
      <c r="O17" s="648"/>
      <c r="P17" s="648"/>
      <c r="Q17" s="648"/>
      <c r="R17" s="648"/>
      <c r="S17" s="648"/>
      <c r="T17" s="648"/>
      <c r="U17" s="648"/>
      <c r="V17" s="648"/>
      <c r="W17" s="650"/>
      <c r="X17" s="650"/>
      <c r="Y17" s="650"/>
      <c r="Z17" s="650"/>
      <c r="AA17" s="650"/>
      <c r="AB17" s="648"/>
    </row>
    <row r="18" spans="1:28" s="381" customFormat="1">
      <c r="A18" s="212"/>
      <c r="B18" s="518"/>
      <c r="E18" s="648"/>
      <c r="I18" s="198"/>
      <c r="L18" s="172"/>
      <c r="M18" s="648"/>
      <c r="N18" s="648"/>
      <c r="O18" s="648"/>
      <c r="P18" s="648"/>
      <c r="Q18" s="648"/>
      <c r="R18" s="648"/>
      <c r="S18" s="648"/>
      <c r="T18" s="648"/>
      <c r="U18" s="648"/>
      <c r="V18" s="648"/>
      <c r="W18" s="650"/>
      <c r="X18" s="650"/>
      <c r="Y18" s="650"/>
      <c r="Z18" s="650"/>
      <c r="AA18" s="650"/>
      <c r="AB18" s="648"/>
    </row>
    <row r="19" spans="1:28" s="381" customFormat="1">
      <c r="A19" s="212" t="s">
        <v>854</v>
      </c>
      <c r="B19" s="518" t="s">
        <v>855</v>
      </c>
      <c r="E19" s="648"/>
      <c r="I19" s="198"/>
      <c r="L19" s="172"/>
      <c r="M19" s="648"/>
      <c r="N19" s="648"/>
      <c r="O19" s="648"/>
      <c r="P19" s="648"/>
      <c r="Q19" s="648"/>
      <c r="R19" s="648"/>
      <c r="S19" s="648"/>
      <c r="T19" s="648"/>
      <c r="U19" s="648"/>
      <c r="V19" s="648"/>
      <c r="W19" s="650"/>
      <c r="X19" s="650"/>
      <c r="Y19" s="650"/>
      <c r="Z19" s="650"/>
      <c r="AA19" s="650"/>
      <c r="AB19" s="648"/>
    </row>
    <row r="20" spans="1:28" s="381" customFormat="1">
      <c r="A20" s="212" t="s">
        <v>677</v>
      </c>
      <c r="B20" s="301" t="s">
        <v>758</v>
      </c>
      <c r="C20" s="649"/>
      <c r="D20" s="649"/>
      <c r="J20" s="648"/>
      <c r="K20" s="648"/>
      <c r="L20" s="648"/>
      <c r="M20" s="648"/>
      <c r="N20" s="648"/>
      <c r="O20" s="648"/>
      <c r="P20" s="648"/>
      <c r="Q20" s="648"/>
      <c r="R20" s="648"/>
      <c r="S20" s="648"/>
      <c r="T20" s="648"/>
      <c r="U20" s="648"/>
      <c r="V20" s="648"/>
      <c r="W20" s="650"/>
      <c r="X20" s="650"/>
      <c r="Y20" s="650"/>
      <c r="Z20" s="650"/>
      <c r="AA20" s="650"/>
      <c r="AB20" s="648"/>
    </row>
    <row r="21" spans="1:28" s="381" customFormat="1">
      <c r="A21" s="212" t="s">
        <v>678</v>
      </c>
      <c r="B21" s="301" t="s">
        <v>552</v>
      </c>
      <c r="C21" s="649"/>
      <c r="D21" s="649"/>
      <c r="J21" s="648"/>
      <c r="K21" s="648"/>
      <c r="L21" s="648"/>
      <c r="M21" s="648"/>
      <c r="N21" s="648"/>
      <c r="O21" s="648"/>
      <c r="P21" s="648"/>
      <c r="Q21" s="648"/>
      <c r="R21" s="648"/>
      <c r="S21" s="648"/>
      <c r="T21" s="648"/>
      <c r="U21" s="648"/>
      <c r="V21" s="648"/>
      <c r="W21" s="650"/>
      <c r="X21" s="650"/>
      <c r="Y21" s="650"/>
      <c r="Z21" s="650"/>
      <c r="AA21" s="650"/>
      <c r="AB21" s="648"/>
    </row>
    <row r="22" spans="1:28" s="381" customFormat="1">
      <c r="B22" s="649"/>
      <c r="C22" s="649"/>
      <c r="D22" s="649"/>
      <c r="J22" s="648"/>
      <c r="K22" s="648"/>
      <c r="L22" s="648"/>
      <c r="M22" s="648"/>
      <c r="N22" s="648"/>
      <c r="O22" s="648"/>
      <c r="P22" s="648"/>
      <c r="Q22" s="648"/>
      <c r="R22" s="648"/>
      <c r="S22" s="648"/>
      <c r="T22" s="648"/>
      <c r="U22" s="648"/>
      <c r="V22" s="648"/>
      <c r="W22" s="650"/>
      <c r="X22" s="650"/>
      <c r="Y22" s="650"/>
      <c r="Z22" s="650"/>
      <c r="AA22" s="650"/>
      <c r="AB22" s="648"/>
    </row>
    <row r="23" spans="1:28" s="381" customFormat="1">
      <c r="B23" s="649"/>
      <c r="C23" s="649"/>
      <c r="D23" s="649"/>
      <c r="J23" s="648"/>
      <c r="K23" s="648"/>
      <c r="L23" s="648"/>
      <c r="M23" s="648"/>
      <c r="N23" s="648"/>
      <c r="O23" s="648"/>
      <c r="P23" s="648"/>
      <c r="Q23" s="648"/>
      <c r="R23" s="648"/>
      <c r="S23" s="648"/>
      <c r="T23" s="648"/>
      <c r="U23" s="648"/>
      <c r="V23" s="648"/>
      <c r="W23" s="650"/>
      <c r="X23" s="650"/>
      <c r="Y23" s="650"/>
      <c r="Z23" s="650"/>
      <c r="AA23" s="650"/>
      <c r="AB23" s="648"/>
    </row>
    <row r="24" spans="1:28" s="381" customFormat="1">
      <c r="B24" s="649"/>
      <c r="C24" s="649"/>
      <c r="D24" s="649"/>
      <c r="J24" s="648"/>
      <c r="K24" s="648"/>
      <c r="L24" s="648"/>
      <c r="M24" s="648"/>
      <c r="N24" s="648"/>
      <c r="O24" s="648"/>
      <c r="P24" s="648"/>
      <c r="Q24" s="648"/>
      <c r="R24" s="648"/>
      <c r="S24" s="648"/>
      <c r="T24" s="648"/>
      <c r="U24" s="648"/>
      <c r="V24" s="648"/>
      <c r="W24" s="650"/>
      <c r="X24" s="650"/>
      <c r="Y24" s="650"/>
      <c r="Z24" s="650"/>
      <c r="AA24" s="650"/>
      <c r="AB24" s="648"/>
    </row>
    <row r="25" spans="1:28" s="381" customFormat="1">
      <c r="B25" s="649"/>
      <c r="C25" s="649"/>
      <c r="D25" s="649"/>
      <c r="J25" s="648"/>
      <c r="K25" s="648"/>
      <c r="L25" s="648"/>
      <c r="M25" s="648"/>
      <c r="N25" s="648"/>
      <c r="O25" s="648"/>
      <c r="P25" s="648"/>
      <c r="Q25" s="648"/>
      <c r="R25" s="648"/>
      <c r="S25" s="648"/>
      <c r="T25" s="648"/>
      <c r="U25" s="648"/>
      <c r="V25" s="648"/>
      <c r="W25" s="650"/>
      <c r="X25" s="650"/>
      <c r="Y25" s="650"/>
      <c r="Z25" s="650"/>
      <c r="AA25" s="650"/>
      <c r="AB25" s="648"/>
    </row>
    <row r="26" spans="1:28">
      <c r="B26" s="649"/>
      <c r="C26" s="649"/>
      <c r="D26" s="649"/>
    </row>
  </sheetData>
  <sortState ref="A2:AB15">
    <sortCondition descending="1" ref="D2:D15"/>
    <sortCondition ref="A2:A15"/>
  </sortState>
  <phoneticPr fontId="0" type="noConversion"/>
  <conditionalFormatting sqref="Z1:AA1">
    <cfRule type="containsBlanks" dxfId="0" priority="1">
      <formula>LEN(TRIM(Z1))=0</formula>
    </cfRule>
  </conditionalFormatting>
  <pageMargins left="0.15" right="0.75" top="0.32" bottom="0.33" header="0.25" footer="0.25"/>
  <pageSetup orientation="landscape" horizontalDpi="4294967293"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8"/>
  <sheetViews>
    <sheetView showGridLines="0" workbookViewId="0">
      <pane ySplit="2" topLeftCell="A3" activePane="bottomLeft" state="frozen"/>
      <selection pane="bottomLeft" activeCell="A3" sqref="A3"/>
    </sheetView>
  </sheetViews>
  <sheetFormatPr defaultColWidth="13" defaultRowHeight="15.75"/>
  <cols>
    <col min="1" max="1" width="31.5" style="20" bestFit="1" customWidth="1"/>
    <col min="2" max="2" width="5.875" style="20" bestFit="1" customWidth="1"/>
    <col min="3" max="3" width="7.625" style="21" hidden="1" customWidth="1"/>
    <col min="4" max="4" width="5.875" style="21" hidden="1" customWidth="1"/>
    <col min="5" max="5" width="9.125" style="21" bestFit="1" customWidth="1"/>
    <col min="6" max="6" width="6.75" style="21" bestFit="1" customWidth="1"/>
    <col min="7" max="7" width="6" style="51" bestFit="1" customWidth="1"/>
    <col min="8" max="8" width="5.25" style="51" bestFit="1" customWidth="1"/>
    <col min="9" max="9" width="6.875" style="51" bestFit="1" customWidth="1"/>
    <col min="10" max="10" width="28.875" style="20" customWidth="1"/>
    <col min="11" max="16384" width="13" style="1"/>
  </cols>
  <sheetData>
    <row r="1" spans="1:10" ht="24" thickBot="1">
      <c r="A1" s="40" t="s">
        <v>12</v>
      </c>
      <c r="B1" s="22"/>
      <c r="C1" s="22"/>
      <c r="D1" s="22"/>
      <c r="E1" s="22"/>
      <c r="F1" s="22"/>
      <c r="G1" s="50"/>
      <c r="H1" s="50"/>
      <c r="I1" s="50"/>
      <c r="J1" s="22"/>
    </row>
    <row r="2" spans="1:10" s="15" customFormat="1" ht="33.75" thickBot="1">
      <c r="A2" s="538" t="s">
        <v>876</v>
      </c>
      <c r="B2" s="539" t="s">
        <v>33</v>
      </c>
      <c r="C2" s="539" t="s">
        <v>40</v>
      </c>
      <c r="D2" s="539" t="s">
        <v>32</v>
      </c>
      <c r="E2" s="540" t="s">
        <v>65</v>
      </c>
      <c r="F2" s="540" t="s">
        <v>41</v>
      </c>
      <c r="G2" s="541" t="s">
        <v>70</v>
      </c>
      <c r="H2" s="542" t="s">
        <v>460</v>
      </c>
      <c r="I2" s="541" t="s">
        <v>116</v>
      </c>
      <c r="J2" s="543" t="s">
        <v>5</v>
      </c>
    </row>
    <row r="3" spans="1:10" s="15" customFormat="1" ht="16.5">
      <c r="A3" s="231" t="s">
        <v>74</v>
      </c>
      <c r="B3" s="232">
        <v>4</v>
      </c>
      <c r="C3" s="163" t="s">
        <v>35</v>
      </c>
      <c r="D3" s="163">
        <f>IF(C3="Str",'Personal File'!$C$12,IF(C3="Dex",'Personal File'!$C$13,IF(C3="Con",'Personal File'!$C$14,IF(C3="Int",'Personal File'!$C$15,IF(C3="Wis",'Personal File'!$C$16,IF(C3="Cha",'Personal File'!$C$17))))))</f>
        <v>-2</v>
      </c>
      <c r="E3" s="233" t="str">
        <f t="shared" ref="E3:E5" si="0">CONCATENATE(C3," (",D3,")")</f>
        <v>Con (-2)</v>
      </c>
      <c r="F3" s="68" t="s">
        <v>521</v>
      </c>
      <c r="G3" s="771">
        <f>B3+D3+F3</f>
        <v>3</v>
      </c>
      <c r="H3" s="235">
        <f t="shared" ref="H3:H5" ca="1" si="1">RANDBETWEEN(1,20)</f>
        <v>1</v>
      </c>
      <c r="I3" s="234">
        <f ca="1">SUM(G3:H3)</f>
        <v>4</v>
      </c>
      <c r="J3" s="178"/>
    </row>
    <row r="4" spans="1:10" s="15" customFormat="1" ht="16.5">
      <c r="A4" s="236" t="s">
        <v>75</v>
      </c>
      <c r="B4" s="232">
        <v>4</v>
      </c>
      <c r="C4" s="163" t="s">
        <v>38</v>
      </c>
      <c r="D4" s="163" t="str">
        <f>IF(C4="Str",'Personal File'!$C$12,IF(C4="Dex",'Personal File'!$C$13,IF(C4="Con",'Personal File'!$C$14,IF(C4="Int",'Personal File'!$C$15,IF(C4="Wis",'Personal File'!$C$16,IF(C4="Cha",'Personal File'!$C$17))))))</f>
        <v>+1</v>
      </c>
      <c r="E4" s="133" t="str">
        <f t="shared" si="0"/>
        <v>Dex (+1)</v>
      </c>
      <c r="F4" s="68" t="s">
        <v>521</v>
      </c>
      <c r="G4" s="771">
        <f t="shared" ref="G4:G49" si="2">B4+D4+F4</f>
        <v>6</v>
      </c>
      <c r="H4" s="235">
        <f t="shared" ca="1" si="1"/>
        <v>19</v>
      </c>
      <c r="I4" s="234">
        <f ca="1">SUM(G4:H4)</f>
        <v>25</v>
      </c>
      <c r="J4" s="178"/>
    </row>
    <row r="5" spans="1:10" s="15" customFormat="1" ht="16.5">
      <c r="A5" s="237" t="s">
        <v>76</v>
      </c>
      <c r="B5" s="191">
        <v>7</v>
      </c>
      <c r="C5" s="164" t="s">
        <v>37</v>
      </c>
      <c r="D5" s="164" t="str">
        <f>IF(C5="Str",'Personal File'!$C$12,IF(C5="Dex",'Personal File'!$C$13,IF(C5="Con",'Personal File'!$C$14,IF(C5="Int",'Personal File'!$C$15,IF(C5="Wis",'Personal File'!$C$16,IF(C5="Cha",'Personal File'!$C$17))))))</f>
        <v>+3</v>
      </c>
      <c r="E5" s="238" t="str">
        <f t="shared" si="0"/>
        <v>Wis (+3)</v>
      </c>
      <c r="F5" s="370" t="s">
        <v>521</v>
      </c>
      <c r="G5" s="772">
        <f t="shared" si="2"/>
        <v>11</v>
      </c>
      <c r="H5" s="240">
        <f t="shared" ca="1" si="1"/>
        <v>5</v>
      </c>
      <c r="I5" s="239">
        <f ca="1">SUM(G5:H5)</f>
        <v>16</v>
      </c>
      <c r="J5" s="241" t="s">
        <v>464</v>
      </c>
    </row>
    <row r="6" spans="1:10" s="44" customFormat="1" ht="16.5">
      <c r="A6" s="105" t="s">
        <v>42</v>
      </c>
      <c r="B6" s="67">
        <v>0</v>
      </c>
      <c r="C6" s="106" t="s">
        <v>36</v>
      </c>
      <c r="D6" s="107" t="str">
        <f>IF(C6="Str",'Personal File'!$C$12,IF(C6="Dex",'Personal File'!$C$13,IF(C6="Con",'Personal File'!$C$14,IF(C6="Int",'Personal File'!$C$15,IF(C6="Wis",'Personal File'!$C$16,IF(C6="Cha",'Personal File'!$C$17))))))</f>
        <v>+4</v>
      </c>
      <c r="E6" s="107" t="str">
        <f t="shared" ref="E6:E49" si="3">CONCATENATE(C6," (",D6,")")</f>
        <v>Int (+4)</v>
      </c>
      <c r="F6" s="148" t="s">
        <v>66</v>
      </c>
      <c r="G6" s="773">
        <f t="shared" si="2"/>
        <v>4</v>
      </c>
      <c r="H6" s="235">
        <f ca="1">RANDBETWEEN(1,20)</f>
        <v>3</v>
      </c>
      <c r="I6" s="68">
        <f t="shared" ref="I6:I7" ca="1" si="4">SUM(G6:H6)</f>
        <v>7</v>
      </c>
      <c r="J6" s="178"/>
    </row>
    <row r="7" spans="1:10" s="48" customFormat="1" ht="16.5">
      <c r="A7" s="545" t="s">
        <v>43</v>
      </c>
      <c r="B7" s="313">
        <v>2</v>
      </c>
      <c r="C7" s="546" t="s">
        <v>38</v>
      </c>
      <c r="D7" s="547" t="str">
        <f>IF(C7="Str",'Personal File'!$C$12,IF(C7="Dex",'Personal File'!$C$13,IF(C7="Con",'Personal File'!$C$14,IF(C7="Int",'Personal File'!$C$15,IF(C7="Wis",'Personal File'!$C$16,IF(C7="Cha",'Personal File'!$C$17))))))</f>
        <v>+1</v>
      </c>
      <c r="E7" s="547" t="str">
        <f t="shared" si="3"/>
        <v>Dex (+1)</v>
      </c>
      <c r="F7" s="317" t="s">
        <v>66</v>
      </c>
      <c r="G7" s="774">
        <f t="shared" si="2"/>
        <v>3</v>
      </c>
      <c r="H7" s="235">
        <f ca="1">RANDBETWEEN(1,20)</f>
        <v>9</v>
      </c>
      <c r="I7" s="317">
        <f t="shared" ca="1" si="4"/>
        <v>12</v>
      </c>
      <c r="J7" s="318"/>
    </row>
    <row r="8" spans="1:10" s="46" customFormat="1" ht="16.5">
      <c r="A8" s="312" t="s">
        <v>44</v>
      </c>
      <c r="B8" s="313">
        <v>2</v>
      </c>
      <c r="C8" s="314" t="s">
        <v>34</v>
      </c>
      <c r="D8" s="315" t="str">
        <f>IF(C8="Str",'Personal File'!$C$12,IF(C8="Dex",'Personal File'!$C$13,IF(C8="Con",'Personal File'!$C$14,IF(C8="Int",'Personal File'!$C$15,IF(C8="Wis",'Personal File'!$C$16,IF(C8="Cha",'Personal File'!$C$17))))))</f>
        <v>+2</v>
      </c>
      <c r="E8" s="316" t="str">
        <f t="shared" si="3"/>
        <v>Cha (+2)</v>
      </c>
      <c r="F8" s="317" t="s">
        <v>66</v>
      </c>
      <c r="G8" s="774">
        <f t="shared" si="2"/>
        <v>4</v>
      </c>
      <c r="H8" s="235">
        <f t="shared" ref="H8:H49" ca="1" si="5">RANDBETWEEN(1,20)</f>
        <v>14</v>
      </c>
      <c r="I8" s="317">
        <f t="shared" ref="I8:I49" ca="1" si="6">SUM(G8:H8)</f>
        <v>18</v>
      </c>
      <c r="J8" s="318"/>
    </row>
    <row r="9" spans="1:10" s="45" customFormat="1" ht="16.5">
      <c r="A9" s="548" t="s">
        <v>45</v>
      </c>
      <c r="B9" s="313">
        <v>2</v>
      </c>
      <c r="C9" s="549" t="s">
        <v>39</v>
      </c>
      <c r="D9" s="550">
        <f>IF(C9="Str",'Personal File'!$C$12,IF(C9="Dex",'Personal File'!$C$13,IF(C9="Con",'Personal File'!$C$14,IF(C9="Int",'Personal File'!$C$15,IF(C9="Wis",'Personal File'!$C$16,IF(C9="Cha",'Personal File'!$C$17))))))</f>
        <v>-2</v>
      </c>
      <c r="E9" s="550" t="str">
        <f t="shared" si="3"/>
        <v>Str (-2)</v>
      </c>
      <c r="F9" s="317" t="s">
        <v>382</v>
      </c>
      <c r="G9" s="774">
        <f t="shared" si="2"/>
        <v>2</v>
      </c>
      <c r="H9" s="235">
        <f t="shared" ca="1" si="5"/>
        <v>6</v>
      </c>
      <c r="I9" s="317">
        <f t="shared" ca="1" si="6"/>
        <v>8</v>
      </c>
      <c r="J9" s="318"/>
    </row>
    <row r="10" spans="1:10" s="45" customFormat="1" ht="16.5">
      <c r="A10" s="156" t="s">
        <v>18</v>
      </c>
      <c r="B10" s="59">
        <v>5</v>
      </c>
      <c r="C10" s="157" t="s">
        <v>35</v>
      </c>
      <c r="D10" s="158">
        <f>IF(C10="Str",'Personal File'!$C$12,IF(C10="Dex",'Personal File'!$C$13,IF(C10="Con",'Personal File'!$C$14,IF(C10="Int",'Personal File'!$C$15,IF(C10="Wis",'Personal File'!$C$16,IF(C10="Cha",'Personal File'!$C$17))))))</f>
        <v>-2</v>
      </c>
      <c r="E10" s="158" t="str">
        <f t="shared" si="3"/>
        <v>Con (-2)</v>
      </c>
      <c r="F10" s="60" t="s">
        <v>66</v>
      </c>
      <c r="G10" s="775">
        <f t="shared" si="2"/>
        <v>3</v>
      </c>
      <c r="H10" s="235">
        <f t="shared" ca="1" si="5"/>
        <v>3</v>
      </c>
      <c r="I10" s="60">
        <f t="shared" ca="1" si="6"/>
        <v>6</v>
      </c>
      <c r="J10" s="61"/>
    </row>
    <row r="11" spans="1:10" s="44" customFormat="1" ht="16.5">
      <c r="A11" s="79" t="s">
        <v>380</v>
      </c>
      <c r="B11" s="59">
        <v>4</v>
      </c>
      <c r="C11" s="80" t="s">
        <v>36</v>
      </c>
      <c r="D11" s="81" t="str">
        <f>IF(C11="Str",'Personal File'!$C$12,IF(C11="Dex",'Personal File'!$C$13,IF(C11="Con",'Personal File'!$C$14,IF(C11="Int",'Personal File'!$C$15,IF(C11="Wis",'Personal File'!$C$16,IF(C11="Cha",'Personal File'!$C$17))))))</f>
        <v>+4</v>
      </c>
      <c r="E11" s="81" t="str">
        <f t="shared" si="3"/>
        <v>Int (+4)</v>
      </c>
      <c r="F11" s="60" t="s">
        <v>66</v>
      </c>
      <c r="G11" s="774">
        <f t="shared" si="2"/>
        <v>8</v>
      </c>
      <c r="H11" s="235">
        <f t="shared" ca="1" si="5"/>
        <v>12</v>
      </c>
      <c r="I11" s="317">
        <f t="shared" ref="I11" ca="1" si="7">SUM(G11:H11)</f>
        <v>20</v>
      </c>
      <c r="J11" s="159"/>
    </row>
    <row r="12" spans="1:10" s="47" customFormat="1" ht="16.5">
      <c r="A12" s="192" t="s">
        <v>46</v>
      </c>
      <c r="B12" s="187">
        <v>3</v>
      </c>
      <c r="C12" s="193" t="s">
        <v>36</v>
      </c>
      <c r="D12" s="194" t="str">
        <f>IF(C12="Str",'Personal File'!$C$12,IF(C12="Dex",'Personal File'!$C$13,IF(C12="Con",'Personal File'!$C$14,IF(C12="Int",'Personal File'!$C$15,IF(C12="Wis",'Personal File'!$C$16,IF(C12="Cha",'Personal File'!$C$17))))))</f>
        <v>+4</v>
      </c>
      <c r="E12" s="194" t="str">
        <f t="shared" si="3"/>
        <v>Int (+4)</v>
      </c>
      <c r="F12" s="188" t="s">
        <v>66</v>
      </c>
      <c r="G12" s="775">
        <f t="shared" si="2"/>
        <v>7</v>
      </c>
      <c r="H12" s="235">
        <f t="shared" ca="1" si="5"/>
        <v>20</v>
      </c>
      <c r="I12" s="60">
        <f t="shared" ca="1" si="6"/>
        <v>27</v>
      </c>
      <c r="J12" s="189"/>
    </row>
    <row r="13" spans="1:10" s="48" customFormat="1" ht="16.5">
      <c r="A13" s="312" t="s">
        <v>47</v>
      </c>
      <c r="B13" s="313">
        <v>1</v>
      </c>
      <c r="C13" s="314" t="s">
        <v>34</v>
      </c>
      <c r="D13" s="315" t="str">
        <f>IF(C13="Str",'Personal File'!$C$12,IF(C13="Dex",'Personal File'!$C$13,IF(C13="Con",'Personal File'!$C$14,IF(C13="Int",'Personal File'!$C$15,IF(C13="Wis",'Personal File'!$C$16,IF(C13="Cha",'Personal File'!$C$17))))))</f>
        <v>+2</v>
      </c>
      <c r="E13" s="316" t="str">
        <f t="shared" si="3"/>
        <v>Cha (+2)</v>
      </c>
      <c r="F13" s="317" t="s">
        <v>66</v>
      </c>
      <c r="G13" s="774">
        <f t="shared" si="2"/>
        <v>3</v>
      </c>
      <c r="H13" s="235">
        <f t="shared" ca="1" si="5"/>
        <v>11</v>
      </c>
      <c r="I13" s="317">
        <f t="shared" ca="1" si="6"/>
        <v>14</v>
      </c>
      <c r="J13" s="318"/>
    </row>
    <row r="14" spans="1:10" s="48" customFormat="1" ht="16.5">
      <c r="A14" s="590" t="s">
        <v>48</v>
      </c>
      <c r="B14" s="377">
        <v>2</v>
      </c>
      <c r="C14" s="591" t="s">
        <v>36</v>
      </c>
      <c r="D14" s="592" t="str">
        <f>IF(C14="Str",'Personal File'!$C$12,IF(C14="Dex",'Personal File'!$C$13,IF(C14="Con",'Personal File'!$C$14,IF(C14="Int",'Personal File'!$C$15,IF(C14="Wis",'Personal File'!$C$16,IF(C14="Cha",'Personal File'!$C$17))))))</f>
        <v>+4</v>
      </c>
      <c r="E14" s="592" t="str">
        <f t="shared" si="3"/>
        <v>Int (+4)</v>
      </c>
      <c r="F14" s="380" t="s">
        <v>66</v>
      </c>
      <c r="G14" s="774">
        <f t="shared" si="2"/>
        <v>6</v>
      </c>
      <c r="H14" s="235">
        <f t="shared" ca="1" si="5"/>
        <v>2</v>
      </c>
      <c r="I14" s="317">
        <f t="shared" ref="I14" ca="1" si="8">SUM(G14:H14)</f>
        <v>8</v>
      </c>
      <c r="J14" s="318"/>
    </row>
    <row r="15" spans="1:10" s="48" customFormat="1" ht="16.5">
      <c r="A15" s="312" t="s">
        <v>49</v>
      </c>
      <c r="B15" s="313">
        <v>2</v>
      </c>
      <c r="C15" s="314" t="s">
        <v>34</v>
      </c>
      <c r="D15" s="315" t="str">
        <f>IF(C15="Str",'Personal File'!$C$12,IF(C15="Dex",'Personal File'!$C$13,IF(C15="Con",'Personal File'!$C$14,IF(C15="Int",'Personal File'!$C$15,IF(C15="Wis",'Personal File'!$C$16,IF(C15="Cha",'Personal File'!$C$17))))))</f>
        <v>+2</v>
      </c>
      <c r="E15" s="316" t="str">
        <f t="shared" si="3"/>
        <v>Cha (+2)</v>
      </c>
      <c r="F15" s="317" t="s">
        <v>66</v>
      </c>
      <c r="G15" s="774">
        <f t="shared" si="2"/>
        <v>4</v>
      </c>
      <c r="H15" s="235">
        <f t="shared" ca="1" si="5"/>
        <v>3</v>
      </c>
      <c r="I15" s="317">
        <f t="shared" ca="1" si="6"/>
        <v>7</v>
      </c>
      <c r="J15" s="318"/>
    </row>
    <row r="16" spans="1:10" s="48" customFormat="1" ht="16.5">
      <c r="A16" s="545" t="s">
        <v>50</v>
      </c>
      <c r="B16" s="313">
        <v>2</v>
      </c>
      <c r="C16" s="546" t="s">
        <v>38</v>
      </c>
      <c r="D16" s="547" t="str">
        <f>IF(C16="Str",'Personal File'!$C$12,IF(C16="Dex",'Personal File'!$C$13,IF(C16="Con",'Personal File'!$C$14,IF(C16="Int",'Personal File'!$C$15,IF(C16="Wis",'Personal File'!$C$16,IF(C16="Cha",'Personal File'!$C$17))))))</f>
        <v>+1</v>
      </c>
      <c r="E16" s="551" t="str">
        <f t="shared" si="3"/>
        <v>Dex (+1)</v>
      </c>
      <c r="F16" s="317" t="s">
        <v>66</v>
      </c>
      <c r="G16" s="774">
        <f t="shared" si="2"/>
        <v>3</v>
      </c>
      <c r="H16" s="235">
        <f t="shared" ca="1" si="5"/>
        <v>16</v>
      </c>
      <c r="I16" s="317">
        <f t="shared" ca="1" si="6"/>
        <v>19</v>
      </c>
      <c r="J16" s="318"/>
    </row>
    <row r="17" spans="1:10" s="48" customFormat="1" ht="16.5">
      <c r="A17" s="311" t="s">
        <v>51</v>
      </c>
      <c r="B17" s="313">
        <v>2</v>
      </c>
      <c r="C17" s="562" t="s">
        <v>36</v>
      </c>
      <c r="D17" s="563" t="str">
        <f>IF(C17="Str",'Personal File'!$C$12,IF(C17="Dex",'Personal File'!$C$13,IF(C17="Con",'Personal File'!$C$14,IF(C17="Int",'Personal File'!$C$15,IF(C17="Wis",'Personal File'!$C$16,IF(C17="Cha",'Personal File'!$C$17))))))</f>
        <v>+4</v>
      </c>
      <c r="E17" s="563" t="str">
        <f t="shared" si="3"/>
        <v>Int (+4)</v>
      </c>
      <c r="F17" s="317" t="s">
        <v>66</v>
      </c>
      <c r="G17" s="774">
        <f t="shared" si="2"/>
        <v>6</v>
      </c>
      <c r="H17" s="235">
        <f t="shared" ca="1" si="5"/>
        <v>8</v>
      </c>
      <c r="I17" s="317">
        <f t="shared" ca="1" si="6"/>
        <v>14</v>
      </c>
      <c r="J17" s="318"/>
    </row>
    <row r="18" spans="1:10" s="48" customFormat="1" ht="16.5">
      <c r="A18" s="312" t="s">
        <v>52</v>
      </c>
      <c r="B18" s="313">
        <v>3</v>
      </c>
      <c r="C18" s="314" t="s">
        <v>34</v>
      </c>
      <c r="D18" s="315" t="str">
        <f>IF(C18="Str",'Personal File'!$C$12,IF(C18="Dex",'Personal File'!$C$13,IF(C18="Con",'Personal File'!$C$14,IF(C18="Int",'Personal File'!$C$15,IF(C18="Wis",'Personal File'!$C$16,IF(C18="Cha",'Personal File'!$C$17))))))</f>
        <v>+2</v>
      </c>
      <c r="E18" s="316" t="str">
        <f t="shared" si="3"/>
        <v>Cha (+2)</v>
      </c>
      <c r="F18" s="317" t="s">
        <v>66</v>
      </c>
      <c r="G18" s="774">
        <f t="shared" si="2"/>
        <v>5</v>
      </c>
      <c r="H18" s="235">
        <f t="shared" ca="1" si="5"/>
        <v>8</v>
      </c>
      <c r="I18" s="317">
        <f t="shared" ca="1" si="6"/>
        <v>13</v>
      </c>
      <c r="J18" s="318"/>
    </row>
    <row r="19" spans="1:10" s="48" customFormat="1" ht="16.5">
      <c r="A19" s="56" t="s">
        <v>20</v>
      </c>
      <c r="B19" s="53">
        <v>0</v>
      </c>
      <c r="C19" s="57" t="s">
        <v>34</v>
      </c>
      <c r="D19" s="58" t="str">
        <f>IF(C19="Str",'Personal File'!$C$12,IF(C19="Dex",'Personal File'!$C$13,IF(C19="Con",'Personal File'!$C$14,IF(C19="Int",'Personal File'!$C$15,IF(C19="Wis",'Personal File'!$C$16,IF(C19="Cha",'Personal File'!$C$17))))))</f>
        <v>+2</v>
      </c>
      <c r="E19" s="58" t="str">
        <f t="shared" si="3"/>
        <v>Cha (+2)</v>
      </c>
      <c r="F19" s="54" t="s">
        <v>66</v>
      </c>
      <c r="G19" s="776">
        <f t="shared" si="2"/>
        <v>2</v>
      </c>
      <c r="H19" s="235">
        <f t="shared" ca="1" si="5"/>
        <v>5</v>
      </c>
      <c r="I19" s="572">
        <f t="shared" ref="I19" ca="1" si="9">SUM(G19:H19)</f>
        <v>7</v>
      </c>
      <c r="J19" s="55"/>
    </row>
    <row r="20" spans="1:10" s="48" customFormat="1" ht="16.5">
      <c r="A20" s="153" t="s">
        <v>53</v>
      </c>
      <c r="B20" s="59">
        <v>3</v>
      </c>
      <c r="C20" s="154" t="s">
        <v>37</v>
      </c>
      <c r="D20" s="155" t="str">
        <f>IF(C20="Str",'Personal File'!$C$12,IF(C20="Dex",'Personal File'!$C$13,IF(C20="Con",'Personal File'!$C$14,IF(C20="Int",'Personal File'!$C$15,IF(C20="Wis",'Personal File'!$C$16,IF(C20="Cha",'Personal File'!$C$17))))))</f>
        <v>+3</v>
      </c>
      <c r="E20" s="155" t="str">
        <f t="shared" si="3"/>
        <v>Wis (+3)</v>
      </c>
      <c r="F20" s="60" t="s">
        <v>382</v>
      </c>
      <c r="G20" s="775">
        <f t="shared" si="2"/>
        <v>8</v>
      </c>
      <c r="H20" s="235">
        <f t="shared" ca="1" si="5"/>
        <v>3</v>
      </c>
      <c r="I20" s="60">
        <f t="shared" ca="1" si="6"/>
        <v>11</v>
      </c>
      <c r="J20" s="159"/>
    </row>
    <row r="21" spans="1:10" s="48" customFormat="1" ht="16.5">
      <c r="A21" s="545" t="s">
        <v>54</v>
      </c>
      <c r="B21" s="313">
        <v>2</v>
      </c>
      <c r="C21" s="546" t="s">
        <v>38</v>
      </c>
      <c r="D21" s="547" t="str">
        <f>IF(C21="Str",'Personal File'!$C$12,IF(C21="Dex",'Personal File'!$C$13,IF(C21="Con",'Personal File'!$C$14,IF(C21="Int",'Personal File'!$C$15,IF(C21="Wis",'Personal File'!$C$16,IF(C21="Cha",'Personal File'!$C$17))))))</f>
        <v>+1</v>
      </c>
      <c r="E21" s="547" t="str">
        <f t="shared" si="3"/>
        <v>Dex (+1)</v>
      </c>
      <c r="F21" s="317" t="s">
        <v>383</v>
      </c>
      <c r="G21" s="774">
        <f t="shared" si="2"/>
        <v>7</v>
      </c>
      <c r="H21" s="235">
        <f t="shared" ca="1" si="5"/>
        <v>16</v>
      </c>
      <c r="I21" s="317">
        <f t="shared" ca="1" si="6"/>
        <v>23</v>
      </c>
      <c r="J21" s="318"/>
    </row>
    <row r="22" spans="1:10" s="48" customFormat="1" ht="16.5">
      <c r="A22" s="70" t="s">
        <v>55</v>
      </c>
      <c r="B22" s="67">
        <v>0</v>
      </c>
      <c r="C22" s="71" t="s">
        <v>34</v>
      </c>
      <c r="D22" s="72" t="str">
        <f>IF(C22="Str",'Personal File'!$C$12,IF(C22="Dex",'Personal File'!$C$13,IF(C22="Con",'Personal File'!$C$14,IF(C22="Int",'Personal File'!$C$15,IF(C22="Wis",'Personal File'!$C$16,IF(C22="Cha",'Personal File'!$C$17))))))</f>
        <v>+2</v>
      </c>
      <c r="E22" s="72" t="str">
        <f t="shared" si="3"/>
        <v>Cha (+2)</v>
      </c>
      <c r="F22" s="68" t="s">
        <v>66</v>
      </c>
      <c r="G22" s="773">
        <f t="shared" si="2"/>
        <v>2</v>
      </c>
      <c r="H22" s="235">
        <f t="shared" ca="1" si="5"/>
        <v>11</v>
      </c>
      <c r="I22" s="68">
        <f t="shared" ca="1" si="6"/>
        <v>13</v>
      </c>
      <c r="J22" s="69"/>
    </row>
    <row r="23" spans="1:10" s="48" customFormat="1" ht="16.5">
      <c r="A23" s="73" t="s">
        <v>56</v>
      </c>
      <c r="B23" s="67">
        <v>0</v>
      </c>
      <c r="C23" s="74" t="s">
        <v>39</v>
      </c>
      <c r="D23" s="75">
        <f>IF(C23="Str",'Personal File'!$C$12,IF(C23="Dex",'Personal File'!$C$13,IF(C23="Con",'Personal File'!$C$14,IF(C23="Int",'Personal File'!$C$15,IF(C23="Wis",'Personal File'!$C$16,IF(C23="Cha",'Personal File'!$C$17))))))</f>
        <v>-2</v>
      </c>
      <c r="E23" s="75" t="str">
        <f t="shared" si="3"/>
        <v>Str (-2)</v>
      </c>
      <c r="F23" s="68" t="s">
        <v>382</v>
      </c>
      <c r="G23" s="773">
        <f t="shared" si="2"/>
        <v>0</v>
      </c>
      <c r="H23" s="235">
        <f t="shared" ca="1" si="5"/>
        <v>19</v>
      </c>
      <c r="I23" s="68">
        <f t="shared" ca="1" si="6"/>
        <v>19</v>
      </c>
      <c r="J23" s="69"/>
    </row>
    <row r="24" spans="1:10" s="48" customFormat="1" ht="16.5">
      <c r="A24" s="311" t="s">
        <v>246</v>
      </c>
      <c r="B24" s="59">
        <v>8</v>
      </c>
      <c r="C24" s="80" t="s">
        <v>36</v>
      </c>
      <c r="D24" s="81" t="str">
        <f>IF(C24="Str",'Personal File'!$C$12,IF(C24="Dex",'Personal File'!$C$13,IF(C24="Con",'Personal File'!$C$14,IF(C24="Int",'Personal File'!$C$15,IF(C24="Wis",'Personal File'!$C$16,IF(C24="Cha",'Personal File'!$C$17))))))</f>
        <v>+4</v>
      </c>
      <c r="E24" s="81" t="str">
        <f t="shared" si="3"/>
        <v>Int (+4)</v>
      </c>
      <c r="F24" s="60" t="s">
        <v>512</v>
      </c>
      <c r="G24" s="775">
        <f t="shared" si="2"/>
        <v>17</v>
      </c>
      <c r="H24" s="235">
        <f t="shared" ca="1" si="5"/>
        <v>18</v>
      </c>
      <c r="I24" s="60">
        <f t="shared" ca="1" si="6"/>
        <v>35</v>
      </c>
      <c r="J24" s="159"/>
    </row>
    <row r="25" spans="1:10" s="48" customFormat="1" ht="16.5">
      <c r="A25" s="311" t="s">
        <v>502</v>
      </c>
      <c r="B25" s="59">
        <v>3</v>
      </c>
      <c r="C25" s="80" t="s">
        <v>36</v>
      </c>
      <c r="D25" s="81" t="str">
        <f>IF(C25="Str",'Personal File'!$C$12,IF(C25="Dex",'Personal File'!$C$13,IF(C25="Con",'Personal File'!$C$14,IF(C25="Int",'Personal File'!$C$15,IF(C25="Wis",'Personal File'!$C$16,IF(C25="Cha",'Personal File'!$C$17))))))</f>
        <v>+4</v>
      </c>
      <c r="E25" s="81" t="str">
        <f t="shared" ref="E25:E29" si="10">CONCATENATE(C25," (",D25,")")</f>
        <v>Int (+4)</v>
      </c>
      <c r="F25" s="60" t="s">
        <v>66</v>
      </c>
      <c r="G25" s="775">
        <f t="shared" si="2"/>
        <v>7</v>
      </c>
      <c r="H25" s="235">
        <f t="shared" ca="1" si="5"/>
        <v>7</v>
      </c>
      <c r="I25" s="60">
        <f t="shared" ref="I25:I29" ca="1" si="11">SUM(G25:H25)</f>
        <v>14</v>
      </c>
      <c r="J25" s="159"/>
    </row>
    <row r="26" spans="1:10" s="48" customFormat="1" ht="16.5">
      <c r="A26" s="311" t="s">
        <v>503</v>
      </c>
      <c r="B26" s="59">
        <v>3</v>
      </c>
      <c r="C26" s="80" t="s">
        <v>36</v>
      </c>
      <c r="D26" s="81" t="str">
        <f>IF(C26="Str",'Personal File'!$C$12,IF(C26="Dex",'Personal File'!$C$13,IF(C26="Con",'Personal File'!$C$14,IF(C26="Int",'Personal File'!$C$15,IF(C26="Wis",'Personal File'!$C$16,IF(C26="Cha",'Personal File'!$C$17))))))</f>
        <v>+4</v>
      </c>
      <c r="E26" s="81" t="str">
        <f t="shared" si="10"/>
        <v>Int (+4)</v>
      </c>
      <c r="F26" s="60" t="s">
        <v>66</v>
      </c>
      <c r="G26" s="775">
        <f t="shared" si="2"/>
        <v>7</v>
      </c>
      <c r="H26" s="235">
        <f t="shared" ca="1" si="5"/>
        <v>8</v>
      </c>
      <c r="I26" s="60">
        <f t="shared" ca="1" si="11"/>
        <v>15</v>
      </c>
      <c r="J26" s="159"/>
    </row>
    <row r="27" spans="1:10" s="48" customFormat="1" ht="16.5">
      <c r="A27" s="311" t="s">
        <v>381</v>
      </c>
      <c r="B27" s="59">
        <v>5</v>
      </c>
      <c r="C27" s="80" t="s">
        <v>36</v>
      </c>
      <c r="D27" s="81" t="str">
        <f>IF(C27="Str",'Personal File'!$C$12,IF(C27="Dex",'Personal File'!$C$13,IF(C27="Con",'Personal File'!$C$14,IF(C27="Int",'Personal File'!$C$15,IF(C27="Wis",'Personal File'!$C$16,IF(C27="Cha",'Personal File'!$C$17))))))</f>
        <v>+4</v>
      </c>
      <c r="E27" s="81" t="str">
        <f t="shared" si="10"/>
        <v>Int (+4)</v>
      </c>
      <c r="F27" s="60" t="s">
        <v>66</v>
      </c>
      <c r="G27" s="775">
        <f t="shared" si="2"/>
        <v>9</v>
      </c>
      <c r="H27" s="235">
        <f t="shared" ca="1" si="5"/>
        <v>11</v>
      </c>
      <c r="I27" s="60">
        <f t="shared" ca="1" si="11"/>
        <v>20</v>
      </c>
      <c r="J27" s="159"/>
    </row>
    <row r="28" spans="1:10" s="48" customFormat="1" ht="16.5">
      <c r="A28" s="311" t="s">
        <v>504</v>
      </c>
      <c r="B28" s="59">
        <v>4</v>
      </c>
      <c r="C28" s="80" t="s">
        <v>36</v>
      </c>
      <c r="D28" s="81" t="str">
        <f>IF(C28="Str",'Personal File'!$C$12,IF(C28="Dex",'Personal File'!$C$13,IF(C28="Con",'Personal File'!$C$14,IF(C28="Int",'Personal File'!$C$15,IF(C28="Wis",'Personal File'!$C$16,IF(C28="Cha",'Personal File'!$C$17))))))</f>
        <v>+4</v>
      </c>
      <c r="E28" s="81" t="str">
        <f t="shared" si="10"/>
        <v>Int (+4)</v>
      </c>
      <c r="F28" s="60" t="s">
        <v>66</v>
      </c>
      <c r="G28" s="775">
        <f t="shared" si="2"/>
        <v>8</v>
      </c>
      <c r="H28" s="235">
        <f t="shared" ca="1" si="5"/>
        <v>20</v>
      </c>
      <c r="I28" s="60">
        <f t="shared" ca="1" si="11"/>
        <v>28</v>
      </c>
      <c r="J28" s="159"/>
    </row>
    <row r="29" spans="1:10" s="48" customFormat="1" ht="16.5">
      <c r="A29" s="311" t="s">
        <v>505</v>
      </c>
      <c r="B29" s="59">
        <v>2</v>
      </c>
      <c r="C29" s="80" t="s">
        <v>36</v>
      </c>
      <c r="D29" s="81" t="str">
        <f>IF(C29="Str",'Personal File'!$C$12,IF(C29="Dex",'Personal File'!$C$13,IF(C29="Con",'Personal File'!$C$14,IF(C29="Int",'Personal File'!$C$15,IF(C29="Wis",'Personal File'!$C$16,IF(C29="Cha",'Personal File'!$C$17))))))</f>
        <v>+4</v>
      </c>
      <c r="E29" s="81" t="str">
        <f t="shared" si="10"/>
        <v>Int (+4)</v>
      </c>
      <c r="F29" s="60" t="s">
        <v>66</v>
      </c>
      <c r="G29" s="775">
        <f t="shared" si="2"/>
        <v>6</v>
      </c>
      <c r="H29" s="235">
        <f t="shared" ca="1" si="5"/>
        <v>7</v>
      </c>
      <c r="I29" s="60">
        <f t="shared" ca="1" si="11"/>
        <v>13</v>
      </c>
      <c r="J29" s="159"/>
    </row>
    <row r="30" spans="1:10" s="48" customFormat="1" ht="16.5">
      <c r="A30" s="311" t="s">
        <v>506</v>
      </c>
      <c r="B30" s="59">
        <v>2</v>
      </c>
      <c r="C30" s="80" t="s">
        <v>36</v>
      </c>
      <c r="D30" s="81" t="str">
        <f>IF(C30="Str",'Personal File'!$C$12,IF(C30="Dex",'Personal File'!$C$13,IF(C30="Con",'Personal File'!$C$14,IF(C30="Int",'Personal File'!$C$15,IF(C30="Wis",'Personal File'!$C$16,IF(C30="Cha",'Personal File'!$C$17))))))</f>
        <v>+4</v>
      </c>
      <c r="E30" s="81" t="str">
        <f>CONCATENATE(C30," (",D30,")")</f>
        <v>Int (+4)</v>
      </c>
      <c r="F30" s="60" t="s">
        <v>66</v>
      </c>
      <c r="G30" s="775">
        <f t="shared" si="2"/>
        <v>6</v>
      </c>
      <c r="H30" s="235">
        <f t="shared" ca="1" si="5"/>
        <v>11</v>
      </c>
      <c r="I30" s="60">
        <f t="shared" ca="1" si="6"/>
        <v>17</v>
      </c>
      <c r="J30" s="159"/>
    </row>
    <row r="31" spans="1:10" s="48" customFormat="1" ht="16.5">
      <c r="A31" s="311" t="s">
        <v>384</v>
      </c>
      <c r="B31" s="59">
        <v>2</v>
      </c>
      <c r="C31" s="80" t="s">
        <v>36</v>
      </c>
      <c r="D31" s="81" t="str">
        <f>IF(C31="Str",'Personal File'!$C$12,IF(C31="Dex",'Personal File'!$C$13,IF(C31="Con",'Personal File'!$C$14,IF(C31="Int",'Personal File'!$C$15,IF(C31="Wis",'Personal File'!$C$16,IF(C31="Cha",'Personal File'!$C$17))))))</f>
        <v>+4</v>
      </c>
      <c r="E31" s="81" t="str">
        <f>CONCATENATE(C31," (",D31,")")</f>
        <v>Int (+4)</v>
      </c>
      <c r="F31" s="60" t="s">
        <v>66</v>
      </c>
      <c r="G31" s="775">
        <f t="shared" si="2"/>
        <v>6</v>
      </c>
      <c r="H31" s="235">
        <f t="shared" ca="1" si="5"/>
        <v>5</v>
      </c>
      <c r="I31" s="60">
        <f t="shared" ca="1" si="6"/>
        <v>11</v>
      </c>
      <c r="J31" s="159"/>
    </row>
    <row r="32" spans="1:10" s="48" customFormat="1" ht="16.5">
      <c r="A32" s="311" t="s">
        <v>247</v>
      </c>
      <c r="B32" s="59">
        <v>8</v>
      </c>
      <c r="C32" s="80" t="s">
        <v>36</v>
      </c>
      <c r="D32" s="81" t="str">
        <f>IF(C32="Str",'Personal File'!$C$12,IF(C32="Dex",'Personal File'!$C$13,IF(C32="Con",'Personal File'!$C$14,IF(C32="Int",'Personal File'!$C$15,IF(C32="Wis",'Personal File'!$C$16,IF(C32="Cha",'Personal File'!$C$17))))))</f>
        <v>+4</v>
      </c>
      <c r="E32" s="81" t="str">
        <f t="shared" si="3"/>
        <v>Int (+4)</v>
      </c>
      <c r="F32" s="60" t="s">
        <v>512</v>
      </c>
      <c r="G32" s="775">
        <f t="shared" si="2"/>
        <v>17</v>
      </c>
      <c r="H32" s="235">
        <f t="shared" ca="1" si="5"/>
        <v>5</v>
      </c>
      <c r="I32" s="60">
        <f t="shared" ca="1" si="6"/>
        <v>22</v>
      </c>
      <c r="J32" s="159"/>
    </row>
    <row r="33" spans="1:10" s="48" customFormat="1" ht="16.5">
      <c r="A33" s="558" t="s">
        <v>57</v>
      </c>
      <c r="B33" s="313">
        <v>2</v>
      </c>
      <c r="C33" s="559" t="s">
        <v>37</v>
      </c>
      <c r="D33" s="560" t="str">
        <f>IF(C33="Str",'Personal File'!$C$12,IF(C33="Dex",'Personal File'!$C$13,IF(C33="Con",'Personal File'!$C$14,IF(C33="Int",'Personal File'!$C$15,IF(C33="Wis",'Personal File'!$C$16,IF(C33="Cha",'Personal File'!$C$17))))))</f>
        <v>+3</v>
      </c>
      <c r="E33" s="561" t="str">
        <f t="shared" si="3"/>
        <v>Wis (+3)</v>
      </c>
      <c r="F33" s="317" t="s">
        <v>382</v>
      </c>
      <c r="G33" s="774">
        <f t="shared" si="2"/>
        <v>7</v>
      </c>
      <c r="H33" s="235">
        <f t="shared" ca="1" si="5"/>
        <v>14</v>
      </c>
      <c r="I33" s="317">
        <f t="shared" ca="1" si="6"/>
        <v>21</v>
      </c>
      <c r="J33" s="318"/>
    </row>
    <row r="34" spans="1:10" s="48" customFormat="1" ht="16.5">
      <c r="A34" s="545" t="s">
        <v>21</v>
      </c>
      <c r="B34" s="313">
        <v>2</v>
      </c>
      <c r="C34" s="546" t="s">
        <v>38</v>
      </c>
      <c r="D34" s="547" t="str">
        <f>IF(C34="Str",'Personal File'!$C$12,IF(C34="Dex",'Personal File'!$C$13,IF(C34="Con",'Personal File'!$C$14,IF(C34="Int",'Personal File'!$C$15,IF(C34="Wis",'Personal File'!$C$16,IF(C34="Cha",'Personal File'!$C$17))))))</f>
        <v>+1</v>
      </c>
      <c r="E34" s="547" t="str">
        <f t="shared" si="3"/>
        <v>Dex (+1)</v>
      </c>
      <c r="F34" s="317" t="s">
        <v>382</v>
      </c>
      <c r="G34" s="774">
        <f t="shared" si="2"/>
        <v>5</v>
      </c>
      <c r="H34" s="235">
        <f t="shared" ca="1" si="5"/>
        <v>10</v>
      </c>
      <c r="I34" s="317">
        <f t="shared" ca="1" si="6"/>
        <v>15</v>
      </c>
      <c r="J34" s="318"/>
    </row>
    <row r="35" spans="1:10" s="48" customFormat="1" ht="16.5">
      <c r="A35" s="64" t="s">
        <v>58</v>
      </c>
      <c r="B35" s="53">
        <v>0</v>
      </c>
      <c r="C35" s="65" t="s">
        <v>38</v>
      </c>
      <c r="D35" s="66" t="str">
        <f>IF(C35="Str",'Personal File'!$C$12,IF(C35="Dex",'Personal File'!$C$13,IF(C35="Con",'Personal File'!$C$14,IF(C35="Int",'Personal File'!$C$15,IF(C35="Wis",'Personal File'!$C$16,IF(C35="Cha",'Personal File'!$C$17))))))</f>
        <v>+1</v>
      </c>
      <c r="E35" s="66" t="str">
        <f t="shared" si="3"/>
        <v>Dex (+1)</v>
      </c>
      <c r="F35" s="54" t="s">
        <v>66</v>
      </c>
      <c r="G35" s="776">
        <f t="shared" si="2"/>
        <v>1</v>
      </c>
      <c r="H35" s="235">
        <f t="shared" ca="1" si="5"/>
        <v>20</v>
      </c>
      <c r="I35" s="572">
        <f t="shared" ref="I35" ca="1" si="12">SUM(G35:H35)</f>
        <v>21</v>
      </c>
      <c r="J35" s="55"/>
    </row>
    <row r="36" spans="1:10" ht="16.5">
      <c r="A36" s="70" t="s">
        <v>248</v>
      </c>
      <c r="B36" s="67">
        <v>0</v>
      </c>
      <c r="C36" s="71" t="s">
        <v>34</v>
      </c>
      <c r="D36" s="72" t="str">
        <f>IF(C36="Str",'Personal File'!$C$12,IF(C36="Dex",'Personal File'!$C$13,IF(C36="Con",'Personal File'!$C$14,IF(C36="Int",'Personal File'!$C$15,IF(C36="Wis",'Personal File'!$C$16,IF(C36="Cha",'Personal File'!$C$17))))))</f>
        <v>+2</v>
      </c>
      <c r="E36" s="72" t="str">
        <f t="shared" si="3"/>
        <v>Cha (+2)</v>
      </c>
      <c r="F36" s="68" t="s">
        <v>66</v>
      </c>
      <c r="G36" s="773">
        <f t="shared" si="2"/>
        <v>2</v>
      </c>
      <c r="H36" s="235">
        <f t="shared" ca="1" si="5"/>
        <v>11</v>
      </c>
      <c r="I36" s="68">
        <f t="shared" ca="1" si="6"/>
        <v>13</v>
      </c>
      <c r="J36" s="69"/>
    </row>
    <row r="37" spans="1:10" ht="16.5">
      <c r="A37" s="312" t="s">
        <v>523</v>
      </c>
      <c r="B37" s="377">
        <v>3</v>
      </c>
      <c r="C37" s="378" t="s">
        <v>37</v>
      </c>
      <c r="D37" s="379" t="str">
        <f>IF(C37="Str",'Personal File'!$C$12,IF(C37="Dex",'Personal File'!$C$13,IF(C37="Con",'Personal File'!$C$14,IF(C37="Int",'Personal File'!$C$15,IF(C37="Wis",'Personal File'!$C$16,IF(C37="Cha",'Personal File'!$C$17))))))</f>
        <v>+3</v>
      </c>
      <c r="E37" s="379" t="str">
        <f t="shared" si="3"/>
        <v>Wis (+3)</v>
      </c>
      <c r="F37" s="380" t="s">
        <v>66</v>
      </c>
      <c r="G37" s="775">
        <f t="shared" si="2"/>
        <v>6</v>
      </c>
      <c r="H37" s="235">
        <f t="shared" ca="1" si="5"/>
        <v>3</v>
      </c>
      <c r="I37" s="60">
        <f t="shared" ca="1" si="6"/>
        <v>9</v>
      </c>
      <c r="J37" s="318"/>
    </row>
    <row r="38" spans="1:10" ht="16.5">
      <c r="A38" s="130" t="s">
        <v>22</v>
      </c>
      <c r="B38" s="67">
        <v>0</v>
      </c>
      <c r="C38" s="131" t="s">
        <v>38</v>
      </c>
      <c r="D38" s="132" t="str">
        <f>IF(C38="Str",'Personal File'!$C$12,IF(C38="Dex",'Personal File'!$C$13,IF(C38="Con",'Personal File'!$C$14,IF(C38="Int",'Personal File'!$C$15,IF(C38="Wis",'Personal File'!$C$16,IF(C38="Cha",'Personal File'!$C$17))))))</f>
        <v>+1</v>
      </c>
      <c r="E38" s="133" t="str">
        <f t="shared" si="3"/>
        <v>Dex (+1)</v>
      </c>
      <c r="F38" s="68" t="s">
        <v>66</v>
      </c>
      <c r="G38" s="773">
        <f t="shared" si="2"/>
        <v>1</v>
      </c>
      <c r="H38" s="235">
        <f t="shared" ca="1" si="5"/>
        <v>16</v>
      </c>
      <c r="I38" s="68">
        <f t="shared" ca="1" si="6"/>
        <v>17</v>
      </c>
      <c r="J38" s="69"/>
    </row>
    <row r="39" spans="1:10" ht="16.5">
      <c r="A39" s="79" t="s">
        <v>23</v>
      </c>
      <c r="B39" s="59">
        <v>3</v>
      </c>
      <c r="C39" s="80" t="s">
        <v>36</v>
      </c>
      <c r="D39" s="81" t="str">
        <f>IF(C39="Str",'Personal File'!$C$12,IF(C39="Dex",'Personal File'!$C$13,IF(C39="Con",'Personal File'!$C$14,IF(C39="Int",'Personal File'!$C$15,IF(C39="Wis",'Personal File'!$C$16,IF(C39="Cha",'Personal File'!$C$17))))))</f>
        <v>+4</v>
      </c>
      <c r="E39" s="81" t="str">
        <f t="shared" si="3"/>
        <v>Int (+4)</v>
      </c>
      <c r="F39" s="60" t="s">
        <v>66</v>
      </c>
      <c r="G39" s="775">
        <f t="shared" si="2"/>
        <v>7</v>
      </c>
      <c r="H39" s="235">
        <f t="shared" ca="1" si="5"/>
        <v>1</v>
      </c>
      <c r="I39" s="60">
        <f t="shared" ca="1" si="6"/>
        <v>8</v>
      </c>
      <c r="J39" s="159"/>
    </row>
    <row r="40" spans="1:10" ht="16.5">
      <c r="A40" s="558" t="s">
        <v>59</v>
      </c>
      <c r="B40" s="313">
        <v>2</v>
      </c>
      <c r="C40" s="559" t="s">
        <v>37</v>
      </c>
      <c r="D40" s="560" t="str">
        <f>IF(C40="Str",'Personal File'!$C$12,IF(C40="Dex",'Personal File'!$C$13,IF(C40="Con",'Personal File'!$C$14,IF(C40="Int",'Personal File'!$C$15,IF(C40="Wis",'Personal File'!$C$16,IF(C40="Cha",'Personal File'!$C$17))))))</f>
        <v>+3</v>
      </c>
      <c r="E40" s="560" t="str">
        <f t="shared" si="3"/>
        <v>Wis (+3)</v>
      </c>
      <c r="F40" s="317" t="s">
        <v>66</v>
      </c>
      <c r="G40" s="774">
        <f t="shared" si="2"/>
        <v>5</v>
      </c>
      <c r="H40" s="235">
        <f t="shared" ca="1" si="5"/>
        <v>2</v>
      </c>
      <c r="I40" s="317">
        <f t="shared" ca="1" si="6"/>
        <v>7</v>
      </c>
      <c r="J40" s="318"/>
    </row>
    <row r="41" spans="1:10" ht="16.5">
      <c r="A41" s="64" t="s">
        <v>253</v>
      </c>
      <c r="B41" s="53">
        <v>0</v>
      </c>
      <c r="C41" s="65" t="s">
        <v>38</v>
      </c>
      <c r="D41" s="66" t="str">
        <f>IF(C41="Str",'Personal File'!$C$12,IF(C41="Dex",'Personal File'!$C$13,IF(C41="Con",'Personal File'!$C$14,IF(C41="Int",'Personal File'!$C$15,IF(C41="Wis",'Personal File'!$C$16,IF(C41="Cha",'Personal File'!$C$17))))))</f>
        <v>+1</v>
      </c>
      <c r="E41" s="66" t="str">
        <f t="shared" si="3"/>
        <v>Dex (+1)</v>
      </c>
      <c r="F41" s="54" t="s">
        <v>66</v>
      </c>
      <c r="G41" s="776">
        <f t="shared" si="2"/>
        <v>1</v>
      </c>
      <c r="H41" s="235">
        <f t="shared" ca="1" si="5"/>
        <v>13</v>
      </c>
      <c r="I41" s="572">
        <f t="shared" ref="I41:I42" ca="1" si="13">SUM(G41:H41)</f>
        <v>14</v>
      </c>
      <c r="J41" s="55"/>
    </row>
    <row r="42" spans="1:10" ht="16.5">
      <c r="A42" s="137" t="s">
        <v>124</v>
      </c>
      <c r="B42" s="134">
        <v>0</v>
      </c>
      <c r="C42" s="138" t="s">
        <v>36</v>
      </c>
      <c r="D42" s="139" t="str">
        <f>IF(C42="Str",'Personal File'!$C$12,IF(C42="Dex",'Personal File'!$C$13,IF(C42="Con",'Personal File'!$C$14,IF(C42="Int",'Personal File'!$C$15,IF(C42="Wis",'Personal File'!$C$16,IF(C42="Cha",'Personal File'!$C$17))))))</f>
        <v>+4</v>
      </c>
      <c r="E42" s="139" t="str">
        <f t="shared" si="3"/>
        <v>Int (+4)</v>
      </c>
      <c r="F42" s="135" t="s">
        <v>66</v>
      </c>
      <c r="G42" s="776">
        <f t="shared" si="2"/>
        <v>4</v>
      </c>
      <c r="H42" s="235">
        <f t="shared" ca="1" si="5"/>
        <v>19</v>
      </c>
      <c r="I42" s="572">
        <f t="shared" ca="1" si="13"/>
        <v>23</v>
      </c>
      <c r="J42" s="136"/>
    </row>
    <row r="43" spans="1:10" ht="16.5">
      <c r="A43" s="79" t="s">
        <v>60</v>
      </c>
      <c r="B43" s="59">
        <v>8</v>
      </c>
      <c r="C43" s="80" t="s">
        <v>36</v>
      </c>
      <c r="D43" s="81" t="str">
        <f>IF(C43="Str",'Personal File'!$C$12,IF(C43="Dex",'Personal File'!$C$13,IF(C43="Con",'Personal File'!$C$14,IF(C43="Int",'Personal File'!$C$15,IF(C43="Wis",'Personal File'!$C$16,IF(C43="Cha",'Personal File'!$C$17))))))</f>
        <v>+4</v>
      </c>
      <c r="E43" s="81" t="str">
        <f t="shared" si="3"/>
        <v>Int (+4)</v>
      </c>
      <c r="F43" s="60" t="s">
        <v>66</v>
      </c>
      <c r="G43" s="775">
        <f t="shared" si="2"/>
        <v>12</v>
      </c>
      <c r="H43" s="235">
        <f t="shared" ca="1" si="5"/>
        <v>11</v>
      </c>
      <c r="I43" s="60">
        <f t="shared" ca="1" si="6"/>
        <v>23</v>
      </c>
      <c r="J43" s="159" t="s">
        <v>772</v>
      </c>
    </row>
    <row r="44" spans="1:10" ht="16.5">
      <c r="A44" s="558" t="s">
        <v>61</v>
      </c>
      <c r="B44" s="313">
        <v>4</v>
      </c>
      <c r="C44" s="559" t="s">
        <v>37</v>
      </c>
      <c r="D44" s="560" t="str">
        <f>IF(C44="Str",'Personal File'!$C$12,IF(C44="Dex",'Personal File'!$C$13,IF(C44="Con",'Personal File'!$C$14,IF(C44="Int",'Personal File'!$C$15,IF(C44="Wis",'Personal File'!$C$16,IF(C44="Cha",'Personal File'!$C$17))))))</f>
        <v>+3</v>
      </c>
      <c r="E44" s="560" t="str">
        <f t="shared" si="3"/>
        <v>Wis (+3)</v>
      </c>
      <c r="F44" s="317" t="s">
        <v>66</v>
      </c>
      <c r="G44" s="774">
        <f t="shared" si="2"/>
        <v>7</v>
      </c>
      <c r="H44" s="235">
        <f t="shared" ca="1" si="5"/>
        <v>4</v>
      </c>
      <c r="I44" s="317">
        <f t="shared" ca="1" si="6"/>
        <v>11</v>
      </c>
      <c r="J44" s="318"/>
    </row>
    <row r="45" spans="1:10" ht="16.5">
      <c r="A45" s="76" t="s">
        <v>254</v>
      </c>
      <c r="B45" s="67">
        <v>0</v>
      </c>
      <c r="C45" s="77" t="s">
        <v>37</v>
      </c>
      <c r="D45" s="78" t="str">
        <f>IF(C45="Str",'Personal File'!$C$12,IF(C45="Dex",'Personal File'!$C$13,IF(C45="Con",'Personal File'!$C$14,IF(C45="Int",'Personal File'!$C$15,IF(C45="Wis",'Personal File'!$C$16,IF(C45="Cha",'Personal File'!$C$17))))))</f>
        <v>+3</v>
      </c>
      <c r="E45" s="78" t="str">
        <f t="shared" si="3"/>
        <v>Wis (+3)</v>
      </c>
      <c r="F45" s="68" t="s">
        <v>66</v>
      </c>
      <c r="G45" s="773">
        <f t="shared" si="2"/>
        <v>3</v>
      </c>
      <c r="H45" s="235">
        <f t="shared" ca="1" si="5"/>
        <v>19</v>
      </c>
      <c r="I45" s="68">
        <f t="shared" ca="1" si="6"/>
        <v>22</v>
      </c>
      <c r="J45" s="178"/>
    </row>
    <row r="46" spans="1:10" ht="16.5">
      <c r="A46" s="73" t="s">
        <v>24</v>
      </c>
      <c r="B46" s="67">
        <v>0</v>
      </c>
      <c r="C46" s="74" t="s">
        <v>39</v>
      </c>
      <c r="D46" s="75">
        <f>IF(C46="Str",'Personal File'!$C$12,IF(C46="Dex",'Personal File'!$C$13,IF(C46="Con",'Personal File'!$C$14,IF(C46="Int",'Personal File'!$C$15,IF(C46="Wis",'Personal File'!$C$16,IF(C46="Cha",'Personal File'!$C$17))))))</f>
        <v>-2</v>
      </c>
      <c r="E46" s="75" t="str">
        <f t="shared" si="3"/>
        <v>Str (-2)</v>
      </c>
      <c r="F46" s="68" t="s">
        <v>66</v>
      </c>
      <c r="G46" s="773">
        <f t="shared" si="2"/>
        <v>-2</v>
      </c>
      <c r="H46" s="235">
        <f t="shared" ca="1" si="5"/>
        <v>3</v>
      </c>
      <c r="I46" s="68">
        <f t="shared" ca="1" si="6"/>
        <v>1</v>
      </c>
      <c r="J46" s="69"/>
    </row>
    <row r="47" spans="1:10" ht="16.5">
      <c r="A47" s="545" t="s">
        <v>62</v>
      </c>
      <c r="B47" s="313">
        <v>3</v>
      </c>
      <c r="C47" s="546" t="s">
        <v>38</v>
      </c>
      <c r="D47" s="547" t="str">
        <f>IF(C47="Str",'Personal File'!$C$12,IF(C47="Dex",'Personal File'!$C$13,IF(C47="Con",'Personal File'!$C$14,IF(C47="Int",'Personal File'!$C$15,IF(C47="Wis",'Personal File'!$C$16,IF(C47="Cha",'Personal File'!$C$17))))))</f>
        <v>+1</v>
      </c>
      <c r="E47" s="547" t="str">
        <f t="shared" si="3"/>
        <v>Dex (+1)</v>
      </c>
      <c r="F47" s="317" t="s">
        <v>66</v>
      </c>
      <c r="G47" s="774">
        <f t="shared" si="2"/>
        <v>4</v>
      </c>
      <c r="H47" s="235">
        <f t="shared" ca="1" si="5"/>
        <v>5</v>
      </c>
      <c r="I47" s="317">
        <f t="shared" ref="I47:I48" ca="1" si="14">SUM(G47:H47)</f>
        <v>9</v>
      </c>
      <c r="J47" s="318"/>
    </row>
    <row r="48" spans="1:10" ht="16.5">
      <c r="A48" s="312" t="s">
        <v>63</v>
      </c>
      <c r="B48" s="313">
        <v>2</v>
      </c>
      <c r="C48" s="314" t="s">
        <v>34</v>
      </c>
      <c r="D48" s="315" t="str">
        <f>IF(C48="Str",'Personal File'!$C$12,IF(C48="Dex",'Personal File'!$C$13,IF(C48="Con",'Personal File'!$C$14,IF(C48="Int",'Personal File'!$C$15,IF(C48="Wis",'Personal File'!$C$16,IF(C48="Cha",'Personal File'!$C$17))))))</f>
        <v>+2</v>
      </c>
      <c r="E48" s="315" t="str">
        <f t="shared" si="3"/>
        <v>Cha (+2)</v>
      </c>
      <c r="F48" s="317" t="s">
        <v>66</v>
      </c>
      <c r="G48" s="774">
        <f t="shared" si="2"/>
        <v>4</v>
      </c>
      <c r="H48" s="235">
        <f t="shared" ca="1" si="5"/>
        <v>6</v>
      </c>
      <c r="I48" s="317">
        <f t="shared" ca="1" si="14"/>
        <v>10</v>
      </c>
      <c r="J48" s="318"/>
    </row>
    <row r="49" spans="1:10" ht="17.25" thickBot="1">
      <c r="A49" s="552" t="s">
        <v>64</v>
      </c>
      <c r="B49" s="553">
        <v>1</v>
      </c>
      <c r="C49" s="554" t="s">
        <v>38</v>
      </c>
      <c r="D49" s="555" t="str">
        <f>IF(C49="Str",'Personal File'!$C$12,IF(C49="Dex",'Personal File'!$C$13,IF(C49="Con",'Personal File'!$C$14,IF(C49="Int",'Personal File'!$C$15,IF(C49="Wis",'Personal File'!$C$16,IF(C49="Cha",'Personal File'!$C$17))))))</f>
        <v>+1</v>
      </c>
      <c r="E49" s="555" t="str">
        <f t="shared" si="3"/>
        <v>Dex (+1)</v>
      </c>
      <c r="F49" s="556" t="s">
        <v>66</v>
      </c>
      <c r="G49" s="777">
        <f t="shared" si="2"/>
        <v>2</v>
      </c>
      <c r="H49" s="537">
        <f t="shared" ca="1" si="5"/>
        <v>19</v>
      </c>
      <c r="I49" s="556">
        <f t="shared" ca="1" si="6"/>
        <v>21</v>
      </c>
      <c r="J49" s="557"/>
    </row>
    <row r="50" spans="1:10" ht="16.5" thickTop="1">
      <c r="B50" s="63">
        <f>SUM(B6:B49)</f>
        <v>102</v>
      </c>
      <c r="E50" s="63">
        <f>SUM(E51:E58)</f>
        <v>102</v>
      </c>
      <c r="F50" s="305" t="s">
        <v>70</v>
      </c>
    </row>
    <row r="51" spans="1:10">
      <c r="B51" s="479" t="s">
        <v>432</v>
      </c>
      <c r="E51" s="26">
        <v>48</v>
      </c>
      <c r="F51" s="297" t="s">
        <v>727</v>
      </c>
    </row>
    <row r="52" spans="1:10">
      <c r="B52" s="479" t="s">
        <v>433</v>
      </c>
      <c r="E52" s="26">
        <v>10</v>
      </c>
      <c r="F52" s="297" t="s">
        <v>792</v>
      </c>
    </row>
    <row r="53" spans="1:10">
      <c r="B53" s="479" t="s">
        <v>434</v>
      </c>
      <c r="E53" s="26">
        <v>6</v>
      </c>
      <c r="F53" s="297" t="s">
        <v>491</v>
      </c>
    </row>
    <row r="54" spans="1:10">
      <c r="B54" s="479" t="s">
        <v>435</v>
      </c>
      <c r="E54" s="26">
        <v>10</v>
      </c>
      <c r="F54" s="297" t="s">
        <v>793</v>
      </c>
    </row>
    <row r="55" spans="1:10">
      <c r="B55" s="479" t="s">
        <v>436</v>
      </c>
      <c r="E55" s="26">
        <v>6</v>
      </c>
      <c r="F55" s="297" t="s">
        <v>493</v>
      </c>
    </row>
    <row r="56" spans="1:10">
      <c r="B56" s="479" t="s">
        <v>437</v>
      </c>
      <c r="E56" s="26">
        <v>10</v>
      </c>
      <c r="F56" s="297" t="s">
        <v>794</v>
      </c>
    </row>
    <row r="57" spans="1:10">
      <c r="B57" s="479" t="s">
        <v>452</v>
      </c>
      <c r="E57" s="26">
        <v>6</v>
      </c>
      <c r="F57" s="297" t="s">
        <v>492</v>
      </c>
    </row>
    <row r="58" spans="1:10">
      <c r="B58" s="479" t="s">
        <v>453</v>
      </c>
      <c r="E58" s="26">
        <v>6</v>
      </c>
      <c r="F58" s="297" t="s">
        <v>494</v>
      </c>
    </row>
  </sheetData>
  <phoneticPr fontId="0" type="noConversion"/>
  <conditionalFormatting sqref="H2:H49">
    <cfRule type="cellIs" dxfId="67" priority="1" operator="equal">
      <formula>1</formula>
    </cfRule>
    <cfRule type="cellIs" dxfId="66" priority="2"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3"/>
  <sheetViews>
    <sheetView showGridLines="0" zoomScaleNormal="100" workbookViewId="0">
      <pane ySplit="2" topLeftCell="A3" activePane="bottomLeft" state="frozen"/>
      <selection pane="bottomLeft" activeCell="A3" sqref="A3"/>
    </sheetView>
  </sheetViews>
  <sheetFormatPr defaultColWidth="13" defaultRowHeight="15.75"/>
  <cols>
    <col min="1" max="1" width="24.75" style="294" bestFit="1" customWidth="1"/>
    <col min="2" max="2" width="6.25" style="294" bestFit="1" customWidth="1"/>
    <col min="3" max="3" width="11.375" style="448" customWidth="1"/>
    <col min="4" max="4" width="13.375" style="295" bestFit="1" customWidth="1"/>
    <col min="5" max="5" width="13.625" style="295" customWidth="1"/>
    <col min="6" max="6" width="8.625" style="295" bestFit="1" customWidth="1"/>
    <col min="7" max="7" width="13" style="295" bestFit="1" customWidth="1"/>
    <col min="8" max="8" width="9.5" style="295" bestFit="1" customWidth="1"/>
    <col min="9" max="9" width="29.875" style="294" customWidth="1"/>
    <col min="10" max="16384" width="13" style="267"/>
  </cols>
  <sheetData>
    <row r="1" spans="1:9" ht="24" thickBot="1">
      <c r="A1" s="805" t="s">
        <v>884</v>
      </c>
      <c r="B1" s="266"/>
      <c r="C1" s="443"/>
      <c r="D1" s="266"/>
      <c r="E1" s="266"/>
      <c r="F1" s="266"/>
      <c r="G1" s="266"/>
      <c r="H1" s="266"/>
      <c r="I1" s="266"/>
    </row>
    <row r="2" spans="1:9" s="664" customFormat="1" ht="16.5">
      <c r="A2" s="660" t="s">
        <v>102</v>
      </c>
      <c r="B2" s="661" t="s">
        <v>4</v>
      </c>
      <c r="C2" s="662" t="s">
        <v>614</v>
      </c>
      <c r="D2" s="661" t="s">
        <v>106</v>
      </c>
      <c r="E2" s="661" t="s">
        <v>258</v>
      </c>
      <c r="F2" s="661" t="s">
        <v>259</v>
      </c>
      <c r="G2" s="661" t="s">
        <v>73</v>
      </c>
      <c r="H2" s="661" t="s">
        <v>27</v>
      </c>
      <c r="I2" s="663" t="s">
        <v>114</v>
      </c>
    </row>
    <row r="3" spans="1:9" s="268" customFormat="1" ht="16.5">
      <c r="A3" s="269" t="s">
        <v>125</v>
      </c>
      <c r="B3" s="270">
        <v>0</v>
      </c>
      <c r="C3" s="444"/>
      <c r="D3" s="83" t="s">
        <v>94</v>
      </c>
      <c r="E3" s="84" t="s">
        <v>260</v>
      </c>
      <c r="F3" s="84" t="s">
        <v>271</v>
      </c>
      <c r="G3" s="85" t="s">
        <v>121</v>
      </c>
      <c r="H3" s="85" t="s">
        <v>87</v>
      </c>
      <c r="I3" s="271" t="s">
        <v>126</v>
      </c>
    </row>
    <row r="4" spans="1:9" s="268" customFormat="1" ht="16.5">
      <c r="A4" s="269" t="s">
        <v>840</v>
      </c>
      <c r="B4" s="270">
        <v>0</v>
      </c>
      <c r="C4" s="444"/>
      <c r="D4" s="140" t="s">
        <v>84</v>
      </c>
      <c r="E4" s="141" t="s">
        <v>260</v>
      </c>
      <c r="F4" s="779" t="s">
        <v>271</v>
      </c>
      <c r="G4" s="778" t="s">
        <v>81</v>
      </c>
      <c r="H4" s="104" t="s">
        <v>87</v>
      </c>
      <c r="I4" s="452" t="s">
        <v>127</v>
      </c>
    </row>
    <row r="5" spans="1:9" ht="16.5">
      <c r="A5" s="269" t="s">
        <v>83</v>
      </c>
      <c r="B5" s="270">
        <v>0</v>
      </c>
      <c r="C5" s="444"/>
      <c r="D5" s="83" t="s">
        <v>84</v>
      </c>
      <c r="E5" s="84" t="s">
        <v>260</v>
      </c>
      <c r="F5" s="84" t="s">
        <v>271</v>
      </c>
      <c r="G5" s="85" t="s">
        <v>108</v>
      </c>
      <c r="H5" s="85" t="s">
        <v>85</v>
      </c>
      <c r="I5" s="271" t="s">
        <v>307</v>
      </c>
    </row>
    <row r="6" spans="1:9" ht="16.5">
      <c r="A6" s="269" t="s">
        <v>128</v>
      </c>
      <c r="B6" s="270">
        <v>0</v>
      </c>
      <c r="C6" s="444"/>
      <c r="D6" s="83" t="s">
        <v>129</v>
      </c>
      <c r="E6" s="84" t="s">
        <v>260</v>
      </c>
      <c r="F6" s="84" t="s">
        <v>271</v>
      </c>
      <c r="G6" s="85" t="s">
        <v>121</v>
      </c>
      <c r="H6" s="85" t="s">
        <v>87</v>
      </c>
      <c r="I6" s="271" t="s">
        <v>307</v>
      </c>
    </row>
    <row r="7" spans="1:9" ht="16.5">
      <c r="A7" s="269" t="s">
        <v>130</v>
      </c>
      <c r="B7" s="273">
        <v>0</v>
      </c>
      <c r="C7" s="444"/>
      <c r="D7" s="83" t="s">
        <v>129</v>
      </c>
      <c r="E7" s="84" t="s">
        <v>260</v>
      </c>
      <c r="F7" s="84" t="s">
        <v>271</v>
      </c>
      <c r="G7" s="85" t="s">
        <v>81</v>
      </c>
      <c r="H7" s="85" t="s">
        <v>82</v>
      </c>
      <c r="I7" s="274" t="s">
        <v>438</v>
      </c>
    </row>
    <row r="8" spans="1:9" ht="16.5">
      <c r="A8" s="269" t="s">
        <v>371</v>
      </c>
      <c r="B8" s="270">
        <v>0</v>
      </c>
      <c r="C8" s="444"/>
      <c r="D8" s="83" t="s">
        <v>664</v>
      </c>
      <c r="E8" s="84" t="s">
        <v>260</v>
      </c>
      <c r="F8" s="84" t="s">
        <v>271</v>
      </c>
      <c r="G8" s="85" t="s">
        <v>81</v>
      </c>
      <c r="H8" s="85" t="s">
        <v>87</v>
      </c>
      <c r="I8" s="271" t="s">
        <v>127</v>
      </c>
    </row>
    <row r="9" spans="1:9" ht="16.5">
      <c r="A9" s="269" t="s">
        <v>120</v>
      </c>
      <c r="B9" s="273">
        <v>0</v>
      </c>
      <c r="C9" s="444"/>
      <c r="D9" s="140" t="s">
        <v>98</v>
      </c>
      <c r="E9" s="141" t="s">
        <v>261</v>
      </c>
      <c r="F9" s="141" t="s">
        <v>271</v>
      </c>
      <c r="G9" s="104" t="s">
        <v>81</v>
      </c>
      <c r="H9" s="104" t="s">
        <v>90</v>
      </c>
      <c r="I9" s="275" t="s">
        <v>471</v>
      </c>
    </row>
    <row r="10" spans="1:9" ht="16.5">
      <c r="A10" s="269" t="s">
        <v>131</v>
      </c>
      <c r="B10" s="273">
        <v>0</v>
      </c>
      <c r="C10" s="444"/>
      <c r="D10" s="140" t="s">
        <v>665</v>
      </c>
      <c r="E10" s="84" t="s">
        <v>260</v>
      </c>
      <c r="F10" s="84" t="s">
        <v>271</v>
      </c>
      <c r="G10" s="104" t="s">
        <v>109</v>
      </c>
      <c r="H10" s="104" t="s">
        <v>87</v>
      </c>
      <c r="I10" s="276" t="s">
        <v>308</v>
      </c>
    </row>
    <row r="11" spans="1:9" ht="16.5">
      <c r="A11" s="269" t="s">
        <v>390</v>
      </c>
      <c r="B11" s="273">
        <v>0</v>
      </c>
      <c r="C11" s="444"/>
      <c r="D11" s="277" t="s">
        <v>665</v>
      </c>
      <c r="E11" s="89" t="s">
        <v>262</v>
      </c>
      <c r="F11" s="652" t="s">
        <v>271</v>
      </c>
      <c r="G11" s="165" t="s">
        <v>110</v>
      </c>
      <c r="H11" s="165" t="s">
        <v>90</v>
      </c>
      <c r="I11" s="275" t="s">
        <v>308</v>
      </c>
    </row>
    <row r="12" spans="1:9" ht="16.5">
      <c r="A12" s="269" t="s">
        <v>673</v>
      </c>
      <c r="B12" s="273">
        <v>0</v>
      </c>
      <c r="C12" s="444"/>
      <c r="D12" s="140" t="s">
        <v>84</v>
      </c>
      <c r="E12" s="84" t="s">
        <v>260</v>
      </c>
      <c r="F12" s="84" t="s">
        <v>271</v>
      </c>
      <c r="G12" s="104" t="s">
        <v>109</v>
      </c>
      <c r="H12" s="104" t="s">
        <v>87</v>
      </c>
      <c r="I12" s="275" t="s">
        <v>524</v>
      </c>
    </row>
    <row r="13" spans="1:9" ht="16.5">
      <c r="A13" s="269" t="s">
        <v>88</v>
      </c>
      <c r="B13" s="270">
        <v>0</v>
      </c>
      <c r="C13" s="444"/>
      <c r="D13" s="83" t="s">
        <v>84</v>
      </c>
      <c r="E13" s="86" t="s">
        <v>262</v>
      </c>
      <c r="F13" s="86" t="s">
        <v>271</v>
      </c>
      <c r="G13" s="85" t="s">
        <v>89</v>
      </c>
      <c r="H13" s="85" t="s">
        <v>90</v>
      </c>
      <c r="I13" s="276" t="s">
        <v>309</v>
      </c>
    </row>
    <row r="14" spans="1:9" ht="16.5">
      <c r="A14" s="269" t="s">
        <v>79</v>
      </c>
      <c r="B14" s="270">
        <v>0</v>
      </c>
      <c r="C14" s="444"/>
      <c r="D14" s="83" t="s">
        <v>80</v>
      </c>
      <c r="E14" s="84" t="s">
        <v>263</v>
      </c>
      <c r="F14" s="84" t="s">
        <v>271</v>
      </c>
      <c r="G14" s="85" t="s">
        <v>81</v>
      </c>
      <c r="H14" s="85" t="s">
        <v>82</v>
      </c>
      <c r="I14" s="272" t="s">
        <v>447</v>
      </c>
    </row>
    <row r="15" spans="1:9" ht="16.5">
      <c r="A15" s="269" t="s">
        <v>418</v>
      </c>
      <c r="B15" s="270">
        <v>0</v>
      </c>
      <c r="C15" s="444"/>
      <c r="D15" s="83" t="s">
        <v>665</v>
      </c>
      <c r="E15" s="89" t="s">
        <v>260</v>
      </c>
      <c r="F15" s="84" t="s">
        <v>271</v>
      </c>
      <c r="G15" s="85" t="s">
        <v>121</v>
      </c>
      <c r="H15" s="85" t="s">
        <v>93</v>
      </c>
      <c r="I15" s="272" t="s">
        <v>420</v>
      </c>
    </row>
    <row r="16" spans="1:9" ht="16.5">
      <c r="A16" s="278" t="s">
        <v>788</v>
      </c>
      <c r="B16" s="286">
        <v>0</v>
      </c>
      <c r="C16" s="445"/>
      <c r="D16" s="167" t="s">
        <v>94</v>
      </c>
      <c r="E16" s="176" t="s">
        <v>260</v>
      </c>
      <c r="F16" s="653" t="s">
        <v>271</v>
      </c>
      <c r="G16" s="169" t="s">
        <v>687</v>
      </c>
      <c r="H16" s="169" t="s">
        <v>97</v>
      </c>
      <c r="I16" s="287" t="s">
        <v>286</v>
      </c>
    </row>
    <row r="17" spans="1:9" ht="16.5">
      <c r="A17" s="269" t="s">
        <v>684</v>
      </c>
      <c r="B17" s="270">
        <v>1</v>
      </c>
      <c r="C17" s="444"/>
      <c r="D17" s="83" t="s">
        <v>92</v>
      </c>
      <c r="E17" s="84" t="s">
        <v>264</v>
      </c>
      <c r="F17" s="84" t="s">
        <v>271</v>
      </c>
      <c r="G17" s="85" t="s">
        <v>282</v>
      </c>
      <c r="H17" s="85" t="s">
        <v>85</v>
      </c>
      <c r="I17" s="280" t="s">
        <v>833</v>
      </c>
    </row>
    <row r="18" spans="1:9" ht="16.5">
      <c r="A18" s="269" t="s">
        <v>233</v>
      </c>
      <c r="B18" s="270">
        <v>1</v>
      </c>
      <c r="C18" s="444"/>
      <c r="D18" s="83" t="s">
        <v>664</v>
      </c>
      <c r="E18" s="84" t="s">
        <v>260</v>
      </c>
      <c r="F18" s="84" t="s">
        <v>271</v>
      </c>
      <c r="G18" s="85" t="s">
        <v>121</v>
      </c>
      <c r="H18" s="85" t="s">
        <v>242</v>
      </c>
      <c r="I18" s="272" t="s">
        <v>243</v>
      </c>
    </row>
    <row r="19" spans="1:9" ht="16.5">
      <c r="A19" s="269" t="s">
        <v>796</v>
      </c>
      <c r="B19" s="270">
        <v>1</v>
      </c>
      <c r="C19" s="444"/>
      <c r="D19" s="140" t="s">
        <v>722</v>
      </c>
      <c r="E19" s="89" t="s">
        <v>260</v>
      </c>
      <c r="F19" s="779" t="s">
        <v>271</v>
      </c>
      <c r="G19" s="778" t="s">
        <v>121</v>
      </c>
      <c r="H19" s="104" t="s">
        <v>486</v>
      </c>
      <c r="I19" s="452" t="s">
        <v>701</v>
      </c>
    </row>
    <row r="20" spans="1:9" ht="16.5">
      <c r="A20" s="269" t="s">
        <v>132</v>
      </c>
      <c r="B20" s="270">
        <v>1</v>
      </c>
      <c r="C20" s="444"/>
      <c r="D20" s="83" t="s">
        <v>92</v>
      </c>
      <c r="E20" s="84" t="s">
        <v>266</v>
      </c>
      <c r="F20" s="84" t="s">
        <v>271</v>
      </c>
      <c r="G20" s="85" t="s">
        <v>121</v>
      </c>
      <c r="H20" s="85" t="s">
        <v>93</v>
      </c>
      <c r="I20" s="271" t="s">
        <v>255</v>
      </c>
    </row>
    <row r="21" spans="1:9" ht="16.5">
      <c r="A21" s="269" t="s">
        <v>695</v>
      </c>
      <c r="B21" s="281">
        <v>1</v>
      </c>
      <c r="C21" s="449"/>
      <c r="D21" s="87" t="s">
        <v>129</v>
      </c>
      <c r="E21" s="86" t="s">
        <v>263</v>
      </c>
      <c r="F21" s="86" t="s">
        <v>271</v>
      </c>
      <c r="G21" s="88" t="s">
        <v>89</v>
      </c>
      <c r="H21" s="88" t="s">
        <v>90</v>
      </c>
      <c r="I21" s="271" t="s">
        <v>310</v>
      </c>
    </row>
    <row r="22" spans="1:9" ht="16.5">
      <c r="A22" s="269" t="s">
        <v>841</v>
      </c>
      <c r="B22" s="270">
        <v>1</v>
      </c>
      <c r="C22" s="444"/>
      <c r="D22" s="140" t="s">
        <v>84</v>
      </c>
      <c r="E22" s="141" t="s">
        <v>260</v>
      </c>
      <c r="F22" s="779" t="s">
        <v>271</v>
      </c>
      <c r="G22" s="778" t="s">
        <v>81</v>
      </c>
      <c r="H22" s="104" t="s">
        <v>87</v>
      </c>
      <c r="I22" s="452" t="s">
        <v>842</v>
      </c>
    </row>
    <row r="23" spans="1:9" ht="16.5">
      <c r="A23" s="269" t="s">
        <v>134</v>
      </c>
      <c r="B23" s="270">
        <v>1</v>
      </c>
      <c r="C23" s="444"/>
      <c r="D23" s="83" t="s">
        <v>665</v>
      </c>
      <c r="E23" s="84" t="s">
        <v>265</v>
      </c>
      <c r="F23" s="84" t="s">
        <v>82</v>
      </c>
      <c r="G23" s="85" t="s">
        <v>81</v>
      </c>
      <c r="H23" s="85" t="s">
        <v>87</v>
      </c>
      <c r="I23" s="271"/>
    </row>
    <row r="24" spans="1:9" ht="16.5">
      <c r="A24" s="269" t="s">
        <v>234</v>
      </c>
      <c r="B24" s="270">
        <v>1</v>
      </c>
      <c r="C24" s="444"/>
      <c r="D24" s="83" t="s">
        <v>664</v>
      </c>
      <c r="E24" s="84" t="s">
        <v>260</v>
      </c>
      <c r="F24" s="84" t="s">
        <v>271</v>
      </c>
      <c r="G24" s="85" t="s">
        <v>121</v>
      </c>
      <c r="H24" s="88" t="s">
        <v>90</v>
      </c>
      <c r="I24" s="271" t="s">
        <v>311</v>
      </c>
    </row>
    <row r="25" spans="1:9" ht="16.5">
      <c r="A25" s="269" t="s">
        <v>685</v>
      </c>
      <c r="B25" s="270">
        <v>1</v>
      </c>
      <c r="C25" s="444"/>
      <c r="D25" s="83" t="s">
        <v>129</v>
      </c>
      <c r="E25" s="86" t="s">
        <v>264</v>
      </c>
      <c r="F25" s="86" t="s">
        <v>271</v>
      </c>
      <c r="G25" s="85" t="s">
        <v>108</v>
      </c>
      <c r="H25" s="85" t="s">
        <v>90</v>
      </c>
      <c r="I25" s="271" t="s">
        <v>312</v>
      </c>
    </row>
    <row r="26" spans="1:9" ht="16.5">
      <c r="A26" s="269" t="s">
        <v>686</v>
      </c>
      <c r="B26" s="270">
        <v>1</v>
      </c>
      <c r="C26" s="444"/>
      <c r="D26" s="83" t="s">
        <v>129</v>
      </c>
      <c r="E26" s="86" t="s">
        <v>264</v>
      </c>
      <c r="F26" s="86" t="s">
        <v>271</v>
      </c>
      <c r="G26" s="85" t="s">
        <v>108</v>
      </c>
      <c r="H26" s="85" t="s">
        <v>90</v>
      </c>
      <c r="I26" s="271" t="s">
        <v>312</v>
      </c>
    </row>
    <row r="27" spans="1:9" ht="16.5">
      <c r="A27" s="269" t="s">
        <v>617</v>
      </c>
      <c r="B27" s="270">
        <v>1</v>
      </c>
      <c r="C27" s="480" t="s">
        <v>618</v>
      </c>
      <c r="D27" s="83" t="s">
        <v>129</v>
      </c>
      <c r="E27" s="84" t="s">
        <v>260</v>
      </c>
      <c r="F27" s="86" t="s">
        <v>271</v>
      </c>
      <c r="G27" s="85" t="s">
        <v>108</v>
      </c>
      <c r="H27" s="85" t="s">
        <v>85</v>
      </c>
      <c r="I27" s="271" t="s">
        <v>585</v>
      </c>
    </row>
    <row r="28" spans="1:9" ht="16.5">
      <c r="A28" s="269" t="s">
        <v>556</v>
      </c>
      <c r="B28" s="270">
        <v>1</v>
      </c>
      <c r="C28" s="480" t="s">
        <v>622</v>
      </c>
      <c r="D28" s="83" t="s">
        <v>129</v>
      </c>
      <c r="E28" s="86" t="s">
        <v>263</v>
      </c>
      <c r="F28" s="86" t="s">
        <v>271</v>
      </c>
      <c r="G28" s="85" t="s">
        <v>108</v>
      </c>
      <c r="H28" s="85" t="s">
        <v>85</v>
      </c>
      <c r="I28" s="271" t="s">
        <v>585</v>
      </c>
    </row>
    <row r="29" spans="1:9" ht="16.5">
      <c r="A29" s="269" t="s">
        <v>135</v>
      </c>
      <c r="B29" s="270">
        <v>1</v>
      </c>
      <c r="C29" s="444"/>
      <c r="D29" s="83" t="s">
        <v>98</v>
      </c>
      <c r="E29" s="84" t="s">
        <v>264</v>
      </c>
      <c r="F29" s="84" t="s">
        <v>271</v>
      </c>
      <c r="G29" s="85" t="s">
        <v>89</v>
      </c>
      <c r="H29" s="85" t="s">
        <v>82</v>
      </c>
      <c r="I29" s="280" t="s">
        <v>439</v>
      </c>
    </row>
    <row r="30" spans="1:9" ht="16.5">
      <c r="A30" s="269" t="s">
        <v>797</v>
      </c>
      <c r="B30" s="270">
        <v>1</v>
      </c>
      <c r="C30" s="444"/>
      <c r="D30" s="83" t="s">
        <v>80</v>
      </c>
      <c r="E30" s="84" t="s">
        <v>260</v>
      </c>
      <c r="F30" s="88" t="s">
        <v>271</v>
      </c>
      <c r="G30" s="85" t="s">
        <v>798</v>
      </c>
      <c r="H30" s="85" t="s">
        <v>97</v>
      </c>
      <c r="I30" s="280" t="s">
        <v>799</v>
      </c>
    </row>
    <row r="31" spans="1:9" ht="16.5">
      <c r="A31" s="269" t="s">
        <v>800</v>
      </c>
      <c r="B31" s="270">
        <v>1</v>
      </c>
      <c r="C31" s="444"/>
      <c r="D31" s="83" t="s">
        <v>80</v>
      </c>
      <c r="E31" s="84" t="s">
        <v>260</v>
      </c>
      <c r="F31" s="88" t="s">
        <v>271</v>
      </c>
      <c r="G31" s="85" t="s">
        <v>798</v>
      </c>
      <c r="H31" s="85" t="s">
        <v>97</v>
      </c>
      <c r="I31" s="280" t="s">
        <v>799</v>
      </c>
    </row>
    <row r="32" spans="1:9" ht="16.5">
      <c r="A32" s="269" t="s">
        <v>136</v>
      </c>
      <c r="B32" s="270">
        <v>1</v>
      </c>
      <c r="C32" s="444"/>
      <c r="D32" s="83" t="s">
        <v>92</v>
      </c>
      <c r="E32" s="84" t="s">
        <v>264</v>
      </c>
      <c r="F32" s="84" t="s">
        <v>271</v>
      </c>
      <c r="G32" s="85" t="s">
        <v>110</v>
      </c>
      <c r="H32" s="85" t="s">
        <v>85</v>
      </c>
      <c r="I32" s="276" t="s">
        <v>313</v>
      </c>
    </row>
    <row r="33" spans="1:9" ht="16.5">
      <c r="A33" s="269" t="s">
        <v>137</v>
      </c>
      <c r="B33" s="270">
        <v>1</v>
      </c>
      <c r="C33" s="444"/>
      <c r="D33" s="83" t="s">
        <v>80</v>
      </c>
      <c r="E33" s="84" t="s">
        <v>260</v>
      </c>
      <c r="F33" s="84" t="s">
        <v>271</v>
      </c>
      <c r="G33" s="85" t="s">
        <v>81</v>
      </c>
      <c r="H33" s="85" t="s">
        <v>138</v>
      </c>
      <c r="I33" s="271" t="s">
        <v>139</v>
      </c>
    </row>
    <row r="34" spans="1:9" ht="16.5">
      <c r="A34" s="269" t="s">
        <v>140</v>
      </c>
      <c r="B34" s="270">
        <v>1</v>
      </c>
      <c r="C34" s="444"/>
      <c r="D34" s="83" t="s">
        <v>80</v>
      </c>
      <c r="E34" s="84" t="s">
        <v>260</v>
      </c>
      <c r="F34" s="84" t="s">
        <v>271</v>
      </c>
      <c r="G34" s="85" t="s">
        <v>89</v>
      </c>
      <c r="H34" s="85" t="s">
        <v>85</v>
      </c>
      <c r="I34" s="280" t="s">
        <v>141</v>
      </c>
    </row>
    <row r="35" spans="1:9" ht="16.5">
      <c r="A35" s="269" t="s">
        <v>484</v>
      </c>
      <c r="B35" s="270">
        <v>1</v>
      </c>
      <c r="C35" s="444"/>
      <c r="D35" s="83" t="s">
        <v>665</v>
      </c>
      <c r="E35" s="84" t="s">
        <v>260</v>
      </c>
      <c r="F35" s="84" t="s">
        <v>271</v>
      </c>
      <c r="G35" s="85" t="s">
        <v>121</v>
      </c>
      <c r="H35" s="85" t="s">
        <v>87</v>
      </c>
      <c r="I35" s="280" t="s">
        <v>589</v>
      </c>
    </row>
    <row r="36" spans="1:9" ht="16.5">
      <c r="A36" s="269" t="s">
        <v>391</v>
      </c>
      <c r="B36" s="273">
        <v>1</v>
      </c>
      <c r="C36" s="444"/>
      <c r="D36" s="166" t="s">
        <v>129</v>
      </c>
      <c r="E36" s="89" t="s">
        <v>260</v>
      </c>
      <c r="F36" s="652" t="s">
        <v>271</v>
      </c>
      <c r="G36" s="104" t="s">
        <v>81</v>
      </c>
      <c r="H36" s="165" t="s">
        <v>87</v>
      </c>
      <c r="I36" s="275" t="s">
        <v>341</v>
      </c>
    </row>
    <row r="37" spans="1:9" ht="16.5">
      <c r="A37" s="269" t="s">
        <v>287</v>
      </c>
      <c r="B37" s="273">
        <v>1</v>
      </c>
      <c r="C37" s="444"/>
      <c r="D37" s="140" t="s">
        <v>722</v>
      </c>
      <c r="E37" s="89" t="s">
        <v>264</v>
      </c>
      <c r="F37" s="652" t="s">
        <v>271</v>
      </c>
      <c r="G37" s="165" t="s">
        <v>110</v>
      </c>
      <c r="H37" s="104" t="s">
        <v>97</v>
      </c>
      <c r="I37" s="275" t="s">
        <v>288</v>
      </c>
    </row>
    <row r="38" spans="1:9" ht="16.5">
      <c r="A38" s="269" t="s">
        <v>372</v>
      </c>
      <c r="B38" s="273">
        <v>1</v>
      </c>
      <c r="C38" s="450"/>
      <c r="D38" s="83" t="s">
        <v>664</v>
      </c>
      <c r="E38" s="84" t="s">
        <v>260</v>
      </c>
      <c r="F38" s="84" t="s">
        <v>271</v>
      </c>
      <c r="G38" s="85" t="s">
        <v>81</v>
      </c>
      <c r="H38" s="85" t="s">
        <v>87</v>
      </c>
      <c r="I38" s="271" t="s">
        <v>133</v>
      </c>
    </row>
    <row r="39" spans="1:9" ht="16.5">
      <c r="A39" s="269" t="s">
        <v>801</v>
      </c>
      <c r="B39" s="270">
        <v>1</v>
      </c>
      <c r="C39" s="444"/>
      <c r="D39" s="140" t="s">
        <v>98</v>
      </c>
      <c r="E39" s="89" t="s">
        <v>260</v>
      </c>
      <c r="F39" s="780" t="s">
        <v>271</v>
      </c>
      <c r="G39" s="85" t="s">
        <v>121</v>
      </c>
      <c r="H39" s="104" t="s">
        <v>87</v>
      </c>
      <c r="I39" s="280" t="s">
        <v>802</v>
      </c>
    </row>
    <row r="40" spans="1:9" ht="16.5">
      <c r="A40" s="269" t="s">
        <v>252</v>
      </c>
      <c r="B40" s="270">
        <v>1</v>
      </c>
      <c r="C40" s="444"/>
      <c r="D40" s="83" t="s">
        <v>665</v>
      </c>
      <c r="E40" s="84" t="s">
        <v>265</v>
      </c>
      <c r="F40" s="84" t="s">
        <v>271</v>
      </c>
      <c r="G40" s="85" t="s">
        <v>89</v>
      </c>
      <c r="H40" s="85" t="s">
        <v>95</v>
      </c>
      <c r="I40" s="276" t="s">
        <v>314</v>
      </c>
    </row>
    <row r="41" spans="1:9" ht="16.5">
      <c r="A41" s="269" t="s">
        <v>142</v>
      </c>
      <c r="B41" s="270">
        <v>1</v>
      </c>
      <c r="C41" s="444"/>
      <c r="D41" s="83" t="s">
        <v>665</v>
      </c>
      <c r="E41" s="84" t="s">
        <v>267</v>
      </c>
      <c r="F41" s="84" t="s">
        <v>271</v>
      </c>
      <c r="G41" s="85" t="s">
        <v>81</v>
      </c>
      <c r="H41" s="85" t="s">
        <v>85</v>
      </c>
      <c r="I41" s="280" t="s">
        <v>440</v>
      </c>
    </row>
    <row r="42" spans="1:9" ht="16.5">
      <c r="A42" s="269" t="s">
        <v>143</v>
      </c>
      <c r="B42" s="270">
        <v>1</v>
      </c>
      <c r="C42" s="444"/>
      <c r="D42" s="83" t="s">
        <v>94</v>
      </c>
      <c r="E42" s="84" t="s">
        <v>260</v>
      </c>
      <c r="F42" s="84" t="s">
        <v>271</v>
      </c>
      <c r="G42" s="85" t="s">
        <v>244</v>
      </c>
      <c r="H42" s="85" t="s">
        <v>85</v>
      </c>
      <c r="I42" s="271" t="s">
        <v>470</v>
      </c>
    </row>
    <row r="43" spans="1:9" ht="16.5">
      <c r="A43" s="269" t="s">
        <v>803</v>
      </c>
      <c r="B43" s="270">
        <v>1</v>
      </c>
      <c r="C43" s="444"/>
      <c r="D43" s="83" t="s">
        <v>129</v>
      </c>
      <c r="E43" s="84" t="s">
        <v>697</v>
      </c>
      <c r="F43" s="85" t="s">
        <v>272</v>
      </c>
      <c r="G43" s="85" t="s">
        <v>89</v>
      </c>
      <c r="H43" s="85" t="s">
        <v>87</v>
      </c>
      <c r="I43" s="280" t="s">
        <v>804</v>
      </c>
    </row>
    <row r="44" spans="1:9" ht="16.5">
      <c r="A44" s="269" t="s">
        <v>613</v>
      </c>
      <c r="B44" s="270">
        <v>1</v>
      </c>
      <c r="C44" s="480" t="s">
        <v>765</v>
      </c>
      <c r="D44" s="83" t="s">
        <v>80</v>
      </c>
      <c r="E44" s="84" t="s">
        <v>263</v>
      </c>
      <c r="F44" s="84" t="s">
        <v>271</v>
      </c>
      <c r="G44" s="85" t="s">
        <v>81</v>
      </c>
      <c r="H44" s="85" t="s">
        <v>85</v>
      </c>
      <c r="I44" s="418" t="s">
        <v>604</v>
      </c>
    </row>
    <row r="45" spans="1:9" ht="16.5">
      <c r="A45" s="269" t="s">
        <v>605</v>
      </c>
      <c r="B45" s="270">
        <v>1</v>
      </c>
      <c r="C45" s="444"/>
      <c r="D45" s="83" t="s">
        <v>80</v>
      </c>
      <c r="E45" s="84" t="s">
        <v>263</v>
      </c>
      <c r="F45" s="84" t="s">
        <v>271</v>
      </c>
      <c r="G45" s="85" t="s">
        <v>81</v>
      </c>
      <c r="H45" s="85" t="s">
        <v>85</v>
      </c>
      <c r="I45" s="418" t="s">
        <v>604</v>
      </c>
    </row>
    <row r="46" spans="1:9" ht="16.5">
      <c r="A46" s="269" t="s">
        <v>805</v>
      </c>
      <c r="B46" s="270">
        <v>1</v>
      </c>
      <c r="C46" s="444"/>
      <c r="D46" s="83" t="s">
        <v>80</v>
      </c>
      <c r="E46" s="89" t="s">
        <v>264</v>
      </c>
      <c r="F46" s="85" t="s">
        <v>271</v>
      </c>
      <c r="G46" s="85" t="s">
        <v>81</v>
      </c>
      <c r="H46" s="85" t="s">
        <v>87</v>
      </c>
      <c r="I46" s="280" t="s">
        <v>806</v>
      </c>
    </row>
    <row r="47" spans="1:9" ht="16.5">
      <c r="A47" s="269" t="s">
        <v>144</v>
      </c>
      <c r="B47" s="270">
        <v>1</v>
      </c>
      <c r="C47" s="444"/>
      <c r="D47" s="83" t="s">
        <v>80</v>
      </c>
      <c r="E47" s="89" t="s">
        <v>264</v>
      </c>
      <c r="F47" s="89" t="s">
        <v>271</v>
      </c>
      <c r="G47" s="85" t="s">
        <v>81</v>
      </c>
      <c r="H47" s="85" t="s">
        <v>97</v>
      </c>
      <c r="I47" s="276" t="s">
        <v>316</v>
      </c>
    </row>
    <row r="48" spans="1:9" ht="16.5">
      <c r="A48" s="269" t="s">
        <v>145</v>
      </c>
      <c r="B48" s="270">
        <v>1</v>
      </c>
      <c r="C48" s="444"/>
      <c r="D48" s="83" t="s">
        <v>80</v>
      </c>
      <c r="E48" s="84" t="s">
        <v>265</v>
      </c>
      <c r="F48" s="84" t="s">
        <v>271</v>
      </c>
      <c r="G48" s="85" t="s">
        <v>81</v>
      </c>
      <c r="H48" s="85" t="s">
        <v>85</v>
      </c>
      <c r="I48" s="280" t="s">
        <v>448</v>
      </c>
    </row>
    <row r="49" spans="1:9" ht="16.5">
      <c r="A49" s="269" t="s">
        <v>146</v>
      </c>
      <c r="B49" s="270">
        <v>1</v>
      </c>
      <c r="C49" s="444"/>
      <c r="D49" s="87" t="s">
        <v>94</v>
      </c>
      <c r="E49" s="86" t="s">
        <v>263</v>
      </c>
      <c r="F49" s="86" t="s">
        <v>272</v>
      </c>
      <c r="G49" s="88" t="s">
        <v>121</v>
      </c>
      <c r="H49" s="88" t="s">
        <v>97</v>
      </c>
      <c r="I49" s="282" t="s">
        <v>147</v>
      </c>
    </row>
    <row r="50" spans="1:9" ht="16.5">
      <c r="A50" s="269" t="s">
        <v>534</v>
      </c>
      <c r="B50" s="270">
        <v>1</v>
      </c>
      <c r="C50" s="444"/>
      <c r="D50" s="87" t="s">
        <v>94</v>
      </c>
      <c r="E50" s="86" t="s">
        <v>263</v>
      </c>
      <c r="F50" s="86" t="s">
        <v>272</v>
      </c>
      <c r="G50" s="88" t="s">
        <v>121</v>
      </c>
      <c r="H50" s="88" t="s">
        <v>97</v>
      </c>
      <c r="I50" s="282" t="s">
        <v>536</v>
      </c>
    </row>
    <row r="51" spans="1:9" ht="16.5">
      <c r="A51" s="269" t="s">
        <v>807</v>
      </c>
      <c r="B51" s="270">
        <v>1</v>
      </c>
      <c r="C51" s="444"/>
      <c r="D51" s="87" t="s">
        <v>94</v>
      </c>
      <c r="E51" s="84" t="s">
        <v>260</v>
      </c>
      <c r="F51" s="85" t="s">
        <v>271</v>
      </c>
      <c r="G51" s="88" t="s">
        <v>81</v>
      </c>
      <c r="H51" s="88" t="s">
        <v>221</v>
      </c>
      <c r="I51" s="280" t="s">
        <v>808</v>
      </c>
    </row>
    <row r="52" spans="1:9" ht="16.5">
      <c r="A52" s="465" t="s">
        <v>485</v>
      </c>
      <c r="B52" s="279">
        <v>1</v>
      </c>
      <c r="C52" s="445"/>
      <c r="D52" s="167" t="s">
        <v>94</v>
      </c>
      <c r="E52" s="168" t="s">
        <v>265</v>
      </c>
      <c r="F52" s="654" t="s">
        <v>271</v>
      </c>
      <c r="G52" s="533" t="s">
        <v>121</v>
      </c>
      <c r="H52" s="169" t="s">
        <v>486</v>
      </c>
      <c r="I52" s="170" t="s">
        <v>325</v>
      </c>
    </row>
    <row r="53" spans="1:9" ht="16.5">
      <c r="A53" s="269" t="s">
        <v>148</v>
      </c>
      <c r="B53" s="273">
        <v>2</v>
      </c>
      <c r="C53" s="444"/>
      <c r="D53" s="140" t="s">
        <v>92</v>
      </c>
      <c r="E53" s="141" t="s">
        <v>264</v>
      </c>
      <c r="F53" s="141" t="s">
        <v>271</v>
      </c>
      <c r="G53" s="104" t="s">
        <v>81</v>
      </c>
      <c r="H53" s="104" t="s">
        <v>85</v>
      </c>
      <c r="I53" s="283" t="s">
        <v>441</v>
      </c>
    </row>
    <row r="54" spans="1:9" ht="16.5">
      <c r="A54" s="269" t="s">
        <v>249</v>
      </c>
      <c r="B54" s="273">
        <v>2</v>
      </c>
      <c r="C54" s="444"/>
      <c r="D54" s="140" t="s">
        <v>129</v>
      </c>
      <c r="E54" s="89" t="s">
        <v>263</v>
      </c>
      <c r="F54" s="89" t="s">
        <v>82</v>
      </c>
      <c r="G54" s="104" t="s">
        <v>108</v>
      </c>
      <c r="H54" s="104" t="s">
        <v>97</v>
      </c>
      <c r="I54" s="275" t="s">
        <v>317</v>
      </c>
    </row>
    <row r="55" spans="1:9" ht="16.5">
      <c r="A55" s="269" t="s">
        <v>149</v>
      </c>
      <c r="B55" s="273">
        <v>2</v>
      </c>
      <c r="C55" s="444"/>
      <c r="D55" s="140" t="s">
        <v>92</v>
      </c>
      <c r="E55" s="141" t="s">
        <v>265</v>
      </c>
      <c r="F55" s="141" t="s">
        <v>271</v>
      </c>
      <c r="G55" s="104" t="s">
        <v>121</v>
      </c>
      <c r="H55" s="104" t="s">
        <v>150</v>
      </c>
      <c r="I55" s="275" t="s">
        <v>236</v>
      </c>
    </row>
    <row r="56" spans="1:9" ht="16.5">
      <c r="A56" s="269" t="s">
        <v>818</v>
      </c>
      <c r="B56" s="273">
        <v>2</v>
      </c>
      <c r="C56" s="444"/>
      <c r="D56" s="140" t="s">
        <v>129</v>
      </c>
      <c r="E56" s="89" t="s">
        <v>262</v>
      </c>
      <c r="F56" s="89" t="s">
        <v>271</v>
      </c>
      <c r="G56" s="104" t="s">
        <v>89</v>
      </c>
      <c r="H56" s="104" t="s">
        <v>87</v>
      </c>
      <c r="I56" s="275" t="s">
        <v>151</v>
      </c>
    </row>
    <row r="57" spans="1:9" ht="16.5">
      <c r="A57" s="269" t="s">
        <v>289</v>
      </c>
      <c r="B57" s="273">
        <v>2</v>
      </c>
      <c r="C57" s="444"/>
      <c r="D57" s="140" t="s">
        <v>91</v>
      </c>
      <c r="E57" s="89" t="s">
        <v>264</v>
      </c>
      <c r="F57" s="652" t="s">
        <v>271</v>
      </c>
      <c r="G57" s="104" t="s">
        <v>121</v>
      </c>
      <c r="H57" s="104" t="s">
        <v>97</v>
      </c>
      <c r="I57" s="275" t="s">
        <v>285</v>
      </c>
    </row>
    <row r="58" spans="1:9" ht="16.5">
      <c r="A58" s="269" t="s">
        <v>290</v>
      </c>
      <c r="B58" s="273">
        <v>2</v>
      </c>
      <c r="C58" s="444"/>
      <c r="D58" s="140" t="s">
        <v>91</v>
      </c>
      <c r="E58" s="89" t="s">
        <v>264</v>
      </c>
      <c r="F58" s="652" t="s">
        <v>271</v>
      </c>
      <c r="G58" s="104" t="s">
        <v>121</v>
      </c>
      <c r="H58" s="104" t="s">
        <v>97</v>
      </c>
      <c r="I58" s="275" t="s">
        <v>291</v>
      </c>
    </row>
    <row r="59" spans="1:9" ht="16.5">
      <c r="A59" s="269" t="s">
        <v>292</v>
      </c>
      <c r="B59" s="273">
        <v>2</v>
      </c>
      <c r="C59" s="444"/>
      <c r="D59" s="140" t="s">
        <v>80</v>
      </c>
      <c r="E59" s="89" t="s">
        <v>264</v>
      </c>
      <c r="F59" s="652" t="s">
        <v>271</v>
      </c>
      <c r="G59" s="104" t="s">
        <v>81</v>
      </c>
      <c r="H59" s="104" t="s">
        <v>85</v>
      </c>
      <c r="I59" s="275" t="s">
        <v>291</v>
      </c>
    </row>
    <row r="60" spans="1:9" ht="16.5">
      <c r="A60" s="269" t="s">
        <v>809</v>
      </c>
      <c r="B60" s="273">
        <v>2</v>
      </c>
      <c r="C60" s="444"/>
      <c r="D60" s="140" t="s">
        <v>665</v>
      </c>
      <c r="E60" s="141" t="s">
        <v>265</v>
      </c>
      <c r="F60" s="141" t="s">
        <v>271</v>
      </c>
      <c r="G60" s="165" t="s">
        <v>81</v>
      </c>
      <c r="H60" s="104" t="s">
        <v>97</v>
      </c>
      <c r="I60" s="275" t="s">
        <v>810</v>
      </c>
    </row>
    <row r="61" spans="1:9" ht="16.5">
      <c r="A61" s="269" t="s">
        <v>237</v>
      </c>
      <c r="B61" s="273">
        <v>2</v>
      </c>
      <c r="C61" s="444"/>
      <c r="D61" s="140" t="s">
        <v>665</v>
      </c>
      <c r="E61" s="89" t="s">
        <v>263</v>
      </c>
      <c r="F61" s="89" t="s">
        <v>271</v>
      </c>
      <c r="G61" s="104" t="s">
        <v>81</v>
      </c>
      <c r="H61" s="104" t="s">
        <v>95</v>
      </c>
      <c r="I61" s="275" t="s">
        <v>442</v>
      </c>
    </row>
    <row r="62" spans="1:9" ht="16.5">
      <c r="A62" s="269" t="s">
        <v>152</v>
      </c>
      <c r="B62" s="273">
        <v>2</v>
      </c>
      <c r="C62" s="444"/>
      <c r="D62" s="140" t="s">
        <v>92</v>
      </c>
      <c r="E62" s="141" t="s">
        <v>264</v>
      </c>
      <c r="F62" s="141" t="s">
        <v>271</v>
      </c>
      <c r="G62" s="165" t="s">
        <v>110</v>
      </c>
      <c r="H62" s="104" t="s">
        <v>97</v>
      </c>
      <c r="I62" s="275" t="s">
        <v>153</v>
      </c>
    </row>
    <row r="63" spans="1:9" ht="16.5">
      <c r="A63" s="269" t="s">
        <v>885</v>
      </c>
      <c r="B63" s="273">
        <v>2</v>
      </c>
      <c r="C63" s="444"/>
      <c r="D63" s="166" t="s">
        <v>665</v>
      </c>
      <c r="E63" s="141" t="s">
        <v>265</v>
      </c>
      <c r="F63" s="903" t="s">
        <v>271</v>
      </c>
      <c r="G63" s="904" t="s">
        <v>81</v>
      </c>
      <c r="H63" s="165" t="s">
        <v>85</v>
      </c>
      <c r="I63" s="905" t="s">
        <v>886</v>
      </c>
    </row>
    <row r="64" spans="1:9" ht="16.5">
      <c r="A64" s="269" t="s">
        <v>293</v>
      </c>
      <c r="B64" s="273">
        <v>2</v>
      </c>
      <c r="C64" s="444"/>
      <c r="D64" s="140" t="s">
        <v>94</v>
      </c>
      <c r="E64" s="89" t="s">
        <v>260</v>
      </c>
      <c r="F64" s="652" t="s">
        <v>271</v>
      </c>
      <c r="G64" s="104" t="s">
        <v>89</v>
      </c>
      <c r="H64" s="104" t="s">
        <v>90</v>
      </c>
      <c r="I64" s="275" t="s">
        <v>294</v>
      </c>
    </row>
    <row r="65" spans="1:9" ht="16.5">
      <c r="A65" s="269" t="s">
        <v>843</v>
      </c>
      <c r="B65" s="273">
        <v>2</v>
      </c>
      <c r="C65" s="444"/>
      <c r="D65" s="140" t="s">
        <v>84</v>
      </c>
      <c r="E65" s="89" t="s">
        <v>260</v>
      </c>
      <c r="F65" s="652" t="s">
        <v>271</v>
      </c>
      <c r="G65" s="104" t="s">
        <v>81</v>
      </c>
      <c r="H65" s="104" t="s">
        <v>87</v>
      </c>
      <c r="I65" s="275" t="s">
        <v>844</v>
      </c>
    </row>
    <row r="66" spans="1:9" ht="16.5">
      <c r="A66" s="269" t="s">
        <v>419</v>
      </c>
      <c r="B66" s="273">
        <v>2</v>
      </c>
      <c r="C66" s="444"/>
      <c r="D66" s="140" t="s">
        <v>98</v>
      </c>
      <c r="E66" s="141" t="s">
        <v>260</v>
      </c>
      <c r="F66" s="141" t="s">
        <v>271</v>
      </c>
      <c r="G66" s="104" t="s">
        <v>121</v>
      </c>
      <c r="H66" s="104" t="s">
        <v>87</v>
      </c>
      <c r="I66" s="275" t="s">
        <v>421</v>
      </c>
    </row>
    <row r="67" spans="1:9" ht="16.5">
      <c r="A67" s="269" t="s">
        <v>155</v>
      </c>
      <c r="B67" s="273">
        <v>2</v>
      </c>
      <c r="C67" s="444"/>
      <c r="D67" s="140" t="s">
        <v>98</v>
      </c>
      <c r="E67" s="89" t="s">
        <v>268</v>
      </c>
      <c r="F67" s="89" t="s">
        <v>271</v>
      </c>
      <c r="G67" s="104" t="s">
        <v>81</v>
      </c>
      <c r="H67" s="104" t="s">
        <v>90</v>
      </c>
      <c r="I67" s="275" t="s">
        <v>471</v>
      </c>
    </row>
    <row r="68" spans="1:9" ht="16.5">
      <c r="A68" s="269" t="s">
        <v>235</v>
      </c>
      <c r="B68" s="273">
        <v>2</v>
      </c>
      <c r="C68" s="444"/>
      <c r="D68" s="140" t="s">
        <v>664</v>
      </c>
      <c r="E68" s="141" t="s">
        <v>260</v>
      </c>
      <c r="F68" s="141" t="s">
        <v>271</v>
      </c>
      <c r="G68" s="104" t="s">
        <v>81</v>
      </c>
      <c r="H68" s="104" t="s">
        <v>221</v>
      </c>
      <c r="I68" s="275" t="s">
        <v>311</v>
      </c>
    </row>
    <row r="69" spans="1:9" ht="16.5">
      <c r="A69" s="269" t="s">
        <v>156</v>
      </c>
      <c r="B69" s="273">
        <v>2</v>
      </c>
      <c r="C69" s="444"/>
      <c r="D69" s="140" t="s">
        <v>94</v>
      </c>
      <c r="E69" s="89" t="s">
        <v>264</v>
      </c>
      <c r="F69" s="89" t="s">
        <v>271</v>
      </c>
      <c r="G69" s="104" t="s">
        <v>81</v>
      </c>
      <c r="H69" s="104" t="s">
        <v>95</v>
      </c>
      <c r="I69" s="275" t="s">
        <v>374</v>
      </c>
    </row>
    <row r="70" spans="1:9" ht="16.5">
      <c r="A70" s="269" t="s">
        <v>157</v>
      </c>
      <c r="B70" s="273">
        <v>2</v>
      </c>
      <c r="C70" s="480" t="s">
        <v>766</v>
      </c>
      <c r="D70" s="140" t="s">
        <v>98</v>
      </c>
      <c r="E70" s="89" t="s">
        <v>263</v>
      </c>
      <c r="F70" s="89" t="s">
        <v>271</v>
      </c>
      <c r="G70" s="104" t="s">
        <v>121</v>
      </c>
      <c r="H70" s="104" t="s">
        <v>158</v>
      </c>
      <c r="I70" s="275" t="s">
        <v>318</v>
      </c>
    </row>
    <row r="71" spans="1:9" ht="16.5">
      <c r="A71" s="269" t="s">
        <v>619</v>
      </c>
      <c r="B71" s="273">
        <v>2</v>
      </c>
      <c r="C71" s="480" t="s">
        <v>618</v>
      </c>
      <c r="D71" s="140" t="s">
        <v>129</v>
      </c>
      <c r="E71" s="89" t="s">
        <v>263</v>
      </c>
      <c r="F71" s="89" t="s">
        <v>271</v>
      </c>
      <c r="G71" s="104" t="s">
        <v>108</v>
      </c>
      <c r="H71" s="104" t="s">
        <v>85</v>
      </c>
      <c r="I71" s="275" t="s">
        <v>585</v>
      </c>
    </row>
    <row r="72" spans="1:9" ht="16.5">
      <c r="A72" s="269" t="s">
        <v>295</v>
      </c>
      <c r="B72" s="273">
        <v>2</v>
      </c>
      <c r="C72" s="444"/>
      <c r="D72" s="140" t="s">
        <v>665</v>
      </c>
      <c r="E72" s="89" t="s">
        <v>260</v>
      </c>
      <c r="F72" s="652" t="s">
        <v>271</v>
      </c>
      <c r="G72" s="104" t="s">
        <v>89</v>
      </c>
      <c r="H72" s="104" t="s">
        <v>90</v>
      </c>
      <c r="I72" s="275" t="s">
        <v>296</v>
      </c>
    </row>
    <row r="73" spans="1:9" ht="16.5">
      <c r="A73" s="269" t="s">
        <v>159</v>
      </c>
      <c r="B73" s="273">
        <v>2</v>
      </c>
      <c r="C73" s="444"/>
      <c r="D73" s="140" t="s">
        <v>665</v>
      </c>
      <c r="E73" s="141" t="s">
        <v>264</v>
      </c>
      <c r="F73" s="141" t="s">
        <v>271</v>
      </c>
      <c r="G73" s="104" t="s">
        <v>81</v>
      </c>
      <c r="H73" s="104" t="s">
        <v>95</v>
      </c>
      <c r="I73" s="275" t="s">
        <v>443</v>
      </c>
    </row>
    <row r="74" spans="1:9" ht="16.5">
      <c r="A74" s="269" t="s">
        <v>160</v>
      </c>
      <c r="B74" s="273">
        <v>2</v>
      </c>
      <c r="C74" s="444"/>
      <c r="D74" s="140" t="s">
        <v>92</v>
      </c>
      <c r="E74" s="141" t="s">
        <v>260</v>
      </c>
      <c r="F74" s="141" t="s">
        <v>271</v>
      </c>
      <c r="G74" s="104" t="s">
        <v>110</v>
      </c>
      <c r="H74" s="104" t="s">
        <v>107</v>
      </c>
      <c r="I74" s="275" t="s">
        <v>161</v>
      </c>
    </row>
    <row r="75" spans="1:9" ht="16.5">
      <c r="A75" s="269" t="s">
        <v>297</v>
      </c>
      <c r="B75" s="273">
        <v>2</v>
      </c>
      <c r="C75" s="444"/>
      <c r="D75" s="140" t="s">
        <v>664</v>
      </c>
      <c r="E75" s="89" t="s">
        <v>264</v>
      </c>
      <c r="F75" s="652" t="s">
        <v>271</v>
      </c>
      <c r="G75" s="104" t="s">
        <v>81</v>
      </c>
      <c r="H75" s="104" t="s">
        <v>90</v>
      </c>
      <c r="I75" s="275" t="s">
        <v>298</v>
      </c>
    </row>
    <row r="76" spans="1:9" ht="16.5">
      <c r="A76" s="269" t="s">
        <v>162</v>
      </c>
      <c r="B76" s="273">
        <v>2</v>
      </c>
      <c r="C76" s="444"/>
      <c r="D76" s="140" t="s">
        <v>129</v>
      </c>
      <c r="E76" s="141" t="s">
        <v>260</v>
      </c>
      <c r="F76" s="141" t="s">
        <v>271</v>
      </c>
      <c r="G76" s="104" t="s">
        <v>110</v>
      </c>
      <c r="H76" s="104" t="s">
        <v>85</v>
      </c>
      <c r="I76" s="275" t="s">
        <v>163</v>
      </c>
    </row>
    <row r="77" spans="1:9" ht="16.5">
      <c r="A77" s="269" t="s">
        <v>478</v>
      </c>
      <c r="B77" s="273">
        <v>2</v>
      </c>
      <c r="C77" s="444"/>
      <c r="D77" s="140" t="s">
        <v>665</v>
      </c>
      <c r="E77" s="141" t="s">
        <v>267</v>
      </c>
      <c r="F77" s="652" t="s">
        <v>271</v>
      </c>
      <c r="G77" s="165" t="s">
        <v>81</v>
      </c>
      <c r="H77" s="104" t="s">
        <v>85</v>
      </c>
      <c r="I77" s="275" t="s">
        <v>340</v>
      </c>
    </row>
    <row r="78" spans="1:9" ht="16.5">
      <c r="A78" s="269" t="s">
        <v>238</v>
      </c>
      <c r="B78" s="273">
        <v>2</v>
      </c>
      <c r="C78" s="444"/>
      <c r="D78" s="140" t="s">
        <v>664</v>
      </c>
      <c r="E78" s="141" t="s">
        <v>263</v>
      </c>
      <c r="F78" s="141" t="s">
        <v>271</v>
      </c>
      <c r="G78" s="104" t="s">
        <v>81</v>
      </c>
      <c r="H78" s="104" t="s">
        <v>150</v>
      </c>
      <c r="I78" s="275" t="s">
        <v>319</v>
      </c>
    </row>
    <row r="79" spans="1:9" ht="16.5">
      <c r="A79" s="269" t="s">
        <v>164</v>
      </c>
      <c r="B79" s="273">
        <v>2</v>
      </c>
      <c r="C79" s="444"/>
      <c r="D79" s="140" t="s">
        <v>92</v>
      </c>
      <c r="E79" s="141" t="s">
        <v>264</v>
      </c>
      <c r="F79" s="141" t="s">
        <v>271</v>
      </c>
      <c r="G79" s="104" t="s">
        <v>110</v>
      </c>
      <c r="H79" s="104" t="s">
        <v>97</v>
      </c>
      <c r="I79" s="275" t="s">
        <v>320</v>
      </c>
    </row>
    <row r="80" spans="1:9" ht="16.5">
      <c r="A80" s="269" t="s">
        <v>373</v>
      </c>
      <c r="B80" s="273">
        <v>2</v>
      </c>
      <c r="C80" s="444"/>
      <c r="D80" s="140" t="s">
        <v>664</v>
      </c>
      <c r="E80" s="141" t="s">
        <v>260</v>
      </c>
      <c r="F80" s="141" t="s">
        <v>271</v>
      </c>
      <c r="G80" s="104" t="s">
        <v>81</v>
      </c>
      <c r="H80" s="104" t="s">
        <v>87</v>
      </c>
      <c r="I80" s="275" t="s">
        <v>154</v>
      </c>
    </row>
    <row r="81" spans="1:9" ht="16.5">
      <c r="A81" s="269" t="s">
        <v>165</v>
      </c>
      <c r="B81" s="273">
        <v>2</v>
      </c>
      <c r="C81" s="444"/>
      <c r="D81" s="140" t="s">
        <v>94</v>
      </c>
      <c r="E81" s="141" t="s">
        <v>260</v>
      </c>
      <c r="F81" s="141" t="s">
        <v>271</v>
      </c>
      <c r="G81" s="104" t="s">
        <v>81</v>
      </c>
      <c r="H81" s="104" t="s">
        <v>87</v>
      </c>
      <c r="I81" s="275" t="s">
        <v>166</v>
      </c>
    </row>
    <row r="82" spans="1:9" ht="16.5">
      <c r="A82" s="269" t="s">
        <v>300</v>
      </c>
      <c r="B82" s="273">
        <v>2</v>
      </c>
      <c r="C82" s="444"/>
      <c r="D82" s="140" t="s">
        <v>129</v>
      </c>
      <c r="E82" s="89" t="s">
        <v>260</v>
      </c>
      <c r="F82" s="652" t="s">
        <v>271</v>
      </c>
      <c r="G82" s="104" t="s">
        <v>81</v>
      </c>
      <c r="H82" s="104" t="s">
        <v>90</v>
      </c>
      <c r="I82" s="275" t="s">
        <v>301</v>
      </c>
    </row>
    <row r="83" spans="1:9" ht="16.5">
      <c r="A83" s="269" t="s">
        <v>167</v>
      </c>
      <c r="B83" s="273">
        <v>2</v>
      </c>
      <c r="C83" s="444"/>
      <c r="D83" s="140" t="s">
        <v>665</v>
      </c>
      <c r="E83" s="141" t="s">
        <v>260</v>
      </c>
      <c r="F83" s="141" t="s">
        <v>271</v>
      </c>
      <c r="G83" s="104" t="s">
        <v>121</v>
      </c>
      <c r="H83" s="104" t="s">
        <v>87</v>
      </c>
      <c r="I83" s="284" t="s">
        <v>321</v>
      </c>
    </row>
    <row r="84" spans="1:9" ht="16.5">
      <c r="A84" s="269" t="s">
        <v>168</v>
      </c>
      <c r="B84" s="273">
        <v>2</v>
      </c>
      <c r="C84" s="444"/>
      <c r="D84" s="140" t="s">
        <v>94</v>
      </c>
      <c r="E84" s="141" t="s">
        <v>260</v>
      </c>
      <c r="F84" s="141" t="s">
        <v>271</v>
      </c>
      <c r="G84" s="104" t="s">
        <v>121</v>
      </c>
      <c r="H84" s="104" t="s">
        <v>87</v>
      </c>
      <c r="I84" s="275" t="s">
        <v>315</v>
      </c>
    </row>
    <row r="85" spans="1:9" ht="16.5">
      <c r="A85" s="269" t="s">
        <v>169</v>
      </c>
      <c r="B85" s="273">
        <v>2</v>
      </c>
      <c r="C85" s="450"/>
      <c r="D85" s="166" t="s">
        <v>98</v>
      </c>
      <c r="E85" s="141" t="s">
        <v>263</v>
      </c>
      <c r="F85" s="141" t="s">
        <v>271</v>
      </c>
      <c r="G85" s="104" t="s">
        <v>121</v>
      </c>
      <c r="H85" s="165" t="s">
        <v>87</v>
      </c>
      <c r="I85" s="275" t="s">
        <v>322</v>
      </c>
    </row>
    <row r="86" spans="1:9" ht="16.5">
      <c r="A86" s="269" t="s">
        <v>170</v>
      </c>
      <c r="B86" s="273">
        <v>2</v>
      </c>
      <c r="C86" s="444"/>
      <c r="D86" s="166" t="s">
        <v>80</v>
      </c>
      <c r="E86" s="89" t="s">
        <v>262</v>
      </c>
      <c r="F86" s="89" t="s">
        <v>271</v>
      </c>
      <c r="G86" s="104" t="s">
        <v>121</v>
      </c>
      <c r="H86" s="165" t="s">
        <v>95</v>
      </c>
      <c r="I86" s="275" t="s">
        <v>322</v>
      </c>
    </row>
    <row r="87" spans="1:9" ht="16.5">
      <c r="A87" s="269" t="s">
        <v>171</v>
      </c>
      <c r="B87" s="273">
        <v>2</v>
      </c>
      <c r="C87" s="444"/>
      <c r="D87" s="140" t="s">
        <v>91</v>
      </c>
      <c r="E87" s="141" t="s">
        <v>260</v>
      </c>
      <c r="F87" s="141" t="s">
        <v>271</v>
      </c>
      <c r="G87" s="104" t="s">
        <v>251</v>
      </c>
      <c r="H87" s="104" t="s">
        <v>85</v>
      </c>
      <c r="I87" s="275" t="s">
        <v>472</v>
      </c>
    </row>
    <row r="88" spans="1:9" ht="16.5">
      <c r="A88" s="269" t="s">
        <v>811</v>
      </c>
      <c r="B88" s="273">
        <v>2</v>
      </c>
      <c r="C88" s="444"/>
      <c r="D88" s="140" t="s">
        <v>80</v>
      </c>
      <c r="E88" s="141" t="s">
        <v>264</v>
      </c>
      <c r="F88" s="141" t="s">
        <v>271</v>
      </c>
      <c r="G88" s="165" t="s">
        <v>81</v>
      </c>
      <c r="H88" s="104" t="s">
        <v>85</v>
      </c>
      <c r="I88" s="275" t="s">
        <v>359</v>
      </c>
    </row>
    <row r="89" spans="1:9" ht="16.5">
      <c r="A89" s="269" t="s">
        <v>172</v>
      </c>
      <c r="B89" s="273">
        <v>2</v>
      </c>
      <c r="C89" s="444"/>
      <c r="D89" s="140" t="s">
        <v>98</v>
      </c>
      <c r="E89" s="141" t="s">
        <v>267</v>
      </c>
      <c r="F89" s="141" t="s">
        <v>271</v>
      </c>
      <c r="G89" s="104" t="s">
        <v>121</v>
      </c>
      <c r="H89" s="104" t="s">
        <v>87</v>
      </c>
      <c r="I89" s="275" t="s">
        <v>256</v>
      </c>
    </row>
    <row r="90" spans="1:9" ht="16.5">
      <c r="A90" s="269" t="s">
        <v>173</v>
      </c>
      <c r="B90" s="273">
        <v>2</v>
      </c>
      <c r="C90" s="444"/>
      <c r="D90" s="140" t="s">
        <v>129</v>
      </c>
      <c r="E90" s="141" t="s">
        <v>260</v>
      </c>
      <c r="F90" s="141" t="s">
        <v>271</v>
      </c>
      <c r="G90" s="104" t="s">
        <v>89</v>
      </c>
      <c r="H90" s="104" t="s">
        <v>85</v>
      </c>
      <c r="I90" s="284" t="s">
        <v>323</v>
      </c>
    </row>
    <row r="91" spans="1:9" ht="16.5">
      <c r="A91" s="269" t="s">
        <v>174</v>
      </c>
      <c r="B91" s="273">
        <v>2</v>
      </c>
      <c r="C91" s="444"/>
      <c r="D91" s="140" t="s">
        <v>98</v>
      </c>
      <c r="E91" s="141" t="s">
        <v>264</v>
      </c>
      <c r="F91" s="141" t="s">
        <v>271</v>
      </c>
      <c r="G91" s="104" t="s">
        <v>110</v>
      </c>
      <c r="H91" s="104" t="s">
        <v>97</v>
      </c>
      <c r="I91" s="284" t="s">
        <v>324</v>
      </c>
    </row>
    <row r="92" spans="1:9" ht="16.5">
      <c r="A92" s="269" t="s">
        <v>303</v>
      </c>
      <c r="B92" s="273">
        <v>2</v>
      </c>
      <c r="C92" s="444"/>
      <c r="D92" s="140" t="s">
        <v>665</v>
      </c>
      <c r="E92" s="89" t="s">
        <v>264</v>
      </c>
      <c r="F92" s="652" t="s">
        <v>273</v>
      </c>
      <c r="G92" s="104" t="s">
        <v>89</v>
      </c>
      <c r="H92" s="104" t="s">
        <v>150</v>
      </c>
      <c r="I92" s="275" t="s">
        <v>286</v>
      </c>
    </row>
    <row r="93" spans="1:9" ht="16.5">
      <c r="A93" s="269" t="s">
        <v>175</v>
      </c>
      <c r="B93" s="273">
        <v>2</v>
      </c>
      <c r="C93" s="444"/>
      <c r="D93" s="166" t="s">
        <v>94</v>
      </c>
      <c r="E93" s="89" t="s">
        <v>263</v>
      </c>
      <c r="F93" s="89" t="s">
        <v>272</v>
      </c>
      <c r="G93" s="165" t="s">
        <v>121</v>
      </c>
      <c r="H93" s="165" t="s">
        <v>97</v>
      </c>
      <c r="I93" s="285" t="s">
        <v>257</v>
      </c>
    </row>
    <row r="94" spans="1:9" ht="16.5">
      <c r="A94" s="269" t="s">
        <v>535</v>
      </c>
      <c r="B94" s="273">
        <v>2</v>
      </c>
      <c r="C94" s="444"/>
      <c r="D94" s="83" t="s">
        <v>94</v>
      </c>
      <c r="E94" s="84" t="s">
        <v>267</v>
      </c>
      <c r="F94" s="522" t="s">
        <v>271</v>
      </c>
      <c r="G94" s="165" t="s">
        <v>121</v>
      </c>
      <c r="H94" s="104" t="s">
        <v>97</v>
      </c>
      <c r="I94" s="455" t="s">
        <v>536</v>
      </c>
    </row>
    <row r="95" spans="1:9" ht="16.5">
      <c r="A95" s="269" t="s">
        <v>304</v>
      </c>
      <c r="B95" s="273">
        <v>2</v>
      </c>
      <c r="C95" s="444"/>
      <c r="D95" s="140" t="s">
        <v>722</v>
      </c>
      <c r="E95" s="89" t="s">
        <v>264</v>
      </c>
      <c r="F95" s="652" t="s">
        <v>271</v>
      </c>
      <c r="G95" s="104" t="s">
        <v>89</v>
      </c>
      <c r="H95" s="104" t="s">
        <v>305</v>
      </c>
      <c r="I95" s="275" t="s">
        <v>306</v>
      </c>
    </row>
    <row r="96" spans="1:9" ht="16.5">
      <c r="A96" s="269" t="s">
        <v>176</v>
      </c>
      <c r="B96" s="273">
        <v>2</v>
      </c>
      <c r="C96" s="444"/>
      <c r="D96" s="140" t="s">
        <v>80</v>
      </c>
      <c r="E96" s="141" t="s">
        <v>260</v>
      </c>
      <c r="F96" s="141" t="s">
        <v>271</v>
      </c>
      <c r="G96" s="165" t="s">
        <v>121</v>
      </c>
      <c r="H96" s="104" t="s">
        <v>138</v>
      </c>
      <c r="I96" s="275" t="s">
        <v>325</v>
      </c>
    </row>
    <row r="97" spans="1:9" ht="16.5">
      <c r="A97" s="269" t="s">
        <v>812</v>
      </c>
      <c r="B97" s="273">
        <v>2</v>
      </c>
      <c r="C97" s="444"/>
      <c r="D97" s="140" t="s">
        <v>722</v>
      </c>
      <c r="E97" s="141" t="s">
        <v>656</v>
      </c>
      <c r="F97" s="141" t="s">
        <v>271</v>
      </c>
      <c r="G97" s="165" t="s">
        <v>121</v>
      </c>
      <c r="H97" s="104" t="s">
        <v>97</v>
      </c>
      <c r="I97" s="275" t="s">
        <v>813</v>
      </c>
    </row>
    <row r="98" spans="1:9" ht="16.5">
      <c r="A98" s="278" t="s">
        <v>177</v>
      </c>
      <c r="B98" s="286">
        <v>2</v>
      </c>
      <c r="C98" s="445"/>
      <c r="D98" s="167" t="s">
        <v>92</v>
      </c>
      <c r="E98" s="168" t="s">
        <v>269</v>
      </c>
      <c r="F98" s="168" t="s">
        <v>271</v>
      </c>
      <c r="G98" s="169" t="s">
        <v>121</v>
      </c>
      <c r="H98" s="169" t="s">
        <v>85</v>
      </c>
      <c r="I98" s="287" t="s">
        <v>326</v>
      </c>
    </row>
    <row r="99" spans="1:9" ht="16.5">
      <c r="A99" s="421" t="s">
        <v>239</v>
      </c>
      <c r="B99" s="422">
        <v>3</v>
      </c>
      <c r="C99" s="482" t="s">
        <v>622</v>
      </c>
      <c r="D99" s="423" t="s">
        <v>664</v>
      </c>
      <c r="E99" s="424" t="s">
        <v>265</v>
      </c>
      <c r="F99" s="424" t="s">
        <v>271</v>
      </c>
      <c r="G99" s="425" t="s">
        <v>81</v>
      </c>
      <c r="H99" s="425" t="s">
        <v>87</v>
      </c>
      <c r="I99" s="426" t="s">
        <v>327</v>
      </c>
    </row>
    <row r="100" spans="1:9" ht="16.5">
      <c r="A100" s="421" t="s">
        <v>178</v>
      </c>
      <c r="B100" s="422">
        <v>3</v>
      </c>
      <c r="C100" s="444"/>
      <c r="D100" s="423" t="s">
        <v>665</v>
      </c>
      <c r="E100" s="424" t="s">
        <v>260</v>
      </c>
      <c r="F100" s="424" t="s">
        <v>271</v>
      </c>
      <c r="G100" s="425" t="s">
        <v>81</v>
      </c>
      <c r="H100" s="425" t="s">
        <v>96</v>
      </c>
      <c r="I100" s="426" t="s">
        <v>328</v>
      </c>
    </row>
    <row r="101" spans="1:9" ht="16.5">
      <c r="A101" s="421" t="s">
        <v>347</v>
      </c>
      <c r="B101" s="422">
        <v>3</v>
      </c>
      <c r="C101" s="444"/>
      <c r="D101" s="423" t="s">
        <v>80</v>
      </c>
      <c r="E101" s="427" t="s">
        <v>260</v>
      </c>
      <c r="F101" s="655" t="s">
        <v>271</v>
      </c>
      <c r="G101" s="425" t="s">
        <v>81</v>
      </c>
      <c r="H101" s="425" t="s">
        <v>90</v>
      </c>
      <c r="I101" s="428" t="s">
        <v>291</v>
      </c>
    </row>
    <row r="102" spans="1:9" ht="16.5">
      <c r="A102" s="421" t="s">
        <v>620</v>
      </c>
      <c r="B102" s="422">
        <v>3</v>
      </c>
      <c r="C102" s="482" t="s">
        <v>618</v>
      </c>
      <c r="D102" s="423" t="s">
        <v>129</v>
      </c>
      <c r="E102" s="424" t="s">
        <v>267</v>
      </c>
      <c r="F102" s="424" t="s">
        <v>271</v>
      </c>
      <c r="G102" s="429" t="s">
        <v>251</v>
      </c>
      <c r="H102" s="425" t="s">
        <v>305</v>
      </c>
      <c r="I102" s="426" t="s">
        <v>701</v>
      </c>
    </row>
    <row r="103" spans="1:9" ht="16.5">
      <c r="A103" s="421" t="s">
        <v>240</v>
      </c>
      <c r="B103" s="422">
        <v>3</v>
      </c>
      <c r="C103" s="444"/>
      <c r="D103" s="423" t="s">
        <v>664</v>
      </c>
      <c r="E103" s="424" t="s">
        <v>260</v>
      </c>
      <c r="F103" s="424" t="s">
        <v>271</v>
      </c>
      <c r="G103" s="429" t="s">
        <v>81</v>
      </c>
      <c r="H103" s="425" t="s">
        <v>87</v>
      </c>
      <c r="I103" s="426" t="s">
        <v>329</v>
      </c>
    </row>
    <row r="104" spans="1:9" ht="16.5">
      <c r="A104" s="421" t="s">
        <v>179</v>
      </c>
      <c r="B104" s="422">
        <v>3</v>
      </c>
      <c r="C104" s="444"/>
      <c r="D104" s="423" t="s">
        <v>91</v>
      </c>
      <c r="E104" s="424" t="s">
        <v>265</v>
      </c>
      <c r="F104" s="424" t="s">
        <v>271</v>
      </c>
      <c r="G104" s="425" t="s">
        <v>81</v>
      </c>
      <c r="H104" s="425" t="s">
        <v>96</v>
      </c>
      <c r="I104" s="428" t="s">
        <v>180</v>
      </c>
    </row>
    <row r="105" spans="1:9" ht="16.5">
      <c r="A105" s="421" t="s">
        <v>181</v>
      </c>
      <c r="B105" s="422">
        <v>3</v>
      </c>
      <c r="C105" s="444"/>
      <c r="D105" s="423" t="s">
        <v>94</v>
      </c>
      <c r="E105" s="424" t="s">
        <v>260</v>
      </c>
      <c r="F105" s="424" t="s">
        <v>273</v>
      </c>
      <c r="G105" s="425" t="s">
        <v>121</v>
      </c>
      <c r="H105" s="425" t="s">
        <v>138</v>
      </c>
      <c r="I105" s="428" t="s">
        <v>182</v>
      </c>
    </row>
    <row r="106" spans="1:9" ht="16.5">
      <c r="A106" s="421" t="s">
        <v>184</v>
      </c>
      <c r="B106" s="422">
        <v>3</v>
      </c>
      <c r="C106" s="444"/>
      <c r="D106" s="423" t="s">
        <v>98</v>
      </c>
      <c r="E106" s="424" t="s">
        <v>260</v>
      </c>
      <c r="F106" s="424" t="s">
        <v>271</v>
      </c>
      <c r="G106" s="425" t="s">
        <v>81</v>
      </c>
      <c r="H106" s="425" t="s">
        <v>90</v>
      </c>
      <c r="I106" s="428" t="s">
        <v>473</v>
      </c>
    </row>
    <row r="107" spans="1:9" ht="16.5">
      <c r="A107" s="421" t="s">
        <v>185</v>
      </c>
      <c r="B107" s="422">
        <v>3</v>
      </c>
      <c r="C107" s="444"/>
      <c r="D107" s="423" t="s">
        <v>98</v>
      </c>
      <c r="E107" s="424" t="s">
        <v>260</v>
      </c>
      <c r="F107" s="424" t="s">
        <v>271</v>
      </c>
      <c r="G107" s="425" t="s">
        <v>81</v>
      </c>
      <c r="H107" s="425" t="s">
        <v>150</v>
      </c>
      <c r="I107" s="428" t="s">
        <v>473</v>
      </c>
    </row>
    <row r="108" spans="1:9" ht="16.5">
      <c r="A108" s="421" t="s">
        <v>348</v>
      </c>
      <c r="B108" s="422">
        <v>3</v>
      </c>
      <c r="C108" s="444"/>
      <c r="D108" s="423" t="s">
        <v>665</v>
      </c>
      <c r="E108" s="427" t="s">
        <v>264</v>
      </c>
      <c r="F108" s="655" t="s">
        <v>271</v>
      </c>
      <c r="G108" s="425" t="s">
        <v>81</v>
      </c>
      <c r="H108" s="425" t="s">
        <v>97</v>
      </c>
      <c r="I108" s="428" t="s">
        <v>296</v>
      </c>
    </row>
    <row r="109" spans="1:9" ht="16.5">
      <c r="A109" s="421" t="s">
        <v>186</v>
      </c>
      <c r="B109" s="422">
        <v>3</v>
      </c>
      <c r="C109" s="444"/>
      <c r="D109" s="430" t="s">
        <v>80</v>
      </c>
      <c r="E109" s="427" t="s">
        <v>260</v>
      </c>
      <c r="F109" s="427" t="s">
        <v>271</v>
      </c>
      <c r="G109" s="429" t="s">
        <v>110</v>
      </c>
      <c r="H109" s="429" t="s">
        <v>87</v>
      </c>
      <c r="I109" s="426" t="s">
        <v>330</v>
      </c>
    </row>
    <row r="110" spans="1:9" ht="16.5">
      <c r="A110" s="421" t="s">
        <v>349</v>
      </c>
      <c r="B110" s="422">
        <v>3</v>
      </c>
      <c r="C110" s="444"/>
      <c r="D110" s="423" t="s">
        <v>665</v>
      </c>
      <c r="E110" s="427" t="s">
        <v>264</v>
      </c>
      <c r="F110" s="655" t="s">
        <v>271</v>
      </c>
      <c r="G110" s="425" t="s">
        <v>89</v>
      </c>
      <c r="H110" s="425" t="s">
        <v>97</v>
      </c>
      <c r="I110" s="428" t="s">
        <v>298</v>
      </c>
    </row>
    <row r="111" spans="1:9" ht="16.5">
      <c r="A111" s="421" t="s">
        <v>187</v>
      </c>
      <c r="B111" s="422">
        <v>3</v>
      </c>
      <c r="C111" s="444"/>
      <c r="D111" s="430" t="s">
        <v>80</v>
      </c>
      <c r="E111" s="424" t="s">
        <v>264</v>
      </c>
      <c r="F111" s="424" t="s">
        <v>273</v>
      </c>
      <c r="G111" s="429" t="s">
        <v>81</v>
      </c>
      <c r="H111" s="429" t="s">
        <v>188</v>
      </c>
      <c r="I111" s="426" t="s">
        <v>189</v>
      </c>
    </row>
    <row r="112" spans="1:9" ht="16.5">
      <c r="A112" s="421" t="s">
        <v>487</v>
      </c>
      <c r="B112" s="422">
        <v>3</v>
      </c>
      <c r="C112" s="444"/>
      <c r="D112" s="430"/>
      <c r="E112" s="424"/>
      <c r="F112" s="424"/>
      <c r="G112" s="429"/>
      <c r="H112" s="429"/>
      <c r="I112" s="426"/>
    </row>
    <row r="113" spans="1:9" ht="16.5">
      <c r="A113" s="421" t="s">
        <v>375</v>
      </c>
      <c r="B113" s="422">
        <v>3</v>
      </c>
      <c r="C113" s="444"/>
      <c r="D113" s="423" t="s">
        <v>664</v>
      </c>
      <c r="E113" s="424" t="s">
        <v>260</v>
      </c>
      <c r="F113" s="424" t="s">
        <v>271</v>
      </c>
      <c r="G113" s="425" t="s">
        <v>81</v>
      </c>
      <c r="H113" s="425" t="s">
        <v>87</v>
      </c>
      <c r="I113" s="428" t="s">
        <v>183</v>
      </c>
    </row>
    <row r="114" spans="1:9" ht="16.5">
      <c r="A114" s="421" t="s">
        <v>190</v>
      </c>
      <c r="B114" s="422">
        <v>3</v>
      </c>
      <c r="C114" s="444"/>
      <c r="D114" s="430" t="s">
        <v>98</v>
      </c>
      <c r="E114" s="424" t="s">
        <v>260</v>
      </c>
      <c r="F114" s="424" t="s">
        <v>271</v>
      </c>
      <c r="G114" s="429" t="s">
        <v>89</v>
      </c>
      <c r="H114" s="425" t="s">
        <v>85</v>
      </c>
      <c r="I114" s="426" t="s">
        <v>474</v>
      </c>
    </row>
    <row r="115" spans="1:9" ht="16.5">
      <c r="A115" s="421" t="s">
        <v>350</v>
      </c>
      <c r="B115" s="422">
        <v>3</v>
      </c>
      <c r="C115" s="444"/>
      <c r="D115" s="423" t="s">
        <v>80</v>
      </c>
      <c r="E115" s="427" t="s">
        <v>264</v>
      </c>
      <c r="F115" s="655" t="s">
        <v>271</v>
      </c>
      <c r="G115" s="425" t="s">
        <v>81</v>
      </c>
      <c r="H115" s="425" t="s">
        <v>97</v>
      </c>
      <c r="I115" s="428" t="s">
        <v>301</v>
      </c>
    </row>
    <row r="116" spans="1:9" ht="16.5">
      <c r="A116" s="421" t="s">
        <v>191</v>
      </c>
      <c r="B116" s="422">
        <v>3</v>
      </c>
      <c r="C116" s="444"/>
      <c r="D116" s="430" t="s">
        <v>129</v>
      </c>
      <c r="E116" s="424" t="s">
        <v>267</v>
      </c>
      <c r="F116" s="424" t="s">
        <v>271</v>
      </c>
      <c r="G116" s="425" t="s">
        <v>251</v>
      </c>
      <c r="H116" s="429" t="s">
        <v>85</v>
      </c>
      <c r="I116" s="428" t="s">
        <v>314</v>
      </c>
    </row>
    <row r="117" spans="1:9" ht="16.5">
      <c r="A117" s="421" t="s">
        <v>768</v>
      </c>
      <c r="B117" s="422">
        <v>3</v>
      </c>
      <c r="C117" s="482" t="s">
        <v>765</v>
      </c>
      <c r="D117" s="430" t="s">
        <v>80</v>
      </c>
      <c r="E117" s="424" t="s">
        <v>270</v>
      </c>
      <c r="F117" s="424" t="s">
        <v>271</v>
      </c>
      <c r="G117" s="429" t="s">
        <v>81</v>
      </c>
      <c r="H117" s="429" t="s">
        <v>90</v>
      </c>
      <c r="I117" s="426" t="s">
        <v>475</v>
      </c>
    </row>
    <row r="118" spans="1:9" ht="16.5">
      <c r="A118" s="421" t="s">
        <v>767</v>
      </c>
      <c r="B118" s="422">
        <v>3</v>
      </c>
      <c r="C118" s="444"/>
      <c r="D118" s="430" t="s">
        <v>80</v>
      </c>
      <c r="E118" s="424" t="s">
        <v>270</v>
      </c>
      <c r="F118" s="424" t="s">
        <v>271</v>
      </c>
      <c r="G118" s="429" t="s">
        <v>81</v>
      </c>
      <c r="H118" s="429" t="s">
        <v>90</v>
      </c>
      <c r="I118" s="426" t="s">
        <v>475</v>
      </c>
    </row>
    <row r="119" spans="1:9" ht="16.5">
      <c r="A119" s="421" t="s">
        <v>192</v>
      </c>
      <c r="B119" s="422">
        <v>3</v>
      </c>
      <c r="C119" s="444"/>
      <c r="D119" s="430" t="s">
        <v>665</v>
      </c>
      <c r="E119" s="424" t="s">
        <v>264</v>
      </c>
      <c r="F119" s="424" t="s">
        <v>271</v>
      </c>
      <c r="G119" s="429" t="s">
        <v>81</v>
      </c>
      <c r="H119" s="429" t="s">
        <v>95</v>
      </c>
      <c r="I119" s="431"/>
    </row>
    <row r="120" spans="1:9" ht="16.5">
      <c r="A120" s="421" t="s">
        <v>193</v>
      </c>
      <c r="B120" s="422">
        <v>3</v>
      </c>
      <c r="C120" s="444"/>
      <c r="D120" s="430" t="s">
        <v>665</v>
      </c>
      <c r="E120" s="424" t="s">
        <v>264</v>
      </c>
      <c r="F120" s="424" t="s">
        <v>271</v>
      </c>
      <c r="G120" s="429" t="s">
        <v>89</v>
      </c>
      <c r="H120" s="429" t="s">
        <v>90</v>
      </c>
      <c r="I120" s="426" t="s">
        <v>331</v>
      </c>
    </row>
    <row r="121" spans="1:9" ht="16.5">
      <c r="A121" s="421" t="s">
        <v>194</v>
      </c>
      <c r="B121" s="422">
        <v>3</v>
      </c>
      <c r="C121" s="444"/>
      <c r="D121" s="423" t="s">
        <v>80</v>
      </c>
      <c r="E121" s="424" t="s">
        <v>263</v>
      </c>
      <c r="F121" s="424" t="s">
        <v>271</v>
      </c>
      <c r="G121" s="425" t="s">
        <v>81</v>
      </c>
      <c r="H121" s="425" t="s">
        <v>195</v>
      </c>
      <c r="I121" s="426" t="s">
        <v>196</v>
      </c>
    </row>
    <row r="122" spans="1:9" ht="16.5">
      <c r="A122" s="421" t="s">
        <v>197</v>
      </c>
      <c r="B122" s="422">
        <v>3</v>
      </c>
      <c r="C122" s="444"/>
      <c r="D122" s="423" t="s">
        <v>94</v>
      </c>
      <c r="E122" s="424" t="s">
        <v>264</v>
      </c>
      <c r="F122" s="424" t="s">
        <v>271</v>
      </c>
      <c r="G122" s="425" t="s">
        <v>245</v>
      </c>
      <c r="H122" s="425" t="s">
        <v>97</v>
      </c>
      <c r="I122" s="431" t="s">
        <v>198</v>
      </c>
    </row>
    <row r="123" spans="1:9" ht="16.5">
      <c r="A123" s="421" t="s">
        <v>199</v>
      </c>
      <c r="B123" s="422">
        <v>3</v>
      </c>
      <c r="C123" s="444"/>
      <c r="D123" s="423" t="s">
        <v>94</v>
      </c>
      <c r="E123" s="424" t="s">
        <v>260</v>
      </c>
      <c r="F123" s="424" t="s">
        <v>271</v>
      </c>
      <c r="G123" s="425" t="s">
        <v>81</v>
      </c>
      <c r="H123" s="425" t="s">
        <v>87</v>
      </c>
      <c r="I123" s="426" t="s">
        <v>332</v>
      </c>
    </row>
    <row r="124" spans="1:9" ht="16.5">
      <c r="A124" s="421" t="s">
        <v>200</v>
      </c>
      <c r="B124" s="422">
        <v>3</v>
      </c>
      <c r="C124" s="444"/>
      <c r="D124" s="423" t="s">
        <v>80</v>
      </c>
      <c r="E124" s="424" t="s">
        <v>260</v>
      </c>
      <c r="F124" s="424" t="s">
        <v>271</v>
      </c>
      <c r="G124" s="425" t="s">
        <v>81</v>
      </c>
      <c r="H124" s="425" t="s">
        <v>87</v>
      </c>
      <c r="I124" s="426" t="s">
        <v>332</v>
      </c>
    </row>
    <row r="125" spans="1:9" ht="16.5">
      <c r="A125" s="421" t="s">
        <v>201</v>
      </c>
      <c r="B125" s="422">
        <v>3</v>
      </c>
      <c r="C125" s="444"/>
      <c r="D125" s="423" t="s">
        <v>94</v>
      </c>
      <c r="E125" s="424" t="s">
        <v>260</v>
      </c>
      <c r="F125" s="424" t="s">
        <v>271</v>
      </c>
      <c r="G125" s="425" t="s">
        <v>81</v>
      </c>
      <c r="H125" s="425" t="s">
        <v>87</v>
      </c>
      <c r="I125" s="426" t="s">
        <v>202</v>
      </c>
    </row>
    <row r="126" spans="1:9" ht="16.5">
      <c r="A126" s="421" t="s">
        <v>203</v>
      </c>
      <c r="B126" s="422">
        <v>3</v>
      </c>
      <c r="C126" s="444"/>
      <c r="D126" s="423" t="s">
        <v>98</v>
      </c>
      <c r="E126" s="424" t="s">
        <v>260</v>
      </c>
      <c r="F126" s="424" t="s">
        <v>271</v>
      </c>
      <c r="G126" s="429" t="s">
        <v>110</v>
      </c>
      <c r="H126" s="425" t="s">
        <v>87</v>
      </c>
      <c r="I126" s="428" t="s">
        <v>333</v>
      </c>
    </row>
    <row r="127" spans="1:9" ht="16.5">
      <c r="A127" s="421" t="s">
        <v>488</v>
      </c>
      <c r="B127" s="422">
        <v>3</v>
      </c>
      <c r="C127" s="444"/>
      <c r="D127" s="423" t="s">
        <v>665</v>
      </c>
      <c r="E127" s="424" t="s">
        <v>265</v>
      </c>
      <c r="F127" s="656" t="s">
        <v>305</v>
      </c>
      <c r="G127" s="429" t="s">
        <v>81</v>
      </c>
      <c r="H127" s="425" t="s">
        <v>96</v>
      </c>
      <c r="I127" s="432" t="s">
        <v>345</v>
      </c>
    </row>
    <row r="128" spans="1:9" ht="16.5">
      <c r="A128" s="421" t="s">
        <v>241</v>
      </c>
      <c r="B128" s="422">
        <v>3</v>
      </c>
      <c r="C128" s="444"/>
      <c r="D128" s="423" t="s">
        <v>664</v>
      </c>
      <c r="E128" s="424" t="s">
        <v>264</v>
      </c>
      <c r="F128" s="424" t="s">
        <v>271</v>
      </c>
      <c r="G128" s="429" t="s">
        <v>109</v>
      </c>
      <c r="H128" s="425" t="s">
        <v>85</v>
      </c>
      <c r="I128" s="426" t="s">
        <v>323</v>
      </c>
    </row>
    <row r="129" spans="1:9" ht="16.5">
      <c r="A129" s="421" t="s">
        <v>204</v>
      </c>
      <c r="B129" s="422">
        <v>3</v>
      </c>
      <c r="C129" s="444"/>
      <c r="D129" s="423" t="s">
        <v>129</v>
      </c>
      <c r="E129" s="424" t="s">
        <v>260</v>
      </c>
      <c r="F129" s="424" t="s">
        <v>271</v>
      </c>
      <c r="G129" s="425" t="s">
        <v>89</v>
      </c>
      <c r="H129" s="425" t="s">
        <v>85</v>
      </c>
      <c r="I129" s="426" t="s">
        <v>334</v>
      </c>
    </row>
    <row r="130" spans="1:9" ht="16.5">
      <c r="A130" s="421" t="s">
        <v>205</v>
      </c>
      <c r="B130" s="422">
        <v>3</v>
      </c>
      <c r="C130" s="444"/>
      <c r="D130" s="423" t="s">
        <v>665</v>
      </c>
      <c r="E130" s="427" t="s">
        <v>263</v>
      </c>
      <c r="F130" s="427" t="s">
        <v>271</v>
      </c>
      <c r="G130" s="425" t="s">
        <v>81</v>
      </c>
      <c r="H130" s="425" t="s">
        <v>87</v>
      </c>
      <c r="I130" s="426" t="s">
        <v>335</v>
      </c>
    </row>
    <row r="131" spans="1:9" ht="16.5">
      <c r="A131" s="421" t="s">
        <v>351</v>
      </c>
      <c r="B131" s="422">
        <v>3</v>
      </c>
      <c r="C131" s="444"/>
      <c r="D131" s="423" t="s">
        <v>80</v>
      </c>
      <c r="E131" s="427" t="s">
        <v>260</v>
      </c>
      <c r="F131" s="655" t="s">
        <v>271</v>
      </c>
      <c r="G131" s="425" t="s">
        <v>81</v>
      </c>
      <c r="H131" s="425" t="s">
        <v>90</v>
      </c>
      <c r="I131" s="428" t="s">
        <v>286</v>
      </c>
    </row>
    <row r="132" spans="1:9" ht="16.5">
      <c r="A132" s="421" t="s">
        <v>206</v>
      </c>
      <c r="B132" s="422">
        <v>3</v>
      </c>
      <c r="C132" s="444"/>
      <c r="D132" s="430" t="s">
        <v>94</v>
      </c>
      <c r="E132" s="427" t="s">
        <v>263</v>
      </c>
      <c r="F132" s="427" t="s">
        <v>272</v>
      </c>
      <c r="G132" s="429" t="s">
        <v>121</v>
      </c>
      <c r="H132" s="429" t="s">
        <v>97</v>
      </c>
      <c r="I132" s="433" t="s">
        <v>444</v>
      </c>
    </row>
    <row r="133" spans="1:9" ht="16.5">
      <c r="A133" s="421" t="s">
        <v>232</v>
      </c>
      <c r="B133" s="422">
        <v>3</v>
      </c>
      <c r="C133" s="444"/>
      <c r="D133" s="430" t="s">
        <v>129</v>
      </c>
      <c r="E133" s="427" t="s">
        <v>268</v>
      </c>
      <c r="F133" s="427" t="s">
        <v>271</v>
      </c>
      <c r="G133" s="429" t="s">
        <v>81</v>
      </c>
      <c r="H133" s="429" t="s">
        <v>90</v>
      </c>
      <c r="I133" s="433" t="s">
        <v>346</v>
      </c>
    </row>
    <row r="134" spans="1:9" ht="16.5">
      <c r="A134" s="421" t="s">
        <v>207</v>
      </c>
      <c r="B134" s="422">
        <v>3</v>
      </c>
      <c r="C134" s="444"/>
      <c r="D134" s="423" t="s">
        <v>665</v>
      </c>
      <c r="E134" s="427" t="s">
        <v>263</v>
      </c>
      <c r="F134" s="427" t="s">
        <v>271</v>
      </c>
      <c r="G134" s="425" t="s">
        <v>81</v>
      </c>
      <c r="H134" s="425" t="s">
        <v>158</v>
      </c>
      <c r="I134" s="426" t="s">
        <v>336</v>
      </c>
    </row>
    <row r="135" spans="1:9" ht="16.5">
      <c r="A135" s="421" t="s">
        <v>208</v>
      </c>
      <c r="B135" s="422">
        <v>3</v>
      </c>
      <c r="C135" s="444"/>
      <c r="D135" s="423" t="s">
        <v>665</v>
      </c>
      <c r="E135" s="427" t="s">
        <v>269</v>
      </c>
      <c r="F135" s="427" t="s">
        <v>271</v>
      </c>
      <c r="G135" s="425" t="s">
        <v>81</v>
      </c>
      <c r="H135" s="425" t="s">
        <v>90</v>
      </c>
      <c r="I135" s="426" t="s">
        <v>336</v>
      </c>
    </row>
    <row r="136" spans="1:9" ht="16.5">
      <c r="A136" s="434" t="s">
        <v>209</v>
      </c>
      <c r="B136" s="435">
        <v>3</v>
      </c>
      <c r="C136" s="445"/>
      <c r="D136" s="436" t="s">
        <v>98</v>
      </c>
      <c r="E136" s="437" t="s">
        <v>263</v>
      </c>
      <c r="F136" s="437" t="s">
        <v>271</v>
      </c>
      <c r="G136" s="438" t="s">
        <v>110</v>
      </c>
      <c r="H136" s="439" t="s">
        <v>97</v>
      </c>
      <c r="I136" s="440" t="s">
        <v>476</v>
      </c>
    </row>
    <row r="137" spans="1:9" ht="16.5">
      <c r="A137" s="421" t="s">
        <v>210</v>
      </c>
      <c r="B137" s="422">
        <v>4</v>
      </c>
      <c r="C137" s="444"/>
      <c r="D137" s="423" t="s">
        <v>665</v>
      </c>
      <c r="E137" s="424" t="s">
        <v>264</v>
      </c>
      <c r="F137" s="424" t="s">
        <v>271</v>
      </c>
      <c r="G137" s="425" t="s">
        <v>81</v>
      </c>
      <c r="H137" s="425" t="s">
        <v>90</v>
      </c>
      <c r="I137" s="426" t="s">
        <v>337</v>
      </c>
    </row>
    <row r="138" spans="1:9" ht="16.5">
      <c r="A138" s="421" t="s">
        <v>284</v>
      </c>
      <c r="B138" s="422">
        <v>4</v>
      </c>
      <c r="C138" s="444"/>
      <c r="D138" s="423" t="s">
        <v>80</v>
      </c>
      <c r="E138" s="427" t="s">
        <v>264</v>
      </c>
      <c r="F138" s="655" t="s">
        <v>271</v>
      </c>
      <c r="G138" s="425" t="s">
        <v>688</v>
      </c>
      <c r="H138" s="425" t="s">
        <v>97</v>
      </c>
      <c r="I138" s="428" t="s">
        <v>285</v>
      </c>
    </row>
    <row r="139" spans="1:9" ht="16.5">
      <c r="A139" s="421" t="s">
        <v>352</v>
      </c>
      <c r="B139" s="422">
        <v>4</v>
      </c>
      <c r="C139" s="444"/>
      <c r="D139" s="423" t="s">
        <v>722</v>
      </c>
      <c r="E139" s="427" t="s">
        <v>264</v>
      </c>
      <c r="F139" s="655" t="s">
        <v>271</v>
      </c>
      <c r="G139" s="425" t="s">
        <v>121</v>
      </c>
      <c r="H139" s="425" t="s">
        <v>97</v>
      </c>
      <c r="I139" s="428" t="s">
        <v>294</v>
      </c>
    </row>
    <row r="140" spans="1:9" ht="16.5">
      <c r="A140" s="421" t="s">
        <v>211</v>
      </c>
      <c r="B140" s="422">
        <v>4</v>
      </c>
      <c r="C140" s="444"/>
      <c r="D140" s="423" t="s">
        <v>665</v>
      </c>
      <c r="E140" s="427" t="s">
        <v>263</v>
      </c>
      <c r="F140" s="427" t="s">
        <v>271</v>
      </c>
      <c r="G140" s="425" t="s">
        <v>251</v>
      </c>
      <c r="H140" s="429" t="s">
        <v>90</v>
      </c>
      <c r="I140" s="428" t="s">
        <v>477</v>
      </c>
    </row>
    <row r="141" spans="1:9" ht="16.5">
      <c r="A141" s="421" t="s">
        <v>353</v>
      </c>
      <c r="B141" s="422">
        <v>4</v>
      </c>
      <c r="C141" s="444"/>
      <c r="D141" s="423" t="s">
        <v>80</v>
      </c>
      <c r="E141" s="427" t="s">
        <v>264</v>
      </c>
      <c r="F141" s="655" t="s">
        <v>271</v>
      </c>
      <c r="G141" s="425" t="s">
        <v>81</v>
      </c>
      <c r="H141" s="425" t="s">
        <v>97</v>
      </c>
      <c r="I141" s="428" t="s">
        <v>294</v>
      </c>
    </row>
    <row r="142" spans="1:9" ht="16.5">
      <c r="A142" s="421" t="s">
        <v>615</v>
      </c>
      <c r="B142" s="422">
        <v>4</v>
      </c>
      <c r="C142" s="482" t="s">
        <v>622</v>
      </c>
      <c r="D142" s="423" t="s">
        <v>664</v>
      </c>
      <c r="E142" s="427" t="s">
        <v>264</v>
      </c>
      <c r="F142" s="655" t="s">
        <v>271</v>
      </c>
      <c r="G142" s="425" t="s">
        <v>81</v>
      </c>
      <c r="H142" s="425" t="s">
        <v>85</v>
      </c>
      <c r="I142" s="428" t="s">
        <v>311</v>
      </c>
    </row>
    <row r="143" spans="1:9" ht="16.5">
      <c r="A143" s="421" t="s">
        <v>250</v>
      </c>
      <c r="B143" s="422">
        <v>4</v>
      </c>
      <c r="C143" s="444"/>
      <c r="D143" s="423" t="s">
        <v>665</v>
      </c>
      <c r="E143" s="427" t="s">
        <v>266</v>
      </c>
      <c r="F143" s="427" t="s">
        <v>271</v>
      </c>
      <c r="G143" s="429" t="s">
        <v>251</v>
      </c>
      <c r="H143" s="425" t="s">
        <v>87</v>
      </c>
      <c r="I143" s="428" t="s">
        <v>338</v>
      </c>
    </row>
    <row r="144" spans="1:9" ht="16.5">
      <c r="A144" s="421" t="s">
        <v>213</v>
      </c>
      <c r="B144" s="422">
        <v>4</v>
      </c>
      <c r="C144" s="444"/>
      <c r="D144" s="423" t="s">
        <v>80</v>
      </c>
      <c r="E144" s="427" t="s">
        <v>260</v>
      </c>
      <c r="F144" s="427" t="s">
        <v>271</v>
      </c>
      <c r="G144" s="429" t="s">
        <v>110</v>
      </c>
      <c r="H144" s="425" t="s">
        <v>85</v>
      </c>
      <c r="I144" s="428" t="s">
        <v>338</v>
      </c>
    </row>
    <row r="145" spans="1:9" ht="16.5">
      <c r="A145" s="421" t="s">
        <v>214</v>
      </c>
      <c r="B145" s="422">
        <v>4</v>
      </c>
      <c r="C145" s="444"/>
      <c r="D145" s="423" t="s">
        <v>129</v>
      </c>
      <c r="E145" s="427" t="s">
        <v>264</v>
      </c>
      <c r="F145" s="427" t="s">
        <v>271</v>
      </c>
      <c r="G145" s="425" t="s">
        <v>121</v>
      </c>
      <c r="H145" s="425" t="s">
        <v>97</v>
      </c>
      <c r="I145" s="428" t="s">
        <v>338</v>
      </c>
    </row>
    <row r="146" spans="1:9" ht="16.5">
      <c r="A146" s="421" t="s">
        <v>215</v>
      </c>
      <c r="B146" s="422">
        <v>4</v>
      </c>
      <c r="C146" s="444"/>
      <c r="D146" s="423" t="s">
        <v>80</v>
      </c>
      <c r="E146" s="424" t="s">
        <v>267</v>
      </c>
      <c r="F146" s="424" t="s">
        <v>271</v>
      </c>
      <c r="G146" s="425" t="s">
        <v>121</v>
      </c>
      <c r="H146" s="425" t="s">
        <v>87</v>
      </c>
      <c r="I146" s="428" t="s">
        <v>216</v>
      </c>
    </row>
    <row r="147" spans="1:9" ht="16.5">
      <c r="A147" s="421" t="s">
        <v>129</v>
      </c>
      <c r="B147" s="422">
        <v>4</v>
      </c>
      <c r="C147" s="482" t="s">
        <v>618</v>
      </c>
      <c r="D147" s="423" t="s">
        <v>129</v>
      </c>
      <c r="E147" s="424" t="s">
        <v>265</v>
      </c>
      <c r="F147" s="424" t="s">
        <v>273</v>
      </c>
      <c r="G147" s="425" t="s">
        <v>89</v>
      </c>
      <c r="H147" s="425" t="s">
        <v>87</v>
      </c>
      <c r="I147" s="426" t="s">
        <v>339</v>
      </c>
    </row>
    <row r="148" spans="1:9" ht="16.5">
      <c r="A148" s="421" t="s">
        <v>217</v>
      </c>
      <c r="B148" s="422">
        <v>4</v>
      </c>
      <c r="C148" s="444"/>
      <c r="D148" s="423" t="s">
        <v>98</v>
      </c>
      <c r="E148" s="424" t="s">
        <v>264</v>
      </c>
      <c r="F148" s="424" t="s">
        <v>271</v>
      </c>
      <c r="G148" s="425" t="s">
        <v>89</v>
      </c>
      <c r="H148" s="425" t="s">
        <v>97</v>
      </c>
      <c r="I148" s="426" t="s">
        <v>339</v>
      </c>
    </row>
    <row r="149" spans="1:9" ht="16.5">
      <c r="A149" s="421" t="s">
        <v>218</v>
      </c>
      <c r="B149" s="422">
        <v>4</v>
      </c>
      <c r="C149" s="444"/>
      <c r="D149" s="423" t="s">
        <v>80</v>
      </c>
      <c r="E149" s="424" t="s">
        <v>263</v>
      </c>
      <c r="F149" s="424" t="s">
        <v>271</v>
      </c>
      <c r="G149" s="425" t="s">
        <v>81</v>
      </c>
      <c r="H149" s="425" t="s">
        <v>90</v>
      </c>
      <c r="I149" s="426" t="s">
        <v>340</v>
      </c>
    </row>
    <row r="150" spans="1:9" ht="16.5">
      <c r="A150" s="421" t="s">
        <v>219</v>
      </c>
      <c r="B150" s="422">
        <v>4</v>
      </c>
      <c r="C150" s="444"/>
      <c r="D150" s="423" t="s">
        <v>665</v>
      </c>
      <c r="E150" s="424" t="s">
        <v>264</v>
      </c>
      <c r="F150" s="424" t="s">
        <v>271</v>
      </c>
      <c r="G150" s="425" t="s">
        <v>121</v>
      </c>
      <c r="H150" s="425" t="s">
        <v>85</v>
      </c>
      <c r="I150" s="426" t="s">
        <v>319</v>
      </c>
    </row>
    <row r="151" spans="1:9" ht="16.5">
      <c r="A151" s="421" t="s">
        <v>220</v>
      </c>
      <c r="B151" s="422">
        <v>4</v>
      </c>
      <c r="C151" s="444"/>
      <c r="D151" s="423" t="s">
        <v>98</v>
      </c>
      <c r="E151" s="424" t="s">
        <v>264</v>
      </c>
      <c r="F151" s="424" t="s">
        <v>273</v>
      </c>
      <c r="G151" s="425" t="s">
        <v>81</v>
      </c>
      <c r="H151" s="425" t="s">
        <v>221</v>
      </c>
      <c r="I151" s="426" t="s">
        <v>341</v>
      </c>
    </row>
    <row r="152" spans="1:9" ht="16.5">
      <c r="A152" s="421" t="s">
        <v>376</v>
      </c>
      <c r="B152" s="422">
        <v>4</v>
      </c>
      <c r="C152" s="444"/>
      <c r="D152" s="423" t="s">
        <v>664</v>
      </c>
      <c r="E152" s="424" t="s">
        <v>260</v>
      </c>
      <c r="F152" s="424" t="s">
        <v>271</v>
      </c>
      <c r="G152" s="425" t="s">
        <v>81</v>
      </c>
      <c r="H152" s="425" t="s">
        <v>87</v>
      </c>
      <c r="I152" s="428" t="s">
        <v>212</v>
      </c>
    </row>
    <row r="153" spans="1:9" ht="16.5">
      <c r="A153" s="421" t="s">
        <v>222</v>
      </c>
      <c r="B153" s="422">
        <v>4</v>
      </c>
      <c r="C153" s="444"/>
      <c r="D153" s="423" t="s">
        <v>94</v>
      </c>
      <c r="E153" s="424" t="s">
        <v>264</v>
      </c>
      <c r="F153" s="424" t="s">
        <v>271</v>
      </c>
      <c r="G153" s="425" t="s">
        <v>121</v>
      </c>
      <c r="H153" s="425" t="s">
        <v>87</v>
      </c>
      <c r="I153" s="426" t="s">
        <v>342</v>
      </c>
    </row>
    <row r="154" spans="1:9" ht="16.5">
      <c r="A154" s="421" t="s">
        <v>354</v>
      </c>
      <c r="B154" s="422">
        <v>4</v>
      </c>
      <c r="C154" s="444"/>
      <c r="D154" s="423" t="s">
        <v>80</v>
      </c>
      <c r="E154" s="427" t="s">
        <v>264</v>
      </c>
      <c r="F154" s="655" t="s">
        <v>271</v>
      </c>
      <c r="G154" s="425" t="s">
        <v>81</v>
      </c>
      <c r="H154" s="425" t="s">
        <v>97</v>
      </c>
      <c r="I154" s="428" t="s">
        <v>299</v>
      </c>
    </row>
    <row r="155" spans="1:9" ht="16.5">
      <c r="A155" s="421" t="s">
        <v>355</v>
      </c>
      <c r="B155" s="422">
        <v>4</v>
      </c>
      <c r="C155" s="444"/>
      <c r="D155" s="423" t="s">
        <v>80</v>
      </c>
      <c r="E155" s="427" t="s">
        <v>260</v>
      </c>
      <c r="F155" s="655" t="s">
        <v>271</v>
      </c>
      <c r="G155" s="429" t="s">
        <v>121</v>
      </c>
      <c r="H155" s="425" t="s">
        <v>138</v>
      </c>
      <c r="I155" s="428" t="s">
        <v>302</v>
      </c>
    </row>
    <row r="156" spans="1:9" ht="16.5">
      <c r="A156" s="421" t="s">
        <v>223</v>
      </c>
      <c r="B156" s="422">
        <v>4</v>
      </c>
      <c r="C156" s="444"/>
      <c r="D156" s="423" t="s">
        <v>94</v>
      </c>
      <c r="E156" s="424" t="s">
        <v>263</v>
      </c>
      <c r="F156" s="424" t="s">
        <v>271</v>
      </c>
      <c r="G156" s="425" t="s">
        <v>81</v>
      </c>
      <c r="H156" s="425" t="s">
        <v>87</v>
      </c>
      <c r="I156" s="426" t="s">
        <v>343</v>
      </c>
    </row>
    <row r="157" spans="1:9" ht="16.5">
      <c r="A157" s="421" t="s">
        <v>224</v>
      </c>
      <c r="B157" s="422">
        <v>4</v>
      </c>
      <c r="C157" s="444"/>
      <c r="D157" s="423" t="s">
        <v>80</v>
      </c>
      <c r="E157" s="427" t="s">
        <v>264</v>
      </c>
      <c r="F157" s="427" t="s">
        <v>271</v>
      </c>
      <c r="G157" s="425" t="s">
        <v>109</v>
      </c>
      <c r="H157" s="425" t="s">
        <v>90</v>
      </c>
      <c r="I157" s="426" t="s">
        <v>315</v>
      </c>
    </row>
    <row r="158" spans="1:9" ht="16.5">
      <c r="A158" s="421" t="s">
        <v>225</v>
      </c>
      <c r="B158" s="422">
        <v>4</v>
      </c>
      <c r="C158" s="444"/>
      <c r="D158" s="423" t="s">
        <v>94</v>
      </c>
      <c r="E158" s="424" t="s">
        <v>265</v>
      </c>
      <c r="F158" s="424" t="s">
        <v>271</v>
      </c>
      <c r="G158" s="425" t="s">
        <v>81</v>
      </c>
      <c r="H158" s="425" t="s">
        <v>87</v>
      </c>
      <c r="I158" s="426" t="s">
        <v>344</v>
      </c>
    </row>
    <row r="159" spans="1:9" ht="16.5">
      <c r="A159" s="421" t="s">
        <v>356</v>
      </c>
      <c r="B159" s="422">
        <v>4</v>
      </c>
      <c r="C159" s="444"/>
      <c r="D159" s="423" t="s">
        <v>665</v>
      </c>
      <c r="E159" s="427" t="s">
        <v>264</v>
      </c>
      <c r="F159" s="655" t="s">
        <v>271</v>
      </c>
      <c r="G159" s="425" t="s">
        <v>81</v>
      </c>
      <c r="H159" s="425" t="s">
        <v>96</v>
      </c>
      <c r="I159" s="428" t="s">
        <v>357</v>
      </c>
    </row>
    <row r="160" spans="1:9" ht="16.5">
      <c r="A160" s="421" t="s">
        <v>358</v>
      </c>
      <c r="B160" s="422">
        <v>4</v>
      </c>
      <c r="C160" s="444"/>
      <c r="D160" s="423" t="s">
        <v>94</v>
      </c>
      <c r="E160" s="427" t="s">
        <v>264</v>
      </c>
      <c r="F160" s="655" t="s">
        <v>271</v>
      </c>
      <c r="G160" s="425" t="s">
        <v>81</v>
      </c>
      <c r="H160" s="425" t="s">
        <v>445</v>
      </c>
      <c r="I160" s="428" t="s">
        <v>359</v>
      </c>
    </row>
    <row r="161" spans="1:9" ht="16.5">
      <c r="A161" s="421" t="s">
        <v>226</v>
      </c>
      <c r="B161" s="422">
        <v>4</v>
      </c>
      <c r="C161" s="444"/>
      <c r="D161" s="423" t="s">
        <v>98</v>
      </c>
      <c r="E161" s="424" t="s">
        <v>263</v>
      </c>
      <c r="F161" s="424" t="s">
        <v>273</v>
      </c>
      <c r="G161" s="425" t="s">
        <v>121</v>
      </c>
      <c r="H161" s="425" t="s">
        <v>227</v>
      </c>
      <c r="I161" s="426" t="s">
        <v>345</v>
      </c>
    </row>
    <row r="162" spans="1:9" ht="16.5">
      <c r="A162" s="421" t="s">
        <v>228</v>
      </c>
      <c r="B162" s="422">
        <v>4</v>
      </c>
      <c r="C162" s="444"/>
      <c r="D162" s="423" t="s">
        <v>80</v>
      </c>
      <c r="E162" s="424" t="s">
        <v>264</v>
      </c>
      <c r="F162" s="424" t="s">
        <v>271</v>
      </c>
      <c r="G162" s="425" t="s">
        <v>81</v>
      </c>
      <c r="H162" s="425" t="s">
        <v>90</v>
      </c>
      <c r="I162" s="426" t="s">
        <v>334</v>
      </c>
    </row>
    <row r="163" spans="1:9" ht="16.5">
      <c r="A163" s="421" t="s">
        <v>360</v>
      </c>
      <c r="B163" s="422">
        <v>4</v>
      </c>
      <c r="C163" s="444"/>
      <c r="D163" s="423" t="s">
        <v>129</v>
      </c>
      <c r="E163" s="427" t="s">
        <v>260</v>
      </c>
      <c r="F163" s="655" t="s">
        <v>271</v>
      </c>
      <c r="G163" s="425" t="s">
        <v>89</v>
      </c>
      <c r="H163" s="425" t="s">
        <v>97</v>
      </c>
      <c r="I163" s="428" t="s">
        <v>359</v>
      </c>
    </row>
    <row r="164" spans="1:9" ht="16.5">
      <c r="A164" s="421" t="s">
        <v>229</v>
      </c>
      <c r="B164" s="422">
        <v>4</v>
      </c>
      <c r="C164" s="444"/>
      <c r="D164" s="423" t="s">
        <v>129</v>
      </c>
      <c r="E164" s="424" t="s">
        <v>260</v>
      </c>
      <c r="F164" s="424" t="s">
        <v>271</v>
      </c>
      <c r="G164" s="425" t="s">
        <v>81</v>
      </c>
      <c r="H164" s="425" t="s">
        <v>95</v>
      </c>
      <c r="I164" s="428" t="s">
        <v>230</v>
      </c>
    </row>
    <row r="165" spans="1:9" ht="16.5">
      <c r="A165" s="421" t="s">
        <v>769</v>
      </c>
      <c r="B165" s="422">
        <v>4</v>
      </c>
      <c r="C165" s="482" t="s">
        <v>765</v>
      </c>
      <c r="D165" s="423"/>
      <c r="E165" s="424"/>
      <c r="F165" s="424"/>
      <c r="G165" s="425"/>
      <c r="H165" s="425"/>
      <c r="I165" s="428"/>
    </row>
    <row r="166" spans="1:9" ht="16.5">
      <c r="A166" s="434" t="s">
        <v>231</v>
      </c>
      <c r="B166" s="435">
        <v>4</v>
      </c>
      <c r="C166" s="445"/>
      <c r="D166" s="441" t="s">
        <v>94</v>
      </c>
      <c r="E166" s="437" t="s">
        <v>263</v>
      </c>
      <c r="F166" s="437" t="s">
        <v>272</v>
      </c>
      <c r="G166" s="438" t="s">
        <v>121</v>
      </c>
      <c r="H166" s="438" t="s">
        <v>97</v>
      </c>
      <c r="I166" s="442" t="s">
        <v>446</v>
      </c>
    </row>
    <row r="167" spans="1:9" ht="16.5">
      <c r="A167" s="288" t="s">
        <v>361</v>
      </c>
      <c r="B167" s="289">
        <v>5</v>
      </c>
      <c r="C167" s="444"/>
      <c r="D167" s="142" t="s">
        <v>722</v>
      </c>
      <c r="E167" s="144" t="s">
        <v>264</v>
      </c>
      <c r="F167" s="657" t="s">
        <v>271</v>
      </c>
      <c r="G167" s="143" t="s">
        <v>121</v>
      </c>
      <c r="H167" s="143" t="s">
        <v>97</v>
      </c>
      <c r="I167" s="290" t="s">
        <v>285</v>
      </c>
    </row>
    <row r="168" spans="1:9" ht="16.5">
      <c r="A168" s="288" t="s">
        <v>362</v>
      </c>
      <c r="B168" s="289">
        <v>5</v>
      </c>
      <c r="C168" s="444"/>
      <c r="D168" s="142" t="s">
        <v>664</v>
      </c>
      <c r="E168" s="144" t="s">
        <v>260</v>
      </c>
      <c r="F168" s="657" t="s">
        <v>271</v>
      </c>
      <c r="G168" s="143" t="s">
        <v>81</v>
      </c>
      <c r="H168" s="143" t="s">
        <v>97</v>
      </c>
      <c r="I168" s="290" t="s">
        <v>291</v>
      </c>
    </row>
    <row r="169" spans="1:9" ht="16.5">
      <c r="A169" s="288" t="s">
        <v>623</v>
      </c>
      <c r="B169" s="289">
        <v>5</v>
      </c>
      <c r="C169" s="482" t="s">
        <v>622</v>
      </c>
      <c r="D169" s="142"/>
      <c r="E169" s="144"/>
      <c r="F169" s="657"/>
      <c r="G169" s="143"/>
      <c r="H169" s="143"/>
      <c r="I169" s="290"/>
    </row>
    <row r="170" spans="1:9" ht="16.5">
      <c r="A170" s="288" t="s">
        <v>363</v>
      </c>
      <c r="B170" s="289">
        <v>5</v>
      </c>
      <c r="C170" s="444"/>
      <c r="D170" s="142" t="s">
        <v>94</v>
      </c>
      <c r="E170" s="144" t="s">
        <v>260</v>
      </c>
      <c r="F170" s="657" t="s">
        <v>271</v>
      </c>
      <c r="G170" s="143" t="s">
        <v>121</v>
      </c>
      <c r="H170" s="143" t="s">
        <v>85</v>
      </c>
      <c r="I170" s="290" t="s">
        <v>294</v>
      </c>
    </row>
    <row r="171" spans="1:9" ht="16.5">
      <c r="A171" s="288" t="s">
        <v>770</v>
      </c>
      <c r="B171" s="422">
        <v>5</v>
      </c>
      <c r="C171" s="482" t="s">
        <v>765</v>
      </c>
      <c r="D171" s="142" t="s">
        <v>80</v>
      </c>
      <c r="E171" s="144"/>
      <c r="F171" s="657"/>
      <c r="G171" s="143"/>
      <c r="H171" s="143"/>
      <c r="I171" s="290"/>
    </row>
    <row r="172" spans="1:9" ht="16.5">
      <c r="A172" s="288" t="s">
        <v>364</v>
      </c>
      <c r="B172" s="289">
        <v>5</v>
      </c>
      <c r="C172" s="444"/>
      <c r="D172" s="142" t="s">
        <v>80</v>
      </c>
      <c r="E172" s="144" t="s">
        <v>264</v>
      </c>
      <c r="F172" s="657" t="s">
        <v>271</v>
      </c>
      <c r="G172" s="143" t="s">
        <v>89</v>
      </c>
      <c r="H172" s="143" t="s">
        <v>90</v>
      </c>
      <c r="I172" s="290" t="s">
        <v>296</v>
      </c>
    </row>
    <row r="173" spans="1:9" ht="16.5">
      <c r="A173" s="288" t="s">
        <v>365</v>
      </c>
      <c r="B173" s="289">
        <v>5</v>
      </c>
      <c r="C173" s="444"/>
      <c r="D173" s="142" t="s">
        <v>94</v>
      </c>
      <c r="E173" s="144" t="s">
        <v>260</v>
      </c>
      <c r="F173" s="657" t="s">
        <v>271</v>
      </c>
      <c r="G173" s="143" t="s">
        <v>366</v>
      </c>
      <c r="H173" s="143" t="s">
        <v>87</v>
      </c>
      <c r="I173" s="290" t="s">
        <v>298</v>
      </c>
    </row>
    <row r="174" spans="1:9" ht="16.5">
      <c r="A174" s="288" t="s">
        <v>377</v>
      </c>
      <c r="B174" s="289">
        <v>5</v>
      </c>
      <c r="C174" s="444"/>
      <c r="D174" s="142" t="s">
        <v>98</v>
      </c>
      <c r="E174" s="144" t="s">
        <v>264</v>
      </c>
      <c r="F174" s="657" t="s">
        <v>271</v>
      </c>
      <c r="G174" s="143" t="s">
        <v>110</v>
      </c>
      <c r="H174" s="143" t="s">
        <v>87</v>
      </c>
      <c r="I174" s="290" t="s">
        <v>378</v>
      </c>
    </row>
    <row r="175" spans="1:9" ht="16.5">
      <c r="A175" s="288" t="s">
        <v>367</v>
      </c>
      <c r="B175" s="289">
        <v>5</v>
      </c>
      <c r="C175" s="444"/>
      <c r="D175" s="142" t="s">
        <v>94</v>
      </c>
      <c r="E175" s="144" t="s">
        <v>260</v>
      </c>
      <c r="F175" s="657" t="s">
        <v>271</v>
      </c>
      <c r="G175" s="143" t="s">
        <v>89</v>
      </c>
      <c r="H175" s="143" t="s">
        <v>85</v>
      </c>
      <c r="I175" s="290" t="s">
        <v>288</v>
      </c>
    </row>
    <row r="176" spans="1:9" ht="16.5">
      <c r="A176" s="288" t="s">
        <v>541</v>
      </c>
      <c r="B176" s="289">
        <v>5</v>
      </c>
      <c r="C176" s="444"/>
      <c r="D176" s="142" t="s">
        <v>664</v>
      </c>
      <c r="E176" s="144" t="s">
        <v>260</v>
      </c>
      <c r="F176" s="657" t="s">
        <v>271</v>
      </c>
      <c r="G176" s="143" t="s">
        <v>121</v>
      </c>
      <c r="H176" s="143" t="s">
        <v>87</v>
      </c>
      <c r="I176" s="290" t="s">
        <v>379</v>
      </c>
    </row>
    <row r="177" spans="1:9" ht="16.5">
      <c r="A177" s="288" t="s">
        <v>368</v>
      </c>
      <c r="B177" s="289">
        <v>5</v>
      </c>
      <c r="C177" s="444"/>
      <c r="D177" s="142" t="s">
        <v>722</v>
      </c>
      <c r="E177" s="144" t="s">
        <v>264</v>
      </c>
      <c r="F177" s="657" t="s">
        <v>272</v>
      </c>
      <c r="G177" s="143" t="s">
        <v>81</v>
      </c>
      <c r="H177" s="143" t="s">
        <v>97</v>
      </c>
      <c r="I177" s="290" t="s">
        <v>301</v>
      </c>
    </row>
    <row r="178" spans="1:9" ht="16.5">
      <c r="A178" s="288" t="s">
        <v>616</v>
      </c>
      <c r="B178" s="289">
        <v>5</v>
      </c>
      <c r="C178" s="444"/>
      <c r="D178" s="142"/>
      <c r="E178" s="144"/>
      <c r="F178" s="657"/>
      <c r="G178" s="143"/>
      <c r="H178" s="143"/>
      <c r="I178" s="290"/>
    </row>
    <row r="179" spans="1:9" ht="16.5">
      <c r="A179" s="288" t="s">
        <v>369</v>
      </c>
      <c r="B179" s="289">
        <v>5</v>
      </c>
      <c r="C179" s="446"/>
      <c r="D179" s="142" t="s">
        <v>665</v>
      </c>
      <c r="E179" s="144" t="s">
        <v>264</v>
      </c>
      <c r="F179" s="657" t="s">
        <v>271</v>
      </c>
      <c r="G179" s="143" t="s">
        <v>89</v>
      </c>
      <c r="H179" s="143" t="s">
        <v>97</v>
      </c>
      <c r="I179" s="290" t="s">
        <v>286</v>
      </c>
    </row>
    <row r="180" spans="1:9" ht="17.25" thickBot="1">
      <c r="A180" s="291" t="s">
        <v>621</v>
      </c>
      <c r="B180" s="292">
        <v>5</v>
      </c>
      <c r="C180" s="481" t="s">
        <v>618</v>
      </c>
      <c r="D180" s="145"/>
      <c r="E180" s="146"/>
      <c r="F180" s="658"/>
      <c r="G180" s="147"/>
      <c r="H180" s="147"/>
      <c r="I180" s="293"/>
    </row>
    <row r="181" spans="1:9" ht="16.5" thickTop="1">
      <c r="B181" s="300"/>
      <c r="C181" s="447"/>
    </row>
    <row r="182" spans="1:9">
      <c r="B182" s="300"/>
      <c r="C182" s="447"/>
    </row>
    <row r="183" spans="1:9">
      <c r="B183" s="300"/>
      <c r="C183" s="447"/>
    </row>
  </sheetData>
  <sortState ref="A3:I167">
    <sortCondition ref="B3:B167"/>
    <sortCondition ref="A3:A167"/>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6"/>
  <sheetViews>
    <sheetView showGridLines="0" workbookViewId="0">
      <pane ySplit="2" topLeftCell="A3" activePane="bottomLeft" state="frozen"/>
      <selection pane="bottomLeft" activeCell="A3" sqref="A3"/>
    </sheetView>
  </sheetViews>
  <sheetFormatPr defaultColWidth="13" defaultRowHeight="15.75"/>
  <cols>
    <col min="1" max="1" width="20" style="419" customWidth="1"/>
    <col min="2" max="2" width="6.25" style="419" bestFit="1" customWidth="1"/>
    <col min="3" max="3" width="13.375" style="420" bestFit="1" customWidth="1"/>
    <col min="4" max="4" width="12.625" style="420" bestFit="1" customWidth="1"/>
    <col min="5" max="5" width="8.25" style="420" bestFit="1" customWidth="1"/>
    <col min="6" max="6" width="13" style="420" bestFit="1" customWidth="1"/>
    <col min="7" max="7" width="10.875" style="420" bestFit="1" customWidth="1"/>
    <col min="8" max="8" width="28.875" style="419" bestFit="1" customWidth="1"/>
    <col min="9" max="9" width="9" style="407" bestFit="1" customWidth="1"/>
    <col min="10" max="16384" width="13" style="407"/>
  </cols>
  <sheetData>
    <row r="1" spans="1:10" ht="24" thickBot="1">
      <c r="A1" s="405" t="s">
        <v>834</v>
      </c>
      <c r="B1" s="406"/>
      <c r="C1" s="406"/>
      <c r="D1" s="406"/>
      <c r="E1" s="406"/>
      <c r="F1" s="406"/>
      <c r="G1" s="406"/>
      <c r="H1" s="406"/>
    </row>
    <row r="2" spans="1:10" s="669" customFormat="1" ht="16.5">
      <c r="A2" s="665" t="s">
        <v>102</v>
      </c>
      <c r="B2" s="666" t="s">
        <v>4</v>
      </c>
      <c r="C2" s="666" t="s">
        <v>106</v>
      </c>
      <c r="D2" s="666" t="s">
        <v>258</v>
      </c>
      <c r="E2" s="667" t="s">
        <v>259</v>
      </c>
      <c r="F2" s="666" t="s">
        <v>73</v>
      </c>
      <c r="G2" s="666" t="s">
        <v>27</v>
      </c>
      <c r="H2" s="668" t="s">
        <v>114</v>
      </c>
      <c r="J2" s="670"/>
    </row>
    <row r="3" spans="1:10" s="408" customFormat="1" ht="16.5">
      <c r="A3" s="472" t="s">
        <v>79</v>
      </c>
      <c r="B3" s="409">
        <v>0</v>
      </c>
      <c r="C3" s="410" t="s">
        <v>80</v>
      </c>
      <c r="D3" s="86" t="s">
        <v>263</v>
      </c>
      <c r="E3" s="88" t="s">
        <v>271</v>
      </c>
      <c r="F3" s="88" t="s">
        <v>81</v>
      </c>
      <c r="G3" s="88" t="s">
        <v>82</v>
      </c>
      <c r="H3" s="411" t="s">
        <v>579</v>
      </c>
      <c r="J3" s="407"/>
    </row>
    <row r="4" spans="1:10" s="408" customFormat="1" ht="16.5">
      <c r="A4" s="472" t="s">
        <v>557</v>
      </c>
      <c r="B4" s="412">
        <v>0</v>
      </c>
      <c r="C4" s="410" t="s">
        <v>94</v>
      </c>
      <c r="D4" s="86" t="s">
        <v>260</v>
      </c>
      <c r="E4" s="88" t="s">
        <v>271</v>
      </c>
      <c r="F4" s="88" t="s">
        <v>121</v>
      </c>
      <c r="G4" s="88" t="s">
        <v>87</v>
      </c>
      <c r="H4" s="411" t="s">
        <v>402</v>
      </c>
      <c r="J4" s="407"/>
    </row>
    <row r="5" spans="1:10" s="408" customFormat="1" ht="16.5">
      <c r="A5" s="472" t="s">
        <v>563</v>
      </c>
      <c r="B5" s="412">
        <v>0</v>
      </c>
      <c r="C5" s="410" t="s">
        <v>94</v>
      </c>
      <c r="D5" s="86" t="s">
        <v>260</v>
      </c>
      <c r="E5" s="88" t="s">
        <v>271</v>
      </c>
      <c r="F5" s="85" t="s">
        <v>121</v>
      </c>
      <c r="G5" s="88" t="s">
        <v>97</v>
      </c>
      <c r="H5" s="411" t="s">
        <v>564</v>
      </c>
      <c r="J5" s="407"/>
    </row>
    <row r="6" spans="1:10" ht="16.5">
      <c r="A6" s="472" t="s">
        <v>577</v>
      </c>
      <c r="B6" s="412">
        <v>0</v>
      </c>
      <c r="C6" s="83" t="s">
        <v>94</v>
      </c>
      <c r="D6" s="86" t="s">
        <v>260</v>
      </c>
      <c r="E6" s="88" t="s">
        <v>271</v>
      </c>
      <c r="F6" s="85" t="s">
        <v>121</v>
      </c>
      <c r="G6" s="88" t="s">
        <v>87</v>
      </c>
      <c r="H6" s="413" t="s">
        <v>711</v>
      </c>
      <c r="I6" s="408"/>
    </row>
    <row r="7" spans="1:10" ht="16.5">
      <c r="A7" s="515" t="s">
        <v>128</v>
      </c>
      <c r="B7" s="504">
        <v>0</v>
      </c>
      <c r="C7" s="516" t="s">
        <v>129</v>
      </c>
      <c r="D7" s="506" t="s">
        <v>260</v>
      </c>
      <c r="E7" s="510" t="s">
        <v>271</v>
      </c>
      <c r="F7" s="510" t="s">
        <v>121</v>
      </c>
      <c r="G7" s="510" t="s">
        <v>87</v>
      </c>
      <c r="H7" s="517" t="s">
        <v>307</v>
      </c>
      <c r="I7" s="408"/>
    </row>
    <row r="8" spans="1:10" ht="16.5">
      <c r="A8" s="515" t="s">
        <v>130</v>
      </c>
      <c r="B8" s="504">
        <v>0</v>
      </c>
      <c r="C8" s="516" t="s">
        <v>129</v>
      </c>
      <c r="D8" s="506" t="s">
        <v>260</v>
      </c>
      <c r="E8" s="510" t="s">
        <v>271</v>
      </c>
      <c r="F8" s="510" t="s">
        <v>81</v>
      </c>
      <c r="G8" s="510" t="s">
        <v>82</v>
      </c>
      <c r="H8" s="517" t="s">
        <v>693</v>
      </c>
      <c r="I8" s="408"/>
    </row>
    <row r="9" spans="1:10" ht="16.5">
      <c r="A9" s="472" t="s">
        <v>580</v>
      </c>
      <c r="B9" s="412">
        <v>0</v>
      </c>
      <c r="C9" s="410" t="s">
        <v>98</v>
      </c>
      <c r="D9" s="86" t="s">
        <v>260</v>
      </c>
      <c r="E9" s="88" t="s">
        <v>271</v>
      </c>
      <c r="F9" s="88" t="s">
        <v>121</v>
      </c>
      <c r="G9" s="88" t="s">
        <v>87</v>
      </c>
      <c r="H9" s="411" t="s">
        <v>581</v>
      </c>
      <c r="I9" s="408"/>
    </row>
    <row r="10" spans="1:10" ht="16.5">
      <c r="A10" s="488" t="s">
        <v>565</v>
      </c>
      <c r="B10" s="490">
        <v>0</v>
      </c>
      <c r="C10" s="491" t="s">
        <v>664</v>
      </c>
      <c r="D10" s="492" t="s">
        <v>260</v>
      </c>
      <c r="E10" s="493" t="s">
        <v>271</v>
      </c>
      <c r="F10" s="493" t="s">
        <v>121</v>
      </c>
      <c r="G10" s="493" t="s">
        <v>87</v>
      </c>
      <c r="H10" s="495" t="s">
        <v>566</v>
      </c>
      <c r="I10" s="408"/>
    </row>
    <row r="11" spans="1:10" ht="16.5">
      <c r="A11" s="489" t="s">
        <v>416</v>
      </c>
      <c r="B11" s="490">
        <v>0</v>
      </c>
      <c r="C11" s="491" t="s">
        <v>664</v>
      </c>
      <c r="D11" s="492" t="s">
        <v>264</v>
      </c>
      <c r="E11" s="493" t="s">
        <v>273</v>
      </c>
      <c r="F11" s="493" t="s">
        <v>81</v>
      </c>
      <c r="G11" s="493" t="s">
        <v>138</v>
      </c>
      <c r="H11" s="495" t="s">
        <v>417</v>
      </c>
      <c r="I11" s="408"/>
    </row>
    <row r="12" spans="1:10" ht="16.5">
      <c r="A12" s="489" t="s">
        <v>582</v>
      </c>
      <c r="B12" s="490">
        <v>0</v>
      </c>
      <c r="C12" s="491" t="s">
        <v>664</v>
      </c>
      <c r="D12" s="492" t="s">
        <v>265</v>
      </c>
      <c r="E12" s="493" t="s">
        <v>271</v>
      </c>
      <c r="F12" s="493" t="s">
        <v>81</v>
      </c>
      <c r="G12" s="493" t="s">
        <v>97</v>
      </c>
      <c r="H12" s="495" t="s">
        <v>583</v>
      </c>
      <c r="I12" s="408"/>
    </row>
    <row r="13" spans="1:10" ht="16.5">
      <c r="A13" s="472" t="s">
        <v>558</v>
      </c>
      <c r="B13" s="412">
        <v>0</v>
      </c>
      <c r="C13" s="410" t="s">
        <v>665</v>
      </c>
      <c r="D13" s="86" t="s">
        <v>260</v>
      </c>
      <c r="E13" s="88" t="s">
        <v>271</v>
      </c>
      <c r="F13" s="88" t="s">
        <v>121</v>
      </c>
      <c r="G13" s="88" t="s">
        <v>90</v>
      </c>
      <c r="H13" s="411" t="s">
        <v>559</v>
      </c>
      <c r="I13" s="408"/>
    </row>
    <row r="14" spans="1:10" ht="16.5">
      <c r="A14" s="472" t="s">
        <v>567</v>
      </c>
      <c r="B14" s="412">
        <v>0</v>
      </c>
      <c r="C14" s="410" t="s">
        <v>665</v>
      </c>
      <c r="D14" s="86" t="s">
        <v>568</v>
      </c>
      <c r="E14" s="88" t="s">
        <v>271</v>
      </c>
      <c r="F14" s="88" t="s">
        <v>81</v>
      </c>
      <c r="G14" s="88" t="s">
        <v>87</v>
      </c>
      <c r="H14" s="411" t="s">
        <v>569</v>
      </c>
      <c r="I14" s="408"/>
    </row>
    <row r="15" spans="1:10" ht="16.5">
      <c r="A15" s="472" t="s">
        <v>570</v>
      </c>
      <c r="B15" s="412">
        <v>0</v>
      </c>
      <c r="C15" s="410" t="s">
        <v>665</v>
      </c>
      <c r="D15" s="86" t="s">
        <v>260</v>
      </c>
      <c r="E15" s="88" t="s">
        <v>271</v>
      </c>
      <c r="F15" s="88" t="s">
        <v>121</v>
      </c>
      <c r="G15" s="88" t="s">
        <v>571</v>
      </c>
      <c r="H15" s="411" t="s">
        <v>314</v>
      </c>
      <c r="I15" s="408"/>
    </row>
    <row r="16" spans="1:10" ht="16.5">
      <c r="A16" s="472" t="s">
        <v>131</v>
      </c>
      <c r="B16" s="412">
        <v>0</v>
      </c>
      <c r="C16" s="410" t="s">
        <v>665</v>
      </c>
      <c r="D16" s="86" t="s">
        <v>260</v>
      </c>
      <c r="E16" s="88" t="s">
        <v>271</v>
      </c>
      <c r="F16" s="88" t="s">
        <v>109</v>
      </c>
      <c r="G16" s="88" t="s">
        <v>87</v>
      </c>
      <c r="H16" s="411" t="s">
        <v>308</v>
      </c>
      <c r="I16" s="408"/>
    </row>
    <row r="17" spans="1:9" ht="16.5">
      <c r="A17" s="472" t="s">
        <v>390</v>
      </c>
      <c r="B17" s="412">
        <v>0</v>
      </c>
      <c r="C17" s="410" t="s">
        <v>665</v>
      </c>
      <c r="D17" s="86" t="s">
        <v>262</v>
      </c>
      <c r="E17" s="88" t="s">
        <v>271</v>
      </c>
      <c r="F17" s="88" t="s">
        <v>110</v>
      </c>
      <c r="G17" s="88" t="s">
        <v>90</v>
      </c>
      <c r="H17" s="411" t="s">
        <v>308</v>
      </c>
      <c r="I17" s="408"/>
    </row>
    <row r="18" spans="1:9" ht="16.5">
      <c r="A18" s="472" t="s">
        <v>572</v>
      </c>
      <c r="B18" s="412">
        <v>0</v>
      </c>
      <c r="C18" s="410" t="s">
        <v>665</v>
      </c>
      <c r="D18" s="86" t="s">
        <v>260</v>
      </c>
      <c r="E18" s="88" t="s">
        <v>271</v>
      </c>
      <c r="F18" s="88" t="s">
        <v>121</v>
      </c>
      <c r="G18" s="88" t="s">
        <v>85</v>
      </c>
      <c r="H18" s="411" t="s">
        <v>573</v>
      </c>
      <c r="I18" s="408"/>
    </row>
    <row r="19" spans="1:9" ht="16.5">
      <c r="A19" s="472" t="s">
        <v>574</v>
      </c>
      <c r="B19" s="412">
        <v>0</v>
      </c>
      <c r="C19" s="410" t="s">
        <v>665</v>
      </c>
      <c r="D19" s="86" t="s">
        <v>262</v>
      </c>
      <c r="E19" s="88" t="s">
        <v>271</v>
      </c>
      <c r="F19" s="88" t="s">
        <v>121</v>
      </c>
      <c r="G19" s="88" t="s">
        <v>87</v>
      </c>
      <c r="H19" s="411" t="s">
        <v>575</v>
      </c>
      <c r="I19" s="408"/>
    </row>
    <row r="20" spans="1:9" ht="16.5">
      <c r="A20" s="472" t="s">
        <v>418</v>
      </c>
      <c r="B20" s="412">
        <v>0</v>
      </c>
      <c r="C20" s="410" t="s">
        <v>665</v>
      </c>
      <c r="D20" s="86" t="s">
        <v>260</v>
      </c>
      <c r="E20" s="88" t="s">
        <v>271</v>
      </c>
      <c r="F20" s="88" t="s">
        <v>121</v>
      </c>
      <c r="G20" s="88" t="s">
        <v>93</v>
      </c>
      <c r="H20" s="411" t="s">
        <v>420</v>
      </c>
      <c r="I20" s="408"/>
    </row>
    <row r="21" spans="1:9" ht="16.5">
      <c r="A21" s="472" t="s">
        <v>560</v>
      </c>
      <c r="B21" s="412">
        <v>0</v>
      </c>
      <c r="C21" s="410" t="s">
        <v>84</v>
      </c>
      <c r="D21" s="86" t="s">
        <v>260</v>
      </c>
      <c r="E21" s="88" t="s">
        <v>271</v>
      </c>
      <c r="F21" s="88" t="s">
        <v>561</v>
      </c>
      <c r="G21" s="88" t="s">
        <v>96</v>
      </c>
      <c r="H21" s="411" t="s">
        <v>562</v>
      </c>
      <c r="I21" s="408"/>
    </row>
    <row r="22" spans="1:9" ht="16.5">
      <c r="A22" s="472" t="s">
        <v>83</v>
      </c>
      <c r="B22" s="412">
        <v>0</v>
      </c>
      <c r="C22" s="410" t="s">
        <v>84</v>
      </c>
      <c r="D22" s="86" t="s">
        <v>260</v>
      </c>
      <c r="E22" s="88" t="s">
        <v>271</v>
      </c>
      <c r="F22" s="88" t="s">
        <v>108</v>
      </c>
      <c r="G22" s="88" t="s">
        <v>85</v>
      </c>
      <c r="H22" s="411" t="s">
        <v>86</v>
      </c>
      <c r="I22" s="408"/>
    </row>
    <row r="23" spans="1:9" ht="16.5">
      <c r="A23" s="472" t="s">
        <v>576</v>
      </c>
      <c r="B23" s="412">
        <v>0</v>
      </c>
      <c r="C23" s="410" t="s">
        <v>84</v>
      </c>
      <c r="D23" s="86" t="s">
        <v>260</v>
      </c>
      <c r="E23" s="88" t="s">
        <v>271</v>
      </c>
      <c r="F23" s="88" t="s">
        <v>109</v>
      </c>
      <c r="G23" s="88" t="s">
        <v>107</v>
      </c>
      <c r="H23" s="411"/>
      <c r="I23" s="408"/>
    </row>
    <row r="24" spans="1:9" ht="16.5">
      <c r="A24" s="474" t="s">
        <v>88</v>
      </c>
      <c r="B24" s="461">
        <v>0</v>
      </c>
      <c r="C24" s="486" t="s">
        <v>84</v>
      </c>
      <c r="D24" s="149" t="s">
        <v>262</v>
      </c>
      <c r="E24" s="150" t="s">
        <v>271</v>
      </c>
      <c r="F24" s="151" t="s">
        <v>89</v>
      </c>
      <c r="G24" s="151" t="s">
        <v>90</v>
      </c>
      <c r="H24" s="487" t="s">
        <v>578</v>
      </c>
      <c r="I24" s="408"/>
    </row>
    <row r="25" spans="1:9" ht="16.5">
      <c r="A25" s="472" t="s">
        <v>586</v>
      </c>
      <c r="B25" s="412">
        <v>1</v>
      </c>
      <c r="C25" s="140" t="s">
        <v>80</v>
      </c>
      <c r="D25" s="141" t="s">
        <v>266</v>
      </c>
      <c r="E25" s="519" t="s">
        <v>271</v>
      </c>
      <c r="F25" s="104" t="s">
        <v>81</v>
      </c>
      <c r="G25" s="88" t="s">
        <v>486</v>
      </c>
      <c r="H25" s="414" t="s">
        <v>587</v>
      </c>
      <c r="I25" s="408"/>
    </row>
    <row r="26" spans="1:9" ht="16.5">
      <c r="A26" s="472" t="s">
        <v>137</v>
      </c>
      <c r="B26" s="412">
        <v>1</v>
      </c>
      <c r="C26" s="140" t="s">
        <v>80</v>
      </c>
      <c r="D26" s="141" t="s">
        <v>260</v>
      </c>
      <c r="E26" s="519" t="s">
        <v>271</v>
      </c>
      <c r="F26" s="104" t="s">
        <v>81</v>
      </c>
      <c r="G26" s="104" t="s">
        <v>138</v>
      </c>
      <c r="H26" s="415" t="s">
        <v>139</v>
      </c>
      <c r="I26" s="408"/>
    </row>
    <row r="27" spans="1:9" ht="16.5">
      <c r="A27" s="472" t="s">
        <v>597</v>
      </c>
      <c r="B27" s="412">
        <v>1</v>
      </c>
      <c r="C27" s="140" t="s">
        <v>80</v>
      </c>
      <c r="D27" s="141" t="s">
        <v>265</v>
      </c>
      <c r="E27" s="519" t="s">
        <v>271</v>
      </c>
      <c r="F27" s="104" t="s">
        <v>81</v>
      </c>
      <c r="G27" s="88" t="s">
        <v>90</v>
      </c>
      <c r="H27" s="415" t="s">
        <v>598</v>
      </c>
      <c r="I27" s="408"/>
    </row>
    <row r="28" spans="1:9" ht="16.5">
      <c r="A28" s="475" t="s">
        <v>653</v>
      </c>
      <c r="B28" s="460">
        <v>1</v>
      </c>
      <c r="C28" s="166" t="s">
        <v>80</v>
      </c>
      <c r="D28" s="89" t="s">
        <v>266</v>
      </c>
      <c r="E28" s="520" t="s">
        <v>584</v>
      </c>
      <c r="F28" s="165" t="s">
        <v>465</v>
      </c>
      <c r="G28" s="165" t="s">
        <v>97</v>
      </c>
      <c r="H28" s="453" t="s">
        <v>652</v>
      </c>
      <c r="I28" s="408"/>
    </row>
    <row r="29" spans="1:9" ht="16.5">
      <c r="A29" s="472" t="s">
        <v>613</v>
      </c>
      <c r="B29" s="412">
        <v>1</v>
      </c>
      <c r="C29" s="140" t="s">
        <v>80</v>
      </c>
      <c r="D29" s="89" t="s">
        <v>263</v>
      </c>
      <c r="E29" s="519" t="s">
        <v>271</v>
      </c>
      <c r="F29" s="104" t="s">
        <v>81</v>
      </c>
      <c r="G29" s="104" t="s">
        <v>85</v>
      </c>
      <c r="H29" s="418" t="s">
        <v>604</v>
      </c>
      <c r="I29" s="408"/>
    </row>
    <row r="30" spans="1:9" ht="16.5">
      <c r="A30" s="472" t="s">
        <v>605</v>
      </c>
      <c r="B30" s="412">
        <v>1</v>
      </c>
      <c r="C30" s="140" t="s">
        <v>80</v>
      </c>
      <c r="D30" s="89" t="s">
        <v>263</v>
      </c>
      <c r="E30" s="519" t="s">
        <v>271</v>
      </c>
      <c r="F30" s="104" t="s">
        <v>81</v>
      </c>
      <c r="G30" s="104" t="s">
        <v>85</v>
      </c>
      <c r="H30" s="418" t="s">
        <v>604</v>
      </c>
      <c r="I30" s="408"/>
    </row>
    <row r="31" spans="1:9" ht="16.5">
      <c r="A31" s="472" t="s">
        <v>595</v>
      </c>
      <c r="B31" s="462">
        <v>1</v>
      </c>
      <c r="C31" s="87" t="s">
        <v>94</v>
      </c>
      <c r="D31" s="84" t="s">
        <v>265</v>
      </c>
      <c r="E31" s="85" t="s">
        <v>271</v>
      </c>
      <c r="F31" s="85" t="s">
        <v>121</v>
      </c>
      <c r="G31" s="88" t="s">
        <v>97</v>
      </c>
      <c r="H31" s="416" t="s">
        <v>596</v>
      </c>
      <c r="I31" s="408"/>
    </row>
    <row r="32" spans="1:9" ht="16.5">
      <c r="A32" s="472" t="s">
        <v>655</v>
      </c>
      <c r="B32" s="412">
        <v>1</v>
      </c>
      <c r="C32" s="140" t="s">
        <v>94</v>
      </c>
      <c r="D32" s="141" t="s">
        <v>656</v>
      </c>
      <c r="E32" s="519" t="s">
        <v>271</v>
      </c>
      <c r="F32" s="104" t="s">
        <v>89</v>
      </c>
      <c r="G32" s="88" t="s">
        <v>85</v>
      </c>
      <c r="H32" s="415" t="s">
        <v>719</v>
      </c>
      <c r="I32" s="408"/>
    </row>
    <row r="33" spans="1:9" ht="16.5">
      <c r="A33" s="472" t="s">
        <v>694</v>
      </c>
      <c r="B33" s="462">
        <v>1</v>
      </c>
      <c r="C33" s="87" t="s">
        <v>94</v>
      </c>
      <c r="D33" s="84" t="s">
        <v>262</v>
      </c>
      <c r="E33" s="85" t="s">
        <v>271</v>
      </c>
      <c r="F33" s="85" t="s">
        <v>81</v>
      </c>
      <c r="G33" s="88" t="s">
        <v>486</v>
      </c>
      <c r="H33" s="416" t="s">
        <v>314</v>
      </c>
      <c r="I33" s="408"/>
    </row>
    <row r="34" spans="1:9" ht="16.5">
      <c r="A34" s="473" t="s">
        <v>654</v>
      </c>
      <c r="B34" s="460">
        <v>1</v>
      </c>
      <c r="C34" s="140" t="s">
        <v>94</v>
      </c>
      <c r="D34" s="141" t="s">
        <v>260</v>
      </c>
      <c r="E34" s="141" t="s">
        <v>271</v>
      </c>
      <c r="F34" s="104" t="s">
        <v>121</v>
      </c>
      <c r="G34" s="88" t="s">
        <v>87</v>
      </c>
      <c r="H34" s="453" t="s">
        <v>603</v>
      </c>
      <c r="I34" s="408"/>
    </row>
    <row r="35" spans="1:9" ht="16.5">
      <c r="A35" s="472" t="s">
        <v>602</v>
      </c>
      <c r="B35" s="412">
        <v>1</v>
      </c>
      <c r="C35" s="140" t="s">
        <v>94</v>
      </c>
      <c r="D35" s="141" t="s">
        <v>260</v>
      </c>
      <c r="E35" s="141" t="s">
        <v>271</v>
      </c>
      <c r="F35" s="104" t="s">
        <v>121</v>
      </c>
      <c r="G35" s="88" t="s">
        <v>87</v>
      </c>
      <c r="H35" s="414" t="s">
        <v>603</v>
      </c>
      <c r="I35" s="408"/>
    </row>
    <row r="36" spans="1:9" ht="16.5">
      <c r="A36" s="473" t="s">
        <v>146</v>
      </c>
      <c r="B36" s="460">
        <v>1</v>
      </c>
      <c r="C36" s="166" t="s">
        <v>94</v>
      </c>
      <c r="D36" s="89" t="s">
        <v>267</v>
      </c>
      <c r="E36" s="521" t="s">
        <v>272</v>
      </c>
      <c r="F36" s="165" t="s">
        <v>121</v>
      </c>
      <c r="G36" s="165" t="s">
        <v>97</v>
      </c>
      <c r="H36" s="454" t="s">
        <v>671</v>
      </c>
      <c r="I36" s="408"/>
    </row>
    <row r="37" spans="1:9" ht="16.5">
      <c r="A37" s="473" t="s">
        <v>534</v>
      </c>
      <c r="B37" s="460">
        <v>1</v>
      </c>
      <c r="C37" s="83" t="s">
        <v>94</v>
      </c>
      <c r="D37" s="84" t="s">
        <v>267</v>
      </c>
      <c r="E37" s="522" t="s">
        <v>271</v>
      </c>
      <c r="F37" s="165" t="s">
        <v>121</v>
      </c>
      <c r="G37" s="104" t="s">
        <v>97</v>
      </c>
      <c r="H37" s="455" t="s">
        <v>536</v>
      </c>
      <c r="I37" s="408"/>
    </row>
    <row r="38" spans="1:9" ht="16.5">
      <c r="A38" s="503" t="s">
        <v>695</v>
      </c>
      <c r="B38" s="504">
        <v>1</v>
      </c>
      <c r="C38" s="505" t="s">
        <v>129</v>
      </c>
      <c r="D38" s="506" t="s">
        <v>263</v>
      </c>
      <c r="E38" s="523" t="s">
        <v>271</v>
      </c>
      <c r="F38" s="507" t="s">
        <v>89</v>
      </c>
      <c r="G38" s="507" t="s">
        <v>90</v>
      </c>
      <c r="H38" s="508" t="s">
        <v>310</v>
      </c>
      <c r="I38" s="408"/>
    </row>
    <row r="39" spans="1:9" ht="16.5">
      <c r="A39" s="503" t="s">
        <v>556</v>
      </c>
      <c r="B39" s="504">
        <v>1</v>
      </c>
      <c r="C39" s="505" t="s">
        <v>129</v>
      </c>
      <c r="D39" s="506" t="s">
        <v>263</v>
      </c>
      <c r="E39" s="523" t="s">
        <v>271</v>
      </c>
      <c r="F39" s="507" t="s">
        <v>672</v>
      </c>
      <c r="G39" s="507" t="s">
        <v>87</v>
      </c>
      <c r="H39" s="508" t="s">
        <v>585</v>
      </c>
      <c r="I39" s="408"/>
    </row>
    <row r="40" spans="1:9" ht="16.5">
      <c r="A40" s="503" t="s">
        <v>391</v>
      </c>
      <c r="B40" s="504">
        <v>1</v>
      </c>
      <c r="C40" s="509" t="s">
        <v>129</v>
      </c>
      <c r="D40" s="506" t="s">
        <v>260</v>
      </c>
      <c r="E40" s="523" t="s">
        <v>271</v>
      </c>
      <c r="F40" s="507" t="s">
        <v>81</v>
      </c>
      <c r="G40" s="510" t="s">
        <v>87</v>
      </c>
      <c r="H40" s="508" t="s">
        <v>341</v>
      </c>
      <c r="I40" s="408"/>
    </row>
    <row r="41" spans="1:9" ht="16.5">
      <c r="A41" s="503" t="s">
        <v>611</v>
      </c>
      <c r="B41" s="504">
        <v>1</v>
      </c>
      <c r="C41" s="505" t="s">
        <v>129</v>
      </c>
      <c r="D41" s="511" t="s">
        <v>262</v>
      </c>
      <c r="E41" s="507" t="s">
        <v>271</v>
      </c>
      <c r="F41" s="510" t="s">
        <v>110</v>
      </c>
      <c r="G41" s="507" t="s">
        <v>97</v>
      </c>
      <c r="H41" s="508" t="s">
        <v>612</v>
      </c>
      <c r="I41" s="408"/>
    </row>
    <row r="42" spans="1:9" ht="16.5">
      <c r="A42" s="503" t="s">
        <v>696</v>
      </c>
      <c r="B42" s="504">
        <v>1</v>
      </c>
      <c r="C42" s="505" t="s">
        <v>129</v>
      </c>
      <c r="D42" s="511" t="s">
        <v>697</v>
      </c>
      <c r="E42" s="507" t="s">
        <v>271</v>
      </c>
      <c r="F42" s="510" t="s">
        <v>89</v>
      </c>
      <c r="G42" s="507" t="s">
        <v>221</v>
      </c>
      <c r="H42" s="508" t="s">
        <v>698</v>
      </c>
      <c r="I42" s="408"/>
    </row>
    <row r="43" spans="1:9" ht="16.5">
      <c r="A43" s="472" t="s">
        <v>720</v>
      </c>
      <c r="B43" s="412">
        <v>1</v>
      </c>
      <c r="C43" s="140" t="s">
        <v>98</v>
      </c>
      <c r="D43" s="141" t="s">
        <v>260</v>
      </c>
      <c r="E43" s="519" t="s">
        <v>584</v>
      </c>
      <c r="F43" s="104" t="s">
        <v>121</v>
      </c>
      <c r="G43" s="88" t="s">
        <v>93</v>
      </c>
      <c r="H43" s="415" t="s">
        <v>721</v>
      </c>
      <c r="I43" s="408"/>
    </row>
    <row r="44" spans="1:9" ht="16.5">
      <c r="A44" s="472" t="s">
        <v>600</v>
      </c>
      <c r="B44" s="412">
        <v>1</v>
      </c>
      <c r="C44" s="140" t="s">
        <v>98</v>
      </c>
      <c r="D44" s="141" t="s">
        <v>260</v>
      </c>
      <c r="E44" s="519" t="s">
        <v>271</v>
      </c>
      <c r="F44" s="165" t="s">
        <v>110</v>
      </c>
      <c r="G44" s="104" t="s">
        <v>87</v>
      </c>
      <c r="H44" s="417" t="s">
        <v>601</v>
      </c>
      <c r="I44" s="408"/>
    </row>
    <row r="45" spans="1:9" ht="16.5">
      <c r="A45" s="472" t="s">
        <v>712</v>
      </c>
      <c r="B45" s="412">
        <v>1</v>
      </c>
      <c r="C45" s="140" t="s">
        <v>98</v>
      </c>
      <c r="D45" s="141" t="s">
        <v>262</v>
      </c>
      <c r="E45" s="519" t="s">
        <v>271</v>
      </c>
      <c r="F45" s="165" t="s">
        <v>121</v>
      </c>
      <c r="G45" s="104" t="s">
        <v>97</v>
      </c>
      <c r="H45" s="417" t="s">
        <v>725</v>
      </c>
      <c r="I45" s="408"/>
    </row>
    <row r="46" spans="1:9" ht="16.5">
      <c r="A46" s="473" t="s">
        <v>662</v>
      </c>
      <c r="B46" s="460">
        <v>1</v>
      </c>
      <c r="C46" s="166" t="s">
        <v>98</v>
      </c>
      <c r="D46" s="84" t="s">
        <v>260</v>
      </c>
      <c r="E46" s="85" t="s">
        <v>271</v>
      </c>
      <c r="F46" s="104" t="s">
        <v>121</v>
      </c>
      <c r="G46" s="165" t="s">
        <v>87</v>
      </c>
      <c r="H46" s="453" t="s">
        <v>663</v>
      </c>
      <c r="I46" s="408"/>
    </row>
    <row r="47" spans="1:9" ht="16.5">
      <c r="A47" s="472" t="s">
        <v>699</v>
      </c>
      <c r="B47" s="412">
        <v>1</v>
      </c>
      <c r="C47" s="140" t="s">
        <v>98</v>
      </c>
      <c r="D47" s="89" t="s">
        <v>265</v>
      </c>
      <c r="E47" s="521" t="s">
        <v>271</v>
      </c>
      <c r="F47" s="104" t="s">
        <v>121</v>
      </c>
      <c r="G47" s="104" t="s">
        <v>486</v>
      </c>
      <c r="H47" s="452" t="s">
        <v>346</v>
      </c>
      <c r="I47" s="408"/>
    </row>
    <row r="48" spans="1:9" ht="16.5">
      <c r="A48" s="496" t="s">
        <v>233</v>
      </c>
      <c r="B48" s="497">
        <v>1</v>
      </c>
      <c r="C48" s="498" t="s">
        <v>664</v>
      </c>
      <c r="D48" s="498" t="s">
        <v>260</v>
      </c>
      <c r="E48" s="494" t="s">
        <v>271</v>
      </c>
      <c r="F48" s="494" t="s">
        <v>121</v>
      </c>
      <c r="G48" s="494" t="s">
        <v>242</v>
      </c>
      <c r="H48" s="501" t="s">
        <v>707</v>
      </c>
      <c r="I48" s="408"/>
    </row>
    <row r="49" spans="1:9" ht="16.5">
      <c r="A49" s="496" t="s">
        <v>700</v>
      </c>
      <c r="B49" s="497">
        <v>1</v>
      </c>
      <c r="C49" s="498" t="s">
        <v>664</v>
      </c>
      <c r="D49" s="498" t="s">
        <v>260</v>
      </c>
      <c r="E49" s="494" t="s">
        <v>271</v>
      </c>
      <c r="F49" s="494" t="s">
        <v>81</v>
      </c>
      <c r="G49" s="494" t="s">
        <v>87</v>
      </c>
      <c r="H49" s="501" t="s">
        <v>701</v>
      </c>
      <c r="I49" s="408"/>
    </row>
    <row r="50" spans="1:9" ht="16.5">
      <c r="A50" s="496" t="s">
        <v>713</v>
      </c>
      <c r="B50" s="497">
        <v>1</v>
      </c>
      <c r="C50" s="498" t="s">
        <v>664</v>
      </c>
      <c r="D50" s="498" t="s">
        <v>265</v>
      </c>
      <c r="E50" s="494" t="s">
        <v>271</v>
      </c>
      <c r="F50" s="494" t="s">
        <v>81</v>
      </c>
      <c r="G50" s="494" t="s">
        <v>97</v>
      </c>
      <c r="H50" s="501" t="s">
        <v>714</v>
      </c>
      <c r="I50" s="408"/>
    </row>
    <row r="51" spans="1:9" ht="16.5">
      <c r="A51" s="496" t="s">
        <v>648</v>
      </c>
      <c r="B51" s="497">
        <v>1</v>
      </c>
      <c r="C51" s="498" t="s">
        <v>664</v>
      </c>
      <c r="D51" s="498" t="s">
        <v>260</v>
      </c>
      <c r="E51" s="494" t="s">
        <v>584</v>
      </c>
      <c r="F51" s="494" t="s">
        <v>81</v>
      </c>
      <c r="G51" s="494" t="s">
        <v>97</v>
      </c>
      <c r="H51" s="501" t="s">
        <v>649</v>
      </c>
      <c r="I51" s="408"/>
    </row>
    <row r="52" spans="1:9" ht="16.5">
      <c r="A52" s="489" t="s">
        <v>608</v>
      </c>
      <c r="B52" s="490">
        <v>1</v>
      </c>
      <c r="C52" s="492" t="s">
        <v>664</v>
      </c>
      <c r="D52" s="498" t="s">
        <v>260</v>
      </c>
      <c r="E52" s="524" t="s">
        <v>271</v>
      </c>
      <c r="F52" s="494" t="s">
        <v>121</v>
      </c>
      <c r="G52" s="493" t="s">
        <v>85</v>
      </c>
      <c r="H52" s="502" t="s">
        <v>309</v>
      </c>
      <c r="I52" s="408"/>
    </row>
    <row r="53" spans="1:9" ht="16.5">
      <c r="A53" s="472" t="s">
        <v>650</v>
      </c>
      <c r="B53" s="412">
        <v>1</v>
      </c>
      <c r="C53" s="140" t="s">
        <v>665</v>
      </c>
      <c r="D53" s="141" t="s">
        <v>265</v>
      </c>
      <c r="E53" s="519" t="s">
        <v>271</v>
      </c>
      <c r="F53" s="104" t="s">
        <v>81</v>
      </c>
      <c r="G53" s="104" t="s">
        <v>90</v>
      </c>
      <c r="H53" s="415" t="s">
        <v>651</v>
      </c>
      <c r="I53" s="408"/>
    </row>
    <row r="54" spans="1:9" ht="16.5">
      <c r="A54" s="472" t="s">
        <v>702</v>
      </c>
      <c r="B54" s="412">
        <v>1</v>
      </c>
      <c r="C54" s="140" t="s">
        <v>665</v>
      </c>
      <c r="D54" s="141" t="s">
        <v>260</v>
      </c>
      <c r="E54" s="519" t="s">
        <v>271</v>
      </c>
      <c r="F54" s="104" t="s">
        <v>110</v>
      </c>
      <c r="G54" s="104" t="s">
        <v>97</v>
      </c>
      <c r="H54" s="415" t="s">
        <v>703</v>
      </c>
      <c r="I54" s="408"/>
    </row>
    <row r="55" spans="1:9" ht="16.5">
      <c r="A55" s="475" t="s">
        <v>715</v>
      </c>
      <c r="B55" s="460">
        <v>1</v>
      </c>
      <c r="C55" s="410" t="s">
        <v>665</v>
      </c>
      <c r="D55" s="141" t="s">
        <v>263</v>
      </c>
      <c r="E55" s="88" t="s">
        <v>271</v>
      </c>
      <c r="F55" s="88" t="s">
        <v>81</v>
      </c>
      <c r="G55" s="88" t="s">
        <v>85</v>
      </c>
      <c r="H55" s="453" t="s">
        <v>716</v>
      </c>
      <c r="I55" s="408"/>
    </row>
    <row r="56" spans="1:9" ht="16.5">
      <c r="A56" s="472" t="s">
        <v>588</v>
      </c>
      <c r="B56" s="412">
        <v>1</v>
      </c>
      <c r="C56" s="140" t="s">
        <v>665</v>
      </c>
      <c r="D56" s="141" t="s">
        <v>265</v>
      </c>
      <c r="E56" s="519" t="s">
        <v>272</v>
      </c>
      <c r="F56" s="104" t="s">
        <v>121</v>
      </c>
      <c r="G56" s="104" t="s">
        <v>85</v>
      </c>
      <c r="H56" s="415" t="s">
        <v>589</v>
      </c>
      <c r="I56" s="408"/>
    </row>
    <row r="57" spans="1:9" ht="16.5">
      <c r="A57" s="472" t="s">
        <v>590</v>
      </c>
      <c r="B57" s="412">
        <v>1</v>
      </c>
      <c r="C57" s="140" t="s">
        <v>665</v>
      </c>
      <c r="D57" s="141" t="s">
        <v>260</v>
      </c>
      <c r="E57" s="519" t="s">
        <v>271</v>
      </c>
      <c r="F57" s="165" t="s">
        <v>89</v>
      </c>
      <c r="G57" s="104" t="s">
        <v>85</v>
      </c>
      <c r="H57" s="415" t="s">
        <v>591</v>
      </c>
      <c r="I57" s="408"/>
    </row>
    <row r="58" spans="1:9" ht="16.5">
      <c r="A58" s="472" t="s">
        <v>592</v>
      </c>
      <c r="B58" s="412">
        <v>1</v>
      </c>
      <c r="C58" s="140" t="s">
        <v>665</v>
      </c>
      <c r="D58" s="89" t="s">
        <v>266</v>
      </c>
      <c r="E58" s="519" t="s">
        <v>593</v>
      </c>
      <c r="F58" s="104" t="s">
        <v>121</v>
      </c>
      <c r="G58" s="104" t="s">
        <v>97</v>
      </c>
      <c r="H58" s="415" t="s">
        <v>594</v>
      </c>
      <c r="I58" s="408"/>
    </row>
    <row r="59" spans="1:9" ht="16.5">
      <c r="A59" s="472" t="s">
        <v>606</v>
      </c>
      <c r="B59" s="412">
        <v>1</v>
      </c>
      <c r="C59" s="140" t="s">
        <v>665</v>
      </c>
      <c r="D59" s="141" t="s">
        <v>260</v>
      </c>
      <c r="E59" s="519" t="s">
        <v>271</v>
      </c>
      <c r="F59" s="104" t="s">
        <v>121</v>
      </c>
      <c r="G59" s="165" t="s">
        <v>85</v>
      </c>
      <c r="H59" s="415" t="s">
        <v>607</v>
      </c>
      <c r="I59" s="408"/>
    </row>
    <row r="60" spans="1:9" ht="16.5">
      <c r="A60" s="472" t="s">
        <v>704</v>
      </c>
      <c r="B60" s="412">
        <v>1</v>
      </c>
      <c r="C60" s="140" t="s">
        <v>665</v>
      </c>
      <c r="D60" s="141" t="s">
        <v>265</v>
      </c>
      <c r="E60" s="519" t="s">
        <v>271</v>
      </c>
      <c r="F60" s="104" t="s">
        <v>121</v>
      </c>
      <c r="G60" s="165" t="s">
        <v>85</v>
      </c>
      <c r="H60" s="415" t="s">
        <v>309</v>
      </c>
      <c r="I60" s="408"/>
    </row>
    <row r="61" spans="1:9" ht="16.5">
      <c r="A61" s="472" t="s">
        <v>609</v>
      </c>
      <c r="B61" s="412">
        <v>1</v>
      </c>
      <c r="C61" s="140" t="s">
        <v>665</v>
      </c>
      <c r="D61" s="84" t="s">
        <v>260</v>
      </c>
      <c r="E61" s="85" t="s">
        <v>271</v>
      </c>
      <c r="F61" s="88" t="s">
        <v>81</v>
      </c>
      <c r="G61" s="85" t="s">
        <v>97</v>
      </c>
      <c r="H61" s="415" t="s">
        <v>610</v>
      </c>
      <c r="I61" s="408"/>
    </row>
    <row r="62" spans="1:9" ht="16.5">
      <c r="A62" s="529" t="s">
        <v>717</v>
      </c>
      <c r="B62" s="530">
        <v>1</v>
      </c>
      <c r="C62" s="531" t="s">
        <v>84</v>
      </c>
      <c r="D62" s="176" t="s">
        <v>265</v>
      </c>
      <c r="E62" s="532" t="s">
        <v>271</v>
      </c>
      <c r="F62" s="533" t="s">
        <v>81</v>
      </c>
      <c r="G62" s="533" t="s">
        <v>486</v>
      </c>
      <c r="H62" s="534" t="s">
        <v>718</v>
      </c>
      <c r="I62" s="408"/>
    </row>
    <row r="63" spans="1:9" ht="16.5">
      <c r="A63" s="473" t="s">
        <v>660</v>
      </c>
      <c r="B63" s="460">
        <v>2</v>
      </c>
      <c r="C63" s="140" t="s">
        <v>80</v>
      </c>
      <c r="D63" s="141" t="s">
        <v>266</v>
      </c>
      <c r="E63" s="165" t="s">
        <v>271</v>
      </c>
      <c r="F63" s="104" t="s">
        <v>465</v>
      </c>
      <c r="G63" s="104" t="s">
        <v>85</v>
      </c>
      <c r="H63" s="69" t="s">
        <v>661</v>
      </c>
      <c r="I63" s="408"/>
    </row>
    <row r="64" spans="1:9" ht="16.5">
      <c r="A64" s="473" t="s">
        <v>176</v>
      </c>
      <c r="B64" s="460">
        <v>2</v>
      </c>
      <c r="C64" s="140" t="s">
        <v>80</v>
      </c>
      <c r="D64" s="141" t="s">
        <v>260</v>
      </c>
      <c r="E64" s="521" t="s">
        <v>271</v>
      </c>
      <c r="F64" s="165" t="s">
        <v>121</v>
      </c>
      <c r="G64" s="104" t="s">
        <v>138</v>
      </c>
      <c r="H64" s="452" t="s">
        <v>325</v>
      </c>
      <c r="I64" s="408"/>
    </row>
    <row r="65" spans="1:9" ht="16.5">
      <c r="A65" s="473" t="s">
        <v>887</v>
      </c>
      <c r="B65" s="460">
        <v>2</v>
      </c>
      <c r="C65" s="166" t="s">
        <v>665</v>
      </c>
      <c r="D65" s="906" t="s">
        <v>265</v>
      </c>
      <c r="E65" s="907" t="s">
        <v>271</v>
      </c>
      <c r="F65" s="908" t="s">
        <v>81</v>
      </c>
      <c r="G65" s="165" t="s">
        <v>486</v>
      </c>
      <c r="H65" s="453" t="s">
        <v>888</v>
      </c>
      <c r="I65" s="408"/>
    </row>
    <row r="66" spans="1:9" ht="16.5">
      <c r="A66" s="473" t="s">
        <v>646</v>
      </c>
      <c r="B66" s="460">
        <v>2</v>
      </c>
      <c r="C66" s="140" t="s">
        <v>94</v>
      </c>
      <c r="D66" s="141" t="s">
        <v>266</v>
      </c>
      <c r="E66" s="141" t="s">
        <v>271</v>
      </c>
      <c r="F66" s="104" t="s">
        <v>81</v>
      </c>
      <c r="G66" s="104" t="s">
        <v>87</v>
      </c>
      <c r="H66" s="453" t="s">
        <v>647</v>
      </c>
      <c r="I66" s="408"/>
    </row>
    <row r="67" spans="1:9" ht="16.5">
      <c r="A67" s="473" t="s">
        <v>632</v>
      </c>
      <c r="B67" s="460">
        <v>2</v>
      </c>
      <c r="C67" s="140" t="s">
        <v>94</v>
      </c>
      <c r="D67" s="89" t="s">
        <v>260</v>
      </c>
      <c r="E67" s="521" t="s">
        <v>271</v>
      </c>
      <c r="F67" s="165" t="s">
        <v>110</v>
      </c>
      <c r="G67" s="104" t="s">
        <v>90</v>
      </c>
      <c r="H67" s="452" t="s">
        <v>631</v>
      </c>
      <c r="I67" s="408"/>
    </row>
    <row r="68" spans="1:9" ht="16.5">
      <c r="A68" s="473" t="s">
        <v>655</v>
      </c>
      <c r="B68" s="460">
        <v>2</v>
      </c>
      <c r="C68" s="140" t="s">
        <v>94</v>
      </c>
      <c r="D68" s="141" t="s">
        <v>656</v>
      </c>
      <c r="E68" s="521" t="s">
        <v>271</v>
      </c>
      <c r="F68" s="165" t="s">
        <v>251</v>
      </c>
      <c r="G68" s="104" t="s">
        <v>87</v>
      </c>
      <c r="H68" s="453" t="s">
        <v>657</v>
      </c>
      <c r="I68" s="408"/>
    </row>
    <row r="69" spans="1:9" ht="16.5">
      <c r="A69" s="473" t="s">
        <v>638</v>
      </c>
      <c r="B69" s="460">
        <v>2</v>
      </c>
      <c r="C69" s="140" t="s">
        <v>94</v>
      </c>
      <c r="D69" s="141" t="s">
        <v>639</v>
      </c>
      <c r="E69" s="521" t="s">
        <v>271</v>
      </c>
      <c r="F69" s="165" t="s">
        <v>251</v>
      </c>
      <c r="G69" s="104" t="s">
        <v>221</v>
      </c>
      <c r="H69" s="453" t="s">
        <v>308</v>
      </c>
      <c r="I69" s="408"/>
    </row>
    <row r="70" spans="1:9" ht="16.5">
      <c r="A70" s="473" t="s">
        <v>175</v>
      </c>
      <c r="B70" s="460">
        <v>2</v>
      </c>
      <c r="C70" s="166" t="s">
        <v>94</v>
      </c>
      <c r="D70" s="89" t="s">
        <v>267</v>
      </c>
      <c r="E70" s="521" t="s">
        <v>272</v>
      </c>
      <c r="F70" s="165" t="s">
        <v>121</v>
      </c>
      <c r="G70" s="165" t="s">
        <v>97</v>
      </c>
      <c r="H70" s="454" t="s">
        <v>670</v>
      </c>
      <c r="I70" s="408"/>
    </row>
    <row r="71" spans="1:9" ht="16.5">
      <c r="A71" s="473" t="s">
        <v>705</v>
      </c>
      <c r="B71" s="460">
        <v>2</v>
      </c>
      <c r="C71" s="140" t="s">
        <v>94</v>
      </c>
      <c r="D71" s="141" t="s">
        <v>263</v>
      </c>
      <c r="E71" s="521" t="s">
        <v>272</v>
      </c>
      <c r="F71" s="165" t="s">
        <v>121</v>
      </c>
      <c r="G71" s="165" t="s">
        <v>221</v>
      </c>
      <c r="H71" s="453" t="s">
        <v>706</v>
      </c>
      <c r="I71" s="408"/>
    </row>
    <row r="72" spans="1:9" ht="16.5">
      <c r="A72" s="473" t="s">
        <v>535</v>
      </c>
      <c r="B72" s="460">
        <v>2</v>
      </c>
      <c r="C72" s="83" t="s">
        <v>94</v>
      </c>
      <c r="D72" s="84" t="s">
        <v>267</v>
      </c>
      <c r="E72" s="522" t="s">
        <v>271</v>
      </c>
      <c r="F72" s="165" t="s">
        <v>121</v>
      </c>
      <c r="G72" s="104" t="s">
        <v>97</v>
      </c>
      <c r="H72" s="455" t="s">
        <v>536</v>
      </c>
      <c r="I72" s="408"/>
    </row>
    <row r="73" spans="1:9" ht="16.5">
      <c r="A73" s="512" t="s">
        <v>818</v>
      </c>
      <c r="B73" s="513">
        <v>2</v>
      </c>
      <c r="C73" s="505" t="s">
        <v>129</v>
      </c>
      <c r="D73" s="506" t="s">
        <v>262</v>
      </c>
      <c r="E73" s="525" t="s">
        <v>271</v>
      </c>
      <c r="F73" s="507" t="s">
        <v>89</v>
      </c>
      <c r="G73" s="507" t="s">
        <v>87</v>
      </c>
      <c r="H73" s="514"/>
      <c r="I73" s="408"/>
    </row>
    <row r="74" spans="1:9" ht="16.5">
      <c r="A74" s="512" t="s">
        <v>619</v>
      </c>
      <c r="B74" s="513">
        <v>2</v>
      </c>
      <c r="C74" s="505" t="s">
        <v>129</v>
      </c>
      <c r="D74" s="511" t="s">
        <v>267</v>
      </c>
      <c r="E74" s="525" t="s">
        <v>271</v>
      </c>
      <c r="F74" s="510" t="s">
        <v>108</v>
      </c>
      <c r="G74" s="507" t="s">
        <v>85</v>
      </c>
      <c r="H74" s="514" t="s">
        <v>585</v>
      </c>
      <c r="I74" s="408"/>
    </row>
    <row r="75" spans="1:9" ht="16.5">
      <c r="A75" s="512" t="s">
        <v>191</v>
      </c>
      <c r="B75" s="513">
        <v>2</v>
      </c>
      <c r="C75" s="505" t="s">
        <v>129</v>
      </c>
      <c r="D75" s="511" t="s">
        <v>267</v>
      </c>
      <c r="E75" s="525" t="s">
        <v>271</v>
      </c>
      <c r="F75" s="510" t="s">
        <v>251</v>
      </c>
      <c r="G75" s="507" t="s">
        <v>85</v>
      </c>
      <c r="H75" s="514" t="s">
        <v>314</v>
      </c>
      <c r="I75" s="408"/>
    </row>
    <row r="76" spans="1:9" ht="16.5">
      <c r="A76" s="512" t="s">
        <v>641</v>
      </c>
      <c r="B76" s="513">
        <v>2</v>
      </c>
      <c r="C76" s="505" t="s">
        <v>129</v>
      </c>
      <c r="D76" s="511" t="s">
        <v>265</v>
      </c>
      <c r="E76" s="525" t="s">
        <v>271</v>
      </c>
      <c r="F76" s="510" t="s">
        <v>110</v>
      </c>
      <c r="G76" s="507" t="s">
        <v>90</v>
      </c>
      <c r="H76" s="514" t="s">
        <v>345</v>
      </c>
      <c r="I76" s="408"/>
    </row>
    <row r="77" spans="1:9" ht="16.5">
      <c r="A77" s="473" t="s">
        <v>419</v>
      </c>
      <c r="B77" s="460">
        <v>2</v>
      </c>
      <c r="C77" s="140" t="s">
        <v>98</v>
      </c>
      <c r="D77" s="141" t="s">
        <v>260</v>
      </c>
      <c r="E77" s="141" t="s">
        <v>271</v>
      </c>
      <c r="F77" s="104" t="s">
        <v>121</v>
      </c>
      <c r="G77" s="104" t="s">
        <v>87</v>
      </c>
      <c r="H77" s="452" t="s">
        <v>421</v>
      </c>
      <c r="I77" s="408"/>
    </row>
    <row r="78" spans="1:9" ht="16.5">
      <c r="A78" s="473" t="s">
        <v>155</v>
      </c>
      <c r="B78" s="460">
        <v>2</v>
      </c>
      <c r="C78" s="140" t="s">
        <v>98</v>
      </c>
      <c r="D78" s="89" t="s">
        <v>268</v>
      </c>
      <c r="E78" s="521" t="s">
        <v>271</v>
      </c>
      <c r="F78" s="104" t="s">
        <v>81</v>
      </c>
      <c r="G78" s="104" t="s">
        <v>90</v>
      </c>
      <c r="H78" s="452" t="s">
        <v>471</v>
      </c>
      <c r="I78" s="408"/>
    </row>
    <row r="79" spans="1:9" ht="16.5">
      <c r="A79" s="473" t="s">
        <v>708</v>
      </c>
      <c r="B79" s="460">
        <v>2</v>
      </c>
      <c r="C79" s="140" t="s">
        <v>98</v>
      </c>
      <c r="D79" s="141" t="s">
        <v>260</v>
      </c>
      <c r="E79" s="521" t="s">
        <v>271</v>
      </c>
      <c r="F79" s="104" t="s">
        <v>108</v>
      </c>
      <c r="G79" s="104" t="s">
        <v>93</v>
      </c>
      <c r="H79" s="452" t="s">
        <v>709</v>
      </c>
      <c r="I79" s="408"/>
    </row>
    <row r="80" spans="1:9" ht="16.5">
      <c r="A80" s="473" t="s">
        <v>172</v>
      </c>
      <c r="B80" s="460">
        <v>2</v>
      </c>
      <c r="C80" s="140" t="s">
        <v>98</v>
      </c>
      <c r="D80" s="141" t="s">
        <v>267</v>
      </c>
      <c r="E80" s="521" t="s">
        <v>271</v>
      </c>
      <c r="F80" s="104" t="s">
        <v>121</v>
      </c>
      <c r="G80" s="104" t="s">
        <v>87</v>
      </c>
      <c r="H80" s="452" t="s">
        <v>256</v>
      </c>
      <c r="I80" s="408"/>
    </row>
    <row r="81" spans="1:9" ht="16.5">
      <c r="A81" s="496" t="s">
        <v>626</v>
      </c>
      <c r="B81" s="497">
        <v>2</v>
      </c>
      <c r="C81" s="498" t="s">
        <v>664</v>
      </c>
      <c r="D81" s="498" t="s">
        <v>266</v>
      </c>
      <c r="E81" s="526" t="s">
        <v>271</v>
      </c>
      <c r="F81" s="494" t="s">
        <v>110</v>
      </c>
      <c r="G81" s="494" t="s">
        <v>96</v>
      </c>
      <c r="H81" s="499" t="s">
        <v>627</v>
      </c>
      <c r="I81" s="408"/>
    </row>
    <row r="82" spans="1:9" ht="16.5">
      <c r="A82" s="496" t="s">
        <v>628</v>
      </c>
      <c r="B82" s="497">
        <v>2</v>
      </c>
      <c r="C82" s="498" t="s">
        <v>664</v>
      </c>
      <c r="D82" s="498" t="s">
        <v>265</v>
      </c>
      <c r="E82" s="526" t="s">
        <v>271</v>
      </c>
      <c r="F82" s="494" t="s">
        <v>121</v>
      </c>
      <c r="G82" s="494" t="s">
        <v>150</v>
      </c>
      <c r="H82" s="499" t="s">
        <v>629</v>
      </c>
      <c r="I82" s="408"/>
    </row>
    <row r="83" spans="1:9" ht="16.5">
      <c r="A83" s="496" t="s">
        <v>630</v>
      </c>
      <c r="B83" s="497">
        <v>2</v>
      </c>
      <c r="C83" s="498" t="s">
        <v>664</v>
      </c>
      <c r="D83" s="498" t="s">
        <v>265</v>
      </c>
      <c r="E83" s="526" t="s">
        <v>271</v>
      </c>
      <c r="F83" s="493" t="s">
        <v>89</v>
      </c>
      <c r="G83" s="494" t="s">
        <v>486</v>
      </c>
      <c r="H83" s="500" t="s">
        <v>594</v>
      </c>
      <c r="I83" s="408"/>
    </row>
    <row r="84" spans="1:9" ht="16.5">
      <c r="A84" s="496" t="s">
        <v>633</v>
      </c>
      <c r="B84" s="497">
        <v>2</v>
      </c>
      <c r="C84" s="498" t="s">
        <v>664</v>
      </c>
      <c r="D84" s="498" t="s">
        <v>265</v>
      </c>
      <c r="E84" s="498" t="s">
        <v>271</v>
      </c>
      <c r="F84" s="494" t="s">
        <v>81</v>
      </c>
      <c r="G84" s="494" t="s">
        <v>634</v>
      </c>
      <c r="H84" s="499" t="s">
        <v>319</v>
      </c>
      <c r="I84" s="408"/>
    </row>
    <row r="85" spans="1:9" ht="16.5">
      <c r="A85" s="496" t="s">
        <v>640</v>
      </c>
      <c r="B85" s="497">
        <v>2</v>
      </c>
      <c r="C85" s="498" t="s">
        <v>664</v>
      </c>
      <c r="D85" s="498" t="s">
        <v>265</v>
      </c>
      <c r="E85" s="498" t="s">
        <v>271</v>
      </c>
      <c r="F85" s="494" t="s">
        <v>81</v>
      </c>
      <c r="G85" s="494" t="s">
        <v>95</v>
      </c>
      <c r="H85" s="499" t="s">
        <v>316</v>
      </c>
      <c r="I85" s="408"/>
    </row>
    <row r="86" spans="1:9" ht="16.5">
      <c r="A86" s="496" t="s">
        <v>710</v>
      </c>
      <c r="B86" s="497">
        <v>2</v>
      </c>
      <c r="C86" s="498" t="s">
        <v>664</v>
      </c>
      <c r="D86" s="498" t="s">
        <v>260</v>
      </c>
      <c r="E86" s="498" t="s">
        <v>271</v>
      </c>
      <c r="F86" s="494" t="s">
        <v>110</v>
      </c>
      <c r="G86" s="494" t="s">
        <v>85</v>
      </c>
      <c r="H86" s="499" t="s">
        <v>334</v>
      </c>
      <c r="I86" s="408"/>
    </row>
    <row r="87" spans="1:9" ht="16.5">
      <c r="A87" s="473" t="s">
        <v>624</v>
      </c>
      <c r="B87" s="460">
        <v>2</v>
      </c>
      <c r="C87" s="140" t="s">
        <v>665</v>
      </c>
      <c r="D87" s="141" t="s">
        <v>260</v>
      </c>
      <c r="E87" s="521" t="s">
        <v>271</v>
      </c>
      <c r="F87" s="104" t="s">
        <v>89</v>
      </c>
      <c r="G87" s="104" t="s">
        <v>90</v>
      </c>
      <c r="H87" s="451" t="s">
        <v>625</v>
      </c>
      <c r="I87" s="408"/>
    </row>
    <row r="88" spans="1:9" ht="16.5">
      <c r="A88" s="473" t="s">
        <v>635</v>
      </c>
      <c r="B88" s="460">
        <v>2</v>
      </c>
      <c r="C88" s="140" t="s">
        <v>665</v>
      </c>
      <c r="D88" s="89" t="s">
        <v>266</v>
      </c>
      <c r="E88" s="521" t="s">
        <v>271</v>
      </c>
      <c r="F88" s="165" t="s">
        <v>110</v>
      </c>
      <c r="G88" s="104" t="s">
        <v>87</v>
      </c>
      <c r="H88" s="452" t="s">
        <v>599</v>
      </c>
      <c r="I88" s="408"/>
    </row>
    <row r="89" spans="1:9" ht="16.5">
      <c r="A89" s="473" t="s">
        <v>636</v>
      </c>
      <c r="B89" s="460">
        <v>2</v>
      </c>
      <c r="C89" s="140" t="s">
        <v>665</v>
      </c>
      <c r="D89" s="89" t="s">
        <v>262</v>
      </c>
      <c r="E89" s="521" t="s">
        <v>271</v>
      </c>
      <c r="F89" s="104" t="s">
        <v>121</v>
      </c>
      <c r="G89" s="104" t="s">
        <v>85</v>
      </c>
      <c r="H89" s="453" t="s">
        <v>637</v>
      </c>
      <c r="I89" s="408"/>
    </row>
    <row r="90" spans="1:9" ht="16.5">
      <c r="A90" s="473" t="s">
        <v>642</v>
      </c>
      <c r="B90" s="460">
        <v>2</v>
      </c>
      <c r="C90" s="140" t="s">
        <v>665</v>
      </c>
      <c r="D90" s="141" t="s">
        <v>265</v>
      </c>
      <c r="E90" s="521" t="s">
        <v>271</v>
      </c>
      <c r="F90" s="165" t="s">
        <v>81</v>
      </c>
      <c r="G90" s="165" t="s">
        <v>90</v>
      </c>
      <c r="H90" s="453" t="s">
        <v>324</v>
      </c>
      <c r="I90" s="408"/>
    </row>
    <row r="91" spans="1:9" ht="16.5">
      <c r="A91" s="473" t="s">
        <v>658</v>
      </c>
      <c r="B91" s="460">
        <v>2</v>
      </c>
      <c r="C91" s="140" t="s">
        <v>665</v>
      </c>
      <c r="D91" s="141" t="s">
        <v>262</v>
      </c>
      <c r="E91" s="521" t="s">
        <v>271</v>
      </c>
      <c r="F91" s="104" t="s">
        <v>108</v>
      </c>
      <c r="G91" s="104" t="s">
        <v>87</v>
      </c>
      <c r="H91" s="453" t="s">
        <v>659</v>
      </c>
      <c r="I91" s="408"/>
    </row>
    <row r="92" spans="1:9" ht="17.25" thickBot="1">
      <c r="A92" s="476" t="s">
        <v>643</v>
      </c>
      <c r="B92" s="463">
        <v>2</v>
      </c>
      <c r="C92" s="456" t="s">
        <v>665</v>
      </c>
      <c r="D92" s="459" t="s">
        <v>260</v>
      </c>
      <c r="E92" s="527" t="s">
        <v>271</v>
      </c>
      <c r="F92" s="528" t="s">
        <v>644</v>
      </c>
      <c r="G92" s="457" t="s">
        <v>486</v>
      </c>
      <c r="H92" s="458" t="s">
        <v>645</v>
      </c>
      <c r="I92" s="408"/>
    </row>
    <row r="93" spans="1:9" ht="16.5" thickTop="1"/>
    <row r="94" spans="1:9">
      <c r="A94" s="464" t="s">
        <v>795</v>
      </c>
    </row>
    <row r="96" spans="1:9">
      <c r="A96" s="419" t="s">
        <v>891</v>
      </c>
      <c r="B96" s="419">
        <f>1+SUM(B25:B92)</f>
        <v>99</v>
      </c>
    </row>
  </sheetData>
  <sortState ref="A3:H91">
    <sortCondition ref="B3:B91"/>
    <sortCondition ref="C3:C91"/>
    <sortCondition ref="A3:A91"/>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
  <sheetViews>
    <sheetView showGridLines="0" workbookViewId="0"/>
  </sheetViews>
  <sheetFormatPr defaultColWidth="11.375" defaultRowHeight="15.75"/>
  <cols>
    <col min="1" max="1" width="20" style="38" bestFit="1" customWidth="1"/>
    <col min="2" max="2" width="3.625" style="38" bestFit="1" customWidth="1"/>
    <col min="3" max="3" width="6.25" style="38" bestFit="1" customWidth="1"/>
    <col min="4" max="4" width="4.125" style="38" bestFit="1" customWidth="1"/>
    <col min="5" max="5" width="6.375" style="39" bestFit="1" customWidth="1"/>
    <col min="6" max="6" width="2.875" style="39" customWidth="1"/>
    <col min="7" max="7" width="21.875" style="30" customWidth="1"/>
    <col min="8" max="8" width="3.5" style="30" bestFit="1" customWidth="1"/>
    <col min="9" max="9" width="3.375" style="30" bestFit="1" customWidth="1"/>
    <col min="10" max="10" width="3.875" style="30" bestFit="1" customWidth="1"/>
    <col min="11" max="11" width="3.625" style="30" bestFit="1" customWidth="1"/>
    <col min="12" max="17" width="3.5" style="30" bestFit="1" customWidth="1"/>
    <col min="18" max="18" width="2.25" style="30" customWidth="1"/>
    <col min="19" max="16384" width="11.375" style="30"/>
  </cols>
  <sheetData>
    <row r="1" spans="1:19" ht="24.75" thickTop="1" thickBot="1">
      <c r="A1" s="93" t="s">
        <v>123</v>
      </c>
      <c r="B1" s="485"/>
      <c r="C1" s="94"/>
      <c r="D1" s="94"/>
      <c r="E1" s="95"/>
      <c r="F1" s="30"/>
      <c r="H1" s="214" t="s">
        <v>449</v>
      </c>
      <c r="I1" s="37"/>
      <c r="J1" s="37"/>
      <c r="K1" s="214"/>
      <c r="L1" s="37"/>
      <c r="M1" s="37"/>
      <c r="N1" s="37"/>
      <c r="O1" s="214"/>
      <c r="P1" s="37"/>
      <c r="Q1" s="37"/>
    </row>
    <row r="2" spans="1:19" ht="17.25" thickTop="1">
      <c r="A2" s="97" t="s">
        <v>102</v>
      </c>
      <c r="B2" s="98" t="s">
        <v>732</v>
      </c>
      <c r="C2" s="98" t="s">
        <v>4</v>
      </c>
      <c r="D2" s="98" t="s">
        <v>733</v>
      </c>
      <c r="E2" s="99" t="s">
        <v>103</v>
      </c>
      <c r="F2" s="21"/>
      <c r="H2" s="217" t="s">
        <v>456</v>
      </c>
      <c r="I2" s="218"/>
      <c r="J2" s="218"/>
      <c r="K2" s="218"/>
      <c r="L2" s="218"/>
      <c r="M2" s="218"/>
      <c r="N2" s="218"/>
      <c r="O2" s="218"/>
      <c r="P2" s="218"/>
      <c r="Q2" s="219"/>
    </row>
    <row r="3" spans="1:19" ht="17.25" thickBot="1">
      <c r="A3" s="100" t="s">
        <v>83</v>
      </c>
      <c r="B3" s="101">
        <v>0</v>
      </c>
      <c r="C3" s="101">
        <v>0</v>
      </c>
      <c r="D3" s="204">
        <f>10+B3+C3+'Personal File'!$C$16</f>
        <v>13</v>
      </c>
      <c r="E3" s="102" t="s">
        <v>104</v>
      </c>
      <c r="F3" s="21"/>
      <c r="H3" s="225" t="s">
        <v>455</v>
      </c>
      <c r="I3" s="226" t="s">
        <v>432</v>
      </c>
      <c r="J3" s="226" t="s">
        <v>433</v>
      </c>
      <c r="K3" s="226" t="s">
        <v>434</v>
      </c>
      <c r="L3" s="226" t="s">
        <v>435</v>
      </c>
      <c r="M3" s="226" t="s">
        <v>436</v>
      </c>
      <c r="N3" s="226" t="s">
        <v>437</v>
      </c>
      <c r="O3" s="226" t="s">
        <v>452</v>
      </c>
      <c r="P3" s="226" t="s">
        <v>453</v>
      </c>
      <c r="Q3" s="227" t="s">
        <v>454</v>
      </c>
    </row>
    <row r="4" spans="1:19" ht="17.25" thickTop="1">
      <c r="A4" s="100" t="s">
        <v>128</v>
      </c>
      <c r="B4" s="101">
        <v>1</v>
      </c>
      <c r="C4" s="101">
        <v>0</v>
      </c>
      <c r="D4" s="204">
        <f>10+B4+C4+'Personal File'!$C$16</f>
        <v>14</v>
      </c>
      <c r="E4" s="102" t="s">
        <v>104</v>
      </c>
      <c r="F4" s="21"/>
      <c r="G4" s="222" t="s">
        <v>680</v>
      </c>
      <c r="H4" s="220">
        <v>5</v>
      </c>
      <c r="I4" s="215">
        <v>3</v>
      </c>
      <c r="J4" s="215">
        <v>2</v>
      </c>
      <c r="K4" s="799">
        <v>0</v>
      </c>
      <c r="L4" s="799">
        <v>0</v>
      </c>
      <c r="M4" s="799">
        <v>0</v>
      </c>
      <c r="N4" s="799">
        <v>0</v>
      </c>
      <c r="O4" s="799">
        <v>0</v>
      </c>
      <c r="P4" s="799">
        <v>0</v>
      </c>
      <c r="Q4" s="800">
        <v>0</v>
      </c>
    </row>
    <row r="5" spans="1:19" ht="16.5">
      <c r="A5" s="100" t="s">
        <v>371</v>
      </c>
      <c r="B5" s="101">
        <v>1</v>
      </c>
      <c r="C5" s="101">
        <v>0</v>
      </c>
      <c r="D5" s="204">
        <f>10+B5+C5+'Personal File'!$C$16</f>
        <v>14</v>
      </c>
      <c r="E5" s="102" t="s">
        <v>104</v>
      </c>
      <c r="F5" s="21"/>
      <c r="G5" s="223" t="s">
        <v>774</v>
      </c>
      <c r="H5" s="221">
        <v>0</v>
      </c>
      <c r="I5" s="216">
        <v>1</v>
      </c>
      <c r="J5" s="216">
        <v>1</v>
      </c>
      <c r="K5" s="797">
        <v>0</v>
      </c>
      <c r="L5" s="797">
        <v>0</v>
      </c>
      <c r="M5" s="797">
        <v>0</v>
      </c>
      <c r="N5" s="797">
        <v>0</v>
      </c>
      <c r="O5" s="797">
        <v>0</v>
      </c>
      <c r="P5" s="797">
        <v>0</v>
      </c>
      <c r="Q5" s="798">
        <v>0</v>
      </c>
    </row>
    <row r="6" spans="1:19" ht="16.5">
      <c r="A6" s="100" t="s">
        <v>371</v>
      </c>
      <c r="B6" s="101">
        <v>1</v>
      </c>
      <c r="C6" s="101">
        <v>0</v>
      </c>
      <c r="D6" s="204">
        <f>10+B6+C6+'Personal File'!$C$16</f>
        <v>14</v>
      </c>
      <c r="E6" s="102" t="s">
        <v>104</v>
      </c>
      <c r="F6" s="21"/>
      <c r="G6" s="331" t="s">
        <v>457</v>
      </c>
      <c r="H6" s="332">
        <v>0</v>
      </c>
      <c r="I6" s="333">
        <v>1</v>
      </c>
      <c r="J6" s="333">
        <v>1</v>
      </c>
      <c r="K6" s="801">
        <v>0</v>
      </c>
      <c r="L6" s="801">
        <v>0</v>
      </c>
      <c r="M6" s="801">
        <v>0</v>
      </c>
      <c r="N6" s="801">
        <v>0</v>
      </c>
      <c r="O6" s="801">
        <v>0</v>
      </c>
      <c r="P6" s="801">
        <v>0</v>
      </c>
      <c r="Q6" s="802">
        <v>0</v>
      </c>
    </row>
    <row r="7" spans="1:19" ht="17.25" thickBot="1">
      <c r="A7" s="161" t="s">
        <v>371</v>
      </c>
      <c r="B7" s="152">
        <v>1</v>
      </c>
      <c r="C7" s="152">
        <v>0</v>
      </c>
      <c r="D7" s="205">
        <f>10+B7+C7+'Personal File'!$C$16</f>
        <v>14</v>
      </c>
      <c r="E7" s="103" t="s">
        <v>104</v>
      </c>
      <c r="F7" s="21"/>
      <c r="G7" s="328" t="s">
        <v>450</v>
      </c>
      <c r="H7" s="334">
        <f t="shared" ref="H7:Q7" si="0">SUM(H4:H6)</f>
        <v>5</v>
      </c>
      <c r="I7" s="335">
        <f t="shared" si="0"/>
        <v>5</v>
      </c>
      <c r="J7" s="335">
        <f t="shared" si="0"/>
        <v>4</v>
      </c>
      <c r="K7" s="803">
        <f t="shared" ref="K7:L7" si="1">SUM(K4:K6)</f>
        <v>0</v>
      </c>
      <c r="L7" s="803">
        <f t="shared" si="1"/>
        <v>0</v>
      </c>
      <c r="M7" s="803">
        <f t="shared" si="0"/>
        <v>0</v>
      </c>
      <c r="N7" s="803">
        <f t="shared" si="0"/>
        <v>0</v>
      </c>
      <c r="O7" s="803">
        <f t="shared" si="0"/>
        <v>0</v>
      </c>
      <c r="P7" s="803">
        <f t="shared" si="0"/>
        <v>0</v>
      </c>
      <c r="Q7" s="804">
        <f t="shared" si="0"/>
        <v>0</v>
      </c>
    </row>
    <row r="8" spans="1:19" ht="17.25" thickTop="1">
      <c r="A8" s="466" t="s">
        <v>556</v>
      </c>
      <c r="B8" s="101">
        <v>1</v>
      </c>
      <c r="C8" s="101">
        <v>1</v>
      </c>
      <c r="D8" s="204">
        <f>10+B8+C8+'Personal File'!$C$16</f>
        <v>15</v>
      </c>
      <c r="E8" s="102" t="s">
        <v>104</v>
      </c>
      <c r="F8" s="21"/>
      <c r="G8" s="222" t="s">
        <v>681</v>
      </c>
      <c r="H8" s="220">
        <v>4</v>
      </c>
      <c r="I8" s="215">
        <v>3</v>
      </c>
      <c r="J8" s="215">
        <v>2</v>
      </c>
      <c r="K8" s="799">
        <v>0</v>
      </c>
      <c r="L8" s="799">
        <v>0</v>
      </c>
      <c r="M8" s="799">
        <v>0</v>
      </c>
      <c r="N8" s="799">
        <v>0</v>
      </c>
      <c r="O8" s="799">
        <v>0</v>
      </c>
      <c r="P8" s="799">
        <v>0</v>
      </c>
      <c r="Q8" s="800">
        <v>0</v>
      </c>
    </row>
    <row r="9" spans="1:19" ht="16.5">
      <c r="A9" s="100" t="s">
        <v>372</v>
      </c>
      <c r="B9" s="101">
        <v>1</v>
      </c>
      <c r="C9" s="101">
        <v>1</v>
      </c>
      <c r="D9" s="204">
        <f>10+B9+C9+'Personal File'!$C$16</f>
        <v>15</v>
      </c>
      <c r="E9" s="102" t="s">
        <v>104</v>
      </c>
      <c r="F9" s="21"/>
      <c r="G9" s="795" t="s">
        <v>773</v>
      </c>
      <c r="H9" s="796">
        <v>0</v>
      </c>
      <c r="I9" s="797">
        <v>0</v>
      </c>
      <c r="J9" s="797">
        <v>0</v>
      </c>
      <c r="K9" s="797">
        <v>0</v>
      </c>
      <c r="L9" s="797">
        <v>0</v>
      </c>
      <c r="M9" s="797">
        <v>0</v>
      </c>
      <c r="N9" s="797">
        <v>0</v>
      </c>
      <c r="O9" s="797">
        <v>0</v>
      </c>
      <c r="P9" s="797">
        <v>0</v>
      </c>
      <c r="Q9" s="798">
        <v>0</v>
      </c>
    </row>
    <row r="10" spans="1:19" ht="16.5">
      <c r="A10" s="100" t="s">
        <v>690</v>
      </c>
      <c r="B10" s="101">
        <v>1</v>
      </c>
      <c r="C10" s="101">
        <v>1</v>
      </c>
      <c r="D10" s="204">
        <f>10+B10+C10+'Personal File'!$C$16</f>
        <v>15</v>
      </c>
      <c r="E10" s="102" t="s">
        <v>856</v>
      </c>
      <c r="F10" s="21"/>
      <c r="G10" s="331" t="s">
        <v>458</v>
      </c>
      <c r="H10" s="332">
        <v>0</v>
      </c>
      <c r="I10" s="333">
        <v>1</v>
      </c>
      <c r="J10" s="333">
        <v>1</v>
      </c>
      <c r="K10" s="801">
        <v>0</v>
      </c>
      <c r="L10" s="801">
        <v>0</v>
      </c>
      <c r="M10" s="801">
        <v>0</v>
      </c>
      <c r="N10" s="801">
        <v>0</v>
      </c>
      <c r="O10" s="801">
        <v>0</v>
      </c>
      <c r="P10" s="801">
        <v>0</v>
      </c>
      <c r="Q10" s="802">
        <v>0</v>
      </c>
    </row>
    <row r="11" spans="1:19" ht="17.25" thickBot="1">
      <c r="A11" s="100" t="s">
        <v>534</v>
      </c>
      <c r="B11" s="101">
        <v>0</v>
      </c>
      <c r="C11" s="101">
        <v>1</v>
      </c>
      <c r="D11" s="204">
        <f>10+B11+C11+'Personal File'!$C$16</f>
        <v>14</v>
      </c>
      <c r="E11" s="102" t="s">
        <v>856</v>
      </c>
      <c r="F11" s="21"/>
      <c r="G11" s="328" t="s">
        <v>451</v>
      </c>
      <c r="H11" s="329">
        <f t="shared" ref="H11:Q11" si="2">SUM(H8:H10)</f>
        <v>4</v>
      </c>
      <c r="I11" s="330">
        <f t="shared" si="2"/>
        <v>4</v>
      </c>
      <c r="J11" s="330">
        <f t="shared" si="2"/>
        <v>3</v>
      </c>
      <c r="K11" s="803">
        <f t="shared" ref="K11:L11" si="3">SUM(K8:K10)</f>
        <v>0</v>
      </c>
      <c r="L11" s="803">
        <f t="shared" si="3"/>
        <v>0</v>
      </c>
      <c r="M11" s="803">
        <f t="shared" si="2"/>
        <v>0</v>
      </c>
      <c r="N11" s="803">
        <f t="shared" si="2"/>
        <v>0</v>
      </c>
      <c r="O11" s="803">
        <f t="shared" si="2"/>
        <v>0</v>
      </c>
      <c r="P11" s="803">
        <f t="shared" si="2"/>
        <v>0</v>
      </c>
      <c r="Q11" s="804">
        <f t="shared" si="2"/>
        <v>0</v>
      </c>
    </row>
    <row r="12" spans="1:19" ht="17.25" thickTop="1">
      <c r="A12" s="161" t="s">
        <v>534</v>
      </c>
      <c r="B12" s="152">
        <v>0</v>
      </c>
      <c r="C12" s="152">
        <v>1</v>
      </c>
      <c r="D12" s="205">
        <f>10+B12+C12+'Personal File'!$C$16</f>
        <v>14</v>
      </c>
      <c r="E12" s="103" t="s">
        <v>856</v>
      </c>
      <c r="F12" s="21"/>
      <c r="G12" s="470" t="s">
        <v>775</v>
      </c>
      <c r="H12" s="471"/>
      <c r="I12" s="471"/>
      <c r="J12" s="471"/>
      <c r="K12" s="471"/>
      <c r="L12" s="471"/>
      <c r="M12" s="471"/>
      <c r="N12" s="471"/>
      <c r="O12" s="471"/>
      <c r="P12" s="471"/>
      <c r="Q12" s="471"/>
    </row>
    <row r="13" spans="1:19" ht="17.25" thickBot="1">
      <c r="A13" s="467" t="s">
        <v>157</v>
      </c>
      <c r="B13" s="163">
        <v>1</v>
      </c>
      <c r="C13" s="163">
        <v>2</v>
      </c>
      <c r="D13" s="190">
        <f>10+B13+C13+'Personal File'!$C$16</f>
        <v>16</v>
      </c>
      <c r="E13" s="102" t="s">
        <v>856</v>
      </c>
      <c r="F13" s="21"/>
    </row>
    <row r="14" spans="1:19" ht="18" thickTop="1" thickBot="1">
      <c r="A14" s="162" t="s">
        <v>619</v>
      </c>
      <c r="B14" s="101">
        <v>1</v>
      </c>
      <c r="C14" s="163">
        <v>2</v>
      </c>
      <c r="D14" s="190">
        <f>10+B14+C14+'Personal File'!$C$16</f>
        <v>16</v>
      </c>
      <c r="E14" s="102" t="s">
        <v>104</v>
      </c>
      <c r="F14" s="21"/>
      <c r="G14" s="336" t="s">
        <v>509</v>
      </c>
      <c r="H14" s="337" t="s">
        <v>4</v>
      </c>
      <c r="I14" s="337"/>
      <c r="J14" s="386" t="s">
        <v>537</v>
      </c>
      <c r="K14" s="337"/>
      <c r="L14" s="337"/>
      <c r="M14" s="784" t="s">
        <v>814</v>
      </c>
      <c r="N14" s="385" t="s">
        <v>816</v>
      </c>
      <c r="O14" s="788"/>
      <c r="P14" s="787" t="s">
        <v>815</v>
      </c>
      <c r="Q14" s="781"/>
    </row>
    <row r="15" spans="1:19" ht="16.5">
      <c r="A15" s="162" t="s">
        <v>535</v>
      </c>
      <c r="B15" s="101">
        <v>0</v>
      </c>
      <c r="C15" s="163">
        <v>2</v>
      </c>
      <c r="D15" s="190">
        <f>10+B15+C15+'Personal File'!$C$16</f>
        <v>15</v>
      </c>
      <c r="E15" s="102" t="s">
        <v>856</v>
      </c>
      <c r="F15" s="21"/>
      <c r="G15" s="309" t="s">
        <v>499</v>
      </c>
      <c r="H15" s="307">
        <f>'Personal File'!E4</f>
        <v>3</v>
      </c>
      <c r="I15" s="307"/>
      <c r="J15" s="468">
        <f>ROUNDDOWN('Personal File'!E$6/2,0)</f>
        <v>0</v>
      </c>
      <c r="K15" s="307"/>
      <c r="L15" s="307"/>
      <c r="M15" s="785">
        <f>H15+J15</f>
        <v>3</v>
      </c>
      <c r="N15" s="383">
        <f>M15+1</f>
        <v>4</v>
      </c>
      <c r="O15" s="789"/>
      <c r="P15" s="791" t="s">
        <v>817</v>
      </c>
      <c r="Q15" s="782"/>
    </row>
    <row r="16" spans="1:19" s="1" customFormat="1" ht="17.25" customHeight="1" thickBot="1">
      <c r="A16" s="404" t="s">
        <v>535</v>
      </c>
      <c r="B16" s="306">
        <v>0</v>
      </c>
      <c r="C16" s="306">
        <v>2</v>
      </c>
      <c r="D16" s="224">
        <f>10+B16+C16+'Personal File'!$C$16</f>
        <v>15</v>
      </c>
      <c r="E16" s="175" t="s">
        <v>856</v>
      </c>
      <c r="F16" s="21"/>
      <c r="G16" s="310" t="s">
        <v>431</v>
      </c>
      <c r="H16" s="308">
        <f>'Personal File'!E5</f>
        <v>3</v>
      </c>
      <c r="I16" s="308"/>
      <c r="J16" s="469">
        <f>ROUNDUP('Personal File'!E$6/2,0)</f>
        <v>1</v>
      </c>
      <c r="K16" s="308"/>
      <c r="L16" s="308"/>
      <c r="M16" s="786">
        <f>H16+J16</f>
        <v>4</v>
      </c>
      <c r="N16" s="384">
        <f>M16+1</f>
        <v>5</v>
      </c>
      <c r="O16" s="790"/>
      <c r="P16" s="792" t="s">
        <v>817</v>
      </c>
      <c r="Q16" s="783"/>
      <c r="S16" s="30"/>
    </row>
    <row r="17" spans="1:18" ht="17.25" thickTop="1" thickBot="1">
      <c r="F17" s="21"/>
    </row>
    <row r="18" spans="1:18" ht="24.75" thickTop="1" thickBot="1">
      <c r="A18" s="368" t="s">
        <v>401</v>
      </c>
      <c r="B18" s="484"/>
      <c r="C18" s="199"/>
      <c r="D18" s="199"/>
      <c r="E18" s="200"/>
      <c r="F18" s="21"/>
      <c r="G18" s="861" t="s">
        <v>872</v>
      </c>
      <c r="H18" s="365"/>
      <c r="I18" s="366"/>
      <c r="J18" s="367"/>
      <c r="K18" s="566"/>
      <c r="L18" s="356"/>
      <c r="M18" s="356"/>
      <c r="N18" s="357"/>
      <c r="O18" s="358" t="s">
        <v>515</v>
      </c>
      <c r="P18" s="359">
        <f ca="1">RANDBETWEEN(1,20)</f>
        <v>11</v>
      </c>
      <c r="Q18" s="1"/>
      <c r="R18" s="1"/>
    </row>
    <row r="19" spans="1:18" ht="17.25" thickTop="1">
      <c r="A19" s="201" t="s">
        <v>102</v>
      </c>
      <c r="B19" s="202" t="s">
        <v>732</v>
      </c>
      <c r="C19" s="202" t="s">
        <v>4</v>
      </c>
      <c r="D19" s="202" t="s">
        <v>733</v>
      </c>
      <c r="E19" s="203" t="s">
        <v>103</v>
      </c>
      <c r="F19" s="21"/>
      <c r="G19" s="352"/>
      <c r="H19" s="353" t="s">
        <v>513</v>
      </c>
      <c r="I19" s="354">
        <f>'Personal File'!E4</f>
        <v>3</v>
      </c>
      <c r="J19" s="355"/>
      <c r="K19" s="567"/>
      <c r="L19" s="341"/>
      <c r="M19" s="341"/>
      <c r="N19" s="342"/>
      <c r="O19" s="343" t="s">
        <v>517</v>
      </c>
      <c r="P19" s="323">
        <f ca="1">P18+'Personal File'!C17</f>
        <v>13</v>
      </c>
      <c r="Q19" s="1"/>
      <c r="R19" s="1"/>
    </row>
    <row r="20" spans="1:18" ht="16.5">
      <c r="A20" s="100" t="s">
        <v>557</v>
      </c>
      <c r="B20" s="101">
        <v>0</v>
      </c>
      <c r="C20" s="101">
        <v>0</v>
      </c>
      <c r="D20" s="204">
        <f>10+B20+C20+'Personal File'!$C$15</f>
        <v>14</v>
      </c>
      <c r="E20" s="102" t="s">
        <v>104</v>
      </c>
      <c r="F20" s="21"/>
      <c r="G20" s="339"/>
      <c r="H20" s="349" t="s">
        <v>514</v>
      </c>
      <c r="I20" s="351">
        <f>'Personal File'!E6</f>
        <v>1</v>
      </c>
      <c r="J20" s="323"/>
      <c r="K20" s="568"/>
      <c r="L20" s="360"/>
      <c r="M20" s="360"/>
      <c r="N20" s="361"/>
      <c r="O20" s="362" t="s">
        <v>516</v>
      </c>
      <c r="P20" s="363">
        <f ca="1">RANDBETWEEN(1,6)+RANDBETWEEN(1,6)</f>
        <v>4</v>
      </c>
      <c r="Q20" s="1"/>
      <c r="R20" s="1"/>
    </row>
    <row r="21" spans="1:18" ht="16.5">
      <c r="A21" s="100" t="s">
        <v>563</v>
      </c>
      <c r="B21" s="101">
        <v>0</v>
      </c>
      <c r="C21" s="101">
        <v>0</v>
      </c>
      <c r="D21" s="204">
        <f>10+B21+C21+'Personal File'!$C$15</f>
        <v>14</v>
      </c>
      <c r="E21" s="102" t="s">
        <v>104</v>
      </c>
      <c r="F21" s="21"/>
      <c r="G21" s="339"/>
      <c r="H21" s="349" t="s">
        <v>553</v>
      </c>
      <c r="I21" s="351">
        <f>SUM(I19:I20)</f>
        <v>4</v>
      </c>
      <c r="J21" s="323"/>
      <c r="K21" s="569"/>
      <c r="L21" s="344"/>
      <c r="M21" s="344"/>
      <c r="N21" s="342"/>
      <c r="O21" s="343" t="s">
        <v>519</v>
      </c>
      <c r="P21" s="345">
        <f ca="1">I21+'Personal File'!C17+P20</f>
        <v>10</v>
      </c>
      <c r="Q21" s="1"/>
      <c r="R21" s="1"/>
    </row>
    <row r="22" spans="1:18" ht="17.25" thickBot="1">
      <c r="A22" s="100" t="s">
        <v>565</v>
      </c>
      <c r="B22" s="101">
        <v>1</v>
      </c>
      <c r="C22" s="101">
        <v>0</v>
      </c>
      <c r="D22" s="204">
        <f>10+B22+C22+'Personal File'!$C$15</f>
        <v>15</v>
      </c>
      <c r="E22" s="102" t="s">
        <v>104</v>
      </c>
      <c r="F22" s="21"/>
      <c r="G22" s="340"/>
      <c r="H22" s="350" t="s">
        <v>820</v>
      </c>
      <c r="I22" s="369">
        <f>7+'Personal File'!C17</f>
        <v>9</v>
      </c>
      <c r="J22" s="327"/>
      <c r="K22" s="570"/>
      <c r="L22" s="346"/>
      <c r="M22" s="346"/>
      <c r="N22" s="347"/>
      <c r="O22" s="348" t="s">
        <v>554</v>
      </c>
      <c r="P22" s="364" t="s">
        <v>66</v>
      </c>
      <c r="Q22" s="1"/>
      <c r="R22" s="1"/>
    </row>
    <row r="23" spans="1:18" ht="18" thickTop="1" thickBot="1">
      <c r="A23" s="161" t="s">
        <v>567</v>
      </c>
      <c r="B23" s="152">
        <v>0</v>
      </c>
      <c r="C23" s="152">
        <v>0</v>
      </c>
      <c r="D23" s="205">
        <f>10+B23+C23+'Personal File'!$C$15</f>
        <v>14</v>
      </c>
      <c r="E23" s="103" t="s">
        <v>104</v>
      </c>
      <c r="F23" s="21"/>
      <c r="G23" s="1"/>
      <c r="H23" s="1"/>
      <c r="I23" s="1"/>
      <c r="J23" s="1"/>
      <c r="K23" s="1"/>
      <c r="R23" s="1"/>
    </row>
    <row r="24" spans="1:18" ht="24" thickTop="1">
      <c r="A24" s="100" t="s">
        <v>700</v>
      </c>
      <c r="B24" s="101">
        <v>1</v>
      </c>
      <c r="C24" s="101">
        <v>1</v>
      </c>
      <c r="D24" s="204">
        <f>10+B24+C24+'Personal File'!$C$15</f>
        <v>16</v>
      </c>
      <c r="E24" s="102" t="s">
        <v>104</v>
      </c>
      <c r="F24" s="21"/>
      <c r="G24" s="754" t="s">
        <v>542</v>
      </c>
      <c r="H24" s="755"/>
      <c r="I24" s="756"/>
      <c r="J24" s="757"/>
      <c r="K24" s="1"/>
      <c r="L24" s="794"/>
      <c r="R24" s="1"/>
    </row>
    <row r="25" spans="1:18" ht="16.5">
      <c r="A25" s="100" t="s">
        <v>590</v>
      </c>
      <c r="B25" s="101">
        <v>0</v>
      </c>
      <c r="C25" s="101">
        <v>1</v>
      </c>
      <c r="D25" s="204">
        <f>10+B25+C25+'Personal File'!$C$15</f>
        <v>15</v>
      </c>
      <c r="E25" s="102" t="s">
        <v>104</v>
      </c>
      <c r="F25" s="21"/>
      <c r="G25" s="758"/>
      <c r="H25" s="759" t="s">
        <v>543</v>
      </c>
      <c r="I25" s="760">
        <f>SUM('Personal File'!E3:E5)</f>
        <v>7</v>
      </c>
      <c r="J25" s="761"/>
      <c r="K25" s="1"/>
      <c r="R25" s="1"/>
    </row>
    <row r="26" spans="1:18" ht="16.5">
      <c r="A26" s="100" t="s">
        <v>694</v>
      </c>
      <c r="B26" s="101">
        <v>0</v>
      </c>
      <c r="C26" s="101">
        <v>1</v>
      </c>
      <c r="D26" s="204">
        <f>10+B26+C26+'Personal File'!$C$15</f>
        <v>15</v>
      </c>
      <c r="E26" s="102" t="s">
        <v>856</v>
      </c>
      <c r="F26" s="21"/>
      <c r="G26" s="762"/>
      <c r="H26" s="763" t="s">
        <v>544</v>
      </c>
      <c r="I26" s="764" t="s">
        <v>545</v>
      </c>
      <c r="J26" s="765"/>
      <c r="K26" s="1"/>
      <c r="R26" s="1"/>
    </row>
    <row r="27" spans="1:18" ht="16.5">
      <c r="A27" s="161" t="s">
        <v>600</v>
      </c>
      <c r="B27" s="152">
        <v>0</v>
      </c>
      <c r="C27" s="152">
        <v>1</v>
      </c>
      <c r="D27" s="205">
        <f>10+B27+C27+'Personal File'!$C$15</f>
        <v>15</v>
      </c>
      <c r="E27" s="103" t="s">
        <v>856</v>
      </c>
      <c r="F27" s="21"/>
      <c r="G27" s="762"/>
      <c r="H27" s="763" t="s">
        <v>546</v>
      </c>
      <c r="I27" s="764">
        <f>4*I25</f>
        <v>28</v>
      </c>
      <c r="J27" s="765"/>
      <c r="N27" s="1"/>
      <c r="O27" s="1"/>
      <c r="P27" s="1"/>
      <c r="Q27" s="1"/>
      <c r="R27" s="1"/>
    </row>
    <row r="28" spans="1:18" ht="17.25" thickBot="1">
      <c r="A28" s="162" t="s">
        <v>626</v>
      </c>
      <c r="B28" s="163">
        <v>0</v>
      </c>
      <c r="C28" s="163">
        <v>2</v>
      </c>
      <c r="D28" s="190">
        <f>10+B28+C28+'Personal File'!$C$15</f>
        <v>16</v>
      </c>
      <c r="E28" s="102" t="s">
        <v>856</v>
      </c>
      <c r="F28" s="21"/>
      <c r="G28" s="766"/>
      <c r="H28" s="767" t="s">
        <v>689</v>
      </c>
      <c r="I28" s="768" t="s">
        <v>521</v>
      </c>
      <c r="J28" s="769">
        <v>0</v>
      </c>
      <c r="L28" s="1"/>
      <c r="M28" s="1"/>
      <c r="N28" s="1"/>
      <c r="O28" s="1"/>
      <c r="P28" s="1"/>
      <c r="Q28" s="1"/>
      <c r="R28" s="1"/>
    </row>
    <row r="29" spans="1:18" ht="17.25" thickTop="1">
      <c r="A29" s="162" t="s">
        <v>624</v>
      </c>
      <c r="B29" s="163">
        <v>0</v>
      </c>
      <c r="C29" s="163">
        <v>2</v>
      </c>
      <c r="D29" s="190">
        <f>10+B29+C29+'Personal File'!$C$15</f>
        <v>16</v>
      </c>
      <c r="E29" s="102" t="s">
        <v>856</v>
      </c>
      <c r="F29" s="21"/>
      <c r="L29" s="1"/>
      <c r="M29" s="1"/>
      <c r="N29" s="1"/>
      <c r="O29" s="1"/>
      <c r="P29" s="1"/>
      <c r="Q29" s="1"/>
      <c r="R29" s="1"/>
    </row>
    <row r="30" spans="1:18" ht="17.25" thickBot="1">
      <c r="A30" s="404" t="s">
        <v>658</v>
      </c>
      <c r="B30" s="306">
        <v>0</v>
      </c>
      <c r="C30" s="306">
        <v>2</v>
      </c>
      <c r="D30" s="224">
        <f>10+B30+C30+'Personal File'!$C$15</f>
        <v>16</v>
      </c>
      <c r="E30" s="175" t="s">
        <v>856</v>
      </c>
      <c r="F30" s="21"/>
      <c r="L30" s="1"/>
      <c r="M30" s="1"/>
      <c r="N30" s="1"/>
      <c r="O30" s="1"/>
      <c r="P30" s="1"/>
      <c r="Q30" s="1"/>
      <c r="R30" s="1"/>
    </row>
    <row r="31" spans="1:18" ht="16.5" thickTop="1">
      <c r="A31" s="20"/>
      <c r="B31" s="20"/>
      <c r="C31" s="20"/>
      <c r="D31" s="20"/>
      <c r="E31" s="21"/>
      <c r="F31" s="21"/>
      <c r="L31" s="1"/>
      <c r="M31" s="1"/>
      <c r="N31" s="1"/>
      <c r="O31" s="1"/>
      <c r="P31" s="1"/>
      <c r="Q31" s="1"/>
      <c r="R31" s="1"/>
    </row>
    <row r="32" spans="1:18">
      <c r="A32" s="20"/>
      <c r="B32" s="20"/>
      <c r="C32" s="20"/>
      <c r="D32" s="20"/>
      <c r="E32" s="21"/>
      <c r="F32" s="21"/>
      <c r="G32" s="1"/>
      <c r="H32" s="1"/>
      <c r="I32" s="1"/>
      <c r="J32" s="1"/>
      <c r="K32" s="1"/>
      <c r="L32" s="1"/>
      <c r="M32" s="1"/>
      <c r="N32" s="1"/>
      <c r="O32" s="1"/>
      <c r="P32" s="1"/>
      <c r="Q32" s="1"/>
      <c r="R32" s="1"/>
    </row>
  </sheetData>
  <sortState ref="A3:E16">
    <sortCondition ref="C3:C16"/>
    <sortCondition ref="A3:A16"/>
  </sortState>
  <phoneticPr fontId="0" type="noConversion"/>
  <conditionalFormatting sqref="E18:E25 E27:E29 E3:E13">
    <cfRule type="cellIs" dxfId="65" priority="63" stopIfTrue="1" operator="equal">
      <formula>"þ"</formula>
    </cfRule>
  </conditionalFormatting>
  <conditionalFormatting sqref="E13">
    <cfRule type="cellIs" dxfId="64" priority="62" stopIfTrue="1" operator="equal">
      <formula>"þ"</formula>
    </cfRule>
  </conditionalFormatting>
  <conditionalFormatting sqref="E28">
    <cfRule type="cellIs" dxfId="63" priority="57" stopIfTrue="1" operator="equal">
      <formula>"þ"</formula>
    </cfRule>
  </conditionalFormatting>
  <conditionalFormatting sqref="E25">
    <cfRule type="cellIs" dxfId="62" priority="52" stopIfTrue="1" operator="equal">
      <formula>"þ"</formula>
    </cfRule>
  </conditionalFormatting>
  <conditionalFormatting sqref="E12">
    <cfRule type="cellIs" dxfId="61" priority="50" stopIfTrue="1" operator="equal">
      <formula>"þ"</formula>
    </cfRule>
  </conditionalFormatting>
  <conditionalFormatting sqref="E13">
    <cfRule type="cellIs" dxfId="60" priority="48" stopIfTrue="1" operator="equal">
      <formula>"þ"</formula>
    </cfRule>
  </conditionalFormatting>
  <conditionalFormatting sqref="E13">
    <cfRule type="cellIs" dxfId="59" priority="46" stopIfTrue="1" operator="equal">
      <formula>"þ"</formula>
    </cfRule>
  </conditionalFormatting>
  <conditionalFormatting sqref="E15">
    <cfRule type="cellIs" dxfId="58" priority="45" stopIfTrue="1" operator="equal">
      <formula>"þ"</formula>
    </cfRule>
  </conditionalFormatting>
  <conditionalFormatting sqref="E15">
    <cfRule type="cellIs" dxfId="57" priority="43" stopIfTrue="1" operator="equal">
      <formula>"þ"</formula>
    </cfRule>
  </conditionalFormatting>
  <conditionalFormatting sqref="E15">
    <cfRule type="cellIs" dxfId="56" priority="42" stopIfTrue="1" operator="equal">
      <formula>"þ"</formula>
    </cfRule>
  </conditionalFormatting>
  <conditionalFormatting sqref="E16">
    <cfRule type="cellIs" dxfId="55" priority="41" stopIfTrue="1" operator="equal">
      <formula>"þ"</formula>
    </cfRule>
  </conditionalFormatting>
  <conditionalFormatting sqref="E15">
    <cfRule type="cellIs" dxfId="54" priority="40" stopIfTrue="1" operator="equal">
      <formula>"þ"</formula>
    </cfRule>
  </conditionalFormatting>
  <conditionalFormatting sqref="E27">
    <cfRule type="cellIs" dxfId="53" priority="34" stopIfTrue="1" operator="equal">
      <formula>"þ"</formula>
    </cfRule>
  </conditionalFormatting>
  <conditionalFormatting sqref="E30">
    <cfRule type="cellIs" dxfId="52" priority="11" stopIfTrue="1" operator="equal">
      <formula>"þ"</formula>
    </cfRule>
  </conditionalFormatting>
  <conditionalFormatting sqref="E30">
    <cfRule type="cellIs" dxfId="51" priority="10" stopIfTrue="1" operator="equal">
      <formula>"þ"</formula>
    </cfRule>
  </conditionalFormatting>
  <conditionalFormatting sqref="E30">
    <cfRule type="cellIs" dxfId="50" priority="7" stopIfTrue="1" operator="equal">
      <formula>"þ"</formula>
    </cfRule>
  </conditionalFormatting>
  <conditionalFormatting sqref="E25">
    <cfRule type="cellIs" dxfId="49" priority="33" stopIfTrue="1" operator="equal">
      <formula>"þ"</formula>
    </cfRule>
  </conditionalFormatting>
  <conditionalFormatting sqref="E28">
    <cfRule type="cellIs" dxfId="48" priority="31" stopIfTrue="1" operator="equal">
      <formula>"þ"</formula>
    </cfRule>
  </conditionalFormatting>
  <conditionalFormatting sqref="E28">
    <cfRule type="cellIs" dxfId="47" priority="30" stopIfTrue="1" operator="equal">
      <formula>"þ"</formula>
    </cfRule>
  </conditionalFormatting>
  <conditionalFormatting sqref="E28">
    <cfRule type="cellIs" dxfId="46" priority="29" stopIfTrue="1" operator="equal">
      <formula>"þ"</formula>
    </cfRule>
  </conditionalFormatting>
  <conditionalFormatting sqref="E28">
    <cfRule type="cellIs" dxfId="45" priority="28" stopIfTrue="1" operator="equal">
      <formula>"þ"</formula>
    </cfRule>
  </conditionalFormatting>
  <conditionalFormatting sqref="E28">
    <cfRule type="cellIs" dxfId="44" priority="27" stopIfTrue="1" operator="equal">
      <formula>"þ"</formula>
    </cfRule>
  </conditionalFormatting>
  <conditionalFormatting sqref="E29">
    <cfRule type="cellIs" dxfId="43" priority="26" stopIfTrue="1" operator="equal">
      <formula>"þ"</formula>
    </cfRule>
  </conditionalFormatting>
  <conditionalFormatting sqref="E29">
    <cfRule type="cellIs" dxfId="42" priority="25" stopIfTrue="1" operator="equal">
      <formula>"þ"</formula>
    </cfRule>
  </conditionalFormatting>
  <conditionalFormatting sqref="E29">
    <cfRule type="cellIs" dxfId="41" priority="24" stopIfTrue="1" operator="equal">
      <formula>"þ"</formula>
    </cfRule>
  </conditionalFormatting>
  <conditionalFormatting sqref="E29">
    <cfRule type="cellIs" dxfId="40" priority="23" stopIfTrue="1" operator="equal">
      <formula>"þ"</formula>
    </cfRule>
  </conditionalFormatting>
  <conditionalFormatting sqref="E29">
    <cfRule type="cellIs" dxfId="39" priority="22" stopIfTrue="1" operator="equal">
      <formula>"þ"</formula>
    </cfRule>
  </conditionalFormatting>
  <conditionalFormatting sqref="E29">
    <cfRule type="cellIs" dxfId="38" priority="21" stopIfTrue="1" operator="equal">
      <formula>"þ"</formula>
    </cfRule>
  </conditionalFormatting>
  <conditionalFormatting sqref="E29">
    <cfRule type="cellIs" dxfId="37" priority="20" stopIfTrue="1" operator="equal">
      <formula>"þ"</formula>
    </cfRule>
  </conditionalFormatting>
  <conditionalFormatting sqref="E29">
    <cfRule type="cellIs" dxfId="36" priority="19" stopIfTrue="1" operator="equal">
      <formula>"þ"</formula>
    </cfRule>
  </conditionalFormatting>
  <conditionalFormatting sqref="E28">
    <cfRule type="cellIs" dxfId="35" priority="17" stopIfTrue="1" operator="equal">
      <formula>"þ"</formula>
    </cfRule>
  </conditionalFormatting>
  <conditionalFormatting sqref="E27">
    <cfRule type="cellIs" dxfId="34" priority="18" stopIfTrue="1" operator="equal">
      <formula>"þ"</formula>
    </cfRule>
  </conditionalFormatting>
  <conditionalFormatting sqref="E29">
    <cfRule type="cellIs" dxfId="33" priority="16" stopIfTrue="1" operator="equal">
      <formula>"þ"</formula>
    </cfRule>
  </conditionalFormatting>
  <conditionalFormatting sqref="E29">
    <cfRule type="cellIs" dxfId="32" priority="15" stopIfTrue="1" operator="equal">
      <formula>"þ"</formula>
    </cfRule>
  </conditionalFormatting>
  <conditionalFormatting sqref="E29">
    <cfRule type="cellIs" dxfId="31" priority="14" stopIfTrue="1" operator="equal">
      <formula>"þ"</formula>
    </cfRule>
  </conditionalFormatting>
  <conditionalFormatting sqref="E29">
    <cfRule type="cellIs" dxfId="30" priority="13" stopIfTrue="1" operator="equal">
      <formula>"þ"</formula>
    </cfRule>
  </conditionalFormatting>
  <conditionalFormatting sqref="E29">
    <cfRule type="cellIs" dxfId="29" priority="12" stopIfTrue="1" operator="equal">
      <formula>"þ"</formula>
    </cfRule>
  </conditionalFormatting>
  <conditionalFormatting sqref="E30">
    <cfRule type="cellIs" dxfId="28" priority="9" stopIfTrue="1" operator="equal">
      <formula>"þ"</formula>
    </cfRule>
  </conditionalFormatting>
  <conditionalFormatting sqref="E30">
    <cfRule type="cellIs" dxfId="27" priority="8" stopIfTrue="1" operator="equal">
      <formula>"þ"</formula>
    </cfRule>
  </conditionalFormatting>
  <conditionalFormatting sqref="E30">
    <cfRule type="cellIs" dxfId="26" priority="6" stopIfTrue="1" operator="equal">
      <formula>"þ"</formula>
    </cfRule>
  </conditionalFormatting>
  <conditionalFormatting sqref="E30">
    <cfRule type="cellIs" dxfId="25" priority="5" stopIfTrue="1" operator="equal">
      <formula>"þ"</formula>
    </cfRule>
  </conditionalFormatting>
  <conditionalFormatting sqref="E26">
    <cfRule type="cellIs" dxfId="24" priority="4" stopIfTrue="1" operator="equal">
      <formula>"þ"</formula>
    </cfRule>
  </conditionalFormatting>
  <conditionalFormatting sqref="E26">
    <cfRule type="cellIs" dxfId="23" priority="3" stopIfTrue="1" operator="equal">
      <formula>"þ"</formula>
    </cfRule>
  </conditionalFormatting>
  <conditionalFormatting sqref="E26">
    <cfRule type="cellIs" dxfId="22" priority="2" stopIfTrue="1" operator="equal">
      <formula>"þ"</formula>
    </cfRule>
  </conditionalFormatting>
  <conditionalFormatting sqref="E14">
    <cfRule type="cellIs" dxfId="21"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0"/>
  <sheetViews>
    <sheetView showGridLines="0" workbookViewId="0"/>
  </sheetViews>
  <sheetFormatPr defaultColWidth="14.375" defaultRowHeight="15.75"/>
  <cols>
    <col min="1" max="1" width="31" style="39" bestFit="1" customWidth="1"/>
    <col min="2" max="2" width="2.5" style="38" customWidth="1"/>
    <col min="3" max="3" width="34.875" style="30" bestFit="1" customWidth="1"/>
    <col min="4" max="4" width="2.875" style="30" customWidth="1"/>
    <col min="5" max="5" width="27.625" style="30" bestFit="1" customWidth="1"/>
    <col min="6" max="16384" width="14.375" style="30"/>
  </cols>
  <sheetData>
    <row r="1" spans="1:5" ht="24.75" thickTop="1" thickBot="1">
      <c r="A1" s="818" t="s">
        <v>728</v>
      </c>
      <c r="B1" s="30"/>
      <c r="C1" s="477" t="s">
        <v>480</v>
      </c>
      <c r="E1" s="96" t="s">
        <v>385</v>
      </c>
    </row>
    <row r="2" spans="1:5" ht="16.5">
      <c r="A2" s="564" t="s">
        <v>729</v>
      </c>
      <c r="B2" s="30"/>
      <c r="C2" s="913" t="s">
        <v>892</v>
      </c>
      <c r="E2" s="303" t="s">
        <v>490</v>
      </c>
    </row>
    <row r="3" spans="1:5" ht="17.25" thickBot="1">
      <c r="A3" s="565" t="s">
        <v>730</v>
      </c>
      <c r="B3" s="30"/>
      <c r="C3" s="196" t="s">
        <v>683</v>
      </c>
      <c r="E3" s="230" t="s">
        <v>386</v>
      </c>
    </row>
    <row r="4" spans="1:5" ht="18" thickTop="1" thickBot="1">
      <c r="B4" s="30"/>
      <c r="C4" s="196" t="s">
        <v>692</v>
      </c>
      <c r="E4"/>
    </row>
    <row r="5" spans="1:5" ht="24.75" thickTop="1" thickBot="1">
      <c r="A5" s="820" t="s">
        <v>497</v>
      </c>
      <c r="B5" s="30"/>
      <c r="C5" s="302" t="s">
        <v>682</v>
      </c>
      <c r="E5" s="197" t="s">
        <v>481</v>
      </c>
    </row>
    <row r="6" spans="1:5" ht="17.25" thickBot="1">
      <c r="A6" s="819" t="s">
        <v>736</v>
      </c>
      <c r="B6" s="30"/>
      <c r="C6" s="594"/>
      <c r="E6" s="207" t="s">
        <v>679</v>
      </c>
    </row>
    <row r="7" spans="1:5" ht="24.75" thickTop="1" thickBot="1">
      <c r="A7" s="596" t="s">
        <v>388</v>
      </c>
      <c r="B7" s="30"/>
      <c r="C7" s="177" t="s">
        <v>482</v>
      </c>
      <c r="E7" s="595"/>
    </row>
    <row r="8" spans="1:5" ht="21.75" thickTop="1" thickBot="1">
      <c r="A8" s="483" t="s">
        <v>737</v>
      </c>
      <c r="B8" s="30"/>
      <c r="C8" s="298" t="s">
        <v>675</v>
      </c>
      <c r="E8" s="478" t="s">
        <v>105</v>
      </c>
    </row>
    <row r="9" spans="1:5" ht="17.25" thickBot="1">
      <c r="A9" s="598" t="s">
        <v>738</v>
      </c>
      <c r="B9" s="30"/>
      <c r="C9" s="298" t="s">
        <v>691</v>
      </c>
      <c r="E9" s="182" t="s">
        <v>823</v>
      </c>
    </row>
    <row r="10" spans="1:5" ht="18" thickTop="1" thickBot="1">
      <c r="B10" s="30"/>
      <c r="C10" s="299" t="s">
        <v>405</v>
      </c>
      <c r="E10" s="183" t="s">
        <v>822</v>
      </c>
    </row>
    <row r="11" spans="1:5" ht="21.75" thickTop="1" thickBot="1">
      <c r="A11" s="535" t="s">
        <v>507</v>
      </c>
    </row>
    <row r="12" spans="1:5" ht="21.75" thickTop="1" thickBot="1">
      <c r="A12" s="536" t="s">
        <v>387</v>
      </c>
      <c r="E12" s="195" t="s">
        <v>370</v>
      </c>
    </row>
    <row r="13" spans="1:5" ht="17.25" thickBot="1">
      <c r="A13" s="651" t="s">
        <v>518</v>
      </c>
      <c r="E13" s="571" t="s">
        <v>825</v>
      </c>
    </row>
    <row r="14" spans="1:5" ht="21" thickBot="1">
      <c r="A14" s="593" t="s">
        <v>538</v>
      </c>
      <c r="E14" s="183" t="s">
        <v>498</v>
      </c>
    </row>
    <row r="15" spans="1:5" ht="16.5">
      <c r="A15" s="387" t="s">
        <v>483</v>
      </c>
      <c r="C15" s="597"/>
    </row>
    <row r="16" spans="1:5" ht="16.5">
      <c r="A16" s="389" t="s">
        <v>674</v>
      </c>
    </row>
    <row r="17" spans="1:5" ht="16.5">
      <c r="A17" s="387" t="s">
        <v>763</v>
      </c>
      <c r="E17" s="597"/>
    </row>
    <row r="18" spans="1:5" ht="16.5">
      <c r="A18" s="389" t="s">
        <v>764</v>
      </c>
      <c r="E18" s="597"/>
    </row>
    <row r="19" spans="1:5" ht="16.5">
      <c r="A19" s="387" t="s">
        <v>389</v>
      </c>
      <c r="E19" s="794"/>
    </row>
    <row r="20" spans="1:5" ht="17.25" thickBot="1">
      <c r="A20" s="388" t="s">
        <v>423</v>
      </c>
      <c r="E20" s="794"/>
    </row>
    <row r="21" spans="1:5" ht="17.25" thickTop="1" thickBot="1"/>
    <row r="22" spans="1:5" ht="24.75" thickTop="1" thickBot="1">
      <c r="A22" s="391" t="s">
        <v>739</v>
      </c>
    </row>
    <row r="23" spans="1:5" ht="16.5">
      <c r="A23" s="544" t="s">
        <v>789</v>
      </c>
    </row>
    <row r="24" spans="1:5" ht="17.25" thickBot="1">
      <c r="A24" s="390" t="s">
        <v>508</v>
      </c>
    </row>
    <row r="25" spans="1:5" ht="16.5" thickTop="1"/>
    <row r="35" spans="2:3">
      <c r="C35" s="39"/>
    </row>
    <row r="36" spans="2:3">
      <c r="B36" s="39"/>
      <c r="C36" s="39"/>
    </row>
    <row r="37" spans="2:3">
      <c r="B37" s="39"/>
      <c r="C37" s="39"/>
    </row>
    <row r="38" spans="2:3">
      <c r="B38" s="39"/>
      <c r="C38" s="39"/>
    </row>
    <row r="39" spans="2:3">
      <c r="B39" s="39"/>
      <c r="C39" s="39"/>
    </row>
    <row r="40" spans="2:3">
      <c r="B40" s="39"/>
    </row>
  </sheetData>
  <sortState ref="A6:A9">
    <sortCondition ref="A6:A9"/>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workbookViewId="0"/>
  </sheetViews>
  <sheetFormatPr defaultColWidth="13" defaultRowHeight="15.75"/>
  <cols>
    <col min="1" max="1" width="22" style="26" customWidth="1"/>
    <col min="2" max="2" width="8.625" style="26" customWidth="1"/>
    <col min="3" max="3" width="8.375" style="26" customWidth="1"/>
    <col min="4" max="4" width="8.25" style="26" customWidth="1"/>
    <col min="5" max="5" width="8.5" style="26" bestFit="1" customWidth="1"/>
    <col min="6" max="6" width="8.375" style="26" bestFit="1" customWidth="1"/>
    <col min="7" max="9" width="5.625" style="26" customWidth="1"/>
    <col min="10" max="10" width="6.25" style="260" bestFit="1" customWidth="1"/>
    <col min="11" max="11" width="28.875" style="26" bestFit="1" customWidth="1"/>
    <col min="12" max="16384" width="13" style="1"/>
  </cols>
  <sheetData>
    <row r="1" spans="1:11" ht="24" thickBot="1">
      <c r="A1" s="23" t="s">
        <v>25</v>
      </c>
      <c r="B1" s="23"/>
      <c r="C1" s="23"/>
      <c r="D1" s="23"/>
      <c r="E1" s="23"/>
      <c r="F1" s="23"/>
      <c r="G1" s="23"/>
      <c r="H1" s="23"/>
      <c r="I1" s="23"/>
      <c r="J1" s="259"/>
      <c r="K1" s="23"/>
    </row>
    <row r="2" spans="1:11" ht="17.25" thickTop="1" thickBot="1">
      <c r="A2" s="249" t="s">
        <v>6</v>
      </c>
      <c r="B2" s="250" t="s">
        <v>7</v>
      </c>
      <c r="C2" s="250" t="s">
        <v>29</v>
      </c>
      <c r="D2" s="250" t="s">
        <v>30</v>
      </c>
      <c r="E2" s="251" t="s">
        <v>72</v>
      </c>
      <c r="F2" s="250" t="s">
        <v>26</v>
      </c>
      <c r="G2" s="250" t="s">
        <v>31</v>
      </c>
      <c r="H2" s="252" t="s">
        <v>283</v>
      </c>
      <c r="I2" s="262" t="s">
        <v>460</v>
      </c>
      <c r="J2" s="252" t="s">
        <v>116</v>
      </c>
      <c r="K2" s="253" t="s">
        <v>5</v>
      </c>
    </row>
    <row r="3" spans="1:11">
      <c r="A3" s="392" t="s">
        <v>829</v>
      </c>
      <c r="B3" s="24" t="s">
        <v>402</v>
      </c>
      <c r="C3" s="817" t="s">
        <v>830</v>
      </c>
      <c r="D3" s="31">
        <v>2</v>
      </c>
      <c r="E3" s="31" t="s">
        <v>667</v>
      </c>
      <c r="F3" s="821" t="s">
        <v>832</v>
      </c>
      <c r="G3" s="25">
        <v>0.5</v>
      </c>
      <c r="H3" s="184" t="str">
        <f>CONCATENATE("+",RIGHT('Personal File'!$B$10)+RIGHT('Personal File'!$C$12,1)+D3+1-2)</f>
        <v>+7</v>
      </c>
      <c r="I3" s="263">
        <f t="shared" ref="I3" ca="1" si="0">RANDBETWEEN(1,20)</f>
        <v>15</v>
      </c>
      <c r="J3" s="264">
        <f ca="1">I3+H3</f>
        <v>22</v>
      </c>
      <c r="K3" s="770"/>
    </row>
    <row r="4" spans="1:11">
      <c r="A4" s="687" t="s">
        <v>786</v>
      </c>
      <c r="B4" s="688"/>
      <c r="C4" s="688"/>
      <c r="D4" s="688"/>
      <c r="E4" s="688"/>
      <c r="F4" s="689"/>
      <c r="G4" s="690"/>
      <c r="H4" s="690"/>
      <c r="I4" s="691"/>
      <c r="J4" s="691"/>
      <c r="K4" s="692"/>
    </row>
    <row r="5" spans="1:11">
      <c r="A5" s="693" t="s">
        <v>781</v>
      </c>
      <c r="B5" s="694" t="s">
        <v>787</v>
      </c>
      <c r="C5" s="694" t="s">
        <v>66</v>
      </c>
      <c r="D5" s="694" t="s">
        <v>66</v>
      </c>
      <c r="E5" s="694" t="s">
        <v>782</v>
      </c>
      <c r="F5" s="695" t="s">
        <v>783</v>
      </c>
      <c r="G5" s="696">
        <v>0</v>
      </c>
      <c r="H5" s="697" t="str">
        <f>CONCATENATE("+",RIGHT('Personal File'!$B$10)+RIGHT('Personal File'!$C$13,1)+D5+1-2)</f>
        <v>+4</v>
      </c>
      <c r="I5" s="746">
        <f t="shared" ref="I5:I6" ca="1" si="1">RANDBETWEEN(1,20)</f>
        <v>14</v>
      </c>
      <c r="J5" s="698">
        <f t="shared" ref="J5:J6" ca="1" si="2">I5+H5</f>
        <v>18</v>
      </c>
      <c r="K5" s="699"/>
    </row>
    <row r="6" spans="1:11" ht="16.5" thickBot="1">
      <c r="A6" s="747" t="s">
        <v>784</v>
      </c>
      <c r="B6" s="748" t="s">
        <v>402</v>
      </c>
      <c r="C6" s="748" t="s">
        <v>66</v>
      </c>
      <c r="D6" s="748" t="s">
        <v>66</v>
      </c>
      <c r="E6" s="748" t="s">
        <v>782</v>
      </c>
      <c r="F6" s="748" t="s">
        <v>785</v>
      </c>
      <c r="G6" s="749">
        <v>0</v>
      </c>
      <c r="H6" s="750" t="str">
        <f>CONCATENATE("+",RIGHT('Personal File'!$B$10)+RIGHT('Personal File'!$C$13,1)+D6+1-2)</f>
        <v>+4</v>
      </c>
      <c r="I6" s="751">
        <f t="shared" ca="1" si="1"/>
        <v>15</v>
      </c>
      <c r="J6" s="752">
        <f t="shared" ca="1" si="2"/>
        <v>19</v>
      </c>
      <c r="K6" s="753"/>
    </row>
    <row r="7" spans="1:11" ht="6" customHeight="1" thickTop="1" thickBot="1"/>
    <row r="8" spans="1:11" ht="17.25" thickTop="1" thickBot="1">
      <c r="A8" s="249" t="s">
        <v>9</v>
      </c>
      <c r="B8" s="250" t="s">
        <v>10</v>
      </c>
      <c r="C8" s="250" t="s">
        <v>29</v>
      </c>
      <c r="D8" s="250" t="s">
        <v>30</v>
      </c>
      <c r="E8" s="251" t="s">
        <v>72</v>
      </c>
      <c r="F8" s="250" t="s">
        <v>11</v>
      </c>
      <c r="G8" s="250" t="s">
        <v>31</v>
      </c>
      <c r="H8" s="252" t="s">
        <v>283</v>
      </c>
      <c r="I8" s="262" t="s">
        <v>460</v>
      </c>
      <c r="J8" s="252" t="s">
        <v>116</v>
      </c>
      <c r="K8" s="253" t="s">
        <v>5</v>
      </c>
    </row>
    <row r="9" spans="1:11">
      <c r="A9" s="881" t="s">
        <v>881</v>
      </c>
      <c r="B9" s="882" t="s">
        <v>402</v>
      </c>
      <c r="C9" s="883" t="s">
        <v>830</v>
      </c>
      <c r="D9" s="884" t="s">
        <v>382</v>
      </c>
      <c r="E9" s="885" t="s">
        <v>667</v>
      </c>
      <c r="F9" s="886" t="s">
        <v>109</v>
      </c>
      <c r="G9" s="887" t="s">
        <v>500</v>
      </c>
      <c r="H9" s="888" t="str">
        <f>CONCATENATE("+",RIGHT('Personal File'!$B$10)+RIGHT('Personal File'!$C$15,1)+D9-2)</f>
        <v>+8</v>
      </c>
      <c r="I9" s="713">
        <f t="shared" ref="I9:I14" ca="1" si="3">RANDBETWEEN(1,20)</f>
        <v>1</v>
      </c>
      <c r="J9" s="889">
        <f t="shared" ref="J9:J14" ca="1" si="4">I9+H9</f>
        <v>9</v>
      </c>
      <c r="K9" s="890" t="s">
        <v>882</v>
      </c>
    </row>
    <row r="10" spans="1:11">
      <c r="A10" s="714" t="s">
        <v>829</v>
      </c>
      <c r="B10" s="715" t="s">
        <v>402</v>
      </c>
      <c r="C10" s="716" t="s">
        <v>66</v>
      </c>
      <c r="D10" s="717" t="s">
        <v>66</v>
      </c>
      <c r="E10" s="718" t="s">
        <v>667</v>
      </c>
      <c r="F10" s="719" t="s">
        <v>245</v>
      </c>
      <c r="G10" s="720">
        <v>1</v>
      </c>
      <c r="H10" s="721" t="str">
        <f>CONCATENATE("+",RIGHT('Personal File'!$B$10)+RIGHT('Personal File'!$C$13,1)+D10+4)</f>
        <v>+9</v>
      </c>
      <c r="I10" s="722">
        <f t="shared" ca="1" si="3"/>
        <v>10</v>
      </c>
      <c r="J10" s="723">
        <f t="shared" ca="1" si="4"/>
        <v>19</v>
      </c>
      <c r="K10" s="891" t="s">
        <v>883</v>
      </c>
    </row>
    <row r="11" spans="1:11">
      <c r="A11" s="714" t="s">
        <v>666</v>
      </c>
      <c r="B11" s="715" t="s">
        <v>402</v>
      </c>
      <c r="C11" s="716" t="s">
        <v>66</v>
      </c>
      <c r="D11" s="717" t="s">
        <v>66</v>
      </c>
      <c r="E11" s="718" t="s">
        <v>667</v>
      </c>
      <c r="F11" s="719" t="s">
        <v>245</v>
      </c>
      <c r="G11" s="720">
        <v>1</v>
      </c>
      <c r="H11" s="721" t="str">
        <f>CONCATENATE("+",RIGHT('Personal File'!$B$10)+RIGHT('Personal File'!$C$13,1)+D11)</f>
        <v>+5</v>
      </c>
      <c r="I11" s="722">
        <f t="shared" ca="1" si="3"/>
        <v>3</v>
      </c>
      <c r="J11" s="723">
        <f t="shared" ca="1" si="4"/>
        <v>8</v>
      </c>
      <c r="K11" s="724"/>
    </row>
    <row r="12" spans="1:11">
      <c r="A12" s="725" t="s">
        <v>831</v>
      </c>
      <c r="B12" s="715" t="s">
        <v>402</v>
      </c>
      <c r="C12" s="716">
        <v>1</v>
      </c>
      <c r="D12" s="717" t="s">
        <v>521</v>
      </c>
      <c r="E12" s="718" t="s">
        <v>496</v>
      </c>
      <c r="F12" s="719" t="s">
        <v>282</v>
      </c>
      <c r="G12" s="720">
        <v>0</v>
      </c>
      <c r="H12" s="721" t="str">
        <f>CONCATENATE("+",RIGHT('Personal File'!$B$10)+RIGHT('Personal File'!$C$13,1)+D12+4)</f>
        <v>+10</v>
      </c>
      <c r="I12" s="722">
        <f t="shared" ca="1" si="3"/>
        <v>9</v>
      </c>
      <c r="J12" s="723">
        <f t="shared" ca="1" si="4"/>
        <v>19</v>
      </c>
      <c r="K12" s="724"/>
    </row>
    <row r="13" spans="1:11">
      <c r="A13" s="852" t="s">
        <v>495</v>
      </c>
      <c r="B13" s="853" t="s">
        <v>402</v>
      </c>
      <c r="C13" s="854" t="s">
        <v>66</v>
      </c>
      <c r="D13" s="855" t="s">
        <v>66</v>
      </c>
      <c r="E13" s="856" t="s">
        <v>496</v>
      </c>
      <c r="F13" s="857" t="s">
        <v>465</v>
      </c>
      <c r="G13" s="858">
        <v>0.25</v>
      </c>
      <c r="H13" s="721" t="str">
        <f>CONCATENATE("+",RIGHT('Personal File'!$B$10)+RIGHT('Personal File'!$C$13,1)+D13+4)</f>
        <v>+9</v>
      </c>
      <c r="I13" s="722">
        <f t="shared" ca="1" si="3"/>
        <v>20</v>
      </c>
      <c r="J13" s="723">
        <f t="shared" ca="1" si="4"/>
        <v>29</v>
      </c>
      <c r="K13" s="859">
        <v>10</v>
      </c>
    </row>
    <row r="14" spans="1:11" ht="16.5" thickBot="1">
      <c r="A14" s="726" t="s">
        <v>857</v>
      </c>
      <c r="B14" s="727" t="s">
        <v>402</v>
      </c>
      <c r="C14" s="728" t="s">
        <v>66</v>
      </c>
      <c r="D14" s="729" t="s">
        <v>66</v>
      </c>
      <c r="E14" s="730" t="s">
        <v>496</v>
      </c>
      <c r="F14" s="731" t="s">
        <v>465</v>
      </c>
      <c r="G14" s="732">
        <f>K14*0.25</f>
        <v>0.25</v>
      </c>
      <c r="H14" s="733" t="str">
        <f>CONCATENATE("+",RIGHT('Personal File'!$B$10)+RIGHT('Personal File'!$C$13,1)+D14+4)</f>
        <v>+9</v>
      </c>
      <c r="I14" s="734">
        <f t="shared" ca="1" si="3"/>
        <v>18</v>
      </c>
      <c r="J14" s="735">
        <f t="shared" ca="1" si="4"/>
        <v>27</v>
      </c>
      <c r="K14" s="736">
        <v>1</v>
      </c>
    </row>
    <row r="15" spans="1:11" ht="6" customHeight="1" thickTop="1" thickBot="1">
      <c r="D15" s="27"/>
      <c r="E15" s="27"/>
      <c r="G15" s="28"/>
      <c r="H15" s="28"/>
      <c r="I15" s="28"/>
      <c r="J15" s="261"/>
    </row>
    <row r="16" spans="1:11" ht="17.25" thickTop="1" thickBot="1">
      <c r="A16" s="249" t="s">
        <v>77</v>
      </c>
      <c r="B16" s="250" t="s">
        <v>19</v>
      </c>
      <c r="C16" s="250" t="s">
        <v>38</v>
      </c>
      <c r="D16" s="250" t="s">
        <v>116</v>
      </c>
      <c r="E16" s="250" t="s">
        <v>117</v>
      </c>
      <c r="F16" s="250" t="s">
        <v>118</v>
      </c>
      <c r="G16" s="250" t="s">
        <v>31</v>
      </c>
      <c r="H16" s="254" t="s">
        <v>5</v>
      </c>
      <c r="I16" s="258"/>
      <c r="J16" s="258"/>
      <c r="K16" s="255"/>
    </row>
    <row r="17" spans="1:11">
      <c r="A17" s="737" t="s">
        <v>467</v>
      </c>
      <c r="B17" s="738">
        <v>1</v>
      </c>
      <c r="C17" s="739" t="s">
        <v>409</v>
      </c>
      <c r="D17" s="739" t="s">
        <v>409</v>
      </c>
      <c r="E17" s="740" t="s">
        <v>409</v>
      </c>
      <c r="F17" s="739" t="s">
        <v>409</v>
      </c>
      <c r="G17" s="741">
        <v>0</v>
      </c>
      <c r="H17" s="742"/>
      <c r="I17" s="743"/>
      <c r="J17" s="744"/>
      <c r="K17" s="745"/>
    </row>
    <row r="18" spans="1:11">
      <c r="A18" s="864" t="s">
        <v>520</v>
      </c>
      <c r="B18" s="865" t="s">
        <v>409</v>
      </c>
      <c r="C18" s="866" t="s">
        <v>409</v>
      </c>
      <c r="D18" s="866" t="s">
        <v>409</v>
      </c>
      <c r="E18" s="867" t="s">
        <v>409</v>
      </c>
      <c r="F18" s="866" t="s">
        <v>409</v>
      </c>
      <c r="G18" s="868">
        <v>0.25</v>
      </c>
      <c r="H18" s="869"/>
      <c r="I18" s="870"/>
      <c r="J18" s="871"/>
      <c r="K18" s="872"/>
    </row>
    <row r="19" spans="1:11" ht="16.5" thickBot="1">
      <c r="A19" s="873" t="s">
        <v>694</v>
      </c>
      <c r="B19" s="748">
        <v>4</v>
      </c>
      <c r="C19" s="874" t="s">
        <v>409</v>
      </c>
      <c r="D19" s="748" t="s">
        <v>409</v>
      </c>
      <c r="E19" s="875" t="s">
        <v>409</v>
      </c>
      <c r="F19" s="748" t="s">
        <v>409</v>
      </c>
      <c r="G19" s="876">
        <v>0</v>
      </c>
      <c r="H19" s="880" t="s">
        <v>878</v>
      </c>
      <c r="I19" s="877"/>
      <c r="J19" s="878"/>
      <c r="K19" s="879"/>
    </row>
    <row r="20" spans="1:11" ht="6.75" customHeight="1" thickTop="1" thickBot="1"/>
    <row r="21" spans="1:11" ht="17.25" thickTop="1" thickBot="1">
      <c r="A21" s="29"/>
      <c r="B21" s="28"/>
      <c r="D21" s="256" t="s">
        <v>78</v>
      </c>
      <c r="E21" s="257"/>
      <c r="F21" s="254" t="s">
        <v>8</v>
      </c>
      <c r="G21" s="250" t="s">
        <v>31</v>
      </c>
      <c r="H21" s="252" t="s">
        <v>283</v>
      </c>
      <c r="I21" s="254" t="s">
        <v>114</v>
      </c>
      <c r="J21" s="258"/>
      <c r="K21" s="255"/>
    </row>
    <row r="22" spans="1:11">
      <c r="D22" s="700" t="s">
        <v>668</v>
      </c>
      <c r="E22" s="701"/>
      <c r="F22" s="702">
        <v>19</v>
      </c>
      <c r="G22" s="741">
        <f>F22*0.05</f>
        <v>0.95000000000000007</v>
      </c>
      <c r="H22" s="703" t="s">
        <v>669</v>
      </c>
      <c r="I22" s="703"/>
      <c r="J22" s="704"/>
      <c r="K22" s="705"/>
    </row>
    <row r="23" spans="1:11" ht="16.5" thickBot="1">
      <c r="D23" s="706" t="s">
        <v>875</v>
      </c>
      <c r="E23" s="707"/>
      <c r="F23" s="708">
        <v>18</v>
      </c>
      <c r="G23" s="709">
        <f t="shared" ref="G23" si="5">F23*0.25</f>
        <v>4.5</v>
      </c>
      <c r="H23" s="709" t="s">
        <v>669</v>
      </c>
      <c r="I23" s="710"/>
      <c r="J23" s="711"/>
      <c r="K23" s="712"/>
    </row>
    <row r="24" spans="1:11" ht="17.25" thickTop="1" thickBot="1"/>
    <row r="25" spans="1:11" ht="17.25" thickTop="1" thickBot="1">
      <c r="D25" s="256" t="s">
        <v>468</v>
      </c>
      <c r="E25" s="258"/>
      <c r="F25" s="258"/>
      <c r="G25" s="258"/>
      <c r="H25" s="265" t="s">
        <v>8</v>
      </c>
      <c r="I25" s="265" t="s">
        <v>4</v>
      </c>
      <c r="J25" s="265" t="s">
        <v>469</v>
      </c>
      <c r="K25" s="255" t="s">
        <v>114</v>
      </c>
    </row>
    <row r="26" spans="1:11">
      <c r="D26" s="319" t="s">
        <v>412</v>
      </c>
      <c r="E26" s="320"/>
      <c r="F26" s="320"/>
      <c r="G26" s="320"/>
      <c r="H26" s="321">
        <v>1</v>
      </c>
      <c r="I26" s="321">
        <v>1</v>
      </c>
      <c r="J26" s="321">
        <v>1</v>
      </c>
      <c r="K26" s="322"/>
    </row>
    <row r="27" spans="1:11">
      <c r="D27" s="909" t="s">
        <v>889</v>
      </c>
      <c r="E27" s="910"/>
      <c r="F27" s="910"/>
      <c r="G27" s="910"/>
      <c r="H27" s="911">
        <v>1</v>
      </c>
      <c r="I27" s="911">
        <v>5</v>
      </c>
      <c r="J27" s="911">
        <v>9</v>
      </c>
      <c r="K27" s="912" t="s">
        <v>890</v>
      </c>
    </row>
    <row r="28" spans="1:11">
      <c r="D28" s="400" t="s">
        <v>539</v>
      </c>
      <c r="E28" s="401"/>
      <c r="F28" s="401"/>
      <c r="G28" s="401"/>
      <c r="H28" s="402">
        <v>10</v>
      </c>
      <c r="I28" s="402" t="s">
        <v>409</v>
      </c>
      <c r="J28" s="402" t="s">
        <v>409</v>
      </c>
      <c r="K28" s="403"/>
    </row>
    <row r="29" spans="1:11" ht="16.5" thickBot="1">
      <c r="D29" s="324" t="s">
        <v>540</v>
      </c>
      <c r="E29" s="325"/>
      <c r="F29" s="325"/>
      <c r="G29" s="325"/>
      <c r="H29" s="326" t="s">
        <v>555</v>
      </c>
      <c r="I29" s="326" t="s">
        <v>409</v>
      </c>
      <c r="J29" s="326" t="s">
        <v>409</v>
      </c>
      <c r="K29" s="327"/>
    </row>
    <row r="30" spans="1:11" ht="16.5" thickTop="1"/>
  </sheetData>
  <phoneticPr fontId="0" type="noConversion"/>
  <conditionalFormatting sqref="I3">
    <cfRule type="cellIs" dxfId="20" priority="19" operator="equal">
      <formula>20</formula>
    </cfRule>
    <cfRule type="cellIs" dxfId="19" priority="20" operator="equal">
      <formula>1</formula>
    </cfRule>
  </conditionalFormatting>
  <conditionalFormatting sqref="I9 I11">
    <cfRule type="cellIs" dxfId="18" priority="15" operator="equal">
      <formula>20</formula>
    </cfRule>
    <cfRule type="cellIs" dxfId="17" priority="16" operator="equal">
      <formula>1</formula>
    </cfRule>
  </conditionalFormatting>
  <conditionalFormatting sqref="I12">
    <cfRule type="cellIs" dxfId="16" priority="11" operator="equal">
      <formula>20</formula>
    </cfRule>
    <cfRule type="cellIs" dxfId="15" priority="12" operator="equal">
      <formula>1</formula>
    </cfRule>
  </conditionalFormatting>
  <conditionalFormatting sqref="I14">
    <cfRule type="cellIs" dxfId="14" priority="9" operator="equal">
      <formula>20</formula>
    </cfRule>
    <cfRule type="cellIs" dxfId="13" priority="10" operator="equal">
      <formula>1</formula>
    </cfRule>
  </conditionalFormatting>
  <conditionalFormatting sqref="I6">
    <cfRule type="cellIs" dxfId="12" priority="7" operator="equal">
      <formula>20</formula>
    </cfRule>
    <cfRule type="cellIs" dxfId="11" priority="8" operator="equal">
      <formula>1</formula>
    </cfRule>
  </conditionalFormatting>
  <conditionalFormatting sqref="I5">
    <cfRule type="cellIs" dxfId="10" priority="5" operator="equal">
      <formula>20</formula>
    </cfRule>
    <cfRule type="cellIs" dxfId="9" priority="6" operator="equal">
      <formula>1</formula>
    </cfRule>
  </conditionalFormatting>
  <conditionalFormatting sqref="I13">
    <cfRule type="cellIs" dxfId="8" priority="3" operator="equal">
      <formula>20</formula>
    </cfRule>
    <cfRule type="cellIs" dxfId="7" priority="4" operator="equal">
      <formula>1</formula>
    </cfRule>
  </conditionalFormatting>
  <conditionalFormatting sqref="I10">
    <cfRule type="cellIs" dxfId="6" priority="1" operator="equal">
      <formula>20</formula>
    </cfRule>
    <cfRule type="cellIs" dxfId="5"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4"/>
  <sheetViews>
    <sheetView showGridLines="0" workbookViewId="0"/>
  </sheetViews>
  <sheetFormatPr defaultColWidth="13" defaultRowHeight="15.75"/>
  <cols>
    <col min="1" max="1" width="27.625" style="26" bestFit="1" customWidth="1"/>
    <col min="2" max="2" width="4.375" style="28" bestFit="1" customWidth="1"/>
    <col min="3" max="4" width="30" style="1" customWidth="1"/>
    <col min="5" max="16384" width="13" style="1"/>
  </cols>
  <sheetData>
    <row r="1" spans="1:4" ht="24" thickBot="1">
      <c r="A1" s="23" t="s">
        <v>111</v>
      </c>
      <c r="B1" s="108"/>
      <c r="C1" s="23"/>
      <c r="D1" s="23"/>
    </row>
    <row r="2" spans="1:4" s="26" customFormat="1" ht="16.5" thickBot="1">
      <c r="A2" s="109" t="s">
        <v>112</v>
      </c>
      <c r="B2" s="110" t="s">
        <v>31</v>
      </c>
      <c r="C2" s="111" t="s">
        <v>113</v>
      </c>
      <c r="D2" s="112" t="s">
        <v>114</v>
      </c>
    </row>
    <row r="3" spans="1:4">
      <c r="A3" s="577" t="s">
        <v>410</v>
      </c>
      <c r="B3" s="126">
        <v>0.5</v>
      </c>
      <c r="C3" s="578"/>
      <c r="D3" s="123"/>
    </row>
    <row r="4" spans="1:4">
      <c r="A4" s="579" t="s">
        <v>394</v>
      </c>
      <c r="B4" s="114">
        <v>0.5</v>
      </c>
      <c r="C4" s="580"/>
      <c r="D4" s="115"/>
    </row>
    <row r="5" spans="1:4">
      <c r="A5" s="579" t="s">
        <v>392</v>
      </c>
      <c r="B5" s="114">
        <v>0.25</v>
      </c>
      <c r="C5" s="585"/>
      <c r="D5" s="115"/>
    </row>
    <row r="6" spans="1:4">
      <c r="A6" s="579" t="s">
        <v>393</v>
      </c>
      <c r="B6" s="587" t="s">
        <v>479</v>
      </c>
      <c r="C6" s="580"/>
      <c r="D6" s="115"/>
    </row>
    <row r="7" spans="1:4">
      <c r="A7" s="579" t="s">
        <v>411</v>
      </c>
      <c r="B7" s="114">
        <v>0.5</v>
      </c>
      <c r="C7" s="580"/>
      <c r="D7" s="115"/>
    </row>
    <row r="8" spans="1:4">
      <c r="A8" s="579" t="s">
        <v>396</v>
      </c>
      <c r="B8" s="114">
        <v>0.5</v>
      </c>
      <c r="C8" s="580"/>
      <c r="D8" s="115"/>
    </row>
    <row r="9" spans="1:4" ht="16.5" thickBot="1">
      <c r="A9" s="588" t="s">
        <v>821</v>
      </c>
      <c r="B9" s="185">
        <v>0</v>
      </c>
      <c r="C9" s="589"/>
      <c r="D9" s="119"/>
    </row>
    <row r="10" spans="1:4" ht="24.75" thickTop="1" thickBot="1">
      <c r="A10" s="23" t="s">
        <v>115</v>
      </c>
      <c r="B10" s="120"/>
      <c r="C10" s="23"/>
      <c r="D10" s="121"/>
    </row>
    <row r="11" spans="1:4" ht="16.5" thickBot="1">
      <c r="A11" s="109" t="s">
        <v>112</v>
      </c>
      <c r="B11" s="110" t="s">
        <v>31</v>
      </c>
      <c r="C11" s="111" t="s">
        <v>113</v>
      </c>
      <c r="D11" s="112" t="s">
        <v>114</v>
      </c>
    </row>
    <row r="12" spans="1:4">
      <c r="A12" s="577" t="s">
        <v>429</v>
      </c>
      <c r="B12" s="126">
        <v>0</v>
      </c>
      <c r="C12" s="584"/>
      <c r="D12" s="123"/>
    </row>
    <row r="13" spans="1:4">
      <c r="A13" s="579" t="s">
        <v>428</v>
      </c>
      <c r="B13" s="114">
        <v>1</v>
      </c>
      <c r="C13" s="585"/>
      <c r="D13" s="115"/>
    </row>
    <row r="14" spans="1:4">
      <c r="A14" s="579" t="s">
        <v>400</v>
      </c>
      <c r="B14" s="114">
        <v>0</v>
      </c>
      <c r="C14" s="580"/>
      <c r="D14" s="115"/>
    </row>
    <row r="15" spans="1:4">
      <c r="A15" s="822" t="s">
        <v>414</v>
      </c>
      <c r="B15" s="823">
        <v>1</v>
      </c>
      <c r="C15" s="824"/>
      <c r="D15" s="825"/>
    </row>
    <row r="16" spans="1:4">
      <c r="A16" s="579" t="s">
        <v>404</v>
      </c>
      <c r="B16" s="114">
        <v>0</v>
      </c>
      <c r="C16" s="580">
        <v>2</v>
      </c>
      <c r="D16" s="115"/>
    </row>
    <row r="17" spans="1:4">
      <c r="A17" s="581" t="s">
        <v>824</v>
      </c>
      <c r="B17" s="114">
        <v>0</v>
      </c>
      <c r="C17" s="580"/>
      <c r="D17" s="115"/>
    </row>
    <row r="18" spans="1:4">
      <c r="A18" s="579" t="s">
        <v>397</v>
      </c>
      <c r="B18" s="114">
        <v>0</v>
      </c>
      <c r="C18" s="580"/>
      <c r="D18" s="115"/>
    </row>
    <row r="19" spans="1:4">
      <c r="A19" s="579" t="s">
        <v>415</v>
      </c>
      <c r="B19" s="114">
        <v>0</v>
      </c>
      <c r="C19" s="580">
        <v>4</v>
      </c>
      <c r="D19" s="115"/>
    </row>
    <row r="20" spans="1:4">
      <c r="A20" s="579" t="s">
        <v>413</v>
      </c>
      <c r="B20" s="114">
        <v>0</v>
      </c>
      <c r="C20" s="580">
        <v>10</v>
      </c>
      <c r="D20" s="115"/>
    </row>
    <row r="21" spans="1:4">
      <c r="A21" s="579" t="s">
        <v>403</v>
      </c>
      <c r="B21" s="114">
        <v>0.5</v>
      </c>
      <c r="C21" s="580"/>
      <c r="D21" s="115"/>
    </row>
    <row r="22" spans="1:4">
      <c r="A22" s="579" t="s">
        <v>430</v>
      </c>
      <c r="B22" s="114">
        <v>0.5</v>
      </c>
      <c r="C22" s="580"/>
      <c r="D22" s="115"/>
    </row>
    <row r="23" spans="1:4" ht="16.5" thickBot="1">
      <c r="A23" s="586" t="s">
        <v>399</v>
      </c>
      <c r="B23" s="117">
        <v>2</v>
      </c>
      <c r="C23" s="583"/>
      <c r="D23" s="119"/>
    </row>
    <row r="24" spans="1:4" ht="24.75" thickTop="1" thickBot="1">
      <c r="A24" s="20"/>
      <c r="C24" s="122" t="s">
        <v>819</v>
      </c>
      <c r="D24" s="121"/>
    </row>
    <row r="25" spans="1:4" ht="16.5" thickBot="1">
      <c r="A25" s="109" t="s">
        <v>112</v>
      </c>
      <c r="B25" s="110" t="s">
        <v>31</v>
      </c>
      <c r="C25" s="111" t="s">
        <v>113</v>
      </c>
      <c r="D25" s="112" t="s">
        <v>114</v>
      </c>
    </row>
    <row r="26" spans="1:4">
      <c r="A26" s="577" t="s">
        <v>395</v>
      </c>
      <c r="B26" s="126">
        <v>2.5</v>
      </c>
      <c r="C26" s="578"/>
      <c r="D26" s="123"/>
    </row>
    <row r="27" spans="1:4">
      <c r="A27" s="827" t="s">
        <v>838</v>
      </c>
      <c r="B27" s="128">
        <v>15</v>
      </c>
      <c r="C27" s="828" t="s">
        <v>839</v>
      </c>
      <c r="D27" s="829"/>
    </row>
    <row r="28" spans="1:4">
      <c r="A28" s="579" t="s">
        <v>424</v>
      </c>
      <c r="B28" s="114">
        <f>C28/100</f>
        <v>1</v>
      </c>
      <c r="C28" s="580">
        <v>100</v>
      </c>
      <c r="D28" s="115"/>
    </row>
    <row r="29" spans="1:4">
      <c r="A29" s="581" t="s">
        <v>734</v>
      </c>
      <c r="B29" s="114">
        <v>12.5</v>
      </c>
      <c r="C29" s="580"/>
      <c r="D29" s="115"/>
    </row>
    <row r="30" spans="1:4" ht="16.5" thickBot="1">
      <c r="A30" s="582" t="s">
        <v>398</v>
      </c>
      <c r="B30" s="185">
        <v>10</v>
      </c>
      <c r="C30" s="826" t="s">
        <v>837</v>
      </c>
      <c r="D30" s="119"/>
    </row>
    <row r="31" spans="1:4" ht="24.75" thickTop="1" thickBot="1">
      <c r="A31" s="20" t="s">
        <v>459</v>
      </c>
      <c r="B31" s="28">
        <f>SUM(B26:B30)</f>
        <v>41</v>
      </c>
      <c r="C31" s="122" t="s">
        <v>858</v>
      </c>
      <c r="D31" s="121"/>
    </row>
    <row r="32" spans="1:4" s="26" customFormat="1" ht="16.5" thickBot="1">
      <c r="A32" s="109" t="s">
        <v>112</v>
      </c>
      <c r="B32" s="110" t="s">
        <v>31</v>
      </c>
      <c r="C32" s="111" t="s">
        <v>113</v>
      </c>
      <c r="D32" s="112" t="s">
        <v>114</v>
      </c>
    </row>
    <row r="33" spans="1:4">
      <c r="A33" s="125"/>
      <c r="B33" s="126"/>
      <c r="C33" s="127"/>
      <c r="D33" s="123"/>
    </row>
    <row r="34" spans="1:4">
      <c r="A34" s="125"/>
      <c r="B34" s="128"/>
      <c r="C34" s="129"/>
      <c r="D34" s="124"/>
    </row>
    <row r="35" spans="1:4">
      <c r="A35" s="113"/>
      <c r="B35" s="114"/>
      <c r="C35" s="129"/>
      <c r="D35" s="124"/>
    </row>
    <row r="36" spans="1:4">
      <c r="A36" s="125"/>
      <c r="B36" s="128"/>
      <c r="C36" s="129"/>
      <c r="D36" s="124"/>
    </row>
    <row r="37" spans="1:4">
      <c r="A37" s="125"/>
      <c r="B37" s="128"/>
      <c r="C37" s="129"/>
      <c r="D37" s="124"/>
    </row>
    <row r="38" spans="1:4">
      <c r="A38" s="125"/>
      <c r="B38" s="128"/>
      <c r="C38" s="129"/>
      <c r="D38" s="124"/>
    </row>
    <row r="39" spans="1:4">
      <c r="A39" s="125"/>
      <c r="B39" s="128"/>
      <c r="C39" s="129"/>
      <c r="D39" s="124"/>
    </row>
    <row r="40" spans="1:4">
      <c r="A40" s="125"/>
      <c r="B40" s="128"/>
      <c r="C40" s="129"/>
      <c r="D40" s="124"/>
    </row>
    <row r="41" spans="1:4">
      <c r="A41" s="125"/>
      <c r="B41" s="128"/>
      <c r="C41" s="129"/>
      <c r="D41" s="124"/>
    </row>
    <row r="42" spans="1:4" ht="16.5" thickBot="1">
      <c r="A42" s="116"/>
      <c r="B42" s="117"/>
      <c r="C42" s="118"/>
      <c r="D42" s="119"/>
    </row>
    <row r="43" spans="1:4" ht="16.5" thickTop="1"/>
    <row r="44" spans="1:4">
      <c r="A44" s="1"/>
    </row>
  </sheetData>
  <sortState ref="A25:D29">
    <sortCondition ref="A25:A29"/>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workbookViewId="0"/>
  </sheetViews>
  <sheetFormatPr defaultColWidth="13" defaultRowHeight="15.75"/>
  <cols>
    <col min="1" max="1" width="22.625" style="640" customWidth="1"/>
    <col min="2" max="2" width="10" style="641" customWidth="1"/>
    <col min="3" max="3" width="4.625" style="641" customWidth="1"/>
    <col min="4" max="4" width="13.75" style="640" bestFit="1" customWidth="1"/>
    <col min="5" max="5" width="9.625" style="641" bestFit="1" customWidth="1"/>
    <col min="6" max="6" width="14.875" style="640" customWidth="1"/>
    <col min="7" max="7" width="17.875" style="641" customWidth="1"/>
    <col min="8" max="16384" width="13" style="605"/>
  </cols>
  <sheetData>
    <row r="1" spans="1:7" ht="29.25" thickTop="1" thickBot="1">
      <c r="A1" s="642" t="s">
        <v>749</v>
      </c>
      <c r="B1" s="644" t="s">
        <v>826</v>
      </c>
      <c r="C1" s="600"/>
      <c r="D1" s="601"/>
      <c r="E1" s="602"/>
      <c r="F1" s="603"/>
      <c r="G1" s="604" t="s">
        <v>735</v>
      </c>
    </row>
    <row r="2" spans="1:7" ht="17.25" thickTop="1">
      <c r="A2" s="606" t="s">
        <v>740</v>
      </c>
      <c r="B2" s="607" t="s">
        <v>406</v>
      </c>
      <c r="C2" s="608"/>
      <c r="D2" s="609" t="s">
        <v>741</v>
      </c>
      <c r="E2" s="610" t="s">
        <v>747</v>
      </c>
      <c r="F2" s="609" t="s">
        <v>510</v>
      </c>
      <c r="G2" s="611" t="s">
        <v>750</v>
      </c>
    </row>
    <row r="3" spans="1:7" ht="17.25" thickBot="1">
      <c r="A3" s="612" t="s">
        <v>761</v>
      </c>
      <c r="B3" s="613" t="s">
        <v>527</v>
      </c>
      <c r="C3" s="613"/>
      <c r="D3" s="614" t="s">
        <v>0</v>
      </c>
      <c r="E3" s="613" t="s">
        <v>828</v>
      </c>
      <c r="F3" s="614" t="s">
        <v>742</v>
      </c>
      <c r="G3" s="615" t="s">
        <v>245</v>
      </c>
    </row>
    <row r="4" spans="1:7" ht="17.25" thickTop="1">
      <c r="A4" s="616" t="s">
        <v>2</v>
      </c>
      <c r="B4" s="617">
        <f>ROUNDUP(13+4+4+(SUM('Personal File'!E3:E6)/3),0)</f>
        <v>24</v>
      </c>
      <c r="C4" s="643" t="str">
        <f t="shared" ref="C4:C9" si="0">IF(B4&gt;9.9,CONCATENATE("+",ROUNDDOWN((B4-10)/2,0)),ROUNDUP((B4-10)/2,0))</f>
        <v>+7</v>
      </c>
      <c r="D4" s="830" t="s">
        <v>16</v>
      </c>
      <c r="E4" s="831">
        <f>((SUM('Personal File'!E3:E6)*12)*0.75)+(2*Spells!N16)</f>
        <v>82</v>
      </c>
      <c r="F4" s="618">
        <v>82</v>
      </c>
      <c r="G4" s="619"/>
    </row>
    <row r="5" spans="1:7" ht="17.25" thickBot="1">
      <c r="A5" s="620" t="s">
        <v>3</v>
      </c>
      <c r="B5" s="621">
        <f>ROUNDUP(13+4+(SUM('Personal File'!E3:E6)/3),0)</f>
        <v>20</v>
      </c>
      <c r="C5" s="625" t="str">
        <f t="shared" si="0"/>
        <v>+5</v>
      </c>
      <c r="D5" s="676" t="s">
        <v>743</v>
      </c>
      <c r="E5" s="680">
        <f>ROUNDUP(10+C5+(0.5*Spells!N16),0)</f>
        <v>18</v>
      </c>
      <c r="F5" s="645">
        <f>E5+9+3+(SUM('Personal File'!E3:E6)/2)</f>
        <v>34</v>
      </c>
      <c r="G5" s="623"/>
    </row>
    <row r="6" spans="1:7" ht="17.25" thickTop="1">
      <c r="A6" s="624" t="s">
        <v>14</v>
      </c>
      <c r="B6" s="621" t="s">
        <v>409</v>
      </c>
      <c r="C6" s="625" t="s">
        <v>409</v>
      </c>
      <c r="D6" s="677" t="s">
        <v>776</v>
      </c>
      <c r="E6" s="678">
        <v>8</v>
      </c>
      <c r="F6" s="626"/>
      <c r="G6" s="623"/>
    </row>
    <row r="7" spans="1:7" ht="16.5">
      <c r="A7" s="627" t="s">
        <v>15</v>
      </c>
      <c r="B7" s="621" t="s">
        <v>409</v>
      </c>
      <c r="C7" s="625" t="s">
        <v>409</v>
      </c>
      <c r="D7" s="677" t="s">
        <v>744</v>
      </c>
      <c r="E7" s="679">
        <v>0</v>
      </c>
      <c r="F7" s="628"/>
      <c r="G7" s="623"/>
    </row>
    <row r="8" spans="1:7" ht="16.5">
      <c r="A8" s="629" t="s">
        <v>17</v>
      </c>
      <c r="B8" s="621">
        <v>10</v>
      </c>
      <c r="C8" s="622" t="str">
        <f t="shared" si="0"/>
        <v>+0</v>
      </c>
      <c r="D8" s="832" t="s">
        <v>745</v>
      </c>
      <c r="E8" s="833" t="s">
        <v>521</v>
      </c>
      <c r="F8" s="628"/>
      <c r="G8" s="623"/>
    </row>
    <row r="9" spans="1:7" ht="17.25" thickBot="1">
      <c r="A9" s="630" t="s">
        <v>13</v>
      </c>
      <c r="B9" s="631">
        <v>1</v>
      </c>
      <c r="C9" s="632">
        <f t="shared" si="0"/>
        <v>-5</v>
      </c>
      <c r="D9" s="834" t="s">
        <v>746</v>
      </c>
      <c r="E9" s="835">
        <v>2</v>
      </c>
      <c r="F9" s="628"/>
      <c r="G9" s="623"/>
    </row>
    <row r="10" spans="1:7" ht="17.25" thickTop="1">
      <c r="A10" s="606"/>
      <c r="B10" s="633"/>
      <c r="C10" s="633"/>
      <c r="D10" s="633"/>
      <c r="E10" s="634"/>
      <c r="F10" s="628"/>
      <c r="G10" s="623"/>
    </row>
    <row r="11" spans="1:7" ht="16.5">
      <c r="A11" s="606"/>
      <c r="B11" s="633"/>
      <c r="C11" s="633"/>
      <c r="D11" s="633"/>
      <c r="E11" s="634"/>
      <c r="F11" s="635"/>
      <c r="G11" s="623"/>
    </row>
    <row r="12" spans="1:7" ht="16.5">
      <c r="A12" s="606"/>
      <c r="B12" s="633"/>
      <c r="C12" s="633"/>
      <c r="D12" s="633"/>
      <c r="E12" s="634"/>
      <c r="F12" s="635"/>
      <c r="G12" s="623"/>
    </row>
    <row r="13" spans="1:7" ht="16.5">
      <c r="A13" s="636"/>
      <c r="B13" s="633"/>
      <c r="C13" s="633"/>
      <c r="D13" s="633"/>
      <c r="E13" s="634"/>
      <c r="F13" s="633"/>
      <c r="G13" s="634"/>
    </row>
    <row r="14" spans="1:7" ht="17.25" thickBot="1">
      <c r="A14" s="637"/>
      <c r="B14" s="638"/>
      <c r="C14" s="638"/>
      <c r="D14" s="638"/>
      <c r="E14" s="639"/>
      <c r="F14" s="638"/>
      <c r="G14" s="639"/>
    </row>
    <row r="15" spans="1:7" ht="16.5" thickTop="1"/>
  </sheetData>
  <conditionalFormatting sqref="F4">
    <cfRule type="cellIs" dxfId="4" priority="1" stopIfTrue="1" operator="greaterThan">
      <formula>$E$4/2</formula>
    </cfRule>
    <cfRule type="cellIs" dxfId="3"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Personal File</vt:lpstr>
      <vt:lpstr>Skills</vt:lpstr>
      <vt:lpstr>Hextor</vt:lpstr>
      <vt:lpstr>Spellbook</vt:lpstr>
      <vt:lpstr>Spells</vt:lpstr>
      <vt:lpstr>Feats</vt:lpstr>
      <vt:lpstr>Martial</vt:lpstr>
      <vt:lpstr>Equipment</vt:lpstr>
      <vt:lpstr>Minion</vt:lpstr>
      <vt:lpstr>Mount</vt:lpstr>
      <vt:lpstr>Undead</vt:lpstr>
      <vt:lpstr>Hextor!Print_Area</vt:lpstr>
      <vt:lpstr>Minion!Print_Area</vt:lpstr>
      <vt:lpstr>Mount!Print_Area</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2013-01-08T01:31:57Z</cp:lastPrinted>
  <dcterms:created xsi:type="dcterms:W3CDTF">2000-10-24T15:39:59Z</dcterms:created>
  <dcterms:modified xsi:type="dcterms:W3CDTF">2014-12-08T14:47:01Z</dcterms:modified>
</cp:coreProperties>
</file>