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/>
  <bookViews>
    <workbookView xWindow="12105" yWindow="-15" windowWidth="11910" windowHeight="10725" tabRatio="638"/>
  </bookViews>
  <sheets>
    <sheet name="Personal File" sheetId="20" r:id="rId1"/>
    <sheet name="Skills" sheetId="15" r:id="rId2"/>
    <sheet name="Feats" sheetId="17" r:id="rId3"/>
    <sheet name="Martial" sheetId="6" r:id="rId4"/>
    <sheet name="Equipment" sheetId="19" r:id="rId5"/>
  </sheets>
  <definedNames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1">Skills!$A$1:$K$29</definedName>
  </definedNames>
  <calcPr calcId="145621"/>
</workbook>
</file>

<file path=xl/calcChain.xml><?xml version="1.0" encoding="utf-8"?>
<calcChain xmlns="http://schemas.openxmlformats.org/spreadsheetml/2006/main">
  <c r="I4" i="6" l="1"/>
  <c r="H4" i="6"/>
  <c r="J4" i="6" l="1"/>
  <c r="C5" i="6"/>
  <c r="I3" i="6" l="1"/>
  <c r="H3" i="6"/>
  <c r="E48" i="15" l="1"/>
  <c r="E46" i="15"/>
  <c r="E45" i="15"/>
  <c r="E10" i="20"/>
  <c r="E44" i="15" l="1"/>
  <c r="G15" i="19"/>
  <c r="G9" i="19" l="1"/>
  <c r="G17" i="19" s="1"/>
  <c r="G5" i="19" l="1"/>
  <c r="I5" i="6" l="1"/>
  <c r="C5" i="19" l="1"/>
  <c r="I9" i="6" l="1"/>
  <c r="I10" i="6" l="1"/>
  <c r="I6" i="6"/>
  <c r="B44" i="15" l="1"/>
  <c r="D42" i="15" l="1"/>
  <c r="D30" i="15"/>
  <c r="D22" i="15"/>
  <c r="D19" i="15"/>
  <c r="D18" i="15"/>
  <c r="D15" i="15"/>
  <c r="D13" i="15"/>
  <c r="D8" i="15"/>
  <c r="C13" i="20"/>
  <c r="C12" i="20"/>
  <c r="D39" i="15" s="1"/>
  <c r="C11" i="20"/>
  <c r="D37" i="15" s="1"/>
  <c r="C10" i="20"/>
  <c r="C9" i="20"/>
  <c r="C8" i="20"/>
  <c r="H9" i="6" l="1"/>
  <c r="J9" i="6" s="1"/>
  <c r="H10" i="6"/>
  <c r="J10" i="6" s="1"/>
  <c r="E11" i="20"/>
  <c r="E13" i="20" s="1"/>
  <c r="E12" i="20" s="1"/>
  <c r="B7" i="20"/>
  <c r="D10" i="15"/>
  <c r="D3" i="15"/>
  <c r="H5" i="6"/>
  <c r="C6" i="6"/>
  <c r="H6" i="6"/>
  <c r="J6" i="6" s="1"/>
  <c r="D23" i="15"/>
  <c r="D40" i="15"/>
  <c r="D9" i="15"/>
  <c r="D27" i="15"/>
  <c r="D31" i="15"/>
  <c r="D38" i="15"/>
  <c r="D5" i="15"/>
  <c r="D20" i="15"/>
  <c r="D34" i="15"/>
  <c r="D12" i="15"/>
  <c r="D14" i="15"/>
  <c r="D17" i="15"/>
  <c r="D24" i="15"/>
  <c r="D26" i="15"/>
  <c r="D33" i="15"/>
  <c r="D36" i="15"/>
  <c r="D6" i="15"/>
  <c r="D11" i="15"/>
  <c r="D25" i="15"/>
  <c r="D7" i="15"/>
  <c r="D4" i="15"/>
  <c r="D16" i="15"/>
  <c r="D28" i="15"/>
  <c r="D32" i="15"/>
  <c r="D21" i="15"/>
  <c r="D29" i="15"/>
  <c r="D35" i="15"/>
  <c r="D41" i="15"/>
  <c r="D43" i="15"/>
  <c r="H43" i="15"/>
  <c r="H42" i="15"/>
  <c r="I42" i="15" s="1"/>
  <c r="H41" i="15"/>
  <c r="I41" i="15" s="1"/>
  <c r="H40" i="15"/>
  <c r="H39" i="15"/>
  <c r="H38" i="15"/>
  <c r="H37" i="15"/>
  <c r="I37" i="15" s="1"/>
  <c r="H36" i="15"/>
  <c r="I36" i="15" s="1"/>
  <c r="H35" i="15"/>
  <c r="I35" i="15" s="1"/>
  <c r="H34" i="15"/>
  <c r="H33" i="15"/>
  <c r="H32" i="15"/>
  <c r="H31" i="15"/>
  <c r="H30" i="15"/>
  <c r="I30" i="15" s="1"/>
  <c r="H29" i="15"/>
  <c r="I29" i="15" s="1"/>
  <c r="H28" i="15"/>
  <c r="H27" i="15"/>
  <c r="H26" i="15"/>
  <c r="I26" i="15" s="1"/>
  <c r="H25" i="15"/>
  <c r="I25" i="15" s="1"/>
  <c r="H24" i="15"/>
  <c r="I24" i="15" s="1"/>
  <c r="H23" i="15"/>
  <c r="H22" i="15"/>
  <c r="H21" i="15"/>
  <c r="H20" i="15"/>
  <c r="H19" i="15"/>
  <c r="I19" i="15" s="1"/>
  <c r="H18" i="15"/>
  <c r="H17" i="15"/>
  <c r="H16" i="15"/>
  <c r="H15" i="15"/>
  <c r="H14" i="15"/>
  <c r="I14" i="15" s="1"/>
  <c r="H13" i="15"/>
  <c r="H12" i="15"/>
  <c r="I12" i="15" s="1"/>
  <c r="H11" i="15"/>
  <c r="H10" i="15"/>
  <c r="H9" i="15"/>
  <c r="H8" i="15"/>
  <c r="H7" i="15"/>
  <c r="H6" i="15"/>
  <c r="H5" i="15"/>
  <c r="G5" i="15"/>
  <c r="E4" i="15"/>
  <c r="E3" i="15"/>
  <c r="H3" i="15"/>
  <c r="H4" i="15"/>
  <c r="G3" i="15"/>
  <c r="G4" i="15"/>
  <c r="E5" i="15"/>
  <c r="E31" i="15"/>
  <c r="G31" i="15" s="1"/>
  <c r="G17" i="6"/>
  <c r="E9" i="20" s="1"/>
  <c r="E25" i="15"/>
  <c r="E24" i="15"/>
  <c r="E39" i="15"/>
  <c r="G39" i="15" s="1"/>
  <c r="E36" i="15"/>
  <c r="E41" i="15"/>
  <c r="E38" i="15"/>
  <c r="G38" i="15" s="1"/>
  <c r="E40" i="15"/>
  <c r="G40" i="15" s="1"/>
  <c r="E37" i="15"/>
  <c r="E33" i="15"/>
  <c r="G33" i="15" s="1"/>
  <c r="E19" i="15"/>
  <c r="E42" i="15"/>
  <c r="E29" i="15"/>
  <c r="E35" i="15"/>
  <c r="E26" i="15"/>
  <c r="E14" i="15"/>
  <c r="E12" i="15"/>
  <c r="E43" i="15"/>
  <c r="G43" i="15" s="1"/>
  <c r="E34" i="15"/>
  <c r="G34" i="15" s="1"/>
  <c r="E32" i="15"/>
  <c r="G32" i="15" s="1"/>
  <c r="E30" i="15"/>
  <c r="E28" i="15"/>
  <c r="G28" i="15" s="1"/>
  <c r="E27" i="15"/>
  <c r="G27" i="15" s="1"/>
  <c r="E23" i="15"/>
  <c r="G23" i="15" s="1"/>
  <c r="E22" i="15"/>
  <c r="G22" i="15" s="1"/>
  <c r="E21" i="15"/>
  <c r="G21" i="15" s="1"/>
  <c r="E20" i="15"/>
  <c r="G20" i="15" s="1"/>
  <c r="E18" i="15"/>
  <c r="G18" i="15" s="1"/>
  <c r="E17" i="15"/>
  <c r="G17" i="15" s="1"/>
  <c r="E16" i="15"/>
  <c r="G16" i="15" s="1"/>
  <c r="E15" i="15"/>
  <c r="G15" i="15" s="1"/>
  <c r="E13" i="15"/>
  <c r="G13" i="15" s="1"/>
  <c r="E11" i="15"/>
  <c r="G11" i="15" s="1"/>
  <c r="E10" i="15"/>
  <c r="G10" i="15" s="1"/>
  <c r="E9" i="15"/>
  <c r="G9" i="15" s="1"/>
  <c r="E8" i="15"/>
  <c r="G8" i="15" s="1"/>
  <c r="E7" i="15"/>
  <c r="G7" i="15" s="1"/>
  <c r="E6" i="15"/>
  <c r="G6" i="15" s="1"/>
  <c r="J5" i="6" l="1"/>
  <c r="J3" i="6" s="1"/>
  <c r="I3" i="15"/>
  <c r="I6" i="15"/>
  <c r="I8" i="15"/>
  <c r="I10" i="15"/>
  <c r="I16" i="15"/>
  <c r="I18" i="15"/>
  <c r="I20" i="15"/>
  <c r="I22" i="15"/>
  <c r="I28" i="15"/>
  <c r="I32" i="15"/>
  <c r="I34" i="15"/>
  <c r="I38" i="15"/>
  <c r="I40" i="15"/>
  <c r="I4" i="15"/>
  <c r="I5" i="15"/>
  <c r="I7" i="15"/>
  <c r="I9" i="15"/>
  <c r="I11" i="15"/>
  <c r="I13" i="15"/>
  <c r="I15" i="15"/>
  <c r="I17" i="15"/>
  <c r="I21" i="15"/>
  <c r="I23" i="15"/>
  <c r="I27" i="15"/>
  <c r="I31" i="15"/>
  <c r="I33" i="15"/>
  <c r="I39" i="15"/>
  <c r="I43" i="15"/>
</calcChain>
</file>

<file path=xl/comments1.xml><?xml version="1.0" encoding="utf-8"?>
<comments xmlns="http://schemas.openxmlformats.org/spreadsheetml/2006/main">
  <authors>
    <author>Alexis Álvarez</author>
  </authors>
  <commentList>
    <comment ref="E8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E10" authorId="0">
      <text>
        <r>
          <rPr>
            <sz val="12"/>
            <color indexed="81"/>
            <rFont val="Times New Roman"/>
            <family val="1"/>
          </rPr>
          <t>[(2 * 8 Centaur) * 75%] + (2 * 0 Con)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25" authorId="0">
      <text>
        <r>
          <rPr>
            <sz val="12"/>
            <color indexed="81"/>
            <rFont val="Times New Roman"/>
            <family val="1"/>
          </rPr>
          <t>Survival Synergy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sz val="12"/>
            <color indexed="81"/>
            <rFont val="Times New Roman"/>
            <family val="1"/>
          </rPr>
          <t xml:space="preserve">You are skilled at making well-placed shots with ranged weapons at close range.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 xml:space="preserve">You get a +1 bonus on attack and damage rolls with ranged weapons at ranges of up to 30 feet.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A fighter may select Point Blank Shot as one of his fighter bonus feats (see page 38).
PHB 98</t>
        </r>
      </text>
    </comment>
    <comment ref="C3" authorId="0">
      <text>
        <r>
          <rPr>
            <sz val="12"/>
            <color indexed="81"/>
            <rFont val="Times New Roman"/>
            <family val="1"/>
          </rPr>
          <t xml:space="preserve">You are skilled at timing and aiming ranged attacks.
</t>
        </r>
        <r>
          <rPr>
            <b/>
            <sz val="12"/>
            <color indexed="81"/>
            <rFont val="Times New Roman"/>
            <family val="1"/>
          </rPr>
          <t xml:space="preserve">Prerequisite:  </t>
        </r>
        <r>
          <rPr>
            <sz val="12"/>
            <color indexed="81"/>
            <rFont val="Times New Roman"/>
            <family val="1"/>
          </rPr>
          <t xml:space="preserve">Point Blank Shot.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 xml:space="preserve">You can shoot or throw ranged weapons at an opponent engaged in melee without taking the standard –4 penalty on your attack roll (see Shooting or Throwing into a Melee, page 140).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A fighter may select Precise Shot as one of his fighter bonus feats (see page 38).
PHB 98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A6" authorId="0">
      <text>
        <r>
          <rPr>
            <b/>
            <sz val="12"/>
            <color indexed="81"/>
            <rFont val="Times New Roman"/>
            <family val="1"/>
          </rPr>
          <t xml:space="preserve">Price (Item Level):  </t>
        </r>
        <r>
          <rPr>
            <sz val="12"/>
            <color indexed="81"/>
            <rFont val="Times New Roman"/>
            <family val="1"/>
          </rPr>
          <t xml:space="preserve">1,500 gp (5th)
</t>
        </r>
        <r>
          <rPr>
            <b/>
            <sz val="12"/>
            <color indexed="81"/>
            <rFont val="Times New Roman"/>
            <family val="1"/>
          </rPr>
          <t xml:space="preserve">Body Slot:  </t>
        </r>
        <r>
          <rPr>
            <sz val="12"/>
            <color indexed="81"/>
            <rFont val="Times New Roman"/>
            <family val="1"/>
          </rPr>
          <t xml:space="preserve">Waist
</t>
        </r>
        <r>
          <rPr>
            <b/>
            <sz val="12"/>
            <color indexed="81"/>
            <rFont val="Times New Roman"/>
            <family val="1"/>
          </rPr>
          <t xml:space="preserve">Caster Level:  </t>
        </r>
        <r>
          <rPr>
            <sz val="12"/>
            <color indexed="81"/>
            <rFont val="Times New Roman"/>
            <family val="1"/>
          </rPr>
          <t xml:space="preserve">5th
</t>
        </r>
        <r>
          <rPr>
            <b/>
            <sz val="12"/>
            <color indexed="81"/>
            <rFont val="Times New Roman"/>
            <family val="1"/>
          </rPr>
          <t xml:space="preserve">Aura:  </t>
        </r>
        <r>
          <rPr>
            <sz val="12"/>
            <color indexed="81"/>
            <rFont val="Times New Roman"/>
            <family val="1"/>
          </rPr>
          <t xml:space="preserve">Faint (DC 17) transmutation
</t>
        </r>
        <r>
          <rPr>
            <b/>
            <sz val="12"/>
            <color indexed="81"/>
            <rFont val="Times New Roman"/>
            <family val="1"/>
          </rPr>
          <t xml:space="preserve">Activation:  </t>
        </r>
        <r>
          <rPr>
            <sz val="12"/>
            <color indexed="81"/>
            <rFont val="Times New Roman"/>
            <family val="1"/>
          </rPr>
          <t xml:space="preserve">Swift (command)
</t>
        </r>
        <r>
          <rPr>
            <b/>
            <sz val="12"/>
            <color indexed="81"/>
            <rFont val="Times New Roman"/>
            <family val="1"/>
          </rPr>
          <t xml:space="preserve">Weight:  </t>
        </r>
        <r>
          <rPr>
            <sz val="12"/>
            <color indexed="81"/>
            <rFont val="Times New Roman"/>
            <family val="1"/>
          </rPr>
          <t>1 lb.
Activating a belt of one mighty blow grants extra damage on your next melee attack made before the end of your turn.  A light weapon deals an extra 1d8 points of damage, a one-handed weapon deals an extra 2d6 points of damage, and a two-handed weapon deals an extra 3d6 points of damage.
Magic Item Compendium 74</t>
        </r>
      </text>
    </comment>
  </commentList>
</comments>
</file>

<file path=xl/sharedStrings.xml><?xml version="1.0" encoding="utf-8"?>
<sst xmlns="http://schemas.openxmlformats.org/spreadsheetml/2006/main" count="299" uniqueCount="173">
  <si>
    <t>Race:</t>
  </si>
  <si>
    <t>Sex:</t>
  </si>
  <si>
    <t>Strength:</t>
  </si>
  <si>
    <t>Dexterity:</t>
  </si>
  <si>
    <t>Properties</t>
  </si>
  <si>
    <t>Melee Weapon</t>
  </si>
  <si>
    <t>Dmg</t>
  </si>
  <si>
    <t>Qty.</t>
  </si>
  <si>
    <t>Ranged Weapon</t>
  </si>
  <si>
    <t>Dmg.</t>
  </si>
  <si>
    <t>Rng.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</si>
  <si>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</si>
  <si>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</si>
  <si>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</si>
  <si>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</si>
  <si>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</si>
  <si>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</si>
  <si>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</si>
  <si>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</si>
  <si>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</si>
  <si>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</si>
  <si>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</si>
  <si>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</si>
  <si>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</si>
  <si>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</si>
  <si>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</si>
  <si>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</si>
  <si>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Base AC: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</si>
  <si>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</si>
  <si>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</si>
  <si>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</si>
  <si>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</si>
  <si>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</si>
  <si>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</si>
  <si>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</si>
  <si>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</si>
  <si>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</si>
  <si>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</si>
  <si>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</si>
  <si>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</si>
  <si>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</si>
  <si>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</si>
  <si>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</si>
  <si>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</si>
  <si>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</si>
  <si>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</si>
  <si>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</si>
  <si>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</si>
  <si>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</si>
  <si>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</si>
  <si>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</si>
  <si>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</si>
  <si>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</si>
  <si>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</si>
  <si>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</si>
  <si>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</si>
  <si>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</si>
  <si>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</si>
  <si>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</si>
  <si>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</si>
  <si>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</si>
  <si>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</si>
  <si>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</si>
  <si>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</si>
  <si>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</si>
  <si>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</si>
  <si>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</si>
  <si>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Class:</t>
  </si>
  <si>
    <t>Level:</t>
  </si>
  <si>
    <t>Alignment:</t>
  </si>
  <si>
    <t>Total</t>
  </si>
  <si>
    <t>Critical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</si>
  <si>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</si>
  <si>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</si>
  <si>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</si>
  <si>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</si>
  <si>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</si>
  <si>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</si>
  <si>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</si>
  <si>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</si>
  <si>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Languages</t>
  </si>
  <si>
    <t>Equipment Worn</t>
  </si>
  <si>
    <t>Item</t>
  </si>
  <si>
    <t>Effects/</t>
  </si>
  <si>
    <t>Notes</t>
  </si>
  <si>
    <t>Equipment Carried</t>
  </si>
  <si>
    <t>Check</t>
  </si>
  <si>
    <t>Arcane</t>
  </si>
  <si>
    <t>Speed</t>
  </si>
  <si>
    <t>1d8</t>
  </si>
  <si>
    <t>Speak Language</t>
  </si>
  <si>
    <t>Bludgeon</t>
  </si>
  <si>
    <t>Knowledge:  Nature</t>
  </si>
  <si>
    <t>Knowledge:  Arcana</t>
  </si>
  <si>
    <t>Knowledge:  Religion</t>
  </si>
  <si>
    <t>Centaur</t>
  </si>
  <si>
    <t>+2 Natural Armor</t>
  </si>
  <si>
    <t>Centaur Outfit</t>
  </si>
  <si>
    <t>Chaotic Neutral</t>
  </si>
  <si>
    <t>Male</t>
  </si>
  <si>
    <t>19-20,x2</t>
  </si>
  <si>
    <t>x3</t>
  </si>
  <si>
    <t>Potion of Cure Light Wounds</t>
  </si>
  <si>
    <t>Waterskin</t>
  </si>
  <si>
    <t>Sleight of Hand</t>
  </si>
  <si>
    <t>Survival</t>
  </si>
  <si>
    <t>Aegis</t>
  </si>
  <si>
    <t>Played by Wayne Willis</t>
  </si>
  <si>
    <t>Roll</t>
  </si>
  <si>
    <t>Centaur Features</t>
  </si>
  <si>
    <t>Feats</t>
  </si>
  <si>
    <t>Weapon Proficiencies</t>
  </si>
  <si>
    <t>2 Hooves 1d4</t>
  </si>
  <si>
    <t>Sylvan, Common, Elven</t>
  </si>
  <si>
    <t>2-Hoof Attack</t>
  </si>
  <si>
    <t>1d4</t>
  </si>
  <si>
    <t>x2</t>
  </si>
  <si>
    <t>FF AC:</t>
  </si>
  <si>
    <t>Longsword</t>
  </si>
  <si>
    <t>1</t>
  </si>
  <si>
    <t>20 Arrows</t>
  </si>
  <si>
    <t>Leather Barding</t>
  </si>
  <si>
    <t>Profession:  [type]</t>
  </si>
  <si>
    <t>Perform:  [type]</t>
  </si>
  <si>
    <t>Craft:  [type]</t>
  </si>
  <si>
    <t>1st:  Point Blank Shot</t>
  </si>
  <si>
    <t>Backpack</t>
  </si>
  <si>
    <t>Flint &amp; Steel</t>
  </si>
  <si>
    <t>Potion of Cure Moderate Wounds</t>
  </si>
  <si>
    <t>Blanket</t>
  </si>
  <si>
    <t>40’</t>
  </si>
  <si>
    <t>Initiative:</t>
  </si>
  <si>
    <t>Actual Speed:</t>
  </si>
  <si>
    <t>Atk</t>
  </si>
  <si>
    <t>110’</t>
  </si>
  <si>
    <t>Add +1 bonus within 30’</t>
  </si>
  <si>
    <t>Darkvision 60’</t>
  </si>
  <si>
    <t>Slashing</t>
  </si>
  <si>
    <t>Attack Bonus:</t>
  </si>
  <si>
    <t>Composite Longbow +1, Str +2</t>
  </si>
  <si>
    <t>MW Composite Longbow</t>
  </si>
  <si>
    <r>
      <t xml:space="preserve">Potion of </t>
    </r>
    <r>
      <rPr>
        <i/>
        <sz val="12"/>
        <rFont val="Times New Roman"/>
        <family val="1"/>
      </rPr>
      <t>Stoneskin</t>
    </r>
  </si>
  <si>
    <t>Gold Pieces</t>
  </si>
  <si>
    <t>Weight</t>
  </si>
  <si>
    <t>seven</t>
  </si>
  <si>
    <t>Piercing</t>
  </si>
  <si>
    <t>Darr’s Pike (MW Longspear)</t>
  </si>
  <si>
    <t>Value</t>
  </si>
  <si>
    <t>Everburning Torch</t>
  </si>
  <si>
    <t>Total Equity:</t>
  </si>
  <si>
    <t>Skill/Save</t>
  </si>
  <si>
    <r>
      <t>76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230</t>
    </r>
  </si>
  <si>
    <t>3</t>
  </si>
  <si>
    <t>Centaur 1</t>
  </si>
  <si>
    <t>Centaur 2</t>
  </si>
  <si>
    <t>Centaur 3</t>
  </si>
  <si>
    <t>Centaur 4</t>
  </si>
  <si>
    <t>Simple Weapons</t>
  </si>
  <si>
    <t>Heavy Lance &amp; Composite Longbow</t>
  </si>
  <si>
    <t>Choose 1 feat and spend 2 skill points.</t>
  </si>
  <si>
    <t>Belt of One Mighty Blow</t>
  </si>
  <si>
    <t>+2d6 to one-handed weapon</t>
  </si>
  <si>
    <t>1 use/day</t>
  </si>
  <si>
    <t>Ring of Protection +1</t>
  </si>
  <si>
    <t>-</t>
  </si>
  <si>
    <t>Greataxe +1</t>
  </si>
  <si>
    <t>1d12</t>
  </si>
  <si>
    <t>+4 + 1</t>
  </si>
  <si>
    <t>2</t>
  </si>
  <si>
    <t>4th:  Precise Shot</t>
  </si>
  <si>
    <t>Can’t use synergy</t>
  </si>
  <si>
    <t>+2+1</t>
  </si>
  <si>
    <t>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</si>
</sst>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53"/>
      <name val="Times New Roman"/>
      <family val="1"/>
    </font>
    <font>
      <i/>
      <sz val="14"/>
      <color indexed="57"/>
      <name val="Times New Roman"/>
      <family val="1"/>
    </font>
    <font>
      <i/>
      <sz val="22"/>
      <color indexed="44"/>
      <name val="Times New Roman"/>
      <family val="1"/>
    </font>
    <font>
      <i/>
      <sz val="12"/>
      <color indexed="42"/>
      <name val="Times New Roman"/>
      <family val="1"/>
    </font>
    <font>
      <i/>
      <sz val="18"/>
      <color indexed="10"/>
      <name val="Times New Roman"/>
      <family val="1"/>
    </font>
    <font>
      <b/>
      <sz val="13"/>
      <color rgb="FF00CC00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FFC000"/>
      <name val="Times New Roman"/>
      <family val="1"/>
    </font>
    <font>
      <sz val="13"/>
      <color rgb="FFFF0000"/>
      <name val="Times New Roman"/>
      <family val="1"/>
    </font>
    <font>
      <b/>
      <sz val="13"/>
      <color rgb="FF00B05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i/>
      <sz val="12"/>
      <name val="Times New Roman"/>
      <family val="1"/>
    </font>
    <font>
      <b/>
      <sz val="12"/>
      <color indexed="8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FFC000"/>
      </bottom>
      <diagonal/>
    </border>
    <border>
      <left/>
      <right/>
      <top style="double">
        <color indexed="64"/>
      </top>
      <bottom style="thick">
        <color rgb="FFFFC000"/>
      </bottom>
      <diagonal/>
    </border>
    <border>
      <left/>
      <right style="double">
        <color indexed="64"/>
      </right>
      <top style="double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37" fillId="0" borderId="40" xfId="0" applyFont="1" applyBorder="1" applyAlignment="1">
      <alignment horizontal="centerContinuous" vertical="center" wrapText="1"/>
    </xf>
    <xf numFmtId="0" fontId="45" fillId="11" borderId="43" xfId="0" applyNumberFormat="1" applyFont="1" applyFill="1" applyBorder="1" applyAlignment="1">
      <alignment horizontal="center" vertical="center" wrapText="1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Continuous" vertical="center" wrapText="1"/>
    </xf>
    <xf numFmtId="164" fontId="1" fillId="0" borderId="48" xfId="0" applyNumberFormat="1" applyFont="1" applyBorder="1" applyAlignment="1">
      <alignment horizontal="center" vertical="center"/>
    </xf>
    <xf numFmtId="1" fontId="49" fillId="11" borderId="75" xfId="0" applyNumberFormat="1" applyFont="1" applyFill="1" applyBorder="1" applyAlignment="1">
      <alignment horizontal="center" vertical="center"/>
    </xf>
    <xf numFmtId="1" fontId="1" fillId="0" borderId="76" xfId="0" applyNumberFormat="1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1" fontId="49" fillId="11" borderId="77" xfId="0" applyNumberFormat="1" applyFont="1" applyFill="1" applyBorder="1" applyAlignment="1">
      <alignment horizontal="center" vertical="center"/>
    </xf>
    <xf numFmtId="1" fontId="1" fillId="0" borderId="78" xfId="0" applyNumberFormat="1" applyFont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5" xfId="0" quotePrefix="1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shrinkToFit="1"/>
    </xf>
    <xf numFmtId="164" fontId="4" fillId="0" borderId="75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49" fontId="1" fillId="0" borderId="75" xfId="2" applyNumberFormat="1" applyFont="1" applyBorder="1" applyAlignment="1">
      <alignment horizontal="center" vertical="center"/>
    </xf>
    <xf numFmtId="164" fontId="4" fillId="0" borderId="62" xfId="0" applyNumberFormat="1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5" xfId="0" quotePrefix="1" applyFont="1" applyBorder="1" applyAlignment="1">
      <alignment horizontal="center" vertical="center" wrapText="1"/>
    </xf>
    <xf numFmtId="49" fontId="4" fillId="0" borderId="95" xfId="2" applyNumberFormat="1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 shrinkToFit="1"/>
    </xf>
    <xf numFmtId="164" fontId="4" fillId="0" borderId="95" xfId="0" applyNumberFormat="1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164" fontId="4" fillId="0" borderId="97" xfId="0" applyNumberFormat="1" applyFont="1" applyBorder="1" applyAlignment="1">
      <alignment horizontal="center" vertical="center"/>
    </xf>
    <xf numFmtId="0" fontId="1" fillId="0" borderId="84" xfId="0" quotePrefix="1" applyFont="1" applyBorder="1" applyAlignment="1">
      <alignment horizontal="center" vertical="center" wrapText="1"/>
    </xf>
    <xf numFmtId="0" fontId="38" fillId="3" borderId="70" xfId="0" applyFont="1" applyFill="1" applyBorder="1" applyAlignment="1">
      <alignment horizontal="right" vertical="center"/>
    </xf>
    <xf numFmtId="0" fontId="38" fillId="3" borderId="71" xfId="0" applyFont="1" applyFill="1" applyBorder="1" applyAlignment="1">
      <alignment horizontal="left" vertical="center"/>
    </xf>
    <xf numFmtId="0" fontId="20" fillId="3" borderId="71" xfId="0" applyFont="1" applyFill="1" applyBorder="1" applyAlignment="1">
      <alignment horizontal="left" vertical="center"/>
    </xf>
    <xf numFmtId="0" fontId="3" fillId="3" borderId="71" xfId="0" applyFont="1" applyFill="1" applyBorder="1" applyAlignment="1">
      <alignment horizontal="centerContinuous" vertical="center"/>
    </xf>
    <xf numFmtId="0" fontId="4" fillId="3" borderId="71" xfId="0" applyFont="1" applyFill="1" applyBorder="1" applyAlignment="1">
      <alignment horizontal="centerContinuous" vertical="center"/>
    </xf>
    <xf numFmtId="0" fontId="39" fillId="3" borderId="72" xfId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Continuous" vertical="center"/>
    </xf>
    <xf numFmtId="0" fontId="5" fillId="10" borderId="1" xfId="0" applyFont="1" applyFill="1" applyBorder="1" applyAlignment="1">
      <alignment horizontal="right" vertical="center"/>
    </xf>
    <xf numFmtId="0" fontId="6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centerContinuous" vertical="center"/>
    </xf>
    <xf numFmtId="0" fontId="5" fillId="10" borderId="0" xfId="0" applyFont="1" applyFill="1" applyBorder="1" applyAlignment="1">
      <alignment horizontal="right" vertical="center"/>
    </xf>
    <xf numFmtId="0" fontId="6" fillId="10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49" fontId="6" fillId="0" borderId="60" xfId="0" applyNumberFormat="1" applyFont="1" applyFill="1" applyBorder="1" applyAlignment="1">
      <alignment horizontal="centerContinuous" vertical="center"/>
    </xf>
    <xf numFmtId="0" fontId="6" fillId="0" borderId="31" xfId="0" applyFont="1" applyFill="1" applyBorder="1" applyAlignment="1">
      <alignment horizontal="centerContinuous" vertical="center"/>
    </xf>
    <xf numFmtId="0" fontId="5" fillId="2" borderId="59" xfId="0" applyFont="1" applyFill="1" applyBorder="1" applyAlignment="1">
      <alignment horizontal="right" vertical="center"/>
    </xf>
    <xf numFmtId="49" fontId="6" fillId="0" borderId="58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49" fontId="1" fillId="0" borderId="29" xfId="0" applyNumberFormat="1" applyFont="1" applyFill="1" applyBorder="1" applyAlignment="1">
      <alignment horizontal="centerContinuous" vertical="center"/>
    </xf>
    <xf numFmtId="0" fontId="1" fillId="0" borderId="38" xfId="0" applyFont="1" applyBorder="1" applyAlignment="1">
      <alignment horizontal="centerContinuous" vertical="center"/>
    </xf>
    <xf numFmtId="0" fontId="47" fillId="2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/>
    </xf>
    <xf numFmtId="49" fontId="16" fillId="0" borderId="39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right" vertical="center"/>
    </xf>
    <xf numFmtId="0" fontId="6" fillId="0" borderId="3" xfId="0" quotePrefix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164" fontId="5" fillId="9" borderId="3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0" fontId="41" fillId="3" borderId="5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49" fontId="6" fillId="0" borderId="35" xfId="0" applyNumberFormat="1" applyFont="1" applyBorder="1" applyAlignment="1">
      <alignment horizontal="center" vertical="center"/>
    </xf>
    <xf numFmtId="0" fontId="22" fillId="3" borderId="5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right" vertical="center"/>
    </xf>
    <xf numFmtId="0" fontId="6" fillId="0" borderId="29" xfId="0" quotePrefix="1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0" fontId="10" fillId="2" borderId="30" xfId="0" applyFont="1" applyFill="1" applyBorder="1" applyAlignment="1">
      <alignment horizontal="right" vertical="center"/>
    </xf>
    <xf numFmtId="49" fontId="6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5" fillId="0" borderId="28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11" fillId="4" borderId="26" xfId="0" applyFont="1" applyFill="1" applyBorder="1" applyAlignment="1">
      <alignment horizontal="centerContinuous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32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/>
    </xf>
    <xf numFmtId="0" fontId="42" fillId="11" borderId="33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0" fontId="24" fillId="0" borderId="33" xfId="0" applyNumberFormat="1" applyFont="1" applyFill="1" applyBorder="1" applyAlignment="1">
      <alignment horizontal="center" vertical="center"/>
    </xf>
    <xf numFmtId="0" fontId="12" fillId="0" borderId="33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1" fontId="6" fillId="0" borderId="32" xfId="0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44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49" fontId="28" fillId="0" borderId="67" xfId="0" applyNumberFormat="1" applyFont="1" applyFill="1" applyBorder="1" applyAlignment="1">
      <alignment horizontal="center" vertical="center"/>
    </xf>
    <xf numFmtId="0" fontId="28" fillId="0" borderId="67" xfId="0" applyNumberFormat="1" applyFont="1" applyFill="1" applyBorder="1" applyAlignment="1">
      <alignment horizontal="center" vertical="center"/>
    </xf>
    <xf numFmtId="0" fontId="45" fillId="0" borderId="67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1" fontId="6" fillId="0" borderId="67" xfId="0" applyNumberFormat="1" applyFont="1" applyFill="1" applyBorder="1" applyAlignment="1">
      <alignment horizontal="center" vertical="center" wrapText="1"/>
    </xf>
    <xf numFmtId="0" fontId="42" fillId="11" borderId="67" xfId="0" applyNumberFormat="1" applyFont="1" applyFill="1" applyBorder="1" applyAlignment="1">
      <alignment horizontal="center" vertical="center"/>
    </xf>
    <xf numFmtId="0" fontId="6" fillId="0" borderId="69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49" fontId="16" fillId="0" borderId="32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23" fillId="0" borderId="32" xfId="0" applyNumberFormat="1" applyFont="1" applyFill="1" applyBorder="1" applyAlignment="1">
      <alignment horizontal="center" vertical="center"/>
    </xf>
    <xf numFmtId="0" fontId="23" fillId="0" borderId="33" xfId="0" applyNumberFormat="1" applyFont="1" applyFill="1" applyBorder="1" applyAlignment="1">
      <alignment horizontal="center" vertical="center"/>
    </xf>
    <xf numFmtId="0" fontId="13" fillId="0" borderId="33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27" fillId="0" borderId="32" xfId="0" applyNumberFormat="1" applyFont="1" applyFill="1" applyBorder="1" applyAlignment="1">
      <alignment horizontal="center" vertical="center"/>
    </xf>
    <xf numFmtId="0" fontId="27" fillId="0" borderId="3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6" fillId="5" borderId="32" xfId="0" applyNumberFormat="1" applyFont="1" applyFill="1" applyBorder="1" applyAlignment="1">
      <alignment horizontal="center" vertical="center"/>
    </xf>
    <xf numFmtId="49" fontId="16" fillId="5" borderId="32" xfId="0" applyNumberFormat="1" applyFont="1" applyFill="1" applyBorder="1" applyAlignment="1">
      <alignment horizontal="center" vertical="center"/>
    </xf>
    <xf numFmtId="0" fontId="16" fillId="5" borderId="33" xfId="0" applyNumberFormat="1" applyFont="1" applyFill="1" applyBorder="1" applyAlignment="1">
      <alignment horizontal="center" vertical="center"/>
    </xf>
    <xf numFmtId="49" fontId="6" fillId="5" borderId="33" xfId="0" applyNumberFormat="1" applyFont="1" applyFill="1" applyBorder="1" applyAlignment="1">
      <alignment horizontal="center" vertical="center"/>
    </xf>
    <xf numFmtId="0" fontId="33" fillId="5" borderId="33" xfId="0" applyNumberFormat="1" applyFont="1" applyFill="1" applyBorder="1" applyAlignment="1">
      <alignment horizontal="center" vertical="center"/>
    </xf>
    <xf numFmtId="1" fontId="33" fillId="5" borderId="33" xfId="0" applyNumberFormat="1" applyFont="1" applyFill="1" applyBorder="1" applyAlignment="1">
      <alignment horizontal="center" vertical="center"/>
    </xf>
    <xf numFmtId="0" fontId="6" fillId="5" borderId="34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6" fillId="6" borderId="32" xfId="0" applyNumberFormat="1" applyFont="1" applyFill="1" applyBorder="1" applyAlignment="1">
      <alignment horizontal="center" vertical="center"/>
    </xf>
    <xf numFmtId="49" fontId="16" fillId="6" borderId="32" xfId="0" applyNumberFormat="1" applyFont="1" applyFill="1" applyBorder="1" applyAlignment="1">
      <alignment horizontal="center" vertical="center"/>
    </xf>
    <xf numFmtId="0" fontId="16" fillId="6" borderId="33" xfId="0" applyNumberFormat="1" applyFont="1" applyFill="1" applyBorder="1" applyAlignment="1">
      <alignment horizontal="center" vertical="center"/>
    </xf>
    <xf numFmtId="49" fontId="6" fillId="6" borderId="33" xfId="0" applyNumberFormat="1" applyFont="1" applyFill="1" applyBorder="1" applyAlignment="1">
      <alignment horizontal="center" vertical="center"/>
    </xf>
    <xf numFmtId="0" fontId="6" fillId="6" borderId="34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49" fontId="23" fillId="5" borderId="32" xfId="0" applyNumberFormat="1" applyFont="1" applyFill="1" applyBorder="1" applyAlignment="1">
      <alignment horizontal="center" vertical="center"/>
    </xf>
    <xf numFmtId="0" fontId="23" fillId="5" borderId="3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49" fontId="28" fillId="0" borderId="32" xfId="0" applyNumberFormat="1" applyFont="1" applyFill="1" applyBorder="1" applyAlignment="1">
      <alignment horizontal="center" vertical="center"/>
    </xf>
    <xf numFmtId="0" fontId="28" fillId="0" borderId="33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49" fontId="23" fillId="7" borderId="32" xfId="0" applyNumberFormat="1" applyFont="1" applyFill="1" applyBorder="1" applyAlignment="1">
      <alignment horizontal="center" vertical="center"/>
    </xf>
    <xf numFmtId="0" fontId="23" fillId="7" borderId="33" xfId="0" applyNumberFormat="1" applyFont="1" applyFill="1" applyBorder="1" applyAlignment="1">
      <alignment horizontal="center" vertical="center"/>
    </xf>
    <xf numFmtId="0" fontId="23" fillId="6" borderId="3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6" fillId="2" borderId="32" xfId="0" applyNumberFormat="1" applyFont="1" applyFill="1" applyBorder="1" applyAlignment="1">
      <alignment horizontal="center" vertical="center"/>
    </xf>
    <xf numFmtId="49" fontId="16" fillId="2" borderId="32" xfId="0" applyNumberFormat="1" applyFont="1" applyFill="1" applyBorder="1" applyAlignment="1">
      <alignment horizontal="center" vertical="center"/>
    </xf>
    <xf numFmtId="0" fontId="16" fillId="2" borderId="33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0" fontId="6" fillId="8" borderId="32" xfId="0" applyNumberFormat="1" applyFont="1" applyFill="1" applyBorder="1" applyAlignment="1">
      <alignment horizontal="center" vertical="center"/>
    </xf>
    <xf numFmtId="49" fontId="28" fillId="8" borderId="32" xfId="0" applyNumberFormat="1" applyFont="1" applyFill="1" applyBorder="1" applyAlignment="1">
      <alignment horizontal="center" vertical="center"/>
    </xf>
    <xf numFmtId="0" fontId="28" fillId="8" borderId="33" xfId="0" applyNumberFormat="1" applyFont="1" applyFill="1" applyBorder="1" applyAlignment="1">
      <alignment horizontal="center" vertical="center"/>
    </xf>
    <xf numFmtId="0" fontId="22" fillId="8" borderId="33" xfId="0" applyNumberFormat="1" applyFont="1" applyFill="1" applyBorder="1" applyAlignment="1">
      <alignment horizontal="center" vertical="center"/>
    </xf>
    <xf numFmtId="49" fontId="6" fillId="8" borderId="33" xfId="0" applyNumberFormat="1" applyFont="1" applyFill="1" applyBorder="1" applyAlignment="1">
      <alignment horizontal="center" vertical="center"/>
    </xf>
    <xf numFmtId="0" fontId="6" fillId="8" borderId="34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49" fontId="24" fillId="8" borderId="32" xfId="0" applyNumberFormat="1" applyFont="1" applyFill="1" applyBorder="1" applyAlignment="1">
      <alignment horizontal="center" vertical="center"/>
    </xf>
    <xf numFmtId="0" fontId="24" fillId="8" borderId="33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49" fontId="24" fillId="5" borderId="32" xfId="0" applyNumberFormat="1" applyFont="1" applyFill="1" applyBorder="1" applyAlignment="1">
      <alignment horizontal="center" vertical="center"/>
    </xf>
    <xf numFmtId="0" fontId="24" fillId="5" borderId="3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9" fontId="23" fillId="2" borderId="32" xfId="0" applyNumberFormat="1" applyFont="1" applyFill="1" applyBorder="1" applyAlignment="1">
      <alignment horizontal="center" vertical="center"/>
    </xf>
    <xf numFmtId="0" fontId="23" fillId="2" borderId="33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/>
    </xf>
    <xf numFmtId="0" fontId="6" fillId="13" borderId="32" xfId="0" applyNumberFormat="1" applyFont="1" applyFill="1" applyBorder="1" applyAlignment="1">
      <alignment horizontal="center" vertical="center"/>
    </xf>
    <xf numFmtId="49" fontId="28" fillId="13" borderId="32" xfId="0" applyNumberFormat="1" applyFont="1" applyFill="1" applyBorder="1" applyAlignment="1">
      <alignment horizontal="center" vertical="center"/>
    </xf>
    <xf numFmtId="0" fontId="28" fillId="13" borderId="33" xfId="0" applyNumberFormat="1" applyFont="1" applyFill="1" applyBorder="1" applyAlignment="1">
      <alignment horizontal="center" vertical="center"/>
    </xf>
    <xf numFmtId="49" fontId="6" fillId="13" borderId="33" xfId="0" applyNumberFormat="1" applyFont="1" applyFill="1" applyBorder="1" applyAlignment="1">
      <alignment horizontal="center" vertical="center"/>
    </xf>
    <xf numFmtId="49" fontId="6" fillId="10" borderId="33" xfId="0" applyNumberFormat="1" applyFont="1" applyFill="1" applyBorder="1" applyAlignment="1">
      <alignment horizontal="center" vertical="center"/>
    </xf>
    <xf numFmtId="0" fontId="6" fillId="10" borderId="34" xfId="0" applyNumberFormat="1" applyFont="1" applyFill="1" applyBorder="1" applyAlignment="1">
      <alignment horizontal="center" vertical="center"/>
    </xf>
    <xf numFmtId="0" fontId="6" fillId="2" borderId="34" xfId="0" quotePrefix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49" fontId="24" fillId="2" borderId="32" xfId="0" applyNumberFormat="1" applyFont="1" applyFill="1" applyBorder="1" applyAlignment="1">
      <alignment horizontal="center" vertical="center"/>
    </xf>
    <xf numFmtId="0" fontId="24" fillId="2" borderId="33" xfId="0" applyNumberFormat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vertical="center"/>
    </xf>
    <xf numFmtId="0" fontId="6" fillId="6" borderId="63" xfId="0" applyNumberFormat="1" applyFont="1" applyFill="1" applyBorder="1" applyAlignment="1">
      <alignment horizontal="center" vertical="center"/>
    </xf>
    <xf numFmtId="49" fontId="24" fillId="6" borderId="63" xfId="0" applyNumberFormat="1" applyFont="1" applyFill="1" applyBorder="1" applyAlignment="1">
      <alignment horizontal="center" vertical="center"/>
    </xf>
    <xf numFmtId="0" fontId="24" fillId="6" borderId="64" xfId="0" applyNumberFormat="1" applyFont="1" applyFill="1" applyBorder="1" applyAlignment="1">
      <alignment horizontal="center" vertical="center"/>
    </xf>
    <xf numFmtId="49" fontId="6" fillId="6" borderId="64" xfId="0" applyNumberFormat="1" applyFont="1" applyFill="1" applyBorder="1" applyAlignment="1">
      <alignment horizontal="center" vertical="center"/>
    </xf>
    <xf numFmtId="0" fontId="42" fillId="11" borderId="63" xfId="0" applyNumberFormat="1" applyFont="1" applyFill="1" applyBorder="1" applyAlignment="1">
      <alignment horizontal="center" vertical="center"/>
    </xf>
    <xf numFmtId="0" fontId="6" fillId="6" borderId="6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36" fillId="0" borderId="4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 wrapText="1"/>
    </xf>
    <xf numFmtId="0" fontId="17" fillId="0" borderId="61" xfId="0" quotePrefix="1" applyFont="1" applyBorder="1" applyAlignment="1">
      <alignment horizontal="centerContinuous" vertical="center"/>
    </xf>
    <xf numFmtId="0" fontId="46" fillId="0" borderId="62" xfId="0" applyFont="1" applyFill="1" applyBorder="1" applyAlignment="1">
      <alignment horizontal="centerContinuous" vertical="center"/>
    </xf>
    <xf numFmtId="0" fontId="46" fillId="0" borderId="62" xfId="0" applyFont="1" applyFill="1" applyBorder="1" applyAlignment="1">
      <alignment horizontal="center" vertical="center" shrinkToFit="1"/>
    </xf>
    <xf numFmtId="0" fontId="46" fillId="0" borderId="42" xfId="0" applyFont="1" applyFill="1" applyBorder="1" applyAlignment="1">
      <alignment horizontal="centerContinuous" vertical="center"/>
    </xf>
    <xf numFmtId="0" fontId="46" fillId="0" borderId="42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6" fillId="0" borderId="61" xfId="0" applyFont="1" applyFill="1" applyBorder="1" applyAlignment="1">
      <alignment horizontal="centerContinuous" vertical="center"/>
    </xf>
    <xf numFmtId="0" fontId="6" fillId="0" borderId="41" xfId="0" applyFont="1" applyFill="1" applyBorder="1" applyAlignment="1">
      <alignment horizontal="centerContinuous" vertical="center"/>
    </xf>
    <xf numFmtId="0" fontId="6" fillId="0" borderId="42" xfId="0" applyFont="1" applyFill="1" applyBorder="1" applyAlignment="1">
      <alignment horizontal="centerContinuous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Continuous" vertical="center"/>
    </xf>
    <xf numFmtId="0" fontId="21" fillId="12" borderId="20" xfId="0" applyFont="1" applyFill="1" applyBorder="1" applyAlignment="1">
      <alignment horizontal="center" vertical="center"/>
    </xf>
    <xf numFmtId="0" fontId="21" fillId="12" borderId="21" xfId="0" applyFont="1" applyFill="1" applyBorder="1" applyAlignment="1">
      <alignment horizontal="center" vertical="center"/>
    </xf>
    <xf numFmtId="49" fontId="21" fillId="12" borderId="21" xfId="0" applyNumberFormat="1" applyFont="1" applyFill="1" applyBorder="1" applyAlignment="1">
      <alignment horizontal="center" vertical="center"/>
    </xf>
    <xf numFmtId="0" fontId="21" fillId="12" borderId="25" xfId="0" applyFont="1" applyFill="1" applyBorder="1" applyAlignment="1">
      <alignment horizontal="center" vertical="center"/>
    </xf>
    <xf numFmtId="0" fontId="48" fillId="11" borderId="73" xfId="0" applyFont="1" applyFill="1" applyBorder="1" applyAlignment="1">
      <alignment horizontal="center" vertical="center"/>
    </xf>
    <xf numFmtId="0" fontId="21" fillId="12" borderId="74" xfId="0" applyFont="1" applyFill="1" applyBorder="1" applyAlignment="1">
      <alignment horizontal="center" vertical="center"/>
    </xf>
    <xf numFmtId="0" fontId="21" fillId="12" borderId="22" xfId="0" applyFont="1" applyFill="1" applyBorder="1" applyAlignment="1">
      <alignment horizontal="center" vertical="center"/>
    </xf>
    <xf numFmtId="0" fontId="21" fillId="12" borderId="40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1" fillId="0" borderId="77" xfId="0" applyFont="1" applyFill="1" applyBorder="1" applyAlignment="1">
      <alignment horizontal="center" vertical="center"/>
    </xf>
    <xf numFmtId="0" fontId="1" fillId="0" borderId="77" xfId="2" applyNumberFormat="1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164" fontId="4" fillId="0" borderId="77" xfId="0" applyNumberFormat="1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0" fontId="48" fillId="11" borderId="25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49" fontId="1" fillId="0" borderId="84" xfId="0" applyNumberFormat="1" applyFont="1" applyBorder="1" applyAlignment="1">
      <alignment horizontal="center" vertical="center"/>
    </xf>
    <xf numFmtId="164" fontId="1" fillId="0" borderId="84" xfId="0" applyNumberFormat="1" applyFont="1" applyBorder="1" applyAlignment="1">
      <alignment horizontal="center" vertical="center"/>
    </xf>
    <xf numFmtId="164" fontId="1" fillId="0" borderId="85" xfId="0" applyNumberFormat="1" applyFont="1" applyFill="1" applyBorder="1" applyAlignment="1">
      <alignment horizontal="center" vertical="center"/>
    </xf>
    <xf numFmtId="1" fontId="49" fillId="11" borderId="85" xfId="0" applyNumberFormat="1" applyFont="1" applyFill="1" applyBorder="1" applyAlignment="1">
      <alignment horizontal="center" vertical="center"/>
    </xf>
    <xf numFmtId="1" fontId="1" fillId="0" borderId="85" xfId="0" applyNumberFormat="1" applyFont="1" applyFill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164" fontId="1" fillId="14" borderId="61" xfId="0" applyNumberFormat="1" applyFont="1" applyFill="1" applyBorder="1" applyAlignment="1">
      <alignment horizontal="center" vertical="center"/>
    </xf>
    <xf numFmtId="0" fontId="1" fillId="10" borderId="89" xfId="0" applyFont="1" applyFill="1" applyBorder="1" applyAlignment="1">
      <alignment horizontal="center" vertical="center"/>
    </xf>
    <xf numFmtId="0" fontId="4" fillId="10" borderId="77" xfId="0" applyFont="1" applyFill="1" applyBorder="1" applyAlignment="1">
      <alignment horizontal="center" vertical="center"/>
    </xf>
    <xf numFmtId="49" fontId="4" fillId="10" borderId="77" xfId="0" applyNumberFormat="1" applyFont="1" applyFill="1" applyBorder="1" applyAlignment="1">
      <alignment horizontal="center" vertical="center"/>
    </xf>
    <xf numFmtId="49" fontId="1" fillId="10" borderId="77" xfId="0" applyNumberFormat="1" applyFont="1" applyFill="1" applyBorder="1" applyAlignment="1">
      <alignment horizontal="center" vertical="center"/>
    </xf>
    <xf numFmtId="164" fontId="4" fillId="10" borderId="77" xfId="0" applyNumberFormat="1" applyFont="1" applyFill="1" applyBorder="1" applyAlignment="1">
      <alignment horizontal="center" vertical="center"/>
    </xf>
    <xf numFmtId="164" fontId="1" fillId="10" borderId="79" xfId="0" applyNumberFormat="1" applyFont="1" applyFill="1" applyBorder="1" applyAlignment="1">
      <alignment horizontal="center" vertical="center"/>
    </xf>
    <xf numFmtId="1" fontId="49" fillId="11" borderId="79" xfId="0" applyNumberFormat="1" applyFont="1" applyFill="1" applyBorder="1" applyAlignment="1">
      <alignment horizontal="center" vertical="center"/>
    </xf>
    <xf numFmtId="1" fontId="1" fillId="10" borderId="79" xfId="0" applyNumberFormat="1" applyFont="1" applyFill="1" applyBorder="1" applyAlignment="1">
      <alignment horizontal="center" vertical="center"/>
    </xf>
    <xf numFmtId="0" fontId="4" fillId="10" borderId="90" xfId="0" applyFont="1" applyFill="1" applyBorder="1" applyAlignment="1">
      <alignment horizontal="center" vertical="center"/>
    </xf>
    <xf numFmtId="164" fontId="4" fillId="10" borderId="4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0" fontId="21" fillId="12" borderId="25" xfId="0" applyFont="1" applyFill="1" applyBorder="1" applyAlignment="1">
      <alignment horizontal="centerContinuous" vertical="center"/>
    </xf>
    <xf numFmtId="0" fontId="21" fillId="12" borderId="74" xfId="0" applyFont="1" applyFill="1" applyBorder="1" applyAlignment="1">
      <alignment horizontal="centerContinuous" vertical="center"/>
    </xf>
    <xf numFmtId="0" fontId="21" fillId="12" borderId="80" xfId="0" applyFont="1" applyFill="1" applyBorder="1" applyAlignment="1">
      <alignment horizontal="centerContinuous" vertical="center"/>
    </xf>
    <xf numFmtId="0" fontId="4" fillId="0" borderId="83" xfId="0" applyFont="1" applyBorder="1" applyAlignment="1">
      <alignment horizontal="center" vertical="center"/>
    </xf>
    <xf numFmtId="9" fontId="4" fillId="0" borderId="84" xfId="0" applyNumberFormat="1" applyFont="1" applyBorder="1" applyAlignment="1">
      <alignment horizontal="center" vertical="center"/>
    </xf>
    <xf numFmtId="164" fontId="4" fillId="0" borderId="84" xfId="0" applyNumberFormat="1" applyFont="1" applyFill="1" applyBorder="1" applyAlignment="1">
      <alignment horizontal="center" vertical="center"/>
    </xf>
    <xf numFmtId="164" fontId="1" fillId="0" borderId="85" xfId="0" applyNumberFormat="1" applyFont="1" applyFill="1" applyBorder="1" applyAlignment="1">
      <alignment horizontal="centerContinuous" vertical="center"/>
    </xf>
    <xf numFmtId="164" fontId="1" fillId="0" borderId="91" xfId="0" applyNumberFormat="1" applyFont="1" applyFill="1" applyBorder="1" applyAlignment="1">
      <alignment horizontal="centerContinuous" vertical="center"/>
    </xf>
    <xf numFmtId="0" fontId="1" fillId="0" borderId="92" xfId="0" quotePrefix="1" applyFont="1" applyBorder="1" applyAlignment="1">
      <alignment horizontal="centerContinuous" vertical="center"/>
    </xf>
    <xf numFmtId="164" fontId="4" fillId="0" borderId="61" xfId="0" applyNumberFormat="1" applyFont="1" applyFill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164" fontId="4" fillId="0" borderId="77" xfId="0" applyNumberFormat="1" applyFont="1" applyBorder="1" applyAlignment="1">
      <alignment horizontal="center" vertical="center"/>
    </xf>
    <xf numFmtId="164" fontId="1" fillId="0" borderId="79" xfId="0" applyNumberFormat="1" applyFont="1" applyFill="1" applyBorder="1" applyAlignment="1">
      <alignment horizontal="centerContinuous" vertical="center"/>
    </xf>
    <xf numFmtId="164" fontId="1" fillId="0" borderId="81" xfId="0" applyNumberFormat="1" applyFont="1" applyFill="1" applyBorder="1" applyAlignment="1">
      <alignment horizontal="centerContinuous" vertical="center"/>
    </xf>
    <xf numFmtId="0" fontId="1" fillId="0" borderId="82" xfId="0" applyFont="1" applyFill="1" applyBorder="1" applyAlignment="1">
      <alignment horizontal="centerContinuous" vertical="center"/>
    </xf>
    <xf numFmtId="164" fontId="4" fillId="0" borderId="42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1" fillId="12" borderId="23" xfId="0" applyFont="1" applyFill="1" applyBorder="1" applyAlignment="1">
      <alignment horizontal="centerContinuous" vertical="center"/>
    </xf>
    <xf numFmtId="0" fontId="21" fillId="12" borderId="24" xfId="0" applyFont="1" applyFill="1" applyBorder="1" applyAlignment="1">
      <alignment horizontal="centerContinuous" vertical="center"/>
    </xf>
    <xf numFmtId="0" fontId="1" fillId="0" borderId="37" xfId="0" applyFont="1" applyFill="1" applyBorder="1" applyAlignment="1">
      <alignment horizontal="centerContinuous" vertical="center"/>
    </xf>
    <xf numFmtId="0" fontId="4" fillId="0" borderId="38" xfId="0" applyFont="1" applyFill="1" applyBorder="1" applyAlignment="1">
      <alignment horizontal="centerContinuous" vertical="center"/>
    </xf>
    <xf numFmtId="0" fontId="4" fillId="0" borderId="29" xfId="0" applyFont="1" applyFill="1" applyBorder="1" applyAlignment="1">
      <alignment horizontal="centerContinuous" vertical="center"/>
    </xf>
    <xf numFmtId="164" fontId="4" fillId="0" borderId="13" xfId="0" applyNumberFormat="1" applyFont="1" applyFill="1" applyBorder="1" applyAlignment="1">
      <alignment horizontal="center" vertical="center"/>
    </xf>
    <xf numFmtId="49" fontId="1" fillId="0" borderId="79" xfId="0" applyNumberFormat="1" applyFont="1" applyFill="1" applyBorder="1" applyAlignment="1">
      <alignment horizontal="center" vertical="center"/>
    </xf>
    <xf numFmtId="49" fontId="1" fillId="0" borderId="79" xfId="0" applyNumberFormat="1" applyFont="1" applyFill="1" applyBorder="1" applyAlignment="1">
      <alignment horizontal="centerContinuous" vertical="center"/>
    </xf>
    <xf numFmtId="49" fontId="1" fillId="0" borderId="81" xfId="0" applyNumberFormat="1" applyFont="1" applyFill="1" applyBorder="1" applyAlignment="1">
      <alignment horizontal="centerContinuous" vertical="center"/>
    </xf>
    <xf numFmtId="164" fontId="4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Continuous" vertical="center"/>
    </xf>
    <xf numFmtId="0" fontId="21" fillId="4" borderId="43" xfId="0" applyFont="1" applyFill="1" applyBorder="1" applyAlignment="1">
      <alignment horizontal="center" vertical="center"/>
    </xf>
    <xf numFmtId="164" fontId="21" fillId="4" borderId="44" xfId="0" applyNumberFormat="1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right" vertical="center"/>
    </xf>
    <xf numFmtId="0" fontId="21" fillId="4" borderId="45" xfId="0" applyFont="1" applyFill="1" applyBorder="1" applyAlignment="1">
      <alignment vertical="center"/>
    </xf>
    <xf numFmtId="164" fontId="21" fillId="4" borderId="40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 shrinkToFit="1"/>
    </xf>
    <xf numFmtId="1" fontId="4" fillId="0" borderId="47" xfId="0" applyNumberFormat="1" applyFont="1" applyBorder="1" applyAlignment="1">
      <alignment horizontal="center" vertical="center" shrinkToFit="1"/>
    </xf>
    <xf numFmtId="164" fontId="1" fillId="0" borderId="47" xfId="0" applyNumberFormat="1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 shrinkToFit="1"/>
    </xf>
    <xf numFmtId="1" fontId="1" fillId="0" borderId="62" xfId="0" applyNumberFormat="1" applyFont="1" applyBorder="1" applyAlignment="1">
      <alignment horizontal="center" vertical="center" shrinkToFit="1"/>
    </xf>
    <xf numFmtId="164" fontId="4" fillId="0" borderId="47" xfId="0" applyNumberFormat="1" applyFont="1" applyBorder="1" applyAlignment="1">
      <alignment horizontal="center" vertical="center" shrinkToFit="1"/>
    </xf>
    <xf numFmtId="1" fontId="4" fillId="0" borderId="62" xfId="0" applyNumberFormat="1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1" fontId="4" fillId="0" borderId="51" xfId="0" applyNumberFormat="1" applyFont="1" applyBorder="1" applyAlignment="1">
      <alignment horizontal="center" vertical="center" shrinkToFit="1"/>
    </xf>
    <xf numFmtId="164" fontId="4" fillId="0" borderId="51" xfId="0" applyNumberFormat="1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shrinkToFit="1"/>
    </xf>
    <xf numFmtId="1" fontId="4" fillId="0" borderId="93" xfId="0" applyNumberFormat="1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" fontId="4" fillId="0" borderId="55" xfId="0" applyNumberFormat="1" applyFont="1" applyBorder="1" applyAlignment="1">
      <alignment horizontal="center" vertical="center" shrinkToFit="1"/>
    </xf>
    <xf numFmtId="164" fontId="4" fillId="0" borderId="55" xfId="0" applyNumberFormat="1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 shrinkToFit="1"/>
    </xf>
    <xf numFmtId="1" fontId="4" fillId="0" borderId="42" xfId="0" applyNumberFormat="1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Continuous" vertical="center" shrinkToFit="1"/>
    </xf>
    <xf numFmtId="0" fontId="2" fillId="0" borderId="0" xfId="0" applyFont="1" applyBorder="1" applyAlignment="1">
      <alignment horizontal="centerContinuous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left" vertical="center"/>
    </xf>
    <xf numFmtId="0" fontId="4" fillId="10" borderId="54" xfId="0" applyFont="1" applyFill="1" applyBorder="1" applyAlignment="1">
      <alignment horizontal="center" vertical="center" shrinkToFit="1"/>
    </xf>
    <xf numFmtId="1" fontId="4" fillId="10" borderId="55" xfId="0" applyNumberFormat="1" applyFont="1" applyFill="1" applyBorder="1" applyAlignment="1">
      <alignment horizontal="center" vertical="center" shrinkToFit="1"/>
    </xf>
    <xf numFmtId="164" fontId="4" fillId="10" borderId="55" xfId="0" applyNumberFormat="1" applyFont="1" applyFill="1" applyBorder="1" applyAlignment="1">
      <alignment horizontal="center" vertical="center" shrinkToFit="1"/>
    </xf>
    <xf numFmtId="0" fontId="4" fillId="10" borderId="56" xfId="0" applyFont="1" applyFill="1" applyBorder="1" applyAlignment="1">
      <alignment horizontal="left" vertical="center"/>
    </xf>
    <xf numFmtId="0" fontId="4" fillId="10" borderId="57" xfId="0" applyFont="1" applyFill="1" applyBorder="1" applyAlignment="1">
      <alignment horizontal="left" vertical="center" shrinkToFit="1"/>
    </xf>
    <xf numFmtId="1" fontId="4" fillId="10" borderId="4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1" fontId="4" fillId="0" borderId="0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2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3401" name="Rectangle 1"/>
        <xdr:cNvSpPr>
          <a:spLocks noChangeArrowheads="1"/>
        </xdr:cNvSpPr>
      </xdr:nvSpPr>
      <xdr:spPr bwMode="auto">
        <a:xfrm>
          <a:off x="5429250" y="0"/>
          <a:ext cx="295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7" name="Rectangle 1"/>
        <xdr:cNvSpPr>
          <a:spLocks noChangeArrowheads="1"/>
        </xdr:cNvSpPr>
      </xdr:nvSpPr>
      <xdr:spPr bwMode="auto">
        <a:xfrm>
          <a:off x="10115550" y="0"/>
          <a:ext cx="762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352425</xdr:colOff>
      <xdr:row>1</xdr:row>
      <xdr:rowOff>123825</xdr:rowOff>
    </xdr:from>
    <xdr:to>
      <xdr:col>2</xdr:col>
      <xdr:colOff>390525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talan@ymail.com?subject=Arena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showGridLines="0" tabSelected="1" workbookViewId="0"/>
  </sheetViews>
  <sheetFormatPr defaultRowHeight="15.75" x14ac:dyDescent="0.25"/>
  <cols>
    <col min="1" max="1" width="14.5" style="37" customWidth="1"/>
    <col min="2" max="2" width="9.25" style="37" customWidth="1"/>
    <col min="3" max="3" width="4.875" style="37" customWidth="1"/>
    <col min="4" max="4" width="13.875" style="37" bestFit="1" customWidth="1"/>
    <col min="5" max="5" width="10.25" style="37" bestFit="1" customWidth="1"/>
    <col min="6" max="6" width="11.75" style="37" customWidth="1"/>
    <col min="7" max="7" width="12.5" style="37" customWidth="1"/>
    <col min="8" max="16384" width="9" style="37"/>
  </cols>
  <sheetData>
    <row r="1" spans="1:7" ht="29.25" thickTop="1" thickBot="1" x14ac:dyDescent="0.3">
      <c r="A1" s="31" t="s">
        <v>106</v>
      </c>
      <c r="B1" s="32">
        <v>4</v>
      </c>
      <c r="C1" s="33"/>
      <c r="D1" s="34"/>
      <c r="E1" s="35"/>
      <c r="F1" s="34"/>
      <c r="G1" s="36" t="s">
        <v>107</v>
      </c>
    </row>
    <row r="2" spans="1:7" ht="17.25" thickTop="1" x14ac:dyDescent="0.25">
      <c r="A2" s="38" t="s">
        <v>0</v>
      </c>
      <c r="B2" s="39" t="s">
        <v>95</v>
      </c>
      <c r="C2" s="40"/>
      <c r="D2" s="41"/>
      <c r="E2" s="40"/>
      <c r="G2" s="42"/>
    </row>
    <row r="3" spans="1:7" ht="16.5" x14ac:dyDescent="0.25">
      <c r="A3" s="38" t="s">
        <v>67</v>
      </c>
      <c r="B3" s="39" t="s">
        <v>95</v>
      </c>
      <c r="C3" s="43"/>
      <c r="D3" s="41" t="s">
        <v>68</v>
      </c>
      <c r="E3" s="40">
        <v>4</v>
      </c>
      <c r="F3" s="41"/>
      <c r="G3" s="42"/>
    </row>
    <row r="4" spans="1:7" ht="16.5" x14ac:dyDescent="0.25">
      <c r="A4" s="44" t="s">
        <v>67</v>
      </c>
      <c r="B4" s="45"/>
      <c r="C4" s="46"/>
      <c r="D4" s="47" t="s">
        <v>68</v>
      </c>
      <c r="E4" s="48"/>
      <c r="F4" s="41"/>
      <c r="G4" s="42"/>
    </row>
    <row r="5" spans="1:7" ht="17.25" thickBot="1" x14ac:dyDescent="0.3">
      <c r="A5" s="38" t="s">
        <v>69</v>
      </c>
      <c r="B5" s="39" t="s">
        <v>98</v>
      </c>
      <c r="C5" s="40"/>
      <c r="D5" s="41" t="s">
        <v>1</v>
      </c>
      <c r="E5" s="40" t="s">
        <v>99</v>
      </c>
      <c r="F5" s="41"/>
      <c r="G5" s="42"/>
    </row>
    <row r="6" spans="1:7" ht="17.25" thickTop="1" x14ac:dyDescent="0.25">
      <c r="A6" s="49" t="s">
        <v>138</v>
      </c>
      <c r="B6" s="50" t="s">
        <v>152</v>
      </c>
      <c r="C6" s="51"/>
      <c r="D6" s="52" t="s">
        <v>79</v>
      </c>
      <c r="E6" s="53" t="s">
        <v>130</v>
      </c>
      <c r="F6" s="41"/>
      <c r="G6" s="42"/>
    </row>
    <row r="7" spans="1:7" ht="17.25" thickBot="1" x14ac:dyDescent="0.3">
      <c r="A7" s="54" t="s">
        <v>131</v>
      </c>
      <c r="B7" s="55" t="str">
        <f>C9</f>
        <v>+4</v>
      </c>
      <c r="C7" s="56"/>
      <c r="D7" s="57" t="s">
        <v>132</v>
      </c>
      <c r="E7" s="58" t="s">
        <v>130</v>
      </c>
      <c r="F7" s="41"/>
      <c r="G7" s="42"/>
    </row>
    <row r="8" spans="1:7" ht="17.25" thickTop="1" x14ac:dyDescent="0.25">
      <c r="A8" s="59" t="s">
        <v>2</v>
      </c>
      <c r="B8" s="60">
        <v>18</v>
      </c>
      <c r="C8" s="61" t="str">
        <f t="shared" ref="C8:C13" si="0">IF(B8&gt;9.9,CONCATENATE("+",ROUNDDOWN((B8-10)/2,0)),ROUNDUP((B8-10)/2,0))</f>
        <v>+4</v>
      </c>
      <c r="D8" s="62" t="s">
        <v>77</v>
      </c>
      <c r="E8" s="63" t="s">
        <v>151</v>
      </c>
      <c r="F8" s="41"/>
      <c r="G8" s="42"/>
    </row>
    <row r="9" spans="1:7" ht="16.5" x14ac:dyDescent="0.25">
      <c r="A9" s="64" t="s">
        <v>3</v>
      </c>
      <c r="B9" s="65">
        <v>19</v>
      </c>
      <c r="C9" s="66" t="str">
        <f t="shared" si="0"/>
        <v>+4</v>
      </c>
      <c r="D9" s="67" t="s">
        <v>78</v>
      </c>
      <c r="E9" s="68">
        <f>(SUM(Martial!G3:G17)+SUM(Equipment!C3:C15))</f>
        <v>60</v>
      </c>
      <c r="F9" s="69"/>
      <c r="G9" s="42"/>
    </row>
    <row r="10" spans="1:7" ht="16.5" x14ac:dyDescent="0.25">
      <c r="A10" s="70" t="s">
        <v>13</v>
      </c>
      <c r="B10" s="71">
        <v>12</v>
      </c>
      <c r="C10" s="72" t="str">
        <f t="shared" si="0"/>
        <v>+1</v>
      </c>
      <c r="D10" s="67" t="s">
        <v>15</v>
      </c>
      <c r="E10" s="73">
        <f>((3*8)*0.75)+(3*C10)</f>
        <v>21</v>
      </c>
      <c r="F10" s="69"/>
      <c r="G10" s="42"/>
    </row>
    <row r="11" spans="1:7" ht="16.5" x14ac:dyDescent="0.25">
      <c r="A11" s="74" t="s">
        <v>14</v>
      </c>
      <c r="B11" s="71">
        <v>11</v>
      </c>
      <c r="C11" s="66" t="str">
        <f t="shared" si="0"/>
        <v>+0</v>
      </c>
      <c r="D11" s="75" t="s">
        <v>27</v>
      </c>
      <c r="E11" s="76">
        <f>10+C9+2</f>
        <v>16</v>
      </c>
      <c r="F11" s="69"/>
      <c r="G11" s="42"/>
    </row>
    <row r="12" spans="1:7" ht="16.5" x14ac:dyDescent="0.25">
      <c r="A12" s="77" t="s">
        <v>16</v>
      </c>
      <c r="B12" s="78">
        <v>14</v>
      </c>
      <c r="C12" s="66" t="str">
        <f t="shared" si="0"/>
        <v>+2</v>
      </c>
      <c r="D12" s="75" t="s">
        <v>117</v>
      </c>
      <c r="E12" s="76">
        <f>E13-C9</f>
        <v>15</v>
      </c>
      <c r="F12" s="69"/>
      <c r="G12" s="42"/>
    </row>
    <row r="13" spans="1:7" ht="17.25" thickBot="1" x14ac:dyDescent="0.3">
      <c r="A13" s="79" t="s">
        <v>12</v>
      </c>
      <c r="B13" s="80">
        <v>12</v>
      </c>
      <c r="C13" s="81" t="str">
        <f t="shared" si="0"/>
        <v>+1</v>
      </c>
      <c r="D13" s="82" t="s">
        <v>66</v>
      </c>
      <c r="E13" s="83">
        <f>E11+SUM(Martial!B13:B14)</f>
        <v>19</v>
      </c>
      <c r="F13" s="38"/>
      <c r="G13" s="42"/>
    </row>
    <row r="14" spans="1:7" ht="24.75" thickTop="1" thickBot="1" x14ac:dyDescent="0.3">
      <c r="A14" s="84" t="s">
        <v>26</v>
      </c>
      <c r="B14" s="85"/>
      <c r="C14" s="85"/>
      <c r="D14" s="86"/>
      <c r="E14" s="86"/>
      <c r="F14" s="86"/>
      <c r="G14" s="87"/>
    </row>
    <row r="15" spans="1:7" ht="17.25" thickTop="1" x14ac:dyDescent="0.25">
      <c r="A15" s="88" t="s">
        <v>159</v>
      </c>
      <c r="B15" s="89"/>
      <c r="C15" s="89"/>
      <c r="D15" s="89"/>
      <c r="E15" s="89"/>
      <c r="F15" s="89"/>
      <c r="G15" s="90"/>
    </row>
    <row r="16" spans="1:7" ht="16.5" x14ac:dyDescent="0.25">
      <c r="A16" s="91"/>
      <c r="B16" s="39"/>
      <c r="C16" s="39"/>
      <c r="D16" s="39"/>
      <c r="E16" s="39"/>
      <c r="F16" s="39"/>
      <c r="G16" s="92"/>
    </row>
    <row r="17" spans="1:7" ht="16.5" x14ac:dyDescent="0.25">
      <c r="A17" s="91"/>
      <c r="B17" s="39"/>
      <c r="C17" s="39"/>
      <c r="D17" s="39"/>
      <c r="E17" s="39"/>
      <c r="F17" s="39"/>
      <c r="G17" s="92"/>
    </row>
    <row r="18" spans="1:7" ht="16.5" x14ac:dyDescent="0.25">
      <c r="A18" s="91"/>
      <c r="B18" s="39"/>
      <c r="C18" s="39"/>
      <c r="D18" s="39"/>
      <c r="E18" s="39"/>
      <c r="F18" s="39"/>
      <c r="G18" s="92"/>
    </row>
    <row r="19" spans="1:7" ht="17.25" thickBot="1" x14ac:dyDescent="0.3">
      <c r="A19" s="93"/>
      <c r="B19" s="94"/>
      <c r="C19" s="94"/>
      <c r="D19" s="94"/>
      <c r="E19" s="94"/>
      <c r="F19" s="94"/>
      <c r="G19" s="95"/>
    </row>
    <row r="20" spans="1:7" ht="16.5" thickTop="1" x14ac:dyDescent="0.25"/>
  </sheetData>
  <conditionalFormatting sqref="E9">
    <cfRule type="cellIs" dxfId="11" priority="4" stopIfTrue="1" operator="greaterThan">
      <formula>153</formula>
    </cfRule>
    <cfRule type="cellIs" dxfId="10" priority="5" stopIfTrue="1" operator="between">
      <formula>76</formula>
      <formula>153</formula>
    </cfRule>
  </conditionalFormatting>
  <hyperlinks>
    <hyperlink ref="G1" r:id="rId1"/>
  </hyperlinks>
  <pageMargins left="0.7" right="0.7" top="0.75" bottom="0.75" header="0.3" footer="0.3"/>
  <pageSetup orientation="portrait" horizontalDpi="300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 x14ac:dyDescent="0.25"/>
  <cols>
    <col min="1" max="1" width="21.75" style="211" bestFit="1" customWidth="1"/>
    <col min="2" max="2" width="5.875" style="211" bestFit="1" customWidth="1"/>
    <col min="3" max="3" width="7.625" style="213" hidden="1" customWidth="1"/>
    <col min="4" max="4" width="5.875" style="213" hidden="1" customWidth="1"/>
    <col min="5" max="5" width="9.125" style="213" bestFit="1" customWidth="1"/>
    <col min="6" max="6" width="6.75" style="213" bestFit="1" customWidth="1"/>
    <col min="7" max="7" width="6" style="214" bestFit="1" customWidth="1"/>
    <col min="8" max="8" width="5.25" style="214" bestFit="1" customWidth="1"/>
    <col min="9" max="9" width="6.875" style="214" bestFit="1" customWidth="1"/>
    <col min="10" max="10" width="20.125" style="211" customWidth="1"/>
    <col min="11" max="16384" width="13" style="99"/>
  </cols>
  <sheetData>
    <row r="1" spans="1:10" ht="24" thickBot="1" x14ac:dyDescent="0.3">
      <c r="A1" s="96" t="s">
        <v>11</v>
      </c>
      <c r="B1" s="97"/>
      <c r="C1" s="97"/>
      <c r="D1" s="97"/>
      <c r="E1" s="97"/>
      <c r="F1" s="97"/>
      <c r="G1" s="98"/>
      <c r="H1" s="98"/>
      <c r="I1" s="98"/>
      <c r="J1" s="97"/>
    </row>
    <row r="2" spans="1:10" s="104" customFormat="1" ht="33.75" thickBot="1" x14ac:dyDescent="0.3">
      <c r="A2" s="100" t="s">
        <v>150</v>
      </c>
      <c r="B2" s="101" t="s">
        <v>32</v>
      </c>
      <c r="C2" s="101" t="s">
        <v>39</v>
      </c>
      <c r="D2" s="101" t="s">
        <v>31</v>
      </c>
      <c r="E2" s="102" t="s">
        <v>64</v>
      </c>
      <c r="F2" s="102" t="s">
        <v>40</v>
      </c>
      <c r="G2" s="103" t="s">
        <v>70</v>
      </c>
      <c r="H2" s="2" t="s">
        <v>108</v>
      </c>
      <c r="I2" s="3" t="s">
        <v>86</v>
      </c>
      <c r="J2" s="4" t="s">
        <v>84</v>
      </c>
    </row>
    <row r="3" spans="1:10" s="104" customFormat="1" ht="16.5" x14ac:dyDescent="0.25">
      <c r="A3" s="105" t="s">
        <v>72</v>
      </c>
      <c r="B3" s="106">
        <v>1</v>
      </c>
      <c r="C3" s="107" t="s">
        <v>34</v>
      </c>
      <c r="D3" s="108" t="str">
        <f>IF(C3="Str",'Personal File'!$C$8,IF(C3="Dex",'Personal File'!$C$9,IF(C3="Con",'Personal File'!$C$10,IF(C3="Int",'Personal File'!$C$11,IF(C3="Wis",'Personal File'!$C$12,IF(C3="Cha",'Personal File'!$C$13))))))</f>
        <v>+1</v>
      </c>
      <c r="E3" s="108" t="str">
        <f>CONCATENATE(C3," (",D3,")")</f>
        <v>Con (+1)</v>
      </c>
      <c r="F3" s="109" t="s">
        <v>65</v>
      </c>
      <c r="G3" s="109">
        <f>B3+D3+F3</f>
        <v>2</v>
      </c>
      <c r="H3" s="110">
        <f ca="1">RANDBETWEEN(1,20)</f>
        <v>20</v>
      </c>
      <c r="I3" s="109">
        <f ca="1">SUM(G3:H3)</f>
        <v>22</v>
      </c>
      <c r="J3" s="111"/>
    </row>
    <row r="4" spans="1:10" s="104" customFormat="1" ht="16.5" x14ac:dyDescent="0.25">
      <c r="A4" s="112" t="s">
        <v>73</v>
      </c>
      <c r="B4" s="113">
        <v>3</v>
      </c>
      <c r="C4" s="114" t="s">
        <v>37</v>
      </c>
      <c r="D4" s="115" t="str">
        <f>IF(C4="Str",'Personal File'!$C$8,IF(C4="Dex",'Personal File'!$C$9,IF(C4="Con",'Personal File'!$C$10,IF(C4="Int",'Personal File'!$C$11,IF(C4="Wis",'Personal File'!$C$12,IF(C4="Cha",'Personal File'!$C$13))))))</f>
        <v>+4</v>
      </c>
      <c r="E4" s="116" t="str">
        <f>CONCATENATE(C4," (",D4,")")</f>
        <v>Dex (+4)</v>
      </c>
      <c r="F4" s="117" t="s">
        <v>65</v>
      </c>
      <c r="G4" s="118">
        <f>B4+D4+F4</f>
        <v>7</v>
      </c>
      <c r="H4" s="110">
        <f t="shared" ref="H4:H43" ca="1" si="0">RANDBETWEEN(1,20)</f>
        <v>4</v>
      </c>
      <c r="I4" s="118">
        <f ca="1">SUM(G4:H4)</f>
        <v>11</v>
      </c>
      <c r="J4" s="119"/>
    </row>
    <row r="5" spans="1:10" s="104" customFormat="1" ht="16.5" x14ac:dyDescent="0.25">
      <c r="A5" s="120" t="s">
        <v>74</v>
      </c>
      <c r="B5" s="121">
        <v>3</v>
      </c>
      <c r="C5" s="122" t="s">
        <v>36</v>
      </c>
      <c r="D5" s="123" t="str">
        <f>IF(C5="Str",'Personal File'!$C$8,IF(C5="Dex",'Personal File'!$C$9,IF(C5="Con",'Personal File'!$C$10,IF(C5="Int",'Personal File'!$C$11,IF(C5="Wis",'Personal File'!$C$12,IF(C5="Cha",'Personal File'!$C$13))))))</f>
        <v>+2</v>
      </c>
      <c r="E5" s="124" t="str">
        <f>CONCATENATE(C5," (",D5,")")</f>
        <v>Wis (+2)</v>
      </c>
      <c r="F5" s="125" t="s">
        <v>65</v>
      </c>
      <c r="G5" s="126">
        <f>B5+D5+F5</f>
        <v>5</v>
      </c>
      <c r="H5" s="127">
        <f t="shared" ca="1" si="0"/>
        <v>13</v>
      </c>
      <c r="I5" s="126">
        <f t="shared" ref="I5:I43" ca="1" si="1">SUM(G5:H5)</f>
        <v>18</v>
      </c>
      <c r="J5" s="128"/>
    </row>
    <row r="6" spans="1:10" s="134" customFormat="1" ht="16.5" x14ac:dyDescent="0.25">
      <c r="A6" s="129" t="s">
        <v>41</v>
      </c>
      <c r="B6" s="130">
        <v>0</v>
      </c>
      <c r="C6" s="131" t="s">
        <v>35</v>
      </c>
      <c r="D6" s="132" t="str">
        <f>IF(C6="Str",'Personal File'!$C$8,IF(C6="Dex",'Personal File'!$C$9,IF(C6="Con",'Personal File'!$C$10,IF(C6="Int",'Personal File'!$C$11,IF(C6="Wis",'Personal File'!$C$12,IF(C6="Cha",'Personal File'!$C$13))))))</f>
        <v>+0</v>
      </c>
      <c r="E6" s="132" t="str">
        <f t="shared" ref="E6:E43" si="2">CONCATENATE(C6," (",D6,")")</f>
        <v>Int (+0)</v>
      </c>
      <c r="F6" s="133" t="s">
        <v>65</v>
      </c>
      <c r="G6" s="109">
        <f t="shared" ref="G6:G11" si="3">B6+MID(E6,6,2)+F6</f>
        <v>0</v>
      </c>
      <c r="H6" s="110">
        <f t="shared" ca="1" si="0"/>
        <v>2</v>
      </c>
      <c r="I6" s="109">
        <f t="shared" ca="1" si="1"/>
        <v>2</v>
      </c>
      <c r="J6" s="111"/>
    </row>
    <row r="7" spans="1:10" s="136" customFormat="1" ht="16.5" x14ac:dyDescent="0.25">
      <c r="A7" s="135" t="s">
        <v>42</v>
      </c>
      <c r="B7" s="130">
        <v>0</v>
      </c>
      <c r="C7" s="114" t="s">
        <v>37</v>
      </c>
      <c r="D7" s="115" t="str">
        <f>IF(C7="Str",'Personal File'!$C$8,IF(C7="Dex",'Personal File'!$C$9,IF(C7="Con",'Personal File'!$C$10,IF(C7="Int",'Personal File'!$C$11,IF(C7="Wis",'Personal File'!$C$12,IF(C7="Cha",'Personal File'!$C$13))))))</f>
        <v>+4</v>
      </c>
      <c r="E7" s="115" t="str">
        <f t="shared" si="2"/>
        <v>Dex (+4)</v>
      </c>
      <c r="F7" s="109" t="s">
        <v>65</v>
      </c>
      <c r="G7" s="109">
        <f t="shared" si="3"/>
        <v>4</v>
      </c>
      <c r="H7" s="110">
        <f t="shared" ca="1" si="0"/>
        <v>11</v>
      </c>
      <c r="I7" s="109">
        <f t="shared" ca="1" si="1"/>
        <v>15</v>
      </c>
      <c r="J7" s="111"/>
    </row>
    <row r="8" spans="1:10" s="141" customFormat="1" ht="16.5" x14ac:dyDescent="0.25">
      <c r="A8" s="137" t="s">
        <v>43</v>
      </c>
      <c r="B8" s="130">
        <v>0</v>
      </c>
      <c r="C8" s="138" t="s">
        <v>33</v>
      </c>
      <c r="D8" s="139" t="str">
        <f>IF(C8="Str",'Personal File'!$C$8,IF(C8="Dex",'Personal File'!$C$9,IF(C8="Con",'Personal File'!$C$10,IF(C8="Int",'Personal File'!$C$11,IF(C8="Wis",'Personal File'!$C$12,IF(C8="Cha",'Personal File'!$C$13))))))</f>
        <v>+1</v>
      </c>
      <c r="E8" s="140" t="str">
        <f t="shared" si="2"/>
        <v>Cha (+1)</v>
      </c>
      <c r="F8" s="109" t="s">
        <v>65</v>
      </c>
      <c r="G8" s="109">
        <f t="shared" si="3"/>
        <v>1</v>
      </c>
      <c r="H8" s="110">
        <f t="shared" ca="1" si="0"/>
        <v>1</v>
      </c>
      <c r="I8" s="109">
        <f t="shared" ca="1" si="1"/>
        <v>2</v>
      </c>
      <c r="J8" s="111"/>
    </row>
    <row r="9" spans="1:10" s="142" customFormat="1" ht="16.5" x14ac:dyDescent="0.25">
      <c r="A9" s="105" t="s">
        <v>44</v>
      </c>
      <c r="B9" s="130">
        <v>0</v>
      </c>
      <c r="C9" s="107" t="s">
        <v>38</v>
      </c>
      <c r="D9" s="108" t="str">
        <f>IF(C9="Str",'Personal File'!$C$8,IF(C9="Dex",'Personal File'!$C$9,IF(C9="Con",'Personal File'!$C$10,IF(C9="Int",'Personal File'!$C$11,IF(C9="Wis",'Personal File'!$C$12,IF(C9="Cha",'Personal File'!$C$13))))))</f>
        <v>+4</v>
      </c>
      <c r="E9" s="108" t="str">
        <f t="shared" si="2"/>
        <v>Str (+4)</v>
      </c>
      <c r="F9" s="109" t="s">
        <v>65</v>
      </c>
      <c r="G9" s="109">
        <f t="shared" si="3"/>
        <v>4</v>
      </c>
      <c r="H9" s="110">
        <f t="shared" ca="1" si="0"/>
        <v>7</v>
      </c>
      <c r="I9" s="109">
        <f t="shared" ca="1" si="1"/>
        <v>11</v>
      </c>
      <c r="J9" s="111"/>
    </row>
    <row r="10" spans="1:10" s="142" customFormat="1" ht="16.5" x14ac:dyDescent="0.25">
      <c r="A10" s="143" t="s">
        <v>17</v>
      </c>
      <c r="B10" s="130">
        <v>0</v>
      </c>
      <c r="C10" s="144" t="s">
        <v>34</v>
      </c>
      <c r="D10" s="145" t="str">
        <f>IF(C10="Str",'Personal File'!$C$8,IF(C10="Dex",'Personal File'!$C$9,IF(C10="Con",'Personal File'!$C$10,IF(C10="Int",'Personal File'!$C$11,IF(C10="Wis",'Personal File'!$C$12,IF(C10="Cha",'Personal File'!$C$13))))))</f>
        <v>+1</v>
      </c>
      <c r="E10" s="145" t="str">
        <f t="shared" si="2"/>
        <v>Con (+1)</v>
      </c>
      <c r="F10" s="109" t="s">
        <v>65</v>
      </c>
      <c r="G10" s="109">
        <f t="shared" si="3"/>
        <v>1</v>
      </c>
      <c r="H10" s="110">
        <f t="shared" ca="1" si="0"/>
        <v>6</v>
      </c>
      <c r="I10" s="109">
        <f t="shared" ca="1" si="1"/>
        <v>7</v>
      </c>
      <c r="J10" s="111"/>
    </row>
    <row r="11" spans="1:10" s="134" customFormat="1" ht="16.5" x14ac:dyDescent="0.25">
      <c r="A11" s="129" t="s">
        <v>124</v>
      </c>
      <c r="B11" s="130">
        <v>0</v>
      </c>
      <c r="C11" s="131" t="s">
        <v>35</v>
      </c>
      <c r="D11" s="132" t="str">
        <f>IF(C11="Str",'Personal File'!$C$8,IF(C11="Dex",'Personal File'!$C$9,IF(C11="Con",'Personal File'!$C$10,IF(C11="Int",'Personal File'!$C$11,IF(C11="Wis",'Personal File'!$C$12,IF(C11="Cha",'Personal File'!$C$13))))))</f>
        <v>+0</v>
      </c>
      <c r="E11" s="132" t="str">
        <f t="shared" si="2"/>
        <v>Int (+0)</v>
      </c>
      <c r="F11" s="109" t="s">
        <v>65</v>
      </c>
      <c r="G11" s="109">
        <f t="shared" si="3"/>
        <v>0</v>
      </c>
      <c r="H11" s="110">
        <f t="shared" ca="1" si="0"/>
        <v>19</v>
      </c>
      <c r="I11" s="109">
        <f t="shared" ca="1" si="1"/>
        <v>19</v>
      </c>
      <c r="J11" s="111"/>
    </row>
    <row r="12" spans="1:10" s="154" customFormat="1" ht="16.5" x14ac:dyDescent="0.25">
      <c r="A12" s="146" t="s">
        <v>45</v>
      </c>
      <c r="B12" s="147">
        <v>0</v>
      </c>
      <c r="C12" s="148" t="s">
        <v>35</v>
      </c>
      <c r="D12" s="149" t="str">
        <f>IF(C12="Str",'Personal File'!$C$8,IF(C12="Dex",'Personal File'!$C$9,IF(C12="Con",'Personal File'!$C$10,IF(C12="Int",'Personal File'!$C$11,IF(C12="Wis",'Personal File'!$C$12,IF(C12="Cha",'Personal File'!$C$13))))))</f>
        <v>+0</v>
      </c>
      <c r="E12" s="149" t="str">
        <f t="shared" si="2"/>
        <v>Int (+0)</v>
      </c>
      <c r="F12" s="150" t="s">
        <v>65</v>
      </c>
      <c r="G12" s="151">
        <v>0</v>
      </c>
      <c r="H12" s="110">
        <f t="shared" ca="1" si="0"/>
        <v>9</v>
      </c>
      <c r="I12" s="152">
        <f t="shared" ca="1" si="1"/>
        <v>9</v>
      </c>
      <c r="J12" s="153"/>
    </row>
    <row r="13" spans="1:10" s="136" customFormat="1" ht="16.5" x14ac:dyDescent="0.25">
      <c r="A13" s="137" t="s">
        <v>46</v>
      </c>
      <c r="B13" s="130">
        <v>0</v>
      </c>
      <c r="C13" s="138" t="s">
        <v>33</v>
      </c>
      <c r="D13" s="139" t="str">
        <f>IF(C13="Str",'Personal File'!$C$8,IF(C13="Dex",'Personal File'!$C$9,IF(C13="Con",'Personal File'!$C$10,IF(C13="Int",'Personal File'!$C$11,IF(C13="Wis",'Personal File'!$C$12,IF(C13="Cha",'Personal File'!$C$13))))))</f>
        <v>+1</v>
      </c>
      <c r="E13" s="140" t="str">
        <f t="shared" si="2"/>
        <v>Cha (+1)</v>
      </c>
      <c r="F13" s="109" t="s">
        <v>65</v>
      </c>
      <c r="G13" s="109">
        <f>B13+MID(E13,6,2)+F13</f>
        <v>1</v>
      </c>
      <c r="H13" s="110">
        <f t="shared" ca="1" si="0"/>
        <v>3</v>
      </c>
      <c r="I13" s="109">
        <f t="shared" ca="1" si="1"/>
        <v>4</v>
      </c>
      <c r="J13" s="111"/>
    </row>
    <row r="14" spans="1:10" s="136" customFormat="1" ht="16.5" x14ac:dyDescent="0.25">
      <c r="A14" s="146" t="s">
        <v>47</v>
      </c>
      <c r="B14" s="147">
        <v>0</v>
      </c>
      <c r="C14" s="148" t="s">
        <v>35</v>
      </c>
      <c r="D14" s="149" t="str">
        <f>IF(C14="Str",'Personal File'!$C$8,IF(C14="Dex",'Personal File'!$C$9,IF(C14="Con",'Personal File'!$C$10,IF(C14="Int",'Personal File'!$C$11,IF(C14="Wis",'Personal File'!$C$12,IF(C14="Cha",'Personal File'!$C$13))))))</f>
        <v>+0</v>
      </c>
      <c r="E14" s="149" t="str">
        <f t="shared" si="2"/>
        <v>Int (+0)</v>
      </c>
      <c r="F14" s="150" t="s">
        <v>65</v>
      </c>
      <c r="G14" s="151">
        <v>0</v>
      </c>
      <c r="H14" s="110">
        <f t="shared" ca="1" si="0"/>
        <v>2</v>
      </c>
      <c r="I14" s="152">
        <f t="shared" ca="1" si="1"/>
        <v>2</v>
      </c>
      <c r="J14" s="153"/>
    </row>
    <row r="15" spans="1:10" s="136" customFormat="1" ht="16.5" x14ac:dyDescent="0.25">
      <c r="A15" s="137" t="s">
        <v>48</v>
      </c>
      <c r="B15" s="130">
        <v>0</v>
      </c>
      <c r="C15" s="138" t="s">
        <v>33</v>
      </c>
      <c r="D15" s="139" t="str">
        <f>IF(C15="Str",'Personal File'!$C$8,IF(C15="Dex",'Personal File'!$C$9,IF(C15="Con",'Personal File'!$C$10,IF(C15="Int",'Personal File'!$C$11,IF(C15="Wis",'Personal File'!$C$12,IF(C15="Cha",'Personal File'!$C$13))))))</f>
        <v>+1</v>
      </c>
      <c r="E15" s="140" t="str">
        <f t="shared" si="2"/>
        <v>Cha (+1)</v>
      </c>
      <c r="F15" s="109" t="s">
        <v>65</v>
      </c>
      <c r="G15" s="109">
        <f>B15+MID(E15,6,2)+F15</f>
        <v>1</v>
      </c>
      <c r="H15" s="110">
        <f t="shared" ca="1" si="0"/>
        <v>3</v>
      </c>
      <c r="I15" s="109">
        <f t="shared" ca="1" si="1"/>
        <v>4</v>
      </c>
      <c r="J15" s="111"/>
    </row>
    <row r="16" spans="1:10" s="136" customFormat="1" ht="16.5" x14ac:dyDescent="0.25">
      <c r="A16" s="135" t="s">
        <v>49</v>
      </c>
      <c r="B16" s="130">
        <v>0</v>
      </c>
      <c r="C16" s="114" t="s">
        <v>37</v>
      </c>
      <c r="D16" s="115" t="str">
        <f>IF(C16="Str",'Personal File'!$C$8,IF(C16="Dex",'Personal File'!$C$9,IF(C16="Con",'Personal File'!$C$10,IF(C16="Int",'Personal File'!$C$11,IF(C16="Wis",'Personal File'!$C$12,IF(C16="Cha",'Personal File'!$C$13))))))</f>
        <v>+4</v>
      </c>
      <c r="E16" s="116" t="str">
        <f t="shared" si="2"/>
        <v>Dex (+4)</v>
      </c>
      <c r="F16" s="109" t="s">
        <v>65</v>
      </c>
      <c r="G16" s="109">
        <f>B16+MID(E16,6,2)+F16</f>
        <v>4</v>
      </c>
      <c r="H16" s="110">
        <f t="shared" ca="1" si="0"/>
        <v>1</v>
      </c>
      <c r="I16" s="109">
        <f t="shared" ca="1" si="1"/>
        <v>5</v>
      </c>
      <c r="J16" s="111"/>
    </row>
    <row r="17" spans="1:10" s="136" customFormat="1" ht="16.5" x14ac:dyDescent="0.25">
      <c r="A17" s="155" t="s">
        <v>50</v>
      </c>
      <c r="B17" s="156">
        <v>0</v>
      </c>
      <c r="C17" s="157" t="s">
        <v>35</v>
      </c>
      <c r="D17" s="158" t="str">
        <f>IF(C17="Str",'Personal File'!$C$8,IF(C17="Dex",'Personal File'!$C$9,IF(C17="Con",'Personal File'!$C$10,IF(C17="Int",'Personal File'!$C$11,IF(C17="Wis",'Personal File'!$C$12,IF(C17="Cha",'Personal File'!$C$13))))))</f>
        <v>+0</v>
      </c>
      <c r="E17" s="158" t="str">
        <f t="shared" si="2"/>
        <v>Int (+0)</v>
      </c>
      <c r="F17" s="159" t="s">
        <v>65</v>
      </c>
      <c r="G17" s="159">
        <f>B17+MID(E17,6,2)+F17</f>
        <v>0</v>
      </c>
      <c r="H17" s="110">
        <f t="shared" ca="1" si="0"/>
        <v>11</v>
      </c>
      <c r="I17" s="159">
        <f t="shared" ca="1" si="1"/>
        <v>11</v>
      </c>
      <c r="J17" s="160"/>
    </row>
    <row r="18" spans="1:10" s="136" customFormat="1" ht="16.5" x14ac:dyDescent="0.25">
      <c r="A18" s="137" t="s">
        <v>51</v>
      </c>
      <c r="B18" s="130">
        <v>0</v>
      </c>
      <c r="C18" s="138" t="s">
        <v>33</v>
      </c>
      <c r="D18" s="139" t="str">
        <f>IF(C18="Str",'Personal File'!$C$8,IF(C18="Dex",'Personal File'!$C$9,IF(C18="Con",'Personal File'!$C$10,IF(C18="Int",'Personal File'!$C$11,IF(C18="Wis",'Personal File'!$C$12,IF(C18="Cha",'Personal File'!$C$13))))))</f>
        <v>+1</v>
      </c>
      <c r="E18" s="140" t="str">
        <f t="shared" si="2"/>
        <v>Cha (+1)</v>
      </c>
      <c r="F18" s="109" t="s">
        <v>65</v>
      </c>
      <c r="G18" s="109">
        <f>B18+MID(E18,6,2)+F18</f>
        <v>1</v>
      </c>
      <c r="H18" s="110">
        <f t="shared" ca="1" si="0"/>
        <v>18</v>
      </c>
      <c r="I18" s="109">
        <f t="shared" ca="1" si="1"/>
        <v>19</v>
      </c>
      <c r="J18" s="111"/>
    </row>
    <row r="19" spans="1:10" s="136" customFormat="1" ht="16.5" x14ac:dyDescent="0.25">
      <c r="A19" s="161" t="s">
        <v>19</v>
      </c>
      <c r="B19" s="147">
        <v>0</v>
      </c>
      <c r="C19" s="162" t="s">
        <v>33</v>
      </c>
      <c r="D19" s="163" t="str">
        <f>IF(C19="Str",'Personal File'!$C$8,IF(C19="Dex",'Personal File'!$C$9,IF(C19="Con",'Personal File'!$C$10,IF(C19="Int",'Personal File'!$C$11,IF(C19="Wis",'Personal File'!$C$12,IF(C19="Cha",'Personal File'!$C$13))))))</f>
        <v>+1</v>
      </c>
      <c r="E19" s="163" t="str">
        <f t="shared" si="2"/>
        <v>Cha (+1)</v>
      </c>
      <c r="F19" s="150" t="s">
        <v>65</v>
      </c>
      <c r="G19" s="151">
        <v>0</v>
      </c>
      <c r="H19" s="110">
        <f t="shared" ca="1" si="0"/>
        <v>2</v>
      </c>
      <c r="I19" s="152">
        <f t="shared" ca="1" si="1"/>
        <v>2</v>
      </c>
      <c r="J19" s="153"/>
    </row>
    <row r="20" spans="1:10" s="136" customFormat="1" ht="16.5" x14ac:dyDescent="0.25">
      <c r="A20" s="164" t="s">
        <v>52</v>
      </c>
      <c r="B20" s="130">
        <v>0</v>
      </c>
      <c r="C20" s="165" t="s">
        <v>36</v>
      </c>
      <c r="D20" s="166" t="str">
        <f>IF(C20="Str",'Personal File'!$C$8,IF(C20="Dex",'Personal File'!$C$9,IF(C20="Con",'Personal File'!$C$10,IF(C20="Int",'Personal File'!$C$11,IF(C20="Wis",'Personal File'!$C$12,IF(C20="Cha",'Personal File'!$C$13))))))</f>
        <v>+2</v>
      </c>
      <c r="E20" s="166" t="str">
        <f t="shared" si="2"/>
        <v>Wis (+2)</v>
      </c>
      <c r="F20" s="109" t="s">
        <v>65</v>
      </c>
      <c r="G20" s="109">
        <f>B20+MID(E20,6,2)+F20</f>
        <v>2</v>
      </c>
      <c r="H20" s="110">
        <f t="shared" ca="1" si="0"/>
        <v>15</v>
      </c>
      <c r="I20" s="109">
        <f t="shared" ca="1" si="1"/>
        <v>17</v>
      </c>
      <c r="J20" s="111"/>
    </row>
    <row r="21" spans="1:10" s="136" customFormat="1" ht="16.5" x14ac:dyDescent="0.25">
      <c r="A21" s="135" t="s">
        <v>53</v>
      </c>
      <c r="B21" s="130">
        <v>0</v>
      </c>
      <c r="C21" s="114" t="s">
        <v>37</v>
      </c>
      <c r="D21" s="115" t="str">
        <f>IF(C21="Str",'Personal File'!$C$8,IF(C21="Dex",'Personal File'!$C$9,IF(C21="Con",'Personal File'!$C$10,IF(C21="Int",'Personal File'!$C$11,IF(C21="Wis",'Personal File'!$C$12,IF(C21="Cha",'Personal File'!$C$13))))))</f>
        <v>+4</v>
      </c>
      <c r="E21" s="115" t="str">
        <f t="shared" si="2"/>
        <v>Dex (+4)</v>
      </c>
      <c r="F21" s="109" t="s">
        <v>65</v>
      </c>
      <c r="G21" s="109">
        <f>B21+MID(E21,6,2)+F21</f>
        <v>4</v>
      </c>
      <c r="H21" s="110">
        <f t="shared" ca="1" si="0"/>
        <v>15</v>
      </c>
      <c r="I21" s="109">
        <f t="shared" ca="1" si="1"/>
        <v>19</v>
      </c>
      <c r="J21" s="111"/>
    </row>
    <row r="22" spans="1:10" s="136" customFormat="1" ht="16.5" x14ac:dyDescent="0.25">
      <c r="A22" s="167" t="s">
        <v>54</v>
      </c>
      <c r="B22" s="156">
        <v>0</v>
      </c>
      <c r="C22" s="168" t="s">
        <v>33</v>
      </c>
      <c r="D22" s="169" t="str">
        <f>IF(C22="Str",'Personal File'!$C$8,IF(C22="Dex",'Personal File'!$C$9,IF(C22="Con",'Personal File'!$C$10,IF(C22="Int",'Personal File'!$C$11,IF(C22="Wis",'Personal File'!$C$12,IF(C22="Cha",'Personal File'!$C$13))))))</f>
        <v>+1</v>
      </c>
      <c r="E22" s="170" t="str">
        <f t="shared" si="2"/>
        <v>Cha (+1)</v>
      </c>
      <c r="F22" s="159" t="s">
        <v>65</v>
      </c>
      <c r="G22" s="159">
        <f>B22+MID(E22,6,2)+F22</f>
        <v>1</v>
      </c>
      <c r="H22" s="110">
        <f t="shared" ca="1" si="0"/>
        <v>9</v>
      </c>
      <c r="I22" s="159">
        <f t="shared" ca="1" si="1"/>
        <v>10</v>
      </c>
      <c r="J22" s="160"/>
    </row>
    <row r="23" spans="1:10" s="136" customFormat="1" ht="16.5" x14ac:dyDescent="0.25">
      <c r="A23" s="105" t="s">
        <v>55</v>
      </c>
      <c r="B23" s="130">
        <v>0</v>
      </c>
      <c r="C23" s="107" t="s">
        <v>38</v>
      </c>
      <c r="D23" s="108" t="str">
        <f>IF(C23="Str",'Personal File'!$C$8,IF(C23="Dex",'Personal File'!$C$9,IF(C23="Con",'Personal File'!$C$10,IF(C23="Int",'Personal File'!$C$11,IF(C23="Wis",'Personal File'!$C$12,IF(C23="Cha",'Personal File'!$C$13))))))</f>
        <v>+4</v>
      </c>
      <c r="E23" s="108" t="str">
        <f t="shared" si="2"/>
        <v>Str (+4)</v>
      </c>
      <c r="F23" s="159" t="s">
        <v>65</v>
      </c>
      <c r="G23" s="109">
        <f>B23+MID(E23,6,2)+F23</f>
        <v>4</v>
      </c>
      <c r="H23" s="110">
        <f t="shared" ca="1" si="0"/>
        <v>12</v>
      </c>
      <c r="I23" s="109">
        <f t="shared" ca="1" si="1"/>
        <v>16</v>
      </c>
      <c r="J23" s="111"/>
    </row>
    <row r="24" spans="1:10" s="136" customFormat="1" ht="16.5" x14ac:dyDescent="0.25">
      <c r="A24" s="171" t="s">
        <v>93</v>
      </c>
      <c r="B24" s="172">
        <v>0</v>
      </c>
      <c r="C24" s="173" t="s">
        <v>35</v>
      </c>
      <c r="D24" s="174" t="str">
        <f>IF(C24="Str",'Personal File'!$C$8,IF(C24="Dex",'Personal File'!$C$9,IF(C24="Con",'Personal File'!$C$10,IF(C24="Int",'Personal File'!$C$11,IF(C24="Wis",'Personal File'!$C$12,IF(C24="Cha",'Personal File'!$C$13))))))</f>
        <v>+0</v>
      </c>
      <c r="E24" s="174" t="str">
        <f t="shared" si="2"/>
        <v>Int (+0)</v>
      </c>
      <c r="F24" s="175" t="s">
        <v>65</v>
      </c>
      <c r="G24" s="151">
        <v>0</v>
      </c>
      <c r="H24" s="110">
        <f t="shared" ca="1" si="0"/>
        <v>13</v>
      </c>
      <c r="I24" s="152">
        <f t="shared" ca="1" si="1"/>
        <v>13</v>
      </c>
      <c r="J24" s="176"/>
    </row>
    <row r="25" spans="1:10" s="136" customFormat="1" ht="16.5" x14ac:dyDescent="0.25">
      <c r="A25" s="171" t="s">
        <v>92</v>
      </c>
      <c r="B25" s="172">
        <v>0</v>
      </c>
      <c r="C25" s="173" t="s">
        <v>35</v>
      </c>
      <c r="D25" s="174" t="str">
        <f>IF(C25="Str",'Personal File'!$C$8,IF(C25="Dex",'Personal File'!$C$9,IF(C25="Con",'Personal File'!$C$10,IF(C25="Int",'Personal File'!$C$11,IF(C25="Wis",'Personal File'!$C$12,IF(C25="Cha",'Personal File'!$C$13))))))</f>
        <v>+0</v>
      </c>
      <c r="E25" s="174" t="str">
        <f t="shared" si="2"/>
        <v>Int (+0)</v>
      </c>
      <c r="F25" s="175" t="s">
        <v>168</v>
      </c>
      <c r="G25" s="151">
        <v>0</v>
      </c>
      <c r="H25" s="110">
        <f t="shared" ca="1" si="0"/>
        <v>9</v>
      </c>
      <c r="I25" s="152">
        <f t="shared" ca="1" si="1"/>
        <v>9</v>
      </c>
      <c r="J25" s="176" t="s">
        <v>170</v>
      </c>
    </row>
    <row r="26" spans="1:10" s="136" customFormat="1" ht="16.5" x14ac:dyDescent="0.25">
      <c r="A26" s="171" t="s">
        <v>94</v>
      </c>
      <c r="B26" s="172">
        <v>0</v>
      </c>
      <c r="C26" s="173" t="s">
        <v>35</v>
      </c>
      <c r="D26" s="174" t="str">
        <f>IF(C26="Str",'Personal File'!$C$8,IF(C26="Dex",'Personal File'!$C$9,IF(C26="Con",'Personal File'!$C$10,IF(C26="Int",'Personal File'!$C$11,IF(C26="Wis",'Personal File'!$C$12,IF(C26="Cha",'Personal File'!$C$13))))))</f>
        <v>+0</v>
      </c>
      <c r="E26" s="174" t="str">
        <f t="shared" si="2"/>
        <v>Int (+0)</v>
      </c>
      <c r="F26" s="175" t="s">
        <v>65</v>
      </c>
      <c r="G26" s="151">
        <v>0</v>
      </c>
      <c r="H26" s="110">
        <f t="shared" ca="1" si="0"/>
        <v>19</v>
      </c>
      <c r="I26" s="152">
        <f t="shared" ca="1" si="1"/>
        <v>19</v>
      </c>
      <c r="J26" s="176"/>
    </row>
    <row r="27" spans="1:10" s="136" customFormat="1" ht="16.5" x14ac:dyDescent="0.25">
      <c r="A27" s="177" t="s">
        <v>56</v>
      </c>
      <c r="B27" s="178">
        <v>2</v>
      </c>
      <c r="C27" s="179" t="s">
        <v>36</v>
      </c>
      <c r="D27" s="180" t="str">
        <f>IF(C27="Str",'Personal File'!$C$8,IF(C27="Dex",'Personal File'!$C$9,IF(C27="Con",'Personal File'!$C$10,IF(C27="Int",'Personal File'!$C$11,IF(C27="Wis",'Personal File'!$C$12,IF(C27="Cha",'Personal File'!$C$13))))))</f>
        <v>+2</v>
      </c>
      <c r="E27" s="181" t="str">
        <f t="shared" si="2"/>
        <v>Wis (+2)</v>
      </c>
      <c r="F27" s="182" t="s">
        <v>65</v>
      </c>
      <c r="G27" s="182">
        <f>B27+MID(E27,6,2)+F27</f>
        <v>4</v>
      </c>
      <c r="H27" s="110">
        <f t="shared" ca="1" si="0"/>
        <v>16</v>
      </c>
      <c r="I27" s="182">
        <f t="shared" ca="1" si="1"/>
        <v>20</v>
      </c>
      <c r="J27" s="183"/>
    </row>
    <row r="28" spans="1:10" s="136" customFormat="1" ht="16.5" x14ac:dyDescent="0.25">
      <c r="A28" s="184" t="s">
        <v>20</v>
      </c>
      <c r="B28" s="178">
        <v>2</v>
      </c>
      <c r="C28" s="185" t="s">
        <v>37</v>
      </c>
      <c r="D28" s="186" t="str">
        <f>IF(C28="Str",'Personal File'!$C$8,IF(C28="Dex",'Personal File'!$C$9,IF(C28="Con",'Personal File'!$C$10,IF(C28="Int",'Personal File'!$C$11,IF(C28="Wis",'Personal File'!$C$12,IF(C28="Cha",'Personal File'!$C$13))))))</f>
        <v>+4</v>
      </c>
      <c r="E28" s="186" t="str">
        <f t="shared" si="2"/>
        <v>Dex (+4)</v>
      </c>
      <c r="F28" s="182" t="s">
        <v>65</v>
      </c>
      <c r="G28" s="182">
        <f>B28+MID(E28,6,2)+F28</f>
        <v>6</v>
      </c>
      <c r="H28" s="110">
        <f t="shared" ca="1" si="0"/>
        <v>3</v>
      </c>
      <c r="I28" s="182">
        <f t="shared" ca="1" si="1"/>
        <v>9</v>
      </c>
      <c r="J28" s="183"/>
    </row>
    <row r="29" spans="1:10" s="136" customFormat="1" ht="16.5" x14ac:dyDescent="0.25">
      <c r="A29" s="187" t="s">
        <v>57</v>
      </c>
      <c r="B29" s="147">
        <v>0</v>
      </c>
      <c r="C29" s="188" t="s">
        <v>37</v>
      </c>
      <c r="D29" s="189" t="str">
        <f>IF(C29="Str",'Personal File'!$C$8,IF(C29="Dex",'Personal File'!$C$9,IF(C29="Con",'Personal File'!$C$10,IF(C29="Int",'Personal File'!$C$11,IF(C29="Wis",'Personal File'!$C$12,IF(C29="Cha",'Personal File'!$C$13))))))</f>
        <v>+4</v>
      </c>
      <c r="E29" s="189" t="str">
        <f t="shared" si="2"/>
        <v>Dex (+4)</v>
      </c>
      <c r="F29" s="150" t="s">
        <v>65</v>
      </c>
      <c r="G29" s="151">
        <v>0</v>
      </c>
      <c r="H29" s="110">
        <f t="shared" ca="1" si="0"/>
        <v>14</v>
      </c>
      <c r="I29" s="152">
        <f t="shared" ca="1" si="1"/>
        <v>14</v>
      </c>
      <c r="J29" s="153"/>
    </row>
    <row r="30" spans="1:10" ht="16.5" x14ac:dyDescent="0.25">
      <c r="A30" s="190" t="s">
        <v>123</v>
      </c>
      <c r="B30" s="172">
        <v>0</v>
      </c>
      <c r="C30" s="191" t="s">
        <v>33</v>
      </c>
      <c r="D30" s="192" t="str">
        <f>IF(C30="Str",'Personal File'!$C$8,IF(C30="Dex",'Personal File'!$C$9,IF(C30="Con",'Personal File'!$C$10,IF(C30="Int",'Personal File'!$C$11,IF(C30="Wis",'Personal File'!$C$12,IF(C30="Cha",'Personal File'!$C$13))))))</f>
        <v>+1</v>
      </c>
      <c r="E30" s="192" t="str">
        <f t="shared" si="2"/>
        <v>Cha (+1)</v>
      </c>
      <c r="F30" s="175" t="s">
        <v>65</v>
      </c>
      <c r="G30" s="151">
        <v>0</v>
      </c>
      <c r="H30" s="110">
        <f t="shared" ca="1" si="0"/>
        <v>6</v>
      </c>
      <c r="I30" s="152">
        <f t="shared" ca="1" si="1"/>
        <v>6</v>
      </c>
      <c r="J30" s="176"/>
    </row>
    <row r="31" spans="1:10" ht="16.5" x14ac:dyDescent="0.25">
      <c r="A31" s="193" t="s">
        <v>122</v>
      </c>
      <c r="B31" s="194">
        <v>0</v>
      </c>
      <c r="C31" s="195" t="s">
        <v>36</v>
      </c>
      <c r="D31" s="196" t="str">
        <f>IF(C31="Str",'Personal File'!$C$8,IF(C31="Dex",'Personal File'!$C$9,IF(C31="Con",'Personal File'!$C$10,IF(C31="Int",'Personal File'!$C$11,IF(C31="Wis",'Personal File'!$C$12,IF(C31="Cha",'Personal File'!$C$13))))))</f>
        <v>+2</v>
      </c>
      <c r="E31" s="196" t="str">
        <f t="shared" si="2"/>
        <v>Wis (+2)</v>
      </c>
      <c r="F31" s="197" t="s">
        <v>65</v>
      </c>
      <c r="G31" s="198">
        <f>B31+MID(E31,6,2)+F31</f>
        <v>2</v>
      </c>
      <c r="H31" s="110">
        <f t="shared" ca="1" si="0"/>
        <v>12</v>
      </c>
      <c r="I31" s="198">
        <f t="shared" ca="1" si="1"/>
        <v>14</v>
      </c>
      <c r="J31" s="199"/>
    </row>
    <row r="32" spans="1:10" ht="16.5" x14ac:dyDescent="0.25">
      <c r="A32" s="135" t="s">
        <v>21</v>
      </c>
      <c r="B32" s="130">
        <v>0</v>
      </c>
      <c r="C32" s="114" t="s">
        <v>37</v>
      </c>
      <c r="D32" s="115" t="str">
        <f>IF(C32="Str",'Personal File'!$C$8,IF(C32="Dex",'Personal File'!$C$9,IF(C32="Con",'Personal File'!$C$10,IF(C32="Int",'Personal File'!$C$11,IF(C32="Wis",'Personal File'!$C$12,IF(C32="Cha",'Personal File'!$C$13))))))</f>
        <v>+4</v>
      </c>
      <c r="E32" s="116" t="str">
        <f t="shared" si="2"/>
        <v>Dex (+4)</v>
      </c>
      <c r="F32" s="109" t="s">
        <v>65</v>
      </c>
      <c r="G32" s="109">
        <f>B32+MID(E32,6,2)+F32</f>
        <v>4</v>
      </c>
      <c r="H32" s="110">
        <f t="shared" ca="1" si="0"/>
        <v>13</v>
      </c>
      <c r="I32" s="109">
        <f t="shared" ca="1" si="1"/>
        <v>17</v>
      </c>
      <c r="J32" s="111"/>
    </row>
    <row r="33" spans="1:10" ht="16.5" x14ac:dyDescent="0.25">
      <c r="A33" s="129" t="s">
        <v>22</v>
      </c>
      <c r="B33" s="130">
        <v>0</v>
      </c>
      <c r="C33" s="131" t="s">
        <v>35</v>
      </c>
      <c r="D33" s="132" t="str">
        <f>IF(C33="Str",'Personal File'!$C$8,IF(C33="Dex",'Personal File'!$C$9,IF(C33="Con",'Personal File'!$C$10,IF(C33="Int",'Personal File'!$C$11,IF(C33="Wis",'Personal File'!$C$12,IF(C33="Cha",'Personal File'!$C$13))))))</f>
        <v>+0</v>
      </c>
      <c r="E33" s="132" t="str">
        <f t="shared" si="2"/>
        <v>Int (+0)</v>
      </c>
      <c r="F33" s="109" t="s">
        <v>65</v>
      </c>
      <c r="G33" s="109">
        <f>B33+MID(E33,6,2)+F33</f>
        <v>0</v>
      </c>
      <c r="H33" s="110">
        <f t="shared" ca="1" si="0"/>
        <v>10</v>
      </c>
      <c r="I33" s="109">
        <f t="shared" ca="1" si="1"/>
        <v>10</v>
      </c>
      <c r="J33" s="111"/>
    </row>
    <row r="34" spans="1:10" ht="16.5" x14ac:dyDescent="0.25">
      <c r="A34" s="164" t="s">
        <v>58</v>
      </c>
      <c r="B34" s="130">
        <v>0</v>
      </c>
      <c r="C34" s="165" t="s">
        <v>36</v>
      </c>
      <c r="D34" s="166" t="str">
        <f>IF(C34="Str",'Personal File'!$C$8,IF(C34="Dex",'Personal File'!$C$9,IF(C34="Con",'Personal File'!$C$10,IF(C34="Int",'Personal File'!$C$11,IF(C34="Wis",'Personal File'!$C$12,IF(C34="Cha",'Personal File'!$C$13))))))</f>
        <v>+2</v>
      </c>
      <c r="E34" s="166" t="str">
        <f t="shared" si="2"/>
        <v>Wis (+2)</v>
      </c>
      <c r="F34" s="109" t="s">
        <v>65</v>
      </c>
      <c r="G34" s="109">
        <f>B34+MID(E34,6,2)+F34</f>
        <v>2</v>
      </c>
      <c r="H34" s="110">
        <f t="shared" ca="1" si="0"/>
        <v>10</v>
      </c>
      <c r="I34" s="109">
        <f t="shared" ca="1" si="1"/>
        <v>12</v>
      </c>
      <c r="J34" s="111"/>
    </row>
    <row r="35" spans="1:10" ht="16.5" x14ac:dyDescent="0.25">
      <c r="A35" s="187" t="s">
        <v>104</v>
      </c>
      <c r="B35" s="147">
        <v>0</v>
      </c>
      <c r="C35" s="188" t="s">
        <v>37</v>
      </c>
      <c r="D35" s="189" t="str">
        <f>IF(C35="Str",'Personal File'!$C$8,IF(C35="Dex",'Personal File'!$C$9,IF(C35="Con",'Personal File'!$C$10,IF(C35="Int",'Personal File'!$C$11,IF(C35="Wis",'Personal File'!$C$12,IF(C35="Cha",'Personal File'!$C$13))))))</f>
        <v>+4</v>
      </c>
      <c r="E35" s="189" t="str">
        <f t="shared" si="2"/>
        <v>Dex (+4)</v>
      </c>
      <c r="F35" s="150" t="s">
        <v>65</v>
      </c>
      <c r="G35" s="151">
        <v>0</v>
      </c>
      <c r="H35" s="110">
        <f t="shared" ca="1" si="0"/>
        <v>16</v>
      </c>
      <c r="I35" s="152">
        <f t="shared" ca="1" si="1"/>
        <v>16</v>
      </c>
      <c r="J35" s="153"/>
    </row>
    <row r="36" spans="1:10" ht="16.5" x14ac:dyDescent="0.25">
      <c r="A36" s="171" t="s">
        <v>90</v>
      </c>
      <c r="B36" s="172">
        <v>0</v>
      </c>
      <c r="C36" s="173" t="s">
        <v>35</v>
      </c>
      <c r="D36" s="174" t="str">
        <f>IF(C36="Str",'Personal File'!$C$8,IF(C36="Dex",'Personal File'!$C$9,IF(C36="Con",'Personal File'!$C$10,IF(C36="Int",'Personal File'!$C$11,IF(C36="Wis",'Personal File'!$C$12,IF(C36="Cha",'Personal File'!$C$13))))))</f>
        <v>+0</v>
      </c>
      <c r="E36" s="174" t="str">
        <f t="shared" si="2"/>
        <v>Int (+0)</v>
      </c>
      <c r="F36" s="175" t="s">
        <v>65</v>
      </c>
      <c r="G36" s="151">
        <v>0</v>
      </c>
      <c r="H36" s="110">
        <f t="shared" ca="1" si="0"/>
        <v>20</v>
      </c>
      <c r="I36" s="152">
        <f t="shared" ca="1" si="1"/>
        <v>20</v>
      </c>
      <c r="J36" s="176"/>
    </row>
    <row r="37" spans="1:10" ht="16.5" x14ac:dyDescent="0.25">
      <c r="A37" s="171" t="s">
        <v>59</v>
      </c>
      <c r="B37" s="172">
        <v>0</v>
      </c>
      <c r="C37" s="173" t="s">
        <v>35</v>
      </c>
      <c r="D37" s="174" t="str">
        <f>IF(C37="Str",'Personal File'!$C$8,IF(C37="Dex",'Personal File'!$C$9,IF(C37="Con",'Personal File'!$C$10,IF(C37="Int",'Personal File'!$C$11,IF(C37="Wis",'Personal File'!$C$12,IF(C37="Cha",'Personal File'!$C$13))))))</f>
        <v>+0</v>
      </c>
      <c r="E37" s="174" t="str">
        <f t="shared" si="2"/>
        <v>Int (+0)</v>
      </c>
      <c r="F37" s="175" t="s">
        <v>65</v>
      </c>
      <c r="G37" s="151">
        <v>0</v>
      </c>
      <c r="H37" s="110">
        <f t="shared" ca="1" si="0"/>
        <v>15</v>
      </c>
      <c r="I37" s="152">
        <f t="shared" ca="1" si="1"/>
        <v>15</v>
      </c>
      <c r="J37" s="200"/>
    </row>
    <row r="38" spans="1:10" ht="16.5" x14ac:dyDescent="0.25">
      <c r="A38" s="177" t="s">
        <v>60</v>
      </c>
      <c r="B38" s="178">
        <v>3</v>
      </c>
      <c r="C38" s="179" t="s">
        <v>36</v>
      </c>
      <c r="D38" s="180" t="str">
        <f>IF(C38="Str",'Personal File'!$C$8,IF(C38="Dex",'Personal File'!$C$9,IF(C38="Con",'Personal File'!$C$10,IF(C38="Int",'Personal File'!$C$11,IF(C38="Wis",'Personal File'!$C$12,IF(C38="Cha",'Personal File'!$C$13))))))</f>
        <v>+2</v>
      </c>
      <c r="E38" s="180" t="str">
        <f t="shared" si="2"/>
        <v>Wis (+2)</v>
      </c>
      <c r="F38" s="182" t="s">
        <v>65</v>
      </c>
      <c r="G38" s="182">
        <f>B38+MID(E38,6,2)+F38</f>
        <v>5</v>
      </c>
      <c r="H38" s="110">
        <f t="shared" ca="1" si="0"/>
        <v>1</v>
      </c>
      <c r="I38" s="182">
        <f t="shared" ca="1" si="1"/>
        <v>6</v>
      </c>
      <c r="J38" s="183"/>
    </row>
    <row r="39" spans="1:10" ht="16.5" x14ac:dyDescent="0.25">
      <c r="A39" s="177" t="s">
        <v>105</v>
      </c>
      <c r="B39" s="178">
        <v>5</v>
      </c>
      <c r="C39" s="179" t="s">
        <v>36</v>
      </c>
      <c r="D39" s="180" t="str">
        <f>IF(C39="Str",'Personal File'!$C$8,IF(C39="Dex",'Personal File'!$C$9,IF(C39="Con",'Personal File'!$C$10,IF(C39="Int",'Personal File'!$C$11,IF(C39="Wis",'Personal File'!$C$12,IF(C39="Cha",'Personal File'!$C$13))))))</f>
        <v>+2</v>
      </c>
      <c r="E39" s="180" t="str">
        <f t="shared" si="2"/>
        <v>Wis (+2)</v>
      </c>
      <c r="F39" s="182" t="s">
        <v>65</v>
      </c>
      <c r="G39" s="182">
        <f>B39+MID(E39,6,2)+F39</f>
        <v>7</v>
      </c>
      <c r="H39" s="110">
        <f t="shared" ca="1" si="0"/>
        <v>20</v>
      </c>
      <c r="I39" s="182">
        <f t="shared" ca="1" si="1"/>
        <v>27</v>
      </c>
      <c r="J39" s="183"/>
    </row>
    <row r="40" spans="1:10" ht="16.5" x14ac:dyDescent="0.25">
      <c r="A40" s="105" t="s">
        <v>23</v>
      </c>
      <c r="B40" s="130">
        <v>0</v>
      </c>
      <c r="C40" s="107" t="s">
        <v>38</v>
      </c>
      <c r="D40" s="108" t="str">
        <f>IF(C40="Str",'Personal File'!$C$8,IF(C40="Dex",'Personal File'!$C$9,IF(C40="Con",'Personal File'!$C$10,IF(C40="Int",'Personal File'!$C$11,IF(C40="Wis",'Personal File'!$C$12,IF(C40="Cha",'Personal File'!$C$13))))))</f>
        <v>+4</v>
      </c>
      <c r="E40" s="108" t="str">
        <f t="shared" si="2"/>
        <v>Str (+4)</v>
      </c>
      <c r="F40" s="109" t="s">
        <v>65</v>
      </c>
      <c r="G40" s="109">
        <f>B40+MID(E40,6,2)+F40</f>
        <v>4</v>
      </c>
      <c r="H40" s="110">
        <f t="shared" ca="1" si="0"/>
        <v>16</v>
      </c>
      <c r="I40" s="109">
        <f t="shared" ca="1" si="1"/>
        <v>20</v>
      </c>
      <c r="J40" s="111"/>
    </row>
    <row r="41" spans="1:10" ht="16.5" x14ac:dyDescent="0.25">
      <c r="A41" s="201" t="s">
        <v>61</v>
      </c>
      <c r="B41" s="172">
        <v>0</v>
      </c>
      <c r="C41" s="202" t="s">
        <v>37</v>
      </c>
      <c r="D41" s="203" t="str">
        <f>IF(C41="Str",'Personal File'!$C$8,IF(C41="Dex",'Personal File'!$C$9,IF(C41="Con",'Personal File'!$C$10,IF(C41="Int",'Personal File'!$C$11,IF(C41="Wis",'Personal File'!$C$12,IF(C41="Cha",'Personal File'!$C$13))))))</f>
        <v>+4</v>
      </c>
      <c r="E41" s="203" t="str">
        <f t="shared" si="2"/>
        <v>Dex (+4)</v>
      </c>
      <c r="F41" s="175" t="s">
        <v>65</v>
      </c>
      <c r="G41" s="151">
        <v>0</v>
      </c>
      <c r="H41" s="110">
        <f t="shared" ca="1" si="0"/>
        <v>17</v>
      </c>
      <c r="I41" s="152">
        <f t="shared" ca="1" si="1"/>
        <v>17</v>
      </c>
      <c r="J41" s="176"/>
    </row>
    <row r="42" spans="1:10" ht="16.5" x14ac:dyDescent="0.25">
      <c r="A42" s="161" t="s">
        <v>62</v>
      </c>
      <c r="B42" s="147">
        <v>0</v>
      </c>
      <c r="C42" s="162" t="s">
        <v>33</v>
      </c>
      <c r="D42" s="163" t="str">
        <f>IF(C42="Str",'Personal File'!$C$8,IF(C42="Dex",'Personal File'!$C$9,IF(C42="Con",'Personal File'!$C$10,IF(C42="Int",'Personal File'!$C$11,IF(C42="Wis",'Personal File'!$C$12,IF(C42="Cha",'Personal File'!$C$13))))))</f>
        <v>+1</v>
      </c>
      <c r="E42" s="163" t="str">
        <f t="shared" si="2"/>
        <v>Cha (+1)</v>
      </c>
      <c r="F42" s="150" t="s">
        <v>65</v>
      </c>
      <c r="G42" s="151">
        <v>0</v>
      </c>
      <c r="H42" s="110">
        <f t="shared" ca="1" si="0"/>
        <v>7</v>
      </c>
      <c r="I42" s="152">
        <f t="shared" ca="1" si="1"/>
        <v>7</v>
      </c>
      <c r="J42" s="153"/>
    </row>
    <row r="43" spans="1:10" ht="17.25" thickBot="1" x14ac:dyDescent="0.3">
      <c r="A43" s="204" t="s">
        <v>63</v>
      </c>
      <c r="B43" s="205">
        <v>0</v>
      </c>
      <c r="C43" s="206" t="s">
        <v>37</v>
      </c>
      <c r="D43" s="207" t="str">
        <f>IF(C43="Str",'Personal File'!$C$8,IF(C43="Dex",'Personal File'!$C$9,IF(C43="Con",'Personal File'!$C$10,IF(C43="Int",'Personal File'!$C$11,IF(C43="Wis",'Personal File'!$C$12,IF(C43="Cha",'Personal File'!$C$13))))))</f>
        <v>+4</v>
      </c>
      <c r="E43" s="207" t="str">
        <f t="shared" si="2"/>
        <v>Dex (+4)</v>
      </c>
      <c r="F43" s="208" t="s">
        <v>65</v>
      </c>
      <c r="G43" s="208">
        <f>B43+MID(E43,6,2)+F43</f>
        <v>4</v>
      </c>
      <c r="H43" s="209">
        <f t="shared" ca="1" si="0"/>
        <v>6</v>
      </c>
      <c r="I43" s="208">
        <f t="shared" ca="1" si="1"/>
        <v>10</v>
      </c>
      <c r="J43" s="210"/>
    </row>
    <row r="44" spans="1:10" ht="16.5" thickTop="1" x14ac:dyDescent="0.25">
      <c r="B44" s="212">
        <f>SUM(B6:B43)</f>
        <v>12</v>
      </c>
      <c r="E44" s="212">
        <f>SUM(E45:E49)</f>
        <v>12</v>
      </c>
    </row>
    <row r="45" spans="1:10" x14ac:dyDescent="0.25">
      <c r="B45" s="212"/>
      <c r="E45" s="215">
        <f>(2+'Personal File'!$C$11)*4</f>
        <v>8</v>
      </c>
      <c r="F45" s="216" t="s">
        <v>153</v>
      </c>
    </row>
    <row r="46" spans="1:10" x14ac:dyDescent="0.25">
      <c r="E46" s="217">
        <f>2+'Personal File'!$C$11</f>
        <v>2</v>
      </c>
      <c r="F46" s="216" t="s">
        <v>154</v>
      </c>
    </row>
    <row r="47" spans="1:10" x14ac:dyDescent="0.25">
      <c r="E47" s="217" t="s">
        <v>65</v>
      </c>
      <c r="F47" s="216" t="s">
        <v>155</v>
      </c>
    </row>
    <row r="48" spans="1:10" x14ac:dyDescent="0.25">
      <c r="E48" s="217">
        <f>2+'Personal File'!$C$11</f>
        <v>2</v>
      </c>
      <c r="F48" s="216" t="s">
        <v>156</v>
      </c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showGridLines="0" workbookViewId="0"/>
  </sheetViews>
  <sheetFormatPr defaultColWidth="13" defaultRowHeight="15.75" x14ac:dyDescent="0.25"/>
  <cols>
    <col min="1" max="1" width="24.125" style="225" bestFit="1" customWidth="1"/>
    <col min="2" max="2" width="2.125" style="229" customWidth="1"/>
    <col min="3" max="3" width="33" style="219" bestFit="1" customWidth="1"/>
    <col min="4" max="16384" width="13" style="219"/>
  </cols>
  <sheetData>
    <row r="1" spans="1:3" ht="24.75" thickTop="1" thickBot="1" x14ac:dyDescent="0.3">
      <c r="A1" s="218" t="s">
        <v>109</v>
      </c>
      <c r="B1" s="219"/>
      <c r="C1" s="218" t="s">
        <v>110</v>
      </c>
    </row>
    <row r="2" spans="1:3" ht="16.5" x14ac:dyDescent="0.25">
      <c r="A2" s="220" t="s">
        <v>96</v>
      </c>
      <c r="B2" s="219"/>
      <c r="C2" s="221" t="s">
        <v>125</v>
      </c>
    </row>
    <row r="3" spans="1:3" ht="17.25" thickBot="1" x14ac:dyDescent="0.3">
      <c r="A3" s="222" t="s">
        <v>112</v>
      </c>
      <c r="B3" s="219"/>
      <c r="C3" s="223" t="s">
        <v>169</v>
      </c>
    </row>
    <row r="4" spans="1:3" ht="18" thickTop="1" thickBot="1" x14ac:dyDescent="0.3">
      <c r="A4" s="224" t="s">
        <v>136</v>
      </c>
      <c r="B4" s="219"/>
    </row>
    <row r="5" spans="1:3" ht="24.75" thickTop="1" thickBot="1" x14ac:dyDescent="0.3">
      <c r="B5" s="219"/>
      <c r="C5" s="5" t="s">
        <v>111</v>
      </c>
    </row>
    <row r="6" spans="1:3" ht="20.25" thickTop="1" thickBot="1" x14ac:dyDescent="0.3">
      <c r="A6" s="1" t="s">
        <v>80</v>
      </c>
      <c r="B6" s="219"/>
      <c r="C6" s="226" t="s">
        <v>157</v>
      </c>
    </row>
    <row r="7" spans="1:3" ht="17.25" thickBot="1" x14ac:dyDescent="0.3">
      <c r="A7" s="227" t="s">
        <v>113</v>
      </c>
      <c r="B7" s="219"/>
      <c r="C7" s="228" t="s">
        <v>158</v>
      </c>
    </row>
    <row r="8" spans="1:3" ht="16.5" thickTop="1" x14ac:dyDescent="0.25">
      <c r="B8" s="219"/>
    </row>
    <row r="9" spans="1:3" x14ac:dyDescent="0.25">
      <c r="B9" s="219"/>
    </row>
    <row r="10" spans="1:3" x14ac:dyDescent="0.25">
      <c r="B10" s="219"/>
    </row>
    <row r="11" spans="1:3" x14ac:dyDescent="0.25">
      <c r="B11" s="219"/>
    </row>
    <row r="12" spans="1:3" x14ac:dyDescent="0.25">
      <c r="B12" s="219"/>
    </row>
    <row r="13" spans="1:3" x14ac:dyDescent="0.25">
      <c r="A13" s="219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workbookViewId="0"/>
  </sheetViews>
  <sheetFormatPr defaultColWidth="13" defaultRowHeight="15.75" x14ac:dyDescent="0.25"/>
  <cols>
    <col min="1" max="1" width="27.875" style="215" bestFit="1" customWidth="1"/>
    <col min="2" max="2" width="8.625" style="215" customWidth="1"/>
    <col min="3" max="3" width="6.125" style="215" bestFit="1" customWidth="1"/>
    <col min="4" max="4" width="6.25" style="215" bestFit="1" customWidth="1"/>
    <col min="5" max="6" width="8" style="215" bestFit="1" customWidth="1"/>
    <col min="7" max="7" width="4.375" style="215" bestFit="1" customWidth="1"/>
    <col min="8" max="8" width="4" style="215" bestFit="1" customWidth="1"/>
    <col min="9" max="9" width="4.375" style="215" bestFit="1" customWidth="1"/>
    <col min="10" max="10" width="6.25" style="215" bestFit="1" customWidth="1"/>
    <col min="11" max="11" width="20.125" style="215" bestFit="1" customWidth="1"/>
    <col min="12" max="12" width="2.625" style="99" customWidth="1"/>
    <col min="13" max="13" width="6.375" style="99" bestFit="1" customWidth="1"/>
    <col min="14" max="16384" width="13" style="99"/>
  </cols>
  <sheetData>
    <row r="1" spans="1:13" ht="24" thickBot="1" x14ac:dyDescent="0.3">
      <c r="A1" s="230" t="s">
        <v>24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3" ht="17.25" thickTop="1" thickBot="1" x14ac:dyDescent="0.3">
      <c r="A2" s="231" t="s">
        <v>5</v>
      </c>
      <c r="B2" s="232" t="s">
        <v>6</v>
      </c>
      <c r="C2" s="232" t="s">
        <v>28</v>
      </c>
      <c r="D2" s="232" t="s">
        <v>29</v>
      </c>
      <c r="E2" s="233" t="s">
        <v>71</v>
      </c>
      <c r="F2" s="232" t="s">
        <v>25</v>
      </c>
      <c r="G2" s="232" t="s">
        <v>30</v>
      </c>
      <c r="H2" s="234" t="s">
        <v>133</v>
      </c>
      <c r="I2" s="235" t="s">
        <v>108</v>
      </c>
      <c r="J2" s="236" t="s">
        <v>86</v>
      </c>
      <c r="K2" s="237" t="s">
        <v>4</v>
      </c>
      <c r="M2" s="238" t="s">
        <v>147</v>
      </c>
    </row>
    <row r="3" spans="1:13" x14ac:dyDescent="0.25">
      <c r="A3" s="22" t="s">
        <v>165</v>
      </c>
      <c r="B3" s="23" t="s">
        <v>166</v>
      </c>
      <c r="C3" s="24" t="s">
        <v>167</v>
      </c>
      <c r="D3" s="25">
        <v>1</v>
      </c>
      <c r="E3" s="25" t="s">
        <v>101</v>
      </c>
      <c r="F3" s="26" t="s">
        <v>137</v>
      </c>
      <c r="G3" s="27">
        <v>12</v>
      </c>
      <c r="H3" s="6" t="str">
        <f>CONCATENATE("+",RIGHT('Personal File'!$B$6,1)+RIGHT('Personal File'!$C$8)+D3)</f>
        <v>+8</v>
      </c>
      <c r="I3" s="7">
        <f t="shared" ref="I3:I5" ca="1" si="0">RANDBETWEEN(1,20)</f>
        <v>17</v>
      </c>
      <c r="J3" s="8">
        <f t="shared" ref="J3:J4" ca="1" si="1">I3+RIGHT(H3,1)</f>
        <v>25</v>
      </c>
      <c r="K3" s="28"/>
      <c r="M3" s="29">
        <v>2000</v>
      </c>
    </row>
    <row r="4" spans="1:13" x14ac:dyDescent="0.25">
      <c r="A4" s="22" t="s">
        <v>118</v>
      </c>
      <c r="B4" s="23" t="s">
        <v>89</v>
      </c>
      <c r="C4" s="24" t="s">
        <v>172</v>
      </c>
      <c r="D4" s="25" t="s">
        <v>65</v>
      </c>
      <c r="E4" s="25" t="s">
        <v>100</v>
      </c>
      <c r="F4" s="26" t="s">
        <v>137</v>
      </c>
      <c r="G4" s="27">
        <v>4</v>
      </c>
      <c r="H4" s="6" t="str">
        <f>CONCATENATE("+",RIGHT('Personal File'!$B$6,1)+RIGHT('Personal File'!$C$8)+D4)</f>
        <v>+7</v>
      </c>
      <c r="I4" s="7">
        <f t="shared" ca="1" si="0"/>
        <v>17</v>
      </c>
      <c r="J4" s="8">
        <f t="shared" ca="1" si="1"/>
        <v>24</v>
      </c>
      <c r="K4" s="28"/>
      <c r="M4" s="29">
        <v>0</v>
      </c>
    </row>
    <row r="5" spans="1:13" x14ac:dyDescent="0.25">
      <c r="A5" s="12" t="s">
        <v>146</v>
      </c>
      <c r="B5" s="19" t="s">
        <v>89</v>
      </c>
      <c r="C5" s="15" t="str">
        <f>'Personal File'!$C$8</f>
        <v>+4</v>
      </c>
      <c r="D5" s="20" t="s">
        <v>119</v>
      </c>
      <c r="E5" s="20" t="s">
        <v>101</v>
      </c>
      <c r="F5" s="16" t="s">
        <v>145</v>
      </c>
      <c r="G5" s="17">
        <v>9</v>
      </c>
      <c r="H5" s="6" t="str">
        <f>CONCATENATE("+",RIGHT('Personal File'!$B$6,1)+RIGHT('Personal File'!$C$8)+D5)</f>
        <v>+8</v>
      </c>
      <c r="I5" s="7">
        <f t="shared" ca="1" si="0"/>
        <v>18</v>
      </c>
      <c r="J5" s="8">
        <f t="shared" ref="J5" ca="1" si="2">I5+RIGHT(H5,1)</f>
        <v>26</v>
      </c>
      <c r="K5" s="18"/>
      <c r="M5" s="21">
        <v>200</v>
      </c>
    </row>
    <row r="6" spans="1:13" ht="16.5" thickBot="1" x14ac:dyDescent="0.3">
      <c r="A6" s="239" t="s">
        <v>114</v>
      </c>
      <c r="B6" s="240" t="s">
        <v>115</v>
      </c>
      <c r="C6" s="241" t="str">
        <f>'Personal File'!$C$8</f>
        <v>+4</v>
      </c>
      <c r="D6" s="242">
        <v>0</v>
      </c>
      <c r="E6" s="243" t="s">
        <v>116</v>
      </c>
      <c r="F6" s="240" t="s">
        <v>91</v>
      </c>
      <c r="G6" s="244">
        <v>0</v>
      </c>
      <c r="H6" s="9" t="str">
        <f>CONCATENATE("+",RIGHT('Personal File'!$B$6,1)+RIGHT('Personal File'!$C$8)+D6)</f>
        <v>+7</v>
      </c>
      <c r="I6" s="10">
        <f t="shared" ref="I6" ca="1" si="3">RANDBETWEEN(1,20)</f>
        <v>6</v>
      </c>
      <c r="J6" s="11">
        <f t="shared" ref="J6" ca="1" si="4">I6+RIGHT(H6,1)</f>
        <v>13</v>
      </c>
      <c r="K6" s="245"/>
      <c r="M6" s="246">
        <v>0</v>
      </c>
    </row>
    <row r="7" spans="1:13" ht="6" customHeight="1" thickTop="1" thickBot="1" x14ac:dyDescent="0.3">
      <c r="M7" s="215"/>
    </row>
    <row r="8" spans="1:13" ht="17.25" thickTop="1" thickBot="1" x14ac:dyDescent="0.3">
      <c r="A8" s="231" t="s">
        <v>8</v>
      </c>
      <c r="B8" s="232" t="s">
        <v>9</v>
      </c>
      <c r="C8" s="232" t="s">
        <v>28</v>
      </c>
      <c r="D8" s="232" t="s">
        <v>29</v>
      </c>
      <c r="E8" s="233" t="s">
        <v>71</v>
      </c>
      <c r="F8" s="232" t="s">
        <v>10</v>
      </c>
      <c r="G8" s="232" t="s">
        <v>30</v>
      </c>
      <c r="H8" s="234" t="s">
        <v>133</v>
      </c>
      <c r="I8" s="247" t="s">
        <v>108</v>
      </c>
      <c r="J8" s="234" t="s">
        <v>86</v>
      </c>
      <c r="K8" s="237" t="s">
        <v>4</v>
      </c>
      <c r="M8" s="238" t="s">
        <v>147</v>
      </c>
    </row>
    <row r="9" spans="1:13" x14ac:dyDescent="0.25">
      <c r="A9" s="13" t="s">
        <v>139</v>
      </c>
      <c r="B9" s="248" t="s">
        <v>89</v>
      </c>
      <c r="C9" s="30" t="s">
        <v>171</v>
      </c>
      <c r="D9" s="249" t="s">
        <v>119</v>
      </c>
      <c r="E9" s="248" t="s">
        <v>101</v>
      </c>
      <c r="F9" s="249" t="s">
        <v>134</v>
      </c>
      <c r="G9" s="250">
        <v>3</v>
      </c>
      <c r="H9" s="251" t="str">
        <f>CONCATENATE("+",RIGHT('Personal File'!$B$6,1)+RIGHT('Personal File'!$C$9)+D9)</f>
        <v>+8</v>
      </c>
      <c r="I9" s="252">
        <f t="shared" ref="I9" ca="1" si="5">RANDBETWEEN(1,20)</f>
        <v>14</v>
      </c>
      <c r="J9" s="253">
        <f t="shared" ref="J9" ca="1" si="6">I9+RIGHT(H9,1)</f>
        <v>22</v>
      </c>
      <c r="K9" s="254" t="s">
        <v>135</v>
      </c>
      <c r="M9" s="255"/>
    </row>
    <row r="10" spans="1:13" ht="16.5" thickBot="1" x14ac:dyDescent="0.3">
      <c r="A10" s="256" t="s">
        <v>140</v>
      </c>
      <c r="B10" s="257" t="s">
        <v>89</v>
      </c>
      <c r="C10" s="258" t="s">
        <v>65</v>
      </c>
      <c r="D10" s="259" t="s">
        <v>119</v>
      </c>
      <c r="E10" s="257" t="s">
        <v>101</v>
      </c>
      <c r="F10" s="259" t="s">
        <v>134</v>
      </c>
      <c r="G10" s="260">
        <v>3</v>
      </c>
      <c r="H10" s="261" t="str">
        <f>CONCATENATE("+",RIGHT('Personal File'!$B$6,1)+RIGHT('Personal File'!$C$9)+D10)</f>
        <v>+8</v>
      </c>
      <c r="I10" s="262">
        <f t="shared" ref="I10" ca="1" si="7">RANDBETWEEN(1,20)</f>
        <v>7</v>
      </c>
      <c r="J10" s="263">
        <f t="shared" ref="J10" ca="1" si="8">I10+RIGHT(H10,1)</f>
        <v>15</v>
      </c>
      <c r="K10" s="264" t="s">
        <v>135</v>
      </c>
      <c r="M10" s="265"/>
    </row>
    <row r="11" spans="1:13" ht="6" customHeight="1" thickTop="1" thickBot="1" x14ac:dyDescent="0.3">
      <c r="D11" s="266"/>
      <c r="E11" s="266"/>
      <c r="G11" s="267"/>
      <c r="H11" s="267"/>
      <c r="I11" s="267"/>
      <c r="J11" s="267"/>
      <c r="M11" s="267"/>
    </row>
    <row r="12" spans="1:13" ht="17.25" thickTop="1" thickBot="1" x14ac:dyDescent="0.3">
      <c r="A12" s="231" t="s">
        <v>75</v>
      </c>
      <c r="B12" s="232" t="s">
        <v>18</v>
      </c>
      <c r="C12" s="232" t="s">
        <v>37</v>
      </c>
      <c r="D12" s="232" t="s">
        <v>86</v>
      </c>
      <c r="E12" s="232" t="s">
        <v>87</v>
      </c>
      <c r="F12" s="232" t="s">
        <v>88</v>
      </c>
      <c r="G12" s="232" t="s">
        <v>30</v>
      </c>
      <c r="H12" s="268" t="s">
        <v>84</v>
      </c>
      <c r="I12" s="269"/>
      <c r="J12" s="269"/>
      <c r="K12" s="270"/>
      <c r="M12" s="238" t="s">
        <v>147</v>
      </c>
    </row>
    <row r="13" spans="1:13" x14ac:dyDescent="0.25">
      <c r="A13" s="271" t="s">
        <v>121</v>
      </c>
      <c r="B13" s="14">
        <v>2</v>
      </c>
      <c r="C13" s="14">
        <v>6</v>
      </c>
      <c r="D13" s="14">
        <v>0</v>
      </c>
      <c r="E13" s="272">
        <v>0.1</v>
      </c>
      <c r="F13" s="248" t="s">
        <v>130</v>
      </c>
      <c r="G13" s="273">
        <v>20</v>
      </c>
      <c r="H13" s="274"/>
      <c r="I13" s="275"/>
      <c r="J13" s="275"/>
      <c r="K13" s="276"/>
      <c r="M13" s="277">
        <v>0</v>
      </c>
    </row>
    <row r="14" spans="1:13" ht="16.5" thickBot="1" x14ac:dyDescent="0.3">
      <c r="A14" s="278" t="s">
        <v>163</v>
      </c>
      <c r="B14" s="279">
        <v>1</v>
      </c>
      <c r="C14" s="279" t="s">
        <v>164</v>
      </c>
      <c r="D14" s="279" t="s">
        <v>164</v>
      </c>
      <c r="E14" s="279" t="s">
        <v>164</v>
      </c>
      <c r="F14" s="279" t="s">
        <v>164</v>
      </c>
      <c r="G14" s="280" t="s">
        <v>164</v>
      </c>
      <c r="H14" s="281"/>
      <c r="I14" s="282"/>
      <c r="J14" s="282"/>
      <c r="K14" s="283"/>
      <c r="M14" s="284"/>
    </row>
    <row r="15" spans="1:13" ht="6.75" customHeight="1" thickTop="1" thickBot="1" x14ac:dyDescent="0.3">
      <c r="M15" s="215"/>
    </row>
    <row r="16" spans="1:13" ht="17.25" thickTop="1" thickBot="1" x14ac:dyDescent="0.3">
      <c r="A16" s="285"/>
      <c r="B16" s="267"/>
      <c r="D16" s="286" t="s">
        <v>76</v>
      </c>
      <c r="E16" s="287"/>
      <c r="F16" s="268" t="s">
        <v>7</v>
      </c>
      <c r="G16" s="232" t="s">
        <v>30</v>
      </c>
      <c r="H16" s="234" t="s">
        <v>133</v>
      </c>
      <c r="I16" s="268" t="s">
        <v>84</v>
      </c>
      <c r="J16" s="269"/>
      <c r="K16" s="270"/>
      <c r="M16" s="238" t="s">
        <v>147</v>
      </c>
    </row>
    <row r="17" spans="1:13" ht="16.5" thickBot="1" x14ac:dyDescent="0.3">
      <c r="A17" s="285"/>
      <c r="B17" s="267"/>
      <c r="D17" s="288" t="s">
        <v>120</v>
      </c>
      <c r="E17" s="289"/>
      <c r="F17" s="290">
        <v>10</v>
      </c>
      <c r="G17" s="291">
        <f>F17/10</f>
        <v>1</v>
      </c>
      <c r="H17" s="292"/>
      <c r="I17" s="293"/>
      <c r="J17" s="294"/>
      <c r="K17" s="283"/>
      <c r="M17" s="295">
        <v>0</v>
      </c>
    </row>
    <row r="18" spans="1:13" ht="16.5" thickTop="1" x14ac:dyDescent="0.25"/>
  </sheetData>
  <phoneticPr fontId="0" type="noConversion"/>
  <conditionalFormatting sqref="I5">
    <cfRule type="cellIs" dxfId="9" priority="9" operator="equal">
      <formula>20</formula>
    </cfRule>
    <cfRule type="cellIs" dxfId="8" priority="10" operator="equal">
      <formula>1</formula>
    </cfRule>
  </conditionalFormatting>
  <conditionalFormatting sqref="I6">
    <cfRule type="cellIs" dxfId="7" priority="7" operator="equal">
      <formula>20</formula>
    </cfRule>
    <cfRule type="cellIs" dxfId="6" priority="8" operator="equal">
      <formula>1</formula>
    </cfRule>
  </conditionalFormatting>
  <conditionalFormatting sqref="I10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9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3:I4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showGridLines="0" workbookViewId="0"/>
  </sheetViews>
  <sheetFormatPr defaultColWidth="13" defaultRowHeight="15.75" x14ac:dyDescent="0.25"/>
  <cols>
    <col min="1" max="1" width="27.375" style="215" bestFit="1" customWidth="1"/>
    <col min="2" max="2" width="4.5" style="267" bestFit="1" customWidth="1"/>
    <col min="3" max="3" width="6.875" style="267" bestFit="1" customWidth="1"/>
    <col min="4" max="5" width="19.375" style="99" customWidth="1"/>
    <col min="6" max="6" width="2.375" style="99" customWidth="1"/>
    <col min="7" max="7" width="5.75" style="99" bestFit="1" customWidth="1"/>
    <col min="8" max="16384" width="13" style="99"/>
  </cols>
  <sheetData>
    <row r="1" spans="1:7" ht="24" thickBot="1" x14ac:dyDescent="0.3">
      <c r="A1" s="230" t="s">
        <v>81</v>
      </c>
      <c r="B1" s="296"/>
      <c r="C1" s="296"/>
      <c r="D1" s="230"/>
      <c r="E1" s="230"/>
    </row>
    <row r="2" spans="1:7" s="215" customFormat="1" ht="17.25" thickTop="1" thickBot="1" x14ac:dyDescent="0.3">
      <c r="A2" s="297" t="s">
        <v>82</v>
      </c>
      <c r="B2" s="297" t="s">
        <v>7</v>
      </c>
      <c r="C2" s="298" t="s">
        <v>143</v>
      </c>
      <c r="D2" s="299" t="s">
        <v>83</v>
      </c>
      <c r="E2" s="300" t="s">
        <v>84</v>
      </c>
      <c r="G2" s="301" t="s">
        <v>147</v>
      </c>
    </row>
    <row r="3" spans="1:7" x14ac:dyDescent="0.25">
      <c r="A3" s="302" t="s">
        <v>97</v>
      </c>
      <c r="B3" s="303">
        <v>1</v>
      </c>
      <c r="C3" s="304" t="s">
        <v>144</v>
      </c>
      <c r="D3" s="305"/>
      <c r="E3" s="306"/>
      <c r="G3" s="307">
        <v>0</v>
      </c>
    </row>
    <row r="4" spans="1:7" x14ac:dyDescent="0.25">
      <c r="A4" s="302" t="s">
        <v>126</v>
      </c>
      <c r="B4" s="303">
        <v>1</v>
      </c>
      <c r="C4" s="308">
        <v>1</v>
      </c>
      <c r="D4" s="305"/>
      <c r="E4" s="306"/>
      <c r="G4" s="309">
        <v>0</v>
      </c>
    </row>
    <row r="5" spans="1:7" x14ac:dyDescent="0.25">
      <c r="A5" s="310" t="s">
        <v>142</v>
      </c>
      <c r="B5" s="311">
        <v>100</v>
      </c>
      <c r="C5" s="312">
        <f>B5/100</f>
        <v>1</v>
      </c>
      <c r="D5" s="313"/>
      <c r="E5" s="314"/>
      <c r="G5" s="315">
        <f>B5</f>
        <v>100</v>
      </c>
    </row>
    <row r="6" spans="1:7" ht="16.5" thickBot="1" x14ac:dyDescent="0.3">
      <c r="A6" s="316" t="s">
        <v>160</v>
      </c>
      <c r="B6" s="317">
        <v>1</v>
      </c>
      <c r="C6" s="318">
        <v>1</v>
      </c>
      <c r="D6" s="319" t="s">
        <v>161</v>
      </c>
      <c r="E6" s="320" t="s">
        <v>162</v>
      </c>
      <c r="G6" s="321">
        <v>1500</v>
      </c>
    </row>
    <row r="7" spans="1:7" ht="24.75" thickTop="1" thickBot="1" x14ac:dyDescent="0.3">
      <c r="A7" s="230" t="s">
        <v>85</v>
      </c>
      <c r="B7" s="322"/>
      <c r="C7" s="322"/>
      <c r="D7" s="230"/>
      <c r="E7" s="323"/>
    </row>
    <row r="8" spans="1:7" ht="17.25" thickTop="1" thickBot="1" x14ac:dyDescent="0.3">
      <c r="A8" s="297" t="s">
        <v>82</v>
      </c>
      <c r="B8" s="297" t="s">
        <v>7</v>
      </c>
      <c r="C8" s="298" t="s">
        <v>143</v>
      </c>
      <c r="D8" s="299" t="s">
        <v>83</v>
      </c>
      <c r="E8" s="300" t="s">
        <v>84</v>
      </c>
      <c r="G8" s="301" t="s">
        <v>147</v>
      </c>
    </row>
    <row r="9" spans="1:7" x14ac:dyDescent="0.25">
      <c r="A9" s="302" t="s">
        <v>102</v>
      </c>
      <c r="B9" s="303">
        <v>1</v>
      </c>
      <c r="C9" s="308">
        <v>0</v>
      </c>
      <c r="D9" s="305"/>
      <c r="E9" s="306"/>
      <c r="G9" s="309">
        <f>50*B9</f>
        <v>50</v>
      </c>
    </row>
    <row r="10" spans="1:7" x14ac:dyDescent="0.25">
      <c r="A10" s="324" t="s">
        <v>141</v>
      </c>
      <c r="B10" s="303">
        <v>1</v>
      </c>
      <c r="C10" s="308">
        <v>0</v>
      </c>
      <c r="D10" s="305"/>
      <c r="E10" s="306"/>
      <c r="G10" s="309">
        <v>0</v>
      </c>
    </row>
    <row r="11" spans="1:7" x14ac:dyDescent="0.25">
      <c r="A11" s="302" t="s">
        <v>103</v>
      </c>
      <c r="B11" s="303">
        <v>2</v>
      </c>
      <c r="C11" s="308">
        <v>1</v>
      </c>
      <c r="D11" s="325"/>
      <c r="E11" s="306"/>
      <c r="G11" s="309">
        <v>0</v>
      </c>
    </row>
    <row r="12" spans="1:7" x14ac:dyDescent="0.25">
      <c r="A12" s="324" t="s">
        <v>148</v>
      </c>
      <c r="B12" s="303">
        <v>1</v>
      </c>
      <c r="C12" s="308">
        <v>1</v>
      </c>
      <c r="D12" s="305"/>
      <c r="E12" s="306"/>
      <c r="G12" s="309">
        <v>110</v>
      </c>
    </row>
    <row r="13" spans="1:7" x14ac:dyDescent="0.25">
      <c r="A13" s="302" t="s">
        <v>129</v>
      </c>
      <c r="B13" s="303">
        <v>1</v>
      </c>
      <c r="C13" s="308">
        <v>3</v>
      </c>
      <c r="D13" s="305"/>
      <c r="E13" s="306"/>
      <c r="G13" s="309">
        <v>0</v>
      </c>
    </row>
    <row r="14" spans="1:7" x14ac:dyDescent="0.25">
      <c r="A14" s="302" t="s">
        <v>127</v>
      </c>
      <c r="B14" s="303">
        <v>0</v>
      </c>
      <c r="C14" s="308">
        <v>0</v>
      </c>
      <c r="D14" s="305"/>
      <c r="E14" s="306"/>
      <c r="G14" s="309">
        <v>0</v>
      </c>
    </row>
    <row r="15" spans="1:7" ht="16.5" thickBot="1" x14ac:dyDescent="0.3">
      <c r="A15" s="326" t="s">
        <v>128</v>
      </c>
      <c r="B15" s="327">
        <v>0</v>
      </c>
      <c r="C15" s="328">
        <v>0</v>
      </c>
      <c r="D15" s="329"/>
      <c r="E15" s="330"/>
      <c r="G15" s="331">
        <f>300*B15</f>
        <v>0</v>
      </c>
    </row>
    <row r="16" spans="1:7" ht="16.5" thickTop="1" x14ac:dyDescent="0.25">
      <c r="A16" s="99"/>
      <c r="B16" s="99"/>
      <c r="C16" s="99"/>
    </row>
    <row r="17" spans="1:7" x14ac:dyDescent="0.25">
      <c r="A17" s="99"/>
      <c r="B17" s="99"/>
      <c r="F17" s="332" t="s">
        <v>149</v>
      </c>
      <c r="G17" s="333">
        <f>SUM(G3:G15,Martial!M3:M17)</f>
        <v>3960</v>
      </c>
    </row>
    <row r="18" spans="1:7" x14ac:dyDescent="0.25">
      <c r="A18" s="99"/>
      <c r="B18" s="99"/>
      <c r="C18" s="99"/>
    </row>
    <row r="20" spans="1:7" x14ac:dyDescent="0.25">
      <c r="A20" s="99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Skills</vt:lpstr>
      <vt:lpstr>Feats</vt:lpstr>
      <vt:lpstr>Martial</vt:lpstr>
      <vt:lpstr>Equipment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2007-08-17T04:53:18Z</cp:lastPrinted>
  <dcterms:created xsi:type="dcterms:W3CDTF">2000-10-24T15:39:59Z</dcterms:created>
  <dcterms:modified xsi:type="dcterms:W3CDTF">2014-03-14T22:29:53Z</dcterms:modified>
</cp:coreProperties>
</file>