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none"/>
  <bookViews>
    <workbookView xWindow="12105" yWindow="-15" windowWidth="11910" windowHeight="10725" tabRatio="638"/>
  </bookViews>
  <sheets>
    <sheet name="Personal File" sheetId="20" r:id="rId1"/>
    <sheet name="Skills" sheetId="15" r:id="rId2"/>
    <sheet name="Feats" sheetId="17" r:id="rId3"/>
    <sheet name="Martial" sheetId="6" r:id="rId4"/>
    <sheet name="Equipment" sheetId="19" r:id="rId5"/>
  </sheets>
  <definedNames>
    <definedName name="_xlnm.Print_Area" localSheetId="4">Equipment!#REF!</definedName>
    <definedName name="_xlnm.Print_Area" localSheetId="2">Feats!#REF!</definedName>
    <definedName name="_xlnm.Print_Area" localSheetId="3">Martial!#REF!</definedName>
    <definedName name="_xlnm.Print_Area" localSheetId="1">Skills!$A$1:$K$29</definedName>
  </definedNames>
  <calcPr calcId="145621"/>
</workbook>
</file>

<file path=xl/calcChain.xml><?xml version="1.0" encoding="utf-8"?>
<calcChain xmlns="http://schemas.openxmlformats.org/spreadsheetml/2006/main">
  <c r="H25" i="15" l="1"/>
  <c r="G25" i="15"/>
  <c r="I25" i="15" l="1"/>
  <c r="I11" i="6"/>
  <c r="J11" i="6" s="1"/>
  <c r="H11" i="6"/>
  <c r="C9" i="6" l="1"/>
  <c r="I9" i="6"/>
  <c r="H9" i="6"/>
  <c r="J9" i="6" l="1"/>
  <c r="G19" i="15" l="1"/>
  <c r="E44" i="15"/>
  <c r="E10" i="20" l="1"/>
  <c r="I4" i="6" l="1"/>
  <c r="H4" i="6"/>
  <c r="J4" i="6" l="1"/>
  <c r="C5" i="6"/>
  <c r="I3" i="6" l="1"/>
  <c r="H3" i="6"/>
  <c r="E48" i="15" l="1"/>
  <c r="E46" i="15"/>
  <c r="E45" i="15"/>
  <c r="G16" i="19" l="1"/>
  <c r="G10" i="19" l="1"/>
  <c r="G18" i="19" s="1"/>
  <c r="G6" i="19" l="1"/>
  <c r="I5" i="6" l="1"/>
  <c r="C6" i="19" l="1"/>
  <c r="I10" i="6" l="1"/>
  <c r="I12" i="6" l="1"/>
  <c r="I6" i="6"/>
  <c r="B44" i="15" l="1"/>
  <c r="D42" i="15" l="1"/>
  <c r="D30" i="15"/>
  <c r="D22" i="15"/>
  <c r="D19" i="15"/>
  <c r="D18" i="15"/>
  <c r="D15" i="15"/>
  <c r="D13" i="15"/>
  <c r="D8" i="15"/>
  <c r="C13" i="20"/>
  <c r="C12" i="20"/>
  <c r="D39" i="15" s="1"/>
  <c r="C11" i="20"/>
  <c r="D37" i="15" s="1"/>
  <c r="C10" i="20"/>
  <c r="C9" i="20"/>
  <c r="C8" i="20"/>
  <c r="H10" i="6" l="1"/>
  <c r="J10" i="6" s="1"/>
  <c r="H12" i="6"/>
  <c r="J12" i="6" s="1"/>
  <c r="E11" i="20"/>
  <c r="E13" i="20" s="1"/>
  <c r="E12" i="20" s="1"/>
  <c r="B7" i="20"/>
  <c r="D10" i="15"/>
  <c r="D3" i="15"/>
  <c r="H5" i="6"/>
  <c r="C6" i="6"/>
  <c r="H6" i="6"/>
  <c r="J6" i="6" s="1"/>
  <c r="D23" i="15"/>
  <c r="D40" i="15"/>
  <c r="D9" i="15"/>
  <c r="D27" i="15"/>
  <c r="D31" i="15"/>
  <c r="D38" i="15"/>
  <c r="D5" i="15"/>
  <c r="D20" i="15"/>
  <c r="D34" i="15"/>
  <c r="D12" i="15"/>
  <c r="D14" i="15"/>
  <c r="D17" i="15"/>
  <c r="D24" i="15"/>
  <c r="D26" i="15"/>
  <c r="D33" i="15"/>
  <c r="D36" i="15"/>
  <c r="D6" i="15"/>
  <c r="D11" i="15"/>
  <c r="D25" i="15"/>
  <c r="D7" i="15"/>
  <c r="D4" i="15"/>
  <c r="D16" i="15"/>
  <c r="D28" i="15"/>
  <c r="D32" i="15"/>
  <c r="D21" i="15"/>
  <c r="D29" i="15"/>
  <c r="D35" i="15"/>
  <c r="D41" i="15"/>
  <c r="D43" i="15"/>
  <c r="H43" i="15"/>
  <c r="H42" i="15"/>
  <c r="I42" i="15" s="1"/>
  <c r="H41" i="15"/>
  <c r="I41" i="15" s="1"/>
  <c r="H40" i="15"/>
  <c r="H39" i="15"/>
  <c r="H38" i="15"/>
  <c r="H37" i="15"/>
  <c r="I37" i="15" s="1"/>
  <c r="H36" i="15"/>
  <c r="I36" i="15" s="1"/>
  <c r="H35" i="15"/>
  <c r="I35" i="15" s="1"/>
  <c r="H34" i="15"/>
  <c r="H33" i="15"/>
  <c r="H32" i="15"/>
  <c r="H31" i="15"/>
  <c r="H30" i="15"/>
  <c r="I30" i="15" s="1"/>
  <c r="H29" i="15"/>
  <c r="I29" i="15" s="1"/>
  <c r="H28" i="15"/>
  <c r="H27" i="15"/>
  <c r="H26" i="15"/>
  <c r="I26" i="15" s="1"/>
  <c r="H24" i="15"/>
  <c r="I24" i="15" s="1"/>
  <c r="H23" i="15"/>
  <c r="H22" i="15"/>
  <c r="H21" i="15"/>
  <c r="H20" i="15"/>
  <c r="H19" i="15"/>
  <c r="I19" i="15" s="1"/>
  <c r="H18" i="15"/>
  <c r="H17" i="15"/>
  <c r="H16" i="15"/>
  <c r="H15" i="15"/>
  <c r="H14" i="15"/>
  <c r="I14" i="15" s="1"/>
  <c r="H13" i="15"/>
  <c r="H12" i="15"/>
  <c r="I12" i="15" s="1"/>
  <c r="H11" i="15"/>
  <c r="H10" i="15"/>
  <c r="H9" i="15"/>
  <c r="H8" i="15"/>
  <c r="H7" i="15"/>
  <c r="H6" i="15"/>
  <c r="H5" i="15"/>
  <c r="G5" i="15"/>
  <c r="E4" i="15"/>
  <c r="E3" i="15"/>
  <c r="H3" i="15"/>
  <c r="H4" i="15"/>
  <c r="G3" i="15"/>
  <c r="G4" i="15"/>
  <c r="E5" i="15"/>
  <c r="E31" i="15"/>
  <c r="G31" i="15" s="1"/>
  <c r="G19" i="6"/>
  <c r="E9" i="20" s="1"/>
  <c r="E25" i="15"/>
  <c r="E24" i="15"/>
  <c r="E39" i="15"/>
  <c r="G39" i="15" s="1"/>
  <c r="E36" i="15"/>
  <c r="E41" i="15"/>
  <c r="E38" i="15"/>
  <c r="G38" i="15" s="1"/>
  <c r="E40" i="15"/>
  <c r="G40" i="15" s="1"/>
  <c r="E37" i="15"/>
  <c r="E33" i="15"/>
  <c r="G33" i="15" s="1"/>
  <c r="E19" i="15"/>
  <c r="E42" i="15"/>
  <c r="E29" i="15"/>
  <c r="E35" i="15"/>
  <c r="E26" i="15"/>
  <c r="E14" i="15"/>
  <c r="E12" i="15"/>
  <c r="E43" i="15"/>
  <c r="G43" i="15" s="1"/>
  <c r="E34" i="15"/>
  <c r="G34" i="15" s="1"/>
  <c r="E32" i="15"/>
  <c r="G32" i="15" s="1"/>
  <c r="E30" i="15"/>
  <c r="E28" i="15"/>
  <c r="G28" i="15" s="1"/>
  <c r="E27" i="15"/>
  <c r="G27" i="15" s="1"/>
  <c r="E23" i="15"/>
  <c r="G23" i="15" s="1"/>
  <c r="E22" i="15"/>
  <c r="G22" i="15" s="1"/>
  <c r="E21" i="15"/>
  <c r="G21" i="15" s="1"/>
  <c r="E20" i="15"/>
  <c r="G20" i="15" s="1"/>
  <c r="E18" i="15"/>
  <c r="G18" i="15" s="1"/>
  <c r="E17" i="15"/>
  <c r="G17" i="15" s="1"/>
  <c r="E16" i="15"/>
  <c r="G16" i="15" s="1"/>
  <c r="E15" i="15"/>
  <c r="G15" i="15" s="1"/>
  <c r="E13" i="15"/>
  <c r="G13" i="15" s="1"/>
  <c r="E11" i="15"/>
  <c r="G11" i="15" s="1"/>
  <c r="E10" i="15"/>
  <c r="G10" i="15" s="1"/>
  <c r="E9" i="15"/>
  <c r="G9" i="15" s="1"/>
  <c r="E8" i="15"/>
  <c r="G8" i="15" s="1"/>
  <c r="E7" i="15"/>
  <c r="G7" i="15" s="1"/>
  <c r="E6" i="15"/>
  <c r="G6" i="15" s="1"/>
  <c r="J5" i="6" l="1"/>
  <c r="J3" i="6" s="1"/>
  <c r="I3" i="15"/>
  <c r="I6" i="15"/>
  <c r="I8" i="15"/>
  <c r="I10" i="15"/>
  <c r="I16" i="15"/>
  <c r="I18" i="15"/>
  <c r="I20" i="15"/>
  <c r="I22" i="15"/>
  <c r="I28" i="15"/>
  <c r="I32" i="15"/>
  <c r="I34" i="15"/>
  <c r="I38" i="15"/>
  <c r="I40" i="15"/>
  <c r="I4" i="15"/>
  <c r="I5" i="15"/>
  <c r="I7" i="15"/>
  <c r="I9" i="15"/>
  <c r="I11" i="15"/>
  <c r="I13" i="15"/>
  <c r="I15" i="15"/>
  <c r="I17" i="15"/>
  <c r="I21" i="15"/>
  <c r="I23" i="15"/>
  <c r="I27" i="15"/>
  <c r="I31" i="15"/>
  <c r="I33" i="15"/>
  <c r="I39" i="15"/>
  <c r="I43" i="15"/>
</calcChain>
</file>

<file path=xl/comments1.xml><?xml version="1.0" encoding="utf-8"?>
<comments xmlns="http://schemas.openxmlformats.org/spreadsheetml/2006/main">
  <authors>
    <author>Alexis Álvarez</author>
  </authors>
  <commentList>
    <comment ref="E8" authorId="0">
      <text>
        <r>
          <rPr>
            <sz val="12"/>
            <color indexed="81"/>
            <rFont val="Times New Roman"/>
            <family val="1"/>
          </rPr>
          <t>See PHB 162</t>
        </r>
      </text>
    </comment>
    <comment ref="E10" authorId="0">
      <text>
        <r>
          <rPr>
            <sz val="12"/>
            <color indexed="81"/>
            <rFont val="Times New Roman"/>
            <family val="1"/>
          </rPr>
          <t>[(2 * 8 Centaur) * 75%] + (2 * 0 Con)</t>
        </r>
      </text>
    </comment>
  </commentList>
</comments>
</file>

<file path=xl/comments2.xml><?xml version="1.0" encoding="utf-8"?>
<comments xmlns="http://schemas.openxmlformats.org/spreadsheetml/2006/main">
  <authors>
    <author>Alexis Álvarez</author>
  </authors>
  <commentList>
    <comment ref="F25" authorId="0">
      <text>
        <r>
          <rPr>
            <sz val="12"/>
            <color indexed="81"/>
            <rFont val="Times New Roman"/>
            <family val="1"/>
          </rPr>
          <t>Survival Synergy +2</t>
        </r>
      </text>
    </comment>
  </commentList>
</comments>
</file>

<file path=xl/comments3.xml><?xml version="1.0" encoding="utf-8"?>
<comments xmlns="http://schemas.openxmlformats.org/spreadsheetml/2006/main">
  <authors>
    <author>Alexis Álvarez</author>
  </authors>
  <commentList>
    <comment ref="C2"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3"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A7" authorId="0">
      <text>
        <r>
          <rPr>
            <sz val="12"/>
            <color indexed="81"/>
            <rFont val="Times New Roman"/>
            <family val="1"/>
          </rPr>
          <t>At 1st level, a ranger may select a type of creature from among those given on Table 3–14: Ranger Favored Enemies. Due to his extensive study on his chosen type of foe and training in the proper techniques for combating such creatures, the ranger gains a +2 bonus on Bluff, Listen, Sense Motive, Spot, and Survival checks when using these skills against creatures of this type. Likewise, he gets a +2 bonus on weapon damage rolls against such creatures.
PHB 47</t>
        </r>
      </text>
    </comment>
    <comment ref="A8" authorId="0">
      <text>
        <r>
          <rPr>
            <sz val="12"/>
            <color indexed="81"/>
            <rFont val="Times New Roman"/>
            <family val="1"/>
          </rPr>
          <t xml:space="preserve">You can follow the trails of creatures and characters across most
types of terrain.
</t>
        </r>
        <r>
          <rPr>
            <b/>
            <sz val="12"/>
            <color indexed="81"/>
            <rFont val="Times New Roman"/>
            <family val="1"/>
          </rPr>
          <t xml:space="preserve">Benefit:  </t>
        </r>
        <r>
          <rPr>
            <sz val="12"/>
            <color indexed="81"/>
            <rFont val="Times New Roman"/>
            <family val="1"/>
          </rPr>
          <t xml:space="preserve">To find tracks or to follow them for 1 mile requires a successful Survival check.  You must make another Survival check every time the tracks become difficult to follow, such as when other tracks cross them or when the tracks backtrack and diverge.
You move at half your normal speed (or at your normal speed with a –5 penalty on the check, or at up to twice your normal speed with a –20 penalty on the check).
If you fail a Survival check, you can retry after 1 hour (outdoors) or 10 minutes (indoors) of searching.
</t>
        </r>
        <r>
          <rPr>
            <b/>
            <sz val="12"/>
            <color indexed="81"/>
            <rFont val="Times New Roman"/>
            <family val="1"/>
          </rPr>
          <t xml:space="preserve">Normal:  </t>
        </r>
        <r>
          <rPr>
            <sz val="12"/>
            <color indexed="81"/>
            <rFont val="Times New Roman"/>
            <family val="1"/>
          </rPr>
          <t xml:space="preserve">Without this feat, you can use the Survival skill to find tracks, but you can follow them only if the DC for the task is 10 or lower. Alternatively, you can use the Search skill to find a footprint or similar sign of a creature’s passage using the DCs given above, but you can’t use Search to follow tracks, even if someone else has already found them.
</t>
        </r>
        <r>
          <rPr>
            <b/>
            <sz val="12"/>
            <color indexed="81"/>
            <rFont val="Times New Roman"/>
            <family val="1"/>
          </rPr>
          <t xml:space="preserve">Special:  </t>
        </r>
        <r>
          <rPr>
            <sz val="12"/>
            <color indexed="81"/>
            <rFont val="Times New Roman"/>
            <family val="1"/>
          </rPr>
          <t>A ranger automatically has Track as a bonus feat. He
need not select it.  This feat does not allow you to find or follow the tracks made by a subject of a pass without trace spell.
PHB 101</t>
        </r>
      </text>
    </comment>
    <comment ref="A9" authorId="0">
      <text>
        <r>
          <rPr>
            <sz val="12"/>
            <color indexed="81"/>
            <rFont val="Times New Roman"/>
            <family val="1"/>
          </rPr>
          <t>A druid can use body language, vocalizations, and demeanor to improve the attitude of an animal (such as a bear or a monitor lizard).  This ability functions just like a Diplomacy check made to improve the attitude of a person (see Chapter 4: Skills).  The druid rolls 1d20 and adds her druid level and her Charisma modifier to determine the wild empathy check result.  The typical domestic animal has a starting attitude of indifferent, while wild animals are usually unfriendly.
To use wild empathy, the druid and the animal must be able to study each other, which means that they must be within 30 feet of one another under normal conditions.  Generally, influencing an animal in this way takes 1 minute but, as with influencing people, it might take more or less time.
A druid can also use this ability to influence a magical beast with an Intelligence score of 1 or 2 (such as a basilisk or a girallon), but she takes a –4 penalty on the check.
PHB 35</t>
        </r>
      </text>
    </comment>
  </commentList>
</comments>
</file>

<file path=xl/comments4.xml><?xml version="1.0" encoding="utf-8"?>
<comments xmlns="http://schemas.openxmlformats.org/spreadsheetml/2006/main">
  <authors>
    <author>Alexis Álvarez</author>
  </authors>
  <commentList>
    <comment ref="A9" authorId="0">
      <text>
        <r>
          <rPr>
            <b/>
            <sz val="12"/>
            <color indexed="81"/>
            <rFont val="Times New Roman"/>
            <family val="1"/>
          </rPr>
          <t xml:space="preserve">Price:  </t>
        </r>
        <r>
          <rPr>
            <sz val="12"/>
            <color indexed="81"/>
            <rFont val="Times New Roman"/>
            <family val="1"/>
          </rPr>
          <t xml:space="preserve">+1 bonus
</t>
        </r>
        <r>
          <rPr>
            <b/>
            <sz val="12"/>
            <color indexed="81"/>
            <rFont val="Times New Roman"/>
            <family val="1"/>
          </rPr>
          <t xml:space="preserve">Property:  </t>
        </r>
        <r>
          <rPr>
            <sz val="12"/>
            <color indexed="81"/>
            <rFont val="Times New Roman"/>
            <family val="1"/>
          </rPr>
          <t xml:space="preserve">Melee weapon
</t>
        </r>
        <r>
          <rPr>
            <b/>
            <sz val="12"/>
            <color indexed="81"/>
            <rFont val="Times New Roman"/>
            <family val="1"/>
          </rPr>
          <t xml:space="preserve">Caster Level:  </t>
        </r>
        <r>
          <rPr>
            <sz val="12"/>
            <color indexed="81"/>
            <rFont val="Times New Roman"/>
            <family val="1"/>
          </rPr>
          <t xml:space="preserve">10th
</t>
        </r>
        <r>
          <rPr>
            <b/>
            <sz val="12"/>
            <color indexed="81"/>
            <rFont val="Times New Roman"/>
            <family val="1"/>
          </rPr>
          <t xml:space="preserve">Aura:  </t>
        </r>
        <r>
          <rPr>
            <sz val="12"/>
            <color indexed="81"/>
            <rFont val="Times New Roman"/>
            <family val="1"/>
          </rPr>
          <t xml:space="preserve">Moderate; (DC 20) enchantment
</t>
        </r>
        <r>
          <rPr>
            <b/>
            <sz val="12"/>
            <color indexed="81"/>
            <rFont val="Times New Roman"/>
            <family val="1"/>
          </rPr>
          <t xml:space="preserve">Activation:  </t>
        </r>
        <r>
          <rPr>
            <sz val="12"/>
            <color indexed="81"/>
            <rFont val="Times New Roman"/>
            <family val="1"/>
          </rPr>
          <t xml:space="preserve">Swift (command)
This weapon bears a number of hard-to-see parallel striations near its handle.
When a paralyzing weapon is activated, the next creature struck by the weapon must succeed on a DC 17 Will save or be paralyzed.  Each round on its turn, the target can attempt a new saving throw to end the effect; otherwise, the paralysis lasts for 10 rounds.
A paralyzing weapon functions once per day.
</t>
        </r>
        <r>
          <rPr>
            <b/>
            <sz val="12"/>
            <color indexed="81"/>
            <rFont val="Times New Roman"/>
            <family val="1"/>
          </rPr>
          <t xml:space="preserve">Prerequisites:  </t>
        </r>
        <r>
          <rPr>
            <sz val="12"/>
            <color indexed="81"/>
            <rFont val="Times New Roman"/>
            <family val="1"/>
          </rPr>
          <t xml:space="preserve">Craft Magic Arms and Armor, hold monster.
</t>
        </r>
        <r>
          <rPr>
            <b/>
            <sz val="12"/>
            <color indexed="81"/>
            <rFont val="Times New Roman"/>
            <family val="1"/>
          </rPr>
          <t xml:space="preserve">Cost to Create:  </t>
        </r>
        <r>
          <rPr>
            <sz val="12"/>
            <color indexed="81"/>
            <rFont val="Times New Roman"/>
            <family val="1"/>
          </rPr>
          <t>Varies.
MIC 39</t>
        </r>
      </text>
    </comment>
  </commentList>
</comments>
</file>

<file path=xl/comments5.xml><?xml version="1.0" encoding="utf-8"?>
<comments xmlns="http://schemas.openxmlformats.org/spreadsheetml/2006/main">
  <authors>
    <author>Alexis Álvarez</author>
  </authors>
  <commentList>
    <comment ref="A5" authorId="0">
      <text>
        <r>
          <rPr>
            <sz val="12"/>
            <color indexed="81"/>
            <rFont val="Times New Roman"/>
            <family val="1"/>
          </rPr>
          <t>Each of these mithral bracers bears an image of a needle-sharp dagger.
When you activate bracers of quick strike, you can make one extra attack with any weapon you are holding if you already made a full attack on this turn.  This attack is made at your full base attack bonus, plus any modifiers appropriate to the situation.
This effect is not cumulative with any other effect that grants you an extra attack when making a full attack, such as the Rapid Shot feat, a speed weapon, or the haste spell.
Bracers of quick strike function once per day.
You must wear bracers of quick strike for 24 hours before you can access their abilities.  If you take them off, they become inactive until worn for an additional 24 hours.
Magic Item Compendium 81</t>
        </r>
      </text>
    </comment>
    <comment ref="A7" authorId="0">
      <text>
        <r>
          <rPr>
            <b/>
            <sz val="12"/>
            <color indexed="81"/>
            <rFont val="Times New Roman"/>
            <family val="1"/>
          </rPr>
          <t xml:space="preserve">Price (Item Level):  </t>
        </r>
        <r>
          <rPr>
            <sz val="12"/>
            <color indexed="81"/>
            <rFont val="Times New Roman"/>
            <family val="1"/>
          </rPr>
          <t xml:space="preserve">1,500 gp (5th)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1 lb.
Activating a belt of one mighty blow grants extra damage on your next melee attack made before the end of your turn.  A light weapon deals an extra 1d8 points of damage, a one-handed weapon deals an extra 2d6 points of damage, and a two-handed weapon deals an extra 3d6 points of damage.
Magic Item Compendium 74</t>
        </r>
      </text>
    </comment>
  </commentList>
</comments>
</file>

<file path=xl/sharedStrings.xml><?xml version="1.0" encoding="utf-8"?>
<sst xmlns="http://schemas.openxmlformats.org/spreadsheetml/2006/main" count="324" uniqueCount="185">
  <si>
    <t>Race:</t>
  </si>
  <si>
    <t>Sex:</t>
  </si>
  <si>
    <t>Strength:</t>
  </si>
  <si>
    <t>Dexterity:</t>
  </si>
  <si>
    <t>Properties</t>
  </si>
  <si>
    <t>Melee Weapon</t>
  </si>
  <si>
    <t>Dmg</t>
  </si>
  <si>
    <t>Qty.</t>
  </si>
  <si>
    <t>Ranged Weapon</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</si>
  <si>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</si>
  <si>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</si>
  <si>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</si>
  <si>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</si>
  <si>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</si>
  <si>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</si>
  <si>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</si>
  <si>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</si>
  <si>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</si>
  <si>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</si>
  <si>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</si>
  <si>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</si>
  <si>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</si>
  <si>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</si>
  <si>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</si>
  <si>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</si>
  <si>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</si>
  <si>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Base AC:</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</si>
  <si>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</si>
  <si>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</si>
  <si>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</si>
  <si>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</si>
  <si>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</si>
  <si>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</si>
  <si>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</si>
  <si>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</si>
  <si>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</si>
  <si>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</si>
  <si>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</si>
  <si>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</si>
  <si>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</si>
  <si>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</si>
  <si>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</si>
  <si>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</si>
  <si>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</si>
  <si>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</si>
  <si>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</si>
  <si>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</si>
  <si>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</si>
  <si>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</si>
  <si>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</si>
  <si>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</si>
  <si>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</si>
  <si>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</si>
  <si>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</si>
  <si>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</si>
  <si>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</si>
  <si>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</si>
  <si>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</si>
  <si>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</si>
  <si>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</si>
  <si>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</si>
  <si>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</si>
  <si>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</si>
  <si>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</si>
  <si>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</si>
  <si>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</si>
  <si>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</si>
  <si>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</si>
  <si>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</si>
  <si>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</si>
  <si>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</si>
  <si>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</si>
  <si>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</si>
  <si>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</si>
  <si>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</si>
  <si>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</si>
  <si>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</si>
  <si>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</si>
  <si>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</si>
  <si>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</si>
  <si>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</si>
  <si>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</si>
  <si>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</si>
  <si>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</si>
  <si>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</si>
  <si>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</si>
  <si>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</si>
  <si>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</si>
  <si>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1d8</t>
  </si>
  <si>
    <t>Speak Language</t>
  </si>
  <si>
    <t>Bludgeon</t>
  </si>
  <si>
    <t>Knowledge:  Nature</t>
  </si>
  <si>
    <t>Knowledge:  Arcana</t>
  </si>
  <si>
    <t>Knowledge:  Religion</t>
  </si>
  <si>
    <t>Centaur</t>
  </si>
  <si>
    <t>+2 Natural Armor</t>
  </si>
  <si>
    <t>Centaur Outfit</t>
  </si>
  <si>
    <t>Chaotic Neutral</t>
  </si>
  <si>
    <t>Male</t>
  </si>
  <si>
    <t>19-20,x2</t>
  </si>
  <si>
    <t>x3</t>
  </si>
  <si>
    <t>Potion of Cure Light Wounds</t>
  </si>
  <si>
    <t>Waterskin</t>
  </si>
  <si>
    <t>Sleight of Hand</t>
  </si>
  <si>
    <t>Survival</t>
  </si>
  <si>
    <t>Aegis</t>
  </si>
  <si>
    <t>Played by Wayne Willis</t>
  </si>
  <si>
    <t>Roll</t>
  </si>
  <si>
    <t>Centaur Features</t>
  </si>
  <si>
    <t>Feats</t>
  </si>
  <si>
    <t>Weapon Proficiencies</t>
  </si>
  <si>
    <t>2 Hooves 1d4</t>
  </si>
  <si>
    <t>Sylvan, Common, Elven</t>
  </si>
  <si>
    <t>2-Hoof Attack</t>
  </si>
  <si>
    <t>1d4</t>
  </si>
  <si>
    <t>x2</t>
  </si>
  <si>
    <t>FF AC:</t>
  </si>
  <si>
    <t>Longsword</t>
  </si>
  <si>
    <t>1</t>
  </si>
  <si>
    <t>Leather Barding</t>
  </si>
  <si>
    <t>Profession:  [type]</t>
  </si>
  <si>
    <t>Perform:  [type]</t>
  </si>
  <si>
    <t>Craft:  [type]</t>
  </si>
  <si>
    <t>1st:  Point Blank Shot</t>
  </si>
  <si>
    <t>Backpack</t>
  </si>
  <si>
    <t>Flint &amp; Steel</t>
  </si>
  <si>
    <t>Potion of Cure Moderate Wounds</t>
  </si>
  <si>
    <t>Blanket</t>
  </si>
  <si>
    <t>40’</t>
  </si>
  <si>
    <t>Initiative:</t>
  </si>
  <si>
    <t>Actual Speed:</t>
  </si>
  <si>
    <t>Atk</t>
  </si>
  <si>
    <t>110’</t>
  </si>
  <si>
    <t>Add +1 bonus within 30’</t>
  </si>
  <si>
    <t>Darkvision 60’</t>
  </si>
  <si>
    <t>Slashing</t>
  </si>
  <si>
    <t>Attack Bonus:</t>
  </si>
  <si>
    <t>Composite Longbow +1, Str +2</t>
  </si>
  <si>
    <t>MW Composite Longbow</t>
  </si>
  <si>
    <r>
      <t xml:space="preserve">Potion of </t>
    </r>
    <r>
      <rPr>
        <i/>
        <sz val="12"/>
        <rFont val="Times New Roman"/>
        <family val="1"/>
      </rPr>
      <t>Stoneskin</t>
    </r>
  </si>
  <si>
    <t>Gold Pieces</t>
  </si>
  <si>
    <t>Weight</t>
  </si>
  <si>
    <t>seven</t>
  </si>
  <si>
    <t>Piercing</t>
  </si>
  <si>
    <t>Darr’s Pike (MW Longspear)</t>
  </si>
  <si>
    <t>Value</t>
  </si>
  <si>
    <t>Everburning Torch</t>
  </si>
  <si>
    <t>Total Equity:</t>
  </si>
  <si>
    <t>Skill/Save</t>
  </si>
  <si>
    <r>
      <t>76</t>
    </r>
    <r>
      <rPr>
        <sz val="13"/>
        <rFont val="Times New Roman"/>
        <family val="1"/>
      </rPr>
      <t>/</t>
    </r>
    <r>
      <rPr>
        <sz val="13"/>
        <color indexed="52"/>
        <rFont val="Times New Roman"/>
        <family val="1"/>
      </rPr>
      <t>153</t>
    </r>
    <r>
      <rPr>
        <sz val="13"/>
        <rFont val="Times New Roman"/>
        <family val="1"/>
      </rPr>
      <t>/</t>
    </r>
    <r>
      <rPr>
        <sz val="13"/>
        <color indexed="10"/>
        <rFont val="Times New Roman"/>
        <family val="1"/>
      </rPr>
      <t>230</t>
    </r>
  </si>
  <si>
    <t>Centaur 1</t>
  </si>
  <si>
    <t>Centaur 2</t>
  </si>
  <si>
    <t>Centaur 3</t>
  </si>
  <si>
    <t>Centaur 4</t>
  </si>
  <si>
    <t>Simple Weapons</t>
  </si>
  <si>
    <t>Heavy Lance &amp; Composite Longbow</t>
  </si>
  <si>
    <t>Choose 1 feat and spend 2 skill points.</t>
  </si>
  <si>
    <t>Belt of One Mighty Blow</t>
  </si>
  <si>
    <t>+2d6 to one-handed weapon</t>
  </si>
  <si>
    <t>1 use/day</t>
  </si>
  <si>
    <t>Ring of Protection +1</t>
  </si>
  <si>
    <t>-</t>
  </si>
  <si>
    <t>Greataxe +1</t>
  </si>
  <si>
    <t>1d12</t>
  </si>
  <si>
    <t>2</t>
  </si>
  <si>
    <t>4th:  Precise Shot</t>
  </si>
  <si>
    <t>+2+1</t>
  </si>
  <si>
    <t>+4</t>
  </si>
  <si>
    <t>Ranger</t>
  </si>
  <si>
    <t>4</t>
  </si>
  <si>
    <t>Ranger Features</t>
  </si>
  <si>
    <t>Track</t>
  </si>
  <si>
    <t>Wild Empathy</t>
  </si>
  <si>
    <t>6</t>
  </si>
  <si>
    <t>Ranger 1</t>
  </si>
  <si>
    <t>Favored Enemy:  Dragon</t>
  </si>
  <si>
    <t>Paralyzing Composite Longbow Str +4</t>
  </si>
  <si>
    <t>+1 vs. dragons</t>
  </si>
  <si>
    <t>Arrows</t>
  </si>
  <si>
    <t>Bracers of Quick Strike</t>
  </si>
  <si>
    <t>1 extra attack</t>
  </si>
  <si>
    <t>Alchemist’s Fire</t>
  </si>
  <si>
    <t>1d6</t>
  </si>
  <si>
    <t>10’</t>
  </si>
  <si>
    <t>+4+1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</si>
</sst>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4">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i/>
      <sz val="18"/>
      <color indexed="53"/>
      <name val="Times New Roman"/>
      <family val="1"/>
    </font>
    <font>
      <i/>
      <sz val="14"/>
      <color indexed="57"/>
      <name val="Times New Roman"/>
      <family val="1"/>
    </font>
    <font>
      <i/>
      <sz val="22"/>
      <color indexed="44"/>
      <name val="Times New Roman"/>
      <family val="1"/>
    </font>
    <font>
      <i/>
      <sz val="12"/>
      <color indexed="42"/>
      <name val="Times New Roman"/>
      <family val="1"/>
    </font>
    <font>
      <i/>
      <sz val="18"/>
      <color indexed="10"/>
      <name val="Times New Roman"/>
      <family val="1"/>
    </font>
    <font>
      <b/>
      <sz val="13"/>
      <color rgb="FF00CC00"/>
      <name val="Times New Roman"/>
      <family val="1"/>
    </font>
    <font>
      <sz val="13"/>
      <color rgb="FFFFC000"/>
      <name val="Times New Roman"/>
      <family val="1"/>
    </font>
    <font>
      <b/>
      <sz val="13"/>
      <color rgb="FF7030A0"/>
      <name val="Times New Roman"/>
      <family val="1"/>
    </font>
    <font>
      <b/>
      <sz val="13"/>
      <color rgb="FF0000FF"/>
      <name val="Times New Roman"/>
      <family val="1"/>
    </font>
    <font>
      <b/>
      <sz val="13"/>
      <color rgb="FFFFC000"/>
      <name val="Times New Roman"/>
      <family val="1"/>
    </font>
    <font>
      <sz val="13"/>
      <color rgb="FFFF0000"/>
      <name val="Times New Roman"/>
      <family val="1"/>
    </font>
    <font>
      <b/>
      <sz val="13"/>
      <color rgb="FF00B050"/>
      <name val="Times New Roman"/>
      <family val="1"/>
    </font>
    <font>
      <b/>
      <sz val="12"/>
      <color rgb="FFFFC000"/>
      <name val="Times New Roman"/>
      <family val="1"/>
    </font>
    <font>
      <sz val="12"/>
      <color rgb="FFFFC000"/>
      <name val="Times New Roman"/>
      <family val="1"/>
    </font>
    <font>
      <i/>
      <sz val="12"/>
      <name val="Times New Roman"/>
      <family val="1"/>
    </font>
    <font>
      <b/>
      <sz val="12"/>
      <color indexed="81"/>
      <name val="Times New Roman"/>
      <family val="1"/>
    </font>
    <font>
      <i/>
      <sz val="18"/>
      <color rgb="FF008000"/>
      <name val="Times New Roman"/>
      <family val="1"/>
    </font>
    <font>
      <sz val="13"/>
      <color rgb="FF008000"/>
      <name val="Times New Roman"/>
      <family val="1"/>
    </font>
  </fonts>
  <fills count="17">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theme="0" tint="-0.249977111117893"/>
        <bgColor indexed="64"/>
      </patternFill>
    </fill>
    <fill>
      <patternFill patternType="solid">
        <fgColor rgb="FF7030A0"/>
        <bgColor indexed="64"/>
      </patternFill>
    </fill>
    <fill>
      <patternFill patternType="solid">
        <fgColor rgb="FFFF0000"/>
        <bgColor indexed="64"/>
      </patternFill>
    </fill>
    <fill>
      <patternFill patternType="solid">
        <fgColor theme="0" tint="-0.249977111117893"/>
        <bgColor indexed="55"/>
      </patternFill>
    </fill>
    <fill>
      <patternFill patternType="solid">
        <fgColor rgb="FFFFFF00"/>
        <bgColor indexed="64"/>
      </patternFill>
    </fill>
    <fill>
      <patternFill patternType="solid">
        <fgColor rgb="FFCCFFCC"/>
        <bgColor indexed="55"/>
      </patternFill>
    </fill>
    <fill>
      <patternFill patternType="solid">
        <fgColor rgb="FFCCFFCC"/>
        <bgColor indexed="64"/>
      </patternFill>
    </fill>
  </fills>
  <borders count="10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hair">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style="medium">
        <color indexed="64"/>
      </top>
      <bottom style="medium">
        <color indexed="64"/>
      </bottom>
      <diagonal/>
    </border>
    <border>
      <left/>
      <right style="double">
        <color indexed="64"/>
      </right>
      <top/>
      <bottom style="thin">
        <color indexed="64"/>
      </bottom>
      <diagonal/>
    </border>
    <border>
      <left style="double">
        <color indexed="64"/>
      </left>
      <right/>
      <top style="double">
        <color indexed="64"/>
      </top>
      <bottom style="thick">
        <color rgb="FFFFC000"/>
      </bottom>
      <diagonal/>
    </border>
    <border>
      <left/>
      <right/>
      <top style="double">
        <color indexed="64"/>
      </top>
      <bottom style="thick">
        <color rgb="FFFFC000"/>
      </bottom>
      <diagonal/>
    </border>
    <border>
      <left/>
      <right style="double">
        <color indexed="64"/>
      </right>
      <top style="double">
        <color indexed="64"/>
      </top>
      <bottom style="thick">
        <color rgb="FFFFC000"/>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double">
        <color indexed="64"/>
      </top>
      <bottom style="medium">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hair">
        <color indexed="64"/>
      </top>
      <bottom/>
      <diagonal/>
    </border>
    <border>
      <left style="double">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top/>
      <bottom style="hair">
        <color indexed="64"/>
      </bottom>
      <diagonal/>
    </border>
    <border>
      <left style="double">
        <color indexed="64"/>
      </left>
      <right style="double">
        <color indexed="64"/>
      </right>
      <top/>
      <bottom/>
      <diagonal/>
    </border>
  </borders>
  <cellStyleXfs count="3">
    <xf numFmtId="0" fontId="0" fillId="0" borderId="0"/>
    <xf numFmtId="0" fontId="34" fillId="0" borderId="0" applyNumberFormat="0" applyFill="0" applyBorder="0" applyAlignment="0" applyProtection="0">
      <alignment vertical="top"/>
      <protection locked="0"/>
    </xf>
    <xf numFmtId="9" fontId="1" fillId="0" borderId="0" applyFont="0" applyFill="0" applyBorder="0" applyAlignment="0" applyProtection="0"/>
  </cellStyleXfs>
  <cellXfs count="366">
    <xf numFmtId="0" fontId="0" fillId="0" borderId="0" xfId="0"/>
    <xf numFmtId="0" fontId="37" fillId="0" borderId="40" xfId="0" applyFont="1" applyBorder="1" applyAlignment="1">
      <alignment horizontal="centerContinuous" vertical="center" wrapText="1"/>
    </xf>
    <xf numFmtId="0" fontId="45" fillId="11" borderId="43" xfId="0" applyNumberFormat="1" applyFont="1" applyFill="1" applyBorder="1" applyAlignment="1">
      <alignment horizontal="center" vertical="center" wrapText="1"/>
    </xf>
    <xf numFmtId="0" fontId="11" fillId="4" borderId="44" xfId="0" applyNumberFormat="1" applyFont="1" applyFill="1" applyBorder="1" applyAlignment="1">
      <alignment horizontal="center" vertical="center"/>
    </xf>
    <xf numFmtId="0" fontId="11" fillId="4" borderId="68" xfId="0" applyFont="1" applyFill="1" applyBorder="1" applyAlignment="1">
      <alignment horizontal="center" vertical="center"/>
    </xf>
    <xf numFmtId="0" fontId="40" fillId="0" borderId="40" xfId="0" applyFont="1" applyBorder="1" applyAlignment="1">
      <alignment horizontal="centerContinuous" vertical="center" wrapText="1"/>
    </xf>
    <xf numFmtId="164" fontId="1" fillId="0" borderId="48" xfId="0" applyNumberFormat="1" applyFont="1" applyBorder="1" applyAlignment="1">
      <alignment horizontal="center" vertical="center"/>
    </xf>
    <xf numFmtId="1" fontId="49" fillId="11" borderId="75" xfId="0" applyNumberFormat="1" applyFont="1" applyFill="1" applyBorder="1" applyAlignment="1">
      <alignment horizontal="center" vertical="center"/>
    </xf>
    <xf numFmtId="1" fontId="1" fillId="0" borderId="76" xfId="0" applyNumberFormat="1" applyFont="1" applyBorder="1" applyAlignment="1">
      <alignment horizontal="center" vertical="center"/>
    </xf>
    <xf numFmtId="164" fontId="1" fillId="0" borderId="56" xfId="0" applyNumberFormat="1" applyFont="1" applyBorder="1" applyAlignment="1">
      <alignment horizontal="center" vertical="center"/>
    </xf>
    <xf numFmtId="1" fontId="49" fillId="11" borderId="77" xfId="0" applyNumberFormat="1" applyFont="1" applyFill="1" applyBorder="1" applyAlignment="1">
      <alignment horizontal="center" vertical="center"/>
    </xf>
    <xf numFmtId="1" fontId="1" fillId="0" borderId="78" xfId="0" applyNumberFormat="1" applyFont="1" applyBorder="1" applyAlignment="1">
      <alignment horizontal="center" vertical="center"/>
    </xf>
    <xf numFmtId="0" fontId="3" fillId="0" borderId="87" xfId="0" applyFont="1" applyFill="1" applyBorder="1" applyAlignment="1">
      <alignment horizontal="center" vertical="center"/>
    </xf>
    <xf numFmtId="0" fontId="1" fillId="0" borderId="83" xfId="0" applyFont="1" applyBorder="1" applyAlignment="1">
      <alignment horizontal="center" vertical="center"/>
    </xf>
    <xf numFmtId="0" fontId="4" fillId="0" borderId="84" xfId="0" applyFont="1" applyBorder="1" applyAlignment="1">
      <alignment horizontal="center" vertical="center"/>
    </xf>
    <xf numFmtId="0" fontId="4" fillId="0" borderId="75" xfId="0" quotePrefix="1" applyFont="1" applyBorder="1" applyAlignment="1">
      <alignment horizontal="center" vertical="center" wrapText="1"/>
    </xf>
    <xf numFmtId="0" fontId="1" fillId="0" borderId="75" xfId="0" applyFont="1" applyBorder="1" applyAlignment="1">
      <alignment horizontal="center" vertical="center" shrinkToFit="1"/>
    </xf>
    <xf numFmtId="164" fontId="4" fillId="0" borderId="75" xfId="0" applyNumberFormat="1" applyFont="1" applyBorder="1" applyAlignment="1">
      <alignment horizontal="center" vertical="center"/>
    </xf>
    <xf numFmtId="0" fontId="1" fillId="0" borderId="75" xfId="0" applyFont="1" applyBorder="1" applyAlignment="1">
      <alignment horizontal="center" vertical="center"/>
    </xf>
    <xf numFmtId="49" fontId="1" fillId="0" borderId="75" xfId="2" applyNumberFormat="1" applyFont="1" applyBorder="1" applyAlignment="1">
      <alignment horizontal="center" vertical="center"/>
    </xf>
    <xf numFmtId="164" fontId="4" fillId="0" borderId="62" xfId="0" applyNumberFormat="1" applyFont="1" applyBorder="1" applyAlignment="1">
      <alignment horizontal="center" vertical="center"/>
    </xf>
    <xf numFmtId="0" fontId="1"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5" xfId="0" quotePrefix="1" applyFont="1" applyBorder="1" applyAlignment="1">
      <alignment horizontal="center" vertical="center" wrapText="1"/>
    </xf>
    <xf numFmtId="49" fontId="4" fillId="0" borderId="95" xfId="2" applyNumberFormat="1" applyFont="1" applyBorder="1" applyAlignment="1">
      <alignment horizontal="center" vertical="center"/>
    </xf>
    <xf numFmtId="0" fontId="1" fillId="0" borderId="95" xfId="0" applyFont="1" applyBorder="1" applyAlignment="1">
      <alignment horizontal="center" vertical="center" shrinkToFit="1"/>
    </xf>
    <xf numFmtId="164" fontId="4" fillId="0" borderId="95" xfId="0" applyNumberFormat="1" applyFont="1" applyBorder="1" applyAlignment="1">
      <alignment horizontal="center" vertical="center"/>
    </xf>
    <xf numFmtId="164" fontId="4" fillId="0" borderId="97" xfId="0" applyNumberFormat="1" applyFont="1" applyBorder="1" applyAlignment="1">
      <alignment horizontal="center" vertical="center"/>
    </xf>
    <xf numFmtId="0" fontId="1" fillId="0" borderId="84" xfId="0" quotePrefix="1" applyFont="1" applyBorder="1" applyAlignment="1">
      <alignment horizontal="center" vertical="center" wrapText="1"/>
    </xf>
    <xf numFmtId="0" fontId="38" fillId="3" borderId="70" xfId="0" applyFont="1" applyFill="1" applyBorder="1" applyAlignment="1">
      <alignment horizontal="right" vertical="center"/>
    </xf>
    <xf numFmtId="0" fontId="38" fillId="3" borderId="71" xfId="0" applyFont="1" applyFill="1" applyBorder="1" applyAlignment="1">
      <alignment horizontal="left" vertical="center"/>
    </xf>
    <xf numFmtId="0" fontId="20" fillId="3" borderId="71" xfId="0" applyFont="1" applyFill="1" applyBorder="1" applyAlignment="1">
      <alignment horizontal="left" vertical="center"/>
    </xf>
    <xf numFmtId="0" fontId="3" fillId="3" borderId="71" xfId="0" applyFont="1" applyFill="1" applyBorder="1" applyAlignment="1">
      <alignment horizontal="centerContinuous" vertical="center"/>
    </xf>
    <xf numFmtId="0" fontId="4" fillId="3" borderId="71" xfId="0" applyFont="1" applyFill="1" applyBorder="1" applyAlignment="1">
      <alignment horizontal="centerContinuous" vertical="center"/>
    </xf>
    <xf numFmtId="0" fontId="39" fillId="3" borderId="72" xfId="1" applyFont="1" applyFill="1" applyBorder="1" applyAlignment="1" applyProtection="1">
      <alignment horizontal="right" vertical="center"/>
    </xf>
    <xf numFmtId="0" fontId="0" fillId="0" borderId="0" xfId="0" applyAlignment="1">
      <alignment vertical="center"/>
    </xf>
    <xf numFmtId="0" fontId="5" fillId="0" borderId="1" xfId="0" applyFont="1"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5" fillId="0" borderId="0" xfId="0" applyFont="1" applyBorder="1" applyAlignment="1">
      <alignment horizontal="right" vertical="center"/>
    </xf>
    <xf numFmtId="0" fontId="6" fillId="0" borderId="2" xfId="0" applyFont="1" applyBorder="1" applyAlignment="1">
      <alignment horizontal="left" vertical="center"/>
    </xf>
    <xf numFmtId="0" fontId="6" fillId="0" borderId="0" xfId="0" applyFont="1" applyBorder="1" applyAlignment="1">
      <alignment horizontal="centerContinuous" vertical="center"/>
    </xf>
    <xf numFmtId="0" fontId="5" fillId="2" borderId="18" xfId="0" applyFont="1" applyFill="1" applyBorder="1" applyAlignment="1">
      <alignment horizontal="right" vertical="center"/>
    </xf>
    <xf numFmtId="49" fontId="6" fillId="0" borderId="60" xfId="0" applyNumberFormat="1" applyFont="1" applyFill="1" applyBorder="1" applyAlignment="1">
      <alignment horizontal="centerContinuous" vertical="center"/>
    </xf>
    <xf numFmtId="0" fontId="6" fillId="0" borderId="31" xfId="0" applyFont="1" applyFill="1" applyBorder="1" applyAlignment="1">
      <alignment horizontal="centerContinuous" vertical="center"/>
    </xf>
    <xf numFmtId="0" fontId="5" fillId="2" borderId="59" xfId="0" applyFont="1" applyFill="1" applyBorder="1" applyAlignment="1">
      <alignment horizontal="right" vertical="center"/>
    </xf>
    <xf numFmtId="49" fontId="6" fillId="0" borderId="58" xfId="0" applyNumberFormat="1" applyFont="1" applyBorder="1" applyAlignment="1">
      <alignment horizontal="center" vertical="center"/>
    </xf>
    <xf numFmtId="0" fontId="3" fillId="2" borderId="12" xfId="0" applyFont="1" applyFill="1" applyBorder="1" applyAlignment="1">
      <alignment horizontal="right" vertical="center"/>
    </xf>
    <xf numFmtId="49" fontId="1" fillId="0" borderId="29" xfId="0" applyNumberFormat="1" applyFont="1" applyFill="1" applyBorder="1" applyAlignment="1">
      <alignment horizontal="centerContinuous" vertical="center"/>
    </xf>
    <xf numFmtId="0" fontId="1" fillId="0" borderId="38" xfId="0" applyFont="1" applyBorder="1" applyAlignment="1">
      <alignment horizontal="centerContinuous" vertical="center"/>
    </xf>
    <xf numFmtId="0" fontId="47" fillId="2" borderId="13" xfId="0" applyFont="1" applyFill="1" applyBorder="1" applyAlignment="1">
      <alignment horizontal="right" vertical="center"/>
    </xf>
    <xf numFmtId="0" fontId="6" fillId="0" borderId="14" xfId="0" applyFont="1" applyFill="1" applyBorder="1" applyAlignment="1">
      <alignment horizontal="center" vertical="center"/>
    </xf>
    <xf numFmtId="0" fontId="7" fillId="3" borderId="16" xfId="0" applyFont="1" applyFill="1" applyBorder="1" applyAlignment="1">
      <alignment horizontal="right" vertical="center"/>
    </xf>
    <xf numFmtId="0" fontId="8" fillId="0" borderId="17" xfId="0" applyFont="1" applyBorder="1" applyAlignment="1">
      <alignment horizontal="center" vertical="center"/>
    </xf>
    <xf numFmtId="0" fontId="26" fillId="0" borderId="17" xfId="0" applyNumberFormat="1" applyFont="1" applyBorder="1" applyAlignment="1">
      <alignment horizontal="center" vertical="center"/>
    </xf>
    <xf numFmtId="0" fontId="7" fillId="2" borderId="15" xfId="0" applyFont="1" applyFill="1" applyBorder="1" applyAlignment="1">
      <alignment horizontal="right" vertical="center"/>
    </xf>
    <xf numFmtId="49" fontId="16" fillId="0" borderId="39" xfId="0" applyNumberFormat="1" applyFont="1" applyFill="1" applyBorder="1" applyAlignment="1">
      <alignment horizontal="center" vertical="center" shrinkToFit="1"/>
    </xf>
    <xf numFmtId="0" fontId="12" fillId="3" borderId="5" xfId="0" applyFont="1" applyFill="1" applyBorder="1" applyAlignment="1">
      <alignment horizontal="right" vertical="center"/>
    </xf>
    <xf numFmtId="0" fontId="6" fillId="0" borderId="3" xfId="0" quotePrefix="1" applyFont="1" applyBorder="1" applyAlignment="1">
      <alignment horizontal="center" vertical="center"/>
    </xf>
    <xf numFmtId="49" fontId="26" fillId="0" borderId="17" xfId="0" applyNumberFormat="1" applyFont="1" applyBorder="1" applyAlignment="1">
      <alignment horizontal="center" vertical="center"/>
    </xf>
    <xf numFmtId="0" fontId="7" fillId="2" borderId="4" xfId="0" applyFont="1" applyFill="1" applyBorder="1" applyAlignment="1">
      <alignment horizontal="right" vertical="center"/>
    </xf>
    <xf numFmtId="164" fontId="5" fillId="9" borderId="36" xfId="0" applyNumberFormat="1" applyFont="1" applyFill="1" applyBorder="1" applyAlignment="1">
      <alignment horizontal="center" vertical="center"/>
    </xf>
    <xf numFmtId="0" fontId="6" fillId="0" borderId="0" xfId="0" applyFont="1" applyBorder="1" applyAlignment="1">
      <alignment horizontal="left" vertical="center"/>
    </xf>
    <xf numFmtId="0" fontId="9" fillId="3" borderId="5" xfId="0" applyFont="1" applyFill="1" applyBorder="1" applyAlignment="1">
      <alignment horizontal="right" vertical="center"/>
    </xf>
    <xf numFmtId="0" fontId="8"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49" fontId="5" fillId="0" borderId="35" xfId="0" applyNumberFormat="1" applyFont="1" applyBorder="1" applyAlignment="1">
      <alignment horizontal="center" vertical="center"/>
    </xf>
    <xf numFmtId="0" fontId="41" fillId="3" borderId="5" xfId="0" applyFont="1" applyFill="1" applyBorder="1" applyAlignment="1">
      <alignment horizontal="right" vertical="center"/>
    </xf>
    <xf numFmtId="0" fontId="10" fillId="2" borderId="4" xfId="0" applyFont="1" applyFill="1" applyBorder="1" applyAlignment="1">
      <alignment horizontal="right" vertical="center"/>
    </xf>
    <xf numFmtId="49" fontId="6" fillId="0" borderId="35" xfId="0" applyNumberFormat="1" applyFont="1" applyBorder="1" applyAlignment="1">
      <alignment horizontal="center" vertical="center"/>
    </xf>
    <xf numFmtId="0" fontId="22" fillId="3" borderId="5" xfId="0" applyFont="1" applyFill="1" applyBorder="1" applyAlignment="1">
      <alignment horizontal="right" vertical="center"/>
    </xf>
    <xf numFmtId="0" fontId="8" fillId="0" borderId="3" xfId="0" applyFont="1" applyBorder="1" applyAlignment="1">
      <alignment horizontal="center" vertical="center"/>
    </xf>
    <xf numFmtId="0" fontId="13" fillId="3" borderId="19" xfId="0" applyFont="1" applyFill="1" applyBorder="1" applyAlignment="1">
      <alignment horizontal="right" vertical="center"/>
    </xf>
    <xf numFmtId="0" fontId="6" fillId="0" borderId="29" xfId="0" quotePrefix="1" applyFont="1" applyBorder="1" applyAlignment="1">
      <alignment horizontal="center" vertical="center"/>
    </xf>
    <xf numFmtId="49" fontId="26" fillId="0" borderId="29" xfId="0" applyNumberFormat="1" applyFont="1" applyBorder="1" applyAlignment="1">
      <alignment horizontal="center" vertical="center"/>
    </xf>
    <xf numFmtId="0" fontId="10" fillId="2" borderId="30" xfId="0" applyFont="1" applyFill="1" applyBorder="1" applyAlignment="1">
      <alignment horizontal="right" vertical="center"/>
    </xf>
    <xf numFmtId="49" fontId="6" fillId="0" borderId="14" xfId="0" applyNumberFormat="1" applyFont="1" applyBorder="1" applyAlignment="1">
      <alignment horizontal="center"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25" fillId="0" borderId="28"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 fillId="0" borderId="0" xfId="0" applyFont="1" applyBorder="1" applyAlignment="1">
      <alignment vertical="center"/>
    </xf>
    <xf numFmtId="0" fontId="11" fillId="4" borderId="26" xfId="0" applyFont="1" applyFill="1" applyBorder="1" applyAlignment="1">
      <alignment horizontal="centerContinuous" vertical="center"/>
    </xf>
    <xf numFmtId="0" fontId="11" fillId="4" borderId="27" xfId="0" applyFont="1" applyFill="1" applyBorder="1" applyAlignment="1">
      <alignment horizontal="center" vertical="center"/>
    </xf>
    <xf numFmtId="0" fontId="11" fillId="4" borderId="27" xfId="0" applyFont="1" applyFill="1" applyBorder="1" applyAlignment="1">
      <alignment horizontal="center" vertical="center" wrapText="1"/>
    </xf>
    <xf numFmtId="0" fontId="11" fillId="4" borderId="27" xfId="0" applyNumberFormat="1" applyFont="1" applyFill="1" applyBorder="1" applyAlignment="1">
      <alignment horizontal="center" vertical="center" wrapText="1"/>
    </xf>
    <xf numFmtId="0" fontId="3" fillId="0" borderId="0" xfId="0" applyFont="1" applyBorder="1" applyAlignment="1">
      <alignment vertical="center"/>
    </xf>
    <xf numFmtId="0" fontId="7" fillId="0" borderId="1" xfId="0" applyFont="1" applyFill="1" applyBorder="1" applyAlignment="1">
      <alignment vertical="center"/>
    </xf>
    <xf numFmtId="0" fontId="5" fillId="0" borderId="32" xfId="0" applyNumberFormat="1" applyFont="1" applyFill="1" applyBorder="1" applyAlignment="1">
      <alignment horizontal="center" vertical="center"/>
    </xf>
    <xf numFmtId="49" fontId="17" fillId="0" borderId="32" xfId="0" applyNumberFormat="1" applyFont="1" applyFill="1" applyBorder="1" applyAlignment="1">
      <alignment horizontal="center" vertical="center"/>
    </xf>
    <xf numFmtId="0" fontId="17" fillId="0" borderId="33" xfId="0" applyNumberFormat="1" applyFont="1" applyFill="1" applyBorder="1" applyAlignment="1">
      <alignment horizontal="center" vertical="center"/>
    </xf>
    <xf numFmtId="49" fontId="6" fillId="0" borderId="33" xfId="0" applyNumberFormat="1" applyFont="1" applyFill="1" applyBorder="1" applyAlignment="1">
      <alignment horizontal="center" vertical="center"/>
    </xf>
    <xf numFmtId="0" fontId="42" fillId="11" borderId="33" xfId="0" applyNumberFormat="1" applyFont="1" applyFill="1" applyBorder="1" applyAlignment="1">
      <alignment horizontal="center" vertical="center"/>
    </xf>
    <xf numFmtId="0" fontId="6" fillId="0" borderId="34" xfId="0" applyNumberFormat="1" applyFont="1" applyFill="1" applyBorder="1" applyAlignment="1">
      <alignment horizontal="center" vertical="center"/>
    </xf>
    <xf numFmtId="0" fontId="43" fillId="0" borderId="1" xfId="0" applyFont="1" applyFill="1" applyBorder="1" applyAlignment="1">
      <alignment vertical="center"/>
    </xf>
    <xf numFmtId="0" fontId="5" fillId="0" borderId="32" xfId="0" applyFont="1" applyFill="1" applyBorder="1" applyAlignment="1">
      <alignment horizontal="center" vertical="center"/>
    </xf>
    <xf numFmtId="49" fontId="24" fillId="0" borderId="32" xfId="0" applyNumberFormat="1" applyFont="1" applyFill="1" applyBorder="1" applyAlignment="1">
      <alignment horizontal="center" vertical="center"/>
    </xf>
    <xf numFmtId="0" fontId="24" fillId="0" borderId="33" xfId="0" applyNumberFormat="1" applyFont="1" applyFill="1" applyBorder="1" applyAlignment="1">
      <alignment horizontal="center" vertical="center"/>
    </xf>
    <xf numFmtId="0" fontId="12" fillId="0" borderId="33" xfId="0" applyNumberFormat="1" applyFont="1" applyFill="1" applyBorder="1" applyAlignment="1">
      <alignment horizontal="center" vertical="center"/>
    </xf>
    <xf numFmtId="0" fontId="6" fillId="0" borderId="32" xfId="0" applyFont="1" applyFill="1" applyBorder="1" applyAlignment="1">
      <alignment horizontal="center" vertical="center" wrapText="1"/>
    </xf>
    <xf numFmtId="1" fontId="6" fillId="0" borderId="32" xfId="0" applyNumberFormat="1" applyFont="1" applyFill="1" applyBorder="1" applyAlignment="1">
      <alignment horizontal="center" vertical="center" wrapText="1"/>
    </xf>
    <xf numFmtId="0" fontId="6" fillId="0" borderId="2" xfId="0" quotePrefix="1" applyFont="1" applyFill="1" applyBorder="1" applyAlignment="1">
      <alignment horizontal="center" vertical="center"/>
    </xf>
    <xf numFmtId="0" fontId="44" fillId="0" borderId="66" xfId="0" applyFont="1" applyFill="1" applyBorder="1" applyAlignment="1">
      <alignment vertical="center"/>
    </xf>
    <xf numFmtId="0" fontId="5" fillId="0" borderId="67" xfId="0" applyFont="1" applyFill="1" applyBorder="1" applyAlignment="1">
      <alignment horizontal="center" vertical="center"/>
    </xf>
    <xf numFmtId="49" fontId="28" fillId="0" borderId="67" xfId="0" applyNumberFormat="1" applyFont="1" applyFill="1" applyBorder="1" applyAlignment="1">
      <alignment horizontal="center" vertical="center"/>
    </xf>
    <xf numFmtId="0" fontId="28" fillId="0" borderId="67" xfId="0" applyNumberFormat="1" applyFont="1" applyFill="1" applyBorder="1" applyAlignment="1">
      <alignment horizontal="center" vertical="center"/>
    </xf>
    <xf numFmtId="0" fontId="45" fillId="0" borderId="67" xfId="0" applyFont="1" applyFill="1" applyBorder="1" applyAlignment="1">
      <alignment horizontal="center" vertical="center" wrapText="1"/>
    </xf>
    <xf numFmtId="0" fontId="6" fillId="0" borderId="67" xfId="0" applyFont="1" applyFill="1" applyBorder="1" applyAlignment="1">
      <alignment horizontal="center" vertical="center" wrapText="1"/>
    </xf>
    <xf numFmtId="1" fontId="6" fillId="0" borderId="67" xfId="0" applyNumberFormat="1" applyFont="1" applyFill="1" applyBorder="1" applyAlignment="1">
      <alignment horizontal="center" vertical="center" wrapText="1"/>
    </xf>
    <xf numFmtId="0" fontId="42" fillId="11" borderId="67" xfId="0" applyNumberFormat="1" applyFont="1" applyFill="1" applyBorder="1" applyAlignment="1">
      <alignment horizontal="center" vertical="center"/>
    </xf>
    <xf numFmtId="0" fontId="6" fillId="0" borderId="69" xfId="0" quotePrefix="1" applyFont="1" applyFill="1" applyBorder="1" applyAlignment="1">
      <alignment horizontal="center" vertical="center"/>
    </xf>
    <xf numFmtId="0" fontId="10" fillId="0" borderId="1" xfId="0" applyFont="1" applyFill="1" applyBorder="1" applyAlignment="1">
      <alignment vertical="center"/>
    </xf>
    <xf numFmtId="0" fontId="6" fillId="0" borderId="32" xfId="0" applyNumberFormat="1" applyFont="1" applyFill="1" applyBorder="1" applyAlignment="1">
      <alignment horizontal="center" vertical="center"/>
    </xf>
    <xf numFmtId="49" fontId="16" fillId="0" borderId="32" xfId="0" applyNumberFormat="1" applyFont="1" applyFill="1" applyBorder="1" applyAlignment="1">
      <alignment horizontal="center" vertical="center"/>
    </xf>
    <xf numFmtId="0" fontId="16" fillId="0" borderId="33" xfId="0" applyNumberFormat="1" applyFont="1" applyFill="1" applyBorder="1" applyAlignment="1">
      <alignment horizontal="center" vertical="center"/>
    </xf>
    <xf numFmtId="0" fontId="6" fillId="0" borderId="33" xfId="0" applyNumberFormat="1" applyFont="1" applyFill="1" applyBorder="1" applyAlignment="1">
      <alignment horizontal="center" vertical="center"/>
    </xf>
    <xf numFmtId="0" fontId="19" fillId="0" borderId="0" xfId="0" applyFont="1" applyBorder="1" applyAlignment="1">
      <alignment vertical="center"/>
    </xf>
    <xf numFmtId="0" fontId="12" fillId="0" borderId="1" xfId="0" applyFont="1" applyFill="1" applyBorder="1" applyAlignment="1">
      <alignment vertical="center"/>
    </xf>
    <xf numFmtId="0" fontId="32" fillId="0" borderId="0" xfId="0" applyFont="1" applyBorder="1" applyAlignment="1">
      <alignment vertical="center"/>
    </xf>
    <xf numFmtId="0" fontId="13" fillId="0" borderId="1" xfId="0" applyFont="1" applyFill="1" applyBorder="1" applyAlignment="1">
      <alignment vertical="center"/>
    </xf>
    <xf numFmtId="49" fontId="23" fillId="0" borderId="32" xfId="0" applyNumberFormat="1" applyFont="1" applyFill="1" applyBorder="1" applyAlignment="1">
      <alignment horizontal="center" vertical="center"/>
    </xf>
    <xf numFmtId="0" fontId="23" fillId="0" borderId="33" xfId="0" applyNumberFormat="1" applyFont="1" applyFill="1" applyBorder="1" applyAlignment="1">
      <alignment horizontal="center" vertical="center"/>
    </xf>
    <xf numFmtId="0" fontId="13" fillId="0" borderId="33"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9" fillId="0" borderId="1" xfId="0" applyFont="1" applyFill="1" applyBorder="1" applyAlignment="1">
      <alignment vertical="center"/>
    </xf>
    <xf numFmtId="49" fontId="27" fillId="0" borderId="32" xfId="0" applyNumberFormat="1" applyFont="1" applyFill="1" applyBorder="1" applyAlignment="1">
      <alignment horizontal="center" vertical="center"/>
    </xf>
    <xf numFmtId="0" fontId="27" fillId="0" borderId="33" xfId="0" applyNumberFormat="1" applyFont="1" applyFill="1" applyBorder="1" applyAlignment="1">
      <alignment horizontal="center" vertical="center"/>
    </xf>
    <xf numFmtId="0" fontId="10" fillId="5" borderId="1" xfId="0" applyFont="1" applyFill="1" applyBorder="1" applyAlignment="1">
      <alignment vertical="center"/>
    </xf>
    <xf numFmtId="0" fontId="6" fillId="5" borderId="32" xfId="0" applyNumberFormat="1" applyFont="1" applyFill="1" applyBorder="1" applyAlignment="1">
      <alignment horizontal="center" vertical="center"/>
    </xf>
    <xf numFmtId="49" fontId="16" fillId="5" borderId="32" xfId="0" applyNumberFormat="1" applyFont="1" applyFill="1" applyBorder="1" applyAlignment="1">
      <alignment horizontal="center" vertical="center"/>
    </xf>
    <xf numFmtId="0" fontId="16" fillId="5" borderId="33" xfId="0" applyNumberFormat="1" applyFont="1" applyFill="1" applyBorder="1" applyAlignment="1">
      <alignment horizontal="center" vertical="center"/>
    </xf>
    <xf numFmtId="49" fontId="6" fillId="5" borderId="33" xfId="0" applyNumberFormat="1" applyFont="1" applyFill="1" applyBorder="1" applyAlignment="1">
      <alignment horizontal="center" vertical="center"/>
    </xf>
    <xf numFmtId="0" fontId="33" fillId="5" borderId="33" xfId="0" applyNumberFormat="1" applyFont="1" applyFill="1" applyBorder="1" applyAlignment="1">
      <alignment horizontal="center" vertical="center"/>
    </xf>
    <xf numFmtId="1" fontId="33" fillId="5" borderId="33" xfId="0" applyNumberFormat="1" applyFont="1" applyFill="1" applyBorder="1" applyAlignment="1">
      <alignment horizontal="center" vertical="center"/>
    </xf>
    <xf numFmtId="0" fontId="6" fillId="5" borderId="34" xfId="0" applyNumberFormat="1" applyFont="1" applyFill="1" applyBorder="1" applyAlignment="1">
      <alignment horizontal="center" vertical="center"/>
    </xf>
    <xf numFmtId="0" fontId="31" fillId="0" borderId="0" xfId="0" applyFont="1" applyBorder="1" applyAlignment="1">
      <alignment vertical="center"/>
    </xf>
    <xf numFmtId="0" fontId="10" fillId="6" borderId="1" xfId="0" applyFont="1" applyFill="1" applyBorder="1" applyAlignment="1">
      <alignment vertical="center"/>
    </xf>
    <xf numFmtId="0" fontId="6" fillId="6" borderId="32" xfId="0" applyNumberFormat="1" applyFont="1" applyFill="1" applyBorder="1" applyAlignment="1">
      <alignment horizontal="center" vertical="center"/>
    </xf>
    <xf numFmtId="49" fontId="16" fillId="6" borderId="32" xfId="0" applyNumberFormat="1" applyFont="1" applyFill="1" applyBorder="1" applyAlignment="1">
      <alignment horizontal="center" vertical="center"/>
    </xf>
    <xf numFmtId="0" fontId="16" fillId="6" borderId="33" xfId="0" applyNumberFormat="1" applyFont="1" applyFill="1" applyBorder="1" applyAlignment="1">
      <alignment horizontal="center" vertical="center"/>
    </xf>
    <xf numFmtId="49" fontId="6" fillId="6" borderId="33" xfId="0" applyNumberFormat="1" applyFont="1" applyFill="1" applyBorder="1" applyAlignment="1">
      <alignment horizontal="center" vertical="center"/>
    </xf>
    <xf numFmtId="0" fontId="6" fillId="6" borderId="34" xfId="0" applyNumberFormat="1" applyFont="1" applyFill="1" applyBorder="1" applyAlignment="1">
      <alignment horizontal="center" vertical="center"/>
    </xf>
    <xf numFmtId="0" fontId="13" fillId="5" borderId="1" xfId="0" applyFont="1" applyFill="1" applyBorder="1" applyAlignment="1">
      <alignment vertical="center"/>
    </xf>
    <xf numFmtId="49" fontId="23" fillId="5" borderId="32" xfId="0" applyNumberFormat="1" applyFont="1" applyFill="1" applyBorder="1" applyAlignment="1">
      <alignment horizontal="center" vertical="center"/>
    </xf>
    <xf numFmtId="0" fontId="23" fillId="5" borderId="33"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32" xfId="0" applyNumberFormat="1" applyFont="1" applyFill="1" applyBorder="1" applyAlignment="1">
      <alignment horizontal="center" vertical="center"/>
    </xf>
    <xf numFmtId="0" fontId="28" fillId="0" borderId="33" xfId="0" applyNumberFormat="1" applyFont="1" applyFill="1" applyBorder="1" applyAlignment="1">
      <alignment horizontal="center" vertical="center"/>
    </xf>
    <xf numFmtId="0" fontId="13" fillId="6" borderId="1" xfId="0" applyFont="1" applyFill="1" applyBorder="1" applyAlignment="1">
      <alignment vertical="center"/>
    </xf>
    <xf numFmtId="49" fontId="23" fillId="7" borderId="32" xfId="0" applyNumberFormat="1" applyFont="1" applyFill="1" applyBorder="1" applyAlignment="1">
      <alignment horizontal="center" vertical="center"/>
    </xf>
    <xf numFmtId="0" fontId="23" fillId="7" borderId="33" xfId="0" applyNumberFormat="1" applyFont="1" applyFill="1" applyBorder="1" applyAlignment="1">
      <alignment horizontal="center" vertical="center"/>
    </xf>
    <xf numFmtId="0" fontId="23" fillId="6" borderId="33" xfId="0" applyNumberFormat="1" applyFont="1" applyFill="1" applyBorder="1" applyAlignment="1">
      <alignment horizontal="center" vertical="center"/>
    </xf>
    <xf numFmtId="0" fontId="10" fillId="2" borderId="1" xfId="0" applyFont="1" applyFill="1" applyBorder="1" applyAlignment="1">
      <alignment vertical="center"/>
    </xf>
    <xf numFmtId="0" fontId="6" fillId="2" borderId="32" xfId="0" applyNumberFormat="1" applyFont="1" applyFill="1" applyBorder="1" applyAlignment="1">
      <alignment horizontal="center" vertical="center"/>
    </xf>
    <xf numFmtId="49" fontId="16" fillId="2" borderId="32" xfId="0" applyNumberFormat="1" applyFont="1" applyFill="1" applyBorder="1" applyAlignment="1">
      <alignment horizontal="center" vertical="center"/>
    </xf>
    <xf numFmtId="0" fontId="16" fillId="2" borderId="33" xfId="0" applyNumberFormat="1" applyFont="1" applyFill="1" applyBorder="1" applyAlignment="1">
      <alignment horizontal="center" vertical="center"/>
    </xf>
    <xf numFmtId="49" fontId="6" fillId="2" borderId="33" xfId="0" applyNumberFormat="1" applyFont="1" applyFill="1" applyBorder="1" applyAlignment="1">
      <alignment horizontal="center" vertical="center"/>
    </xf>
    <xf numFmtId="0" fontId="6" fillId="2" borderId="34" xfId="0" applyNumberFormat="1" applyFont="1" applyFill="1" applyBorder="1" applyAlignment="1">
      <alignment horizontal="center" vertical="center"/>
    </xf>
    <xf numFmtId="0" fontId="22" fillId="8" borderId="1" xfId="0" applyFont="1" applyFill="1" applyBorder="1" applyAlignment="1">
      <alignment vertical="center"/>
    </xf>
    <xf numFmtId="0" fontId="6" fillId="8" borderId="32" xfId="0" applyNumberFormat="1" applyFont="1" applyFill="1" applyBorder="1" applyAlignment="1">
      <alignment horizontal="center" vertical="center"/>
    </xf>
    <xf numFmtId="49" fontId="28" fillId="8" borderId="32" xfId="0" applyNumberFormat="1" applyFont="1" applyFill="1" applyBorder="1" applyAlignment="1">
      <alignment horizontal="center" vertical="center"/>
    </xf>
    <xf numFmtId="0" fontId="28" fillId="8" borderId="33" xfId="0" applyNumberFormat="1" applyFont="1" applyFill="1" applyBorder="1" applyAlignment="1">
      <alignment horizontal="center" vertical="center"/>
    </xf>
    <xf numFmtId="0" fontId="22" fillId="8" borderId="33" xfId="0" applyNumberFormat="1" applyFont="1" applyFill="1" applyBorder="1" applyAlignment="1">
      <alignment horizontal="center" vertical="center"/>
    </xf>
    <xf numFmtId="49" fontId="6" fillId="8" borderId="33" xfId="0" applyNumberFormat="1" applyFont="1" applyFill="1" applyBorder="1" applyAlignment="1">
      <alignment horizontal="center" vertical="center"/>
    </xf>
    <xf numFmtId="0" fontId="6" fillId="8" borderId="34" xfId="0" applyNumberFormat="1" applyFont="1" applyFill="1" applyBorder="1" applyAlignment="1">
      <alignment horizontal="center" vertical="center"/>
    </xf>
    <xf numFmtId="0" fontId="12" fillId="8" borderId="1" xfId="0" applyFont="1" applyFill="1" applyBorder="1" applyAlignment="1">
      <alignment vertical="center"/>
    </xf>
    <xf numFmtId="49" fontId="24" fillId="8" borderId="32" xfId="0" applyNumberFormat="1" applyFont="1" applyFill="1" applyBorder="1" applyAlignment="1">
      <alignment horizontal="center" vertical="center"/>
    </xf>
    <xf numFmtId="0" fontId="24" fillId="8" borderId="33" xfId="0" applyNumberFormat="1" applyFont="1" applyFill="1" applyBorder="1" applyAlignment="1">
      <alignment horizontal="center" vertical="center"/>
    </xf>
    <xf numFmtId="0" fontId="12" fillId="5" borderId="1" xfId="0" applyFont="1" applyFill="1" applyBorder="1" applyAlignment="1">
      <alignment vertical="center"/>
    </xf>
    <xf numFmtId="49" fontId="24" fillId="5" borderId="32" xfId="0" applyNumberFormat="1" applyFont="1" applyFill="1" applyBorder="1" applyAlignment="1">
      <alignment horizontal="center" vertical="center"/>
    </xf>
    <xf numFmtId="0" fontId="24" fillId="5" borderId="33" xfId="0" applyNumberFormat="1" applyFont="1" applyFill="1" applyBorder="1" applyAlignment="1">
      <alignment horizontal="center" vertical="center"/>
    </xf>
    <xf numFmtId="0" fontId="13" fillId="2" borderId="1" xfId="0" applyFont="1" applyFill="1" applyBorder="1" applyAlignment="1">
      <alignment vertical="center"/>
    </xf>
    <xf numFmtId="49" fontId="23" fillId="2" borderId="32" xfId="0" applyNumberFormat="1" applyFont="1" applyFill="1" applyBorder="1" applyAlignment="1">
      <alignment horizontal="center" vertical="center"/>
    </xf>
    <xf numFmtId="0" fontId="23" fillId="2" borderId="33" xfId="0" applyNumberFormat="1" applyFont="1" applyFill="1" applyBorder="1" applyAlignment="1">
      <alignment horizontal="center" vertical="center"/>
    </xf>
    <xf numFmtId="0" fontId="13" fillId="10" borderId="1" xfId="0" applyFont="1" applyFill="1" applyBorder="1" applyAlignment="1">
      <alignment vertical="center"/>
    </xf>
    <xf numFmtId="0" fontId="6" fillId="13" borderId="32" xfId="0" applyNumberFormat="1" applyFont="1" applyFill="1" applyBorder="1" applyAlignment="1">
      <alignment horizontal="center" vertical="center"/>
    </xf>
    <xf numFmtId="49" fontId="28" fillId="13" borderId="32" xfId="0" applyNumberFormat="1" applyFont="1" applyFill="1" applyBorder="1" applyAlignment="1">
      <alignment horizontal="center" vertical="center"/>
    </xf>
    <xf numFmtId="0" fontId="28" fillId="13" borderId="33" xfId="0" applyNumberFormat="1" applyFont="1" applyFill="1" applyBorder="1" applyAlignment="1">
      <alignment horizontal="center" vertical="center"/>
    </xf>
    <xf numFmtId="49" fontId="6" fillId="13" borderId="33" xfId="0" applyNumberFormat="1" applyFont="1" applyFill="1" applyBorder="1" applyAlignment="1">
      <alignment horizontal="center" vertical="center"/>
    </xf>
    <xf numFmtId="49" fontId="6" fillId="10" borderId="33" xfId="0" applyNumberFormat="1" applyFont="1" applyFill="1" applyBorder="1" applyAlignment="1">
      <alignment horizontal="center" vertical="center"/>
    </xf>
    <xf numFmtId="0" fontId="6" fillId="10" borderId="34" xfId="0" applyNumberFormat="1" applyFont="1" applyFill="1" applyBorder="1" applyAlignment="1">
      <alignment horizontal="center" vertical="center"/>
    </xf>
    <xf numFmtId="0" fontId="6" fillId="2" borderId="34" xfId="0" quotePrefix="1" applyNumberFormat="1" applyFont="1" applyFill="1" applyBorder="1" applyAlignment="1">
      <alignment horizontal="center" vertical="center"/>
    </xf>
    <xf numFmtId="0" fontId="12" fillId="2" borderId="1" xfId="0" applyFont="1" applyFill="1" applyBorder="1" applyAlignment="1">
      <alignment vertical="center"/>
    </xf>
    <xf numFmtId="49" fontId="24" fillId="2" borderId="32" xfId="0" applyNumberFormat="1" applyFont="1" applyFill="1" applyBorder="1" applyAlignment="1">
      <alignment horizontal="center" vertical="center"/>
    </xf>
    <xf numFmtId="0" fontId="24" fillId="2" borderId="33" xfId="0" applyNumberFormat="1" applyFont="1" applyFill="1" applyBorder="1" applyAlignment="1">
      <alignment horizontal="center" vertical="center"/>
    </xf>
    <xf numFmtId="0" fontId="12" fillId="6" borderId="9" xfId="0" applyFont="1" applyFill="1" applyBorder="1" applyAlignment="1">
      <alignment vertical="center"/>
    </xf>
    <xf numFmtId="0" fontId="6" fillId="6" borderId="63" xfId="0" applyNumberFormat="1" applyFont="1" applyFill="1" applyBorder="1" applyAlignment="1">
      <alignment horizontal="center" vertical="center"/>
    </xf>
    <xf numFmtId="49" fontId="24" fillId="6" borderId="63" xfId="0" applyNumberFormat="1" applyFont="1" applyFill="1" applyBorder="1" applyAlignment="1">
      <alignment horizontal="center" vertical="center"/>
    </xf>
    <xf numFmtId="0" fontId="24" fillId="6" borderId="64" xfId="0" applyNumberFormat="1" applyFont="1" applyFill="1" applyBorder="1" applyAlignment="1">
      <alignment horizontal="center" vertical="center"/>
    </xf>
    <xf numFmtId="49" fontId="6" fillId="6" borderId="64" xfId="0" applyNumberFormat="1" applyFont="1" applyFill="1" applyBorder="1" applyAlignment="1">
      <alignment horizontal="center" vertical="center"/>
    </xf>
    <xf numFmtId="0" fontId="42" fillId="11" borderId="63" xfId="0" applyNumberFormat="1" applyFont="1" applyFill="1" applyBorder="1" applyAlignment="1">
      <alignment horizontal="center" vertical="center"/>
    </xf>
    <xf numFmtId="0" fontId="6" fillId="6" borderId="65" xfId="0" applyNumberFormat="1" applyFont="1" applyFill="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NumberFormat="1" applyFont="1" applyBorder="1" applyAlignment="1">
      <alignment horizontal="left" vertical="center"/>
    </xf>
    <xf numFmtId="0" fontId="4" fillId="0" borderId="0" xfId="0" applyFont="1" applyBorder="1" applyAlignment="1">
      <alignment horizontal="center" vertical="center"/>
    </xf>
    <xf numFmtId="0" fontId="1" fillId="0" borderId="0" xfId="0" applyFont="1" applyBorder="1" applyAlignment="1">
      <alignment horizontal="left" vertical="center"/>
    </xf>
    <xf numFmtId="49" fontId="1" fillId="0" borderId="0" xfId="0" applyNumberFormat="1" applyFont="1" applyBorder="1" applyAlignment="1">
      <alignment horizontal="center" vertical="center"/>
    </xf>
    <xf numFmtId="0" fontId="36" fillId="0" borderId="40" xfId="0" applyFont="1" applyBorder="1" applyAlignment="1">
      <alignment horizontal="centerContinuous" vertical="center"/>
    </xf>
    <xf numFmtId="0" fontId="4" fillId="0" borderId="0" xfId="0" applyFont="1" applyBorder="1" applyAlignment="1">
      <alignment vertical="center" wrapText="1"/>
    </xf>
    <xf numFmtId="0" fontId="17" fillId="0" borderId="61" xfId="0" quotePrefix="1" applyFont="1" applyBorder="1" applyAlignment="1">
      <alignment horizontal="centerContinuous" vertical="center"/>
    </xf>
    <xf numFmtId="0" fontId="46" fillId="0" borderId="62" xfId="0" applyFont="1" applyFill="1" applyBorder="1" applyAlignment="1">
      <alignment horizontal="centerContinuous" vertical="center"/>
    </xf>
    <xf numFmtId="0" fontId="46" fillId="0" borderId="62" xfId="0" applyFont="1" applyFill="1" applyBorder="1" applyAlignment="1">
      <alignment horizontal="center" vertical="center" shrinkToFit="1"/>
    </xf>
    <xf numFmtId="0" fontId="46" fillId="0" borderId="42" xfId="0" applyFont="1" applyFill="1" applyBorder="1" applyAlignment="1">
      <alignment horizontal="centerContinuous" vertical="center"/>
    </xf>
    <xf numFmtId="0" fontId="46" fillId="0" borderId="42" xfId="0" applyFont="1" applyFill="1" applyBorder="1" applyAlignment="1">
      <alignment horizontal="center" vertical="center" shrinkToFit="1"/>
    </xf>
    <xf numFmtId="0" fontId="4" fillId="0" borderId="0" xfId="0" applyFont="1" applyBorder="1" applyAlignment="1">
      <alignment horizontal="left" vertical="center" wrapText="1"/>
    </xf>
    <xf numFmtId="0" fontId="6" fillId="0" borderId="61" xfId="0" applyFont="1" applyFill="1" applyBorder="1" applyAlignment="1">
      <alignment horizontal="centerContinuous" vertical="center"/>
    </xf>
    <xf numFmtId="0" fontId="6" fillId="0" borderId="41" xfId="0" applyFont="1" applyFill="1" applyBorder="1" applyAlignment="1">
      <alignment horizontal="centerContinuous" vertical="center"/>
    </xf>
    <xf numFmtId="0" fontId="6" fillId="0" borderId="42" xfId="0" applyFont="1" applyFill="1" applyBorder="1" applyAlignment="1">
      <alignment horizontal="centerContinuous" vertical="center"/>
    </xf>
    <xf numFmtId="0" fontId="3" fillId="0" borderId="0" xfId="0" applyFont="1" applyBorder="1" applyAlignment="1">
      <alignment horizontal="right" vertical="center" wrapText="1"/>
    </xf>
    <xf numFmtId="0" fontId="2" fillId="0" borderId="0" xfId="0" applyFont="1" applyBorder="1" applyAlignment="1">
      <alignment horizontal="centerContinuous" vertical="center"/>
    </xf>
    <xf numFmtId="0" fontId="21" fillId="12" borderId="20" xfId="0" applyFont="1" applyFill="1" applyBorder="1" applyAlignment="1">
      <alignment horizontal="center" vertical="center"/>
    </xf>
    <xf numFmtId="0" fontId="21" fillId="12" borderId="21" xfId="0" applyFont="1" applyFill="1" applyBorder="1" applyAlignment="1">
      <alignment horizontal="center" vertical="center"/>
    </xf>
    <xf numFmtId="49" fontId="21" fillId="12" borderId="21" xfId="0" applyNumberFormat="1" applyFont="1" applyFill="1" applyBorder="1" applyAlignment="1">
      <alignment horizontal="center" vertical="center"/>
    </xf>
    <xf numFmtId="0" fontId="21" fillId="12" borderId="25" xfId="0" applyFont="1" applyFill="1" applyBorder="1" applyAlignment="1">
      <alignment horizontal="center" vertical="center"/>
    </xf>
    <xf numFmtId="0" fontId="48" fillId="11" borderId="73" xfId="0" applyFont="1" applyFill="1" applyBorder="1" applyAlignment="1">
      <alignment horizontal="center" vertical="center"/>
    </xf>
    <xf numFmtId="0" fontId="21" fillId="12" borderId="74" xfId="0" applyFont="1" applyFill="1" applyBorder="1" applyAlignment="1">
      <alignment horizontal="center" vertical="center"/>
    </xf>
    <xf numFmtId="0" fontId="21" fillId="12" borderId="22" xfId="0" applyFont="1" applyFill="1" applyBorder="1" applyAlignment="1">
      <alignment horizontal="center" vertical="center"/>
    </xf>
    <xf numFmtId="0" fontId="21" fillId="12" borderId="40" xfId="0" applyFont="1" applyFill="1" applyBorder="1" applyAlignment="1">
      <alignment horizontal="center" vertical="center"/>
    </xf>
    <xf numFmtId="0" fontId="1" fillId="0" borderId="89"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7" xfId="2" applyNumberFormat="1" applyFont="1" applyFill="1" applyBorder="1" applyAlignment="1">
      <alignment horizontal="center" vertical="center"/>
    </xf>
    <xf numFmtId="0" fontId="4" fillId="0" borderId="77" xfId="0" applyFont="1" applyFill="1" applyBorder="1" applyAlignment="1">
      <alignment horizontal="center" vertical="center"/>
    </xf>
    <xf numFmtId="0" fontId="1" fillId="0" borderId="77" xfId="0" applyFont="1" applyBorder="1" applyAlignment="1">
      <alignment horizontal="center" vertical="center"/>
    </xf>
    <xf numFmtId="164" fontId="4" fillId="0" borderId="77" xfId="0" applyNumberFormat="1" applyFont="1" applyFill="1" applyBorder="1" applyAlignment="1">
      <alignment horizontal="center" vertical="center"/>
    </xf>
    <xf numFmtId="164" fontId="4" fillId="0" borderId="42" xfId="0" applyNumberFormat="1" applyFont="1" applyFill="1" applyBorder="1" applyAlignment="1">
      <alignment horizontal="center" vertical="center"/>
    </xf>
    <xf numFmtId="0" fontId="48" fillId="11" borderId="25" xfId="0" applyFont="1" applyFill="1" applyBorder="1" applyAlignment="1">
      <alignment horizontal="center" vertical="center"/>
    </xf>
    <xf numFmtId="0" fontId="1" fillId="0" borderId="84" xfId="0" applyFont="1" applyBorder="1" applyAlignment="1">
      <alignment horizontal="center" vertical="center"/>
    </xf>
    <xf numFmtId="49" fontId="1" fillId="0" borderId="84" xfId="0" applyNumberFormat="1" applyFont="1" applyBorder="1" applyAlignment="1">
      <alignment horizontal="center" vertical="center"/>
    </xf>
    <xf numFmtId="164" fontId="1" fillId="0" borderId="84" xfId="0" applyNumberFormat="1" applyFont="1" applyBorder="1" applyAlignment="1">
      <alignment horizontal="center" vertical="center"/>
    </xf>
    <xf numFmtId="164" fontId="1" fillId="0" borderId="85" xfId="0" applyNumberFormat="1" applyFont="1" applyFill="1" applyBorder="1" applyAlignment="1">
      <alignment horizontal="center" vertical="center"/>
    </xf>
    <xf numFmtId="1" fontId="49" fillId="11" borderId="85" xfId="0" applyNumberFormat="1" applyFont="1" applyFill="1" applyBorder="1" applyAlignment="1">
      <alignment horizontal="center" vertical="center"/>
    </xf>
    <xf numFmtId="1" fontId="1" fillId="0" borderId="85" xfId="0" applyNumberFormat="1" applyFont="1" applyFill="1" applyBorder="1" applyAlignment="1">
      <alignment horizontal="center" vertical="center"/>
    </xf>
    <xf numFmtId="0" fontId="1" fillId="0" borderId="86" xfId="0" applyFont="1" applyBorder="1" applyAlignment="1">
      <alignment horizontal="center" vertical="center"/>
    </xf>
    <xf numFmtId="164" fontId="1" fillId="14" borderId="61" xfId="0" applyNumberFormat="1" applyFont="1" applyFill="1" applyBorder="1" applyAlignment="1">
      <alignment horizontal="center" vertical="center"/>
    </xf>
    <xf numFmtId="0" fontId="1" fillId="10" borderId="89" xfId="0" applyFont="1" applyFill="1" applyBorder="1" applyAlignment="1">
      <alignment horizontal="center" vertical="center"/>
    </xf>
    <xf numFmtId="0" fontId="4" fillId="10" borderId="77" xfId="0" applyFont="1" applyFill="1" applyBorder="1" applyAlignment="1">
      <alignment horizontal="center" vertical="center"/>
    </xf>
    <xf numFmtId="49" fontId="4" fillId="10" borderId="77" xfId="0" applyNumberFormat="1" applyFont="1" applyFill="1" applyBorder="1" applyAlignment="1">
      <alignment horizontal="center" vertical="center"/>
    </xf>
    <xf numFmtId="49" fontId="1" fillId="10" borderId="77" xfId="0" applyNumberFormat="1" applyFont="1" applyFill="1" applyBorder="1" applyAlignment="1">
      <alignment horizontal="center" vertical="center"/>
    </xf>
    <xf numFmtId="164" fontId="4" fillId="10" borderId="77" xfId="0" applyNumberFormat="1" applyFont="1" applyFill="1" applyBorder="1" applyAlignment="1">
      <alignment horizontal="center" vertical="center"/>
    </xf>
    <xf numFmtId="164" fontId="1" fillId="10" borderId="79" xfId="0" applyNumberFormat="1" applyFont="1" applyFill="1" applyBorder="1" applyAlignment="1">
      <alignment horizontal="center" vertical="center"/>
    </xf>
    <xf numFmtId="1" fontId="49" fillId="11" borderId="79" xfId="0" applyNumberFormat="1" applyFont="1" applyFill="1" applyBorder="1" applyAlignment="1">
      <alignment horizontal="center" vertical="center"/>
    </xf>
    <xf numFmtId="1" fontId="1" fillId="10" borderId="79" xfId="0" applyNumberFormat="1" applyFont="1" applyFill="1" applyBorder="1" applyAlignment="1">
      <alignment horizontal="center" vertical="center"/>
    </xf>
    <xf numFmtId="0" fontId="4" fillId="10" borderId="90" xfId="0" applyFont="1" applyFill="1" applyBorder="1" applyAlignment="1">
      <alignment horizontal="center" vertical="center"/>
    </xf>
    <xf numFmtId="164" fontId="4" fillId="10" borderId="42" xfId="0" applyNumberFormat="1"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1" fillId="12" borderId="25" xfId="0" applyFont="1" applyFill="1" applyBorder="1" applyAlignment="1">
      <alignment horizontal="centerContinuous" vertical="center"/>
    </xf>
    <xf numFmtId="0" fontId="21" fillId="12" borderId="74" xfId="0" applyFont="1" applyFill="1" applyBorder="1" applyAlignment="1">
      <alignment horizontal="centerContinuous" vertical="center"/>
    </xf>
    <xf numFmtId="0" fontId="21" fillId="12" borderId="80" xfId="0" applyFont="1" applyFill="1" applyBorder="1" applyAlignment="1">
      <alignment horizontal="centerContinuous" vertical="center"/>
    </xf>
    <xf numFmtId="0" fontId="4" fillId="0" borderId="83" xfId="0" applyFont="1" applyBorder="1" applyAlignment="1">
      <alignment horizontal="center" vertical="center"/>
    </xf>
    <xf numFmtId="9" fontId="4" fillId="0" borderId="84" xfId="0" applyNumberFormat="1" applyFont="1" applyBorder="1" applyAlignment="1">
      <alignment horizontal="center" vertical="center"/>
    </xf>
    <xf numFmtId="164" fontId="4" fillId="0" borderId="84" xfId="0" applyNumberFormat="1" applyFont="1" applyFill="1" applyBorder="1" applyAlignment="1">
      <alignment horizontal="center" vertical="center"/>
    </xf>
    <xf numFmtId="164" fontId="1" fillId="0" borderId="85" xfId="0" applyNumberFormat="1" applyFont="1" applyFill="1" applyBorder="1" applyAlignment="1">
      <alignment horizontal="centerContinuous" vertical="center"/>
    </xf>
    <xf numFmtId="164" fontId="1" fillId="0" borderId="91" xfId="0" applyNumberFormat="1" applyFont="1" applyFill="1" applyBorder="1" applyAlignment="1">
      <alignment horizontal="centerContinuous" vertical="center"/>
    </xf>
    <xf numFmtId="0" fontId="1" fillId="0" borderId="92" xfId="0" quotePrefix="1" applyFont="1" applyBorder="1" applyAlignment="1">
      <alignment horizontal="centerContinuous" vertical="center"/>
    </xf>
    <xf numFmtId="164" fontId="4" fillId="0" borderId="61" xfId="0" applyNumberFormat="1" applyFont="1" applyFill="1" applyBorder="1" applyAlignment="1">
      <alignment horizontal="center" vertical="center"/>
    </xf>
    <xf numFmtId="0" fontId="4" fillId="0" borderId="89" xfId="0" applyFont="1" applyBorder="1" applyAlignment="1">
      <alignment horizontal="center" vertical="center"/>
    </xf>
    <xf numFmtId="0" fontId="4" fillId="0" borderId="77" xfId="0" applyFont="1" applyBorder="1" applyAlignment="1">
      <alignment horizontal="center" vertical="center"/>
    </xf>
    <xf numFmtId="164" fontId="4" fillId="0" borderId="77" xfId="0" applyNumberFormat="1" applyFont="1" applyBorder="1" applyAlignment="1">
      <alignment horizontal="center" vertical="center"/>
    </xf>
    <xf numFmtId="164" fontId="1" fillId="0" borderId="79" xfId="0" applyNumberFormat="1" applyFont="1" applyFill="1" applyBorder="1" applyAlignment="1">
      <alignment horizontal="centerContinuous" vertical="center"/>
    </xf>
    <xf numFmtId="164" fontId="1" fillId="0" borderId="81" xfId="0" applyNumberFormat="1" applyFont="1" applyFill="1" applyBorder="1" applyAlignment="1">
      <alignment horizontal="centerContinuous" vertical="center"/>
    </xf>
    <xf numFmtId="0" fontId="1" fillId="0" borderId="82" xfId="0" applyFont="1" applyFill="1" applyBorder="1" applyAlignment="1">
      <alignment horizontal="centerContinuous" vertical="center"/>
    </xf>
    <xf numFmtId="0" fontId="18" fillId="0" borderId="0" xfId="0" applyFont="1" applyBorder="1" applyAlignment="1">
      <alignment horizontal="right" vertical="center"/>
    </xf>
    <xf numFmtId="0" fontId="21" fillId="12" borderId="23" xfId="0" applyFont="1" applyFill="1" applyBorder="1" applyAlignment="1">
      <alignment horizontal="centerContinuous" vertical="center"/>
    </xf>
    <xf numFmtId="0" fontId="21" fillId="12" borderId="24" xfId="0" applyFont="1" applyFill="1" applyBorder="1" applyAlignment="1">
      <alignment horizontal="centerContinuous" vertical="center"/>
    </xf>
    <xf numFmtId="0" fontId="1" fillId="0" borderId="37" xfId="0" applyFont="1" applyFill="1" applyBorder="1" applyAlignment="1">
      <alignment horizontal="centerContinuous" vertical="center"/>
    </xf>
    <xf numFmtId="0" fontId="4" fillId="0" borderId="38" xfId="0" applyFont="1" applyFill="1" applyBorder="1" applyAlignment="1">
      <alignment horizontal="centerContinuous" vertical="center"/>
    </xf>
    <xf numFmtId="0" fontId="4" fillId="0" borderId="29" xfId="0" applyFont="1" applyFill="1" applyBorder="1" applyAlignment="1">
      <alignment horizontal="centerContinuous" vertical="center"/>
    </xf>
    <xf numFmtId="164" fontId="4" fillId="0" borderId="13" xfId="0" applyNumberFormat="1" applyFont="1" applyFill="1" applyBorder="1" applyAlignment="1">
      <alignment horizontal="center" vertical="center"/>
    </xf>
    <xf numFmtId="49" fontId="1" fillId="0" borderId="79" xfId="0" applyNumberFormat="1" applyFont="1" applyFill="1" applyBorder="1" applyAlignment="1">
      <alignment horizontal="center" vertical="center"/>
    </xf>
    <xf numFmtId="49" fontId="1" fillId="0" borderId="79" xfId="0" applyNumberFormat="1" applyFont="1" applyFill="1" applyBorder="1" applyAlignment="1">
      <alignment horizontal="centerContinuous" vertical="center"/>
    </xf>
    <xf numFmtId="49" fontId="1" fillId="0" borderId="81" xfId="0" applyNumberFormat="1" applyFont="1" applyFill="1" applyBorder="1" applyAlignment="1">
      <alignment horizontal="centerContinuous" vertical="center"/>
    </xf>
    <xf numFmtId="164" fontId="4" fillId="0" borderId="41" xfId="0" applyNumberFormat="1" applyFont="1" applyFill="1" applyBorder="1" applyAlignment="1">
      <alignment horizontal="center" vertical="center"/>
    </xf>
    <xf numFmtId="164" fontId="2" fillId="0" borderId="0" xfId="0" applyNumberFormat="1" applyFont="1" applyBorder="1" applyAlignment="1">
      <alignment horizontal="centerContinuous" vertical="center"/>
    </xf>
    <xf numFmtId="0" fontId="21" fillId="4" borderId="43" xfId="0" applyFont="1" applyFill="1" applyBorder="1" applyAlignment="1">
      <alignment horizontal="center" vertical="center"/>
    </xf>
    <xf numFmtId="164" fontId="21" fillId="4" borderId="44" xfId="0" applyNumberFormat="1" applyFont="1" applyFill="1" applyBorder="1" applyAlignment="1">
      <alignment horizontal="center" vertical="center"/>
    </xf>
    <xf numFmtId="0" fontId="21" fillId="4" borderId="43" xfId="0" applyFont="1" applyFill="1" applyBorder="1" applyAlignment="1">
      <alignment horizontal="right" vertical="center"/>
    </xf>
    <xf numFmtId="0" fontId="21" fillId="4" borderId="45" xfId="0" applyFont="1" applyFill="1" applyBorder="1" applyAlignment="1">
      <alignment vertical="center"/>
    </xf>
    <xf numFmtId="164" fontId="21" fillId="4" borderId="40" xfId="0" applyNumberFormat="1" applyFont="1" applyFill="1" applyBorder="1" applyAlignment="1">
      <alignment horizontal="center" vertical="center"/>
    </xf>
    <xf numFmtId="0" fontId="4" fillId="0" borderId="46" xfId="0" applyFont="1" applyBorder="1" applyAlignment="1">
      <alignment horizontal="center" vertical="center" shrinkToFit="1"/>
    </xf>
    <xf numFmtId="1" fontId="4" fillId="0" borderId="47" xfId="0" applyNumberFormat="1" applyFont="1" applyBorder="1" applyAlignment="1">
      <alignment horizontal="center" vertical="center" shrinkToFit="1"/>
    </xf>
    <xf numFmtId="164" fontId="1" fillId="0" borderId="47" xfId="0" applyNumberFormat="1" applyFont="1" applyBorder="1" applyAlignment="1">
      <alignment horizontal="center" vertical="center" shrinkToFit="1"/>
    </xf>
    <xf numFmtId="0" fontId="4" fillId="0" borderId="48" xfId="0" applyFont="1" applyBorder="1" applyAlignment="1">
      <alignment horizontal="left" vertical="center"/>
    </xf>
    <xf numFmtId="0" fontId="4" fillId="0" borderId="49" xfId="0" applyFont="1" applyBorder="1" applyAlignment="1">
      <alignment horizontal="left" vertical="center" shrinkToFit="1"/>
    </xf>
    <xf numFmtId="1" fontId="1" fillId="0" borderId="62" xfId="0" applyNumberFormat="1" applyFont="1" applyBorder="1" applyAlignment="1">
      <alignment horizontal="center" vertical="center" shrinkToFit="1"/>
    </xf>
    <xf numFmtId="164" fontId="4" fillId="0" borderId="47" xfId="0" applyNumberFormat="1" applyFont="1" applyBorder="1" applyAlignment="1">
      <alignment horizontal="center" vertical="center" shrinkToFit="1"/>
    </xf>
    <xf numFmtId="1" fontId="4" fillId="0" borderId="62" xfId="0" applyNumberFormat="1" applyFont="1" applyBorder="1" applyAlignment="1">
      <alignment horizontal="center" vertical="center" shrinkToFit="1"/>
    </xf>
    <xf numFmtId="0" fontId="1" fillId="0" borderId="50" xfId="0" applyFont="1" applyBorder="1" applyAlignment="1">
      <alignment horizontal="center" vertical="center" shrinkToFit="1"/>
    </xf>
    <xf numFmtId="1" fontId="4" fillId="0" borderId="51" xfId="0" applyNumberFormat="1" applyFont="1" applyBorder="1" applyAlignment="1">
      <alignment horizontal="center" vertical="center" shrinkToFit="1"/>
    </xf>
    <xf numFmtId="164" fontId="4" fillId="0" borderId="51" xfId="0" applyNumberFormat="1" applyFont="1" applyBorder="1" applyAlignment="1">
      <alignment horizontal="center" vertical="center" shrinkToFit="1"/>
    </xf>
    <xf numFmtId="0" fontId="4" fillId="0" borderId="52" xfId="0" applyFont="1" applyBorder="1" applyAlignment="1">
      <alignment horizontal="left" vertical="center"/>
    </xf>
    <xf numFmtId="0" fontId="4" fillId="0" borderId="53" xfId="0" applyFont="1" applyBorder="1" applyAlignment="1">
      <alignment horizontal="left" vertical="center" shrinkToFit="1"/>
    </xf>
    <xf numFmtId="1" fontId="4" fillId="0" borderId="93" xfId="0" applyNumberFormat="1" applyFont="1" applyBorder="1" applyAlignment="1">
      <alignment horizontal="center" vertical="center" shrinkToFit="1"/>
    </xf>
    <xf numFmtId="0" fontId="4" fillId="0" borderId="54" xfId="0" applyFont="1" applyBorder="1" applyAlignment="1">
      <alignment horizontal="center" vertical="center" shrinkToFit="1"/>
    </xf>
    <xf numFmtId="1" fontId="4" fillId="0" borderId="55" xfId="0" applyNumberFormat="1" applyFont="1" applyBorder="1" applyAlignment="1">
      <alignment horizontal="center" vertical="center" shrinkToFit="1"/>
    </xf>
    <xf numFmtId="164" fontId="4" fillId="0" borderId="55" xfId="0" applyNumberFormat="1" applyFont="1" applyBorder="1" applyAlignment="1">
      <alignment horizontal="center" vertical="center" shrinkToFit="1"/>
    </xf>
    <xf numFmtId="0" fontId="4" fillId="0" borderId="56" xfId="0" applyFont="1" applyBorder="1" applyAlignment="1">
      <alignment horizontal="left" vertical="center"/>
    </xf>
    <xf numFmtId="0" fontId="4" fillId="0" borderId="57" xfId="0" applyFont="1" applyBorder="1" applyAlignment="1">
      <alignment horizontal="left" vertical="center" shrinkToFit="1"/>
    </xf>
    <xf numFmtId="1" fontId="4" fillId="0" borderId="42" xfId="0" applyNumberFormat="1" applyFont="1" applyBorder="1" applyAlignment="1">
      <alignment horizontal="center"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46" xfId="0" applyFont="1" applyBorder="1" applyAlignment="1">
      <alignment horizontal="center" vertical="center" shrinkToFit="1"/>
    </xf>
    <xf numFmtId="0" fontId="1" fillId="0" borderId="48" xfId="0" applyFont="1" applyBorder="1" applyAlignment="1">
      <alignment horizontal="left" vertical="center"/>
    </xf>
    <xf numFmtId="0" fontId="4" fillId="10" borderId="54" xfId="0" applyFont="1" applyFill="1" applyBorder="1" applyAlignment="1">
      <alignment horizontal="center" vertical="center" shrinkToFit="1"/>
    </xf>
    <xf numFmtId="1" fontId="4" fillId="10" borderId="55" xfId="0" applyNumberFormat="1" applyFont="1" applyFill="1" applyBorder="1" applyAlignment="1">
      <alignment horizontal="center" vertical="center" shrinkToFit="1"/>
    </xf>
    <xf numFmtId="164" fontId="4" fillId="10" borderId="55" xfId="0" applyNumberFormat="1" applyFont="1" applyFill="1" applyBorder="1" applyAlignment="1">
      <alignment horizontal="center" vertical="center" shrinkToFit="1"/>
    </xf>
    <xf numFmtId="0" fontId="4" fillId="10" borderId="56" xfId="0" applyFont="1" applyFill="1" applyBorder="1" applyAlignment="1">
      <alignment horizontal="left" vertical="center"/>
    </xf>
    <xf numFmtId="0" fontId="4" fillId="10" borderId="57" xfId="0" applyFont="1" applyFill="1" applyBorder="1" applyAlignment="1">
      <alignment horizontal="left" vertical="center" shrinkToFit="1"/>
    </xf>
    <xf numFmtId="1" fontId="4" fillId="10" borderId="42" xfId="0" applyNumberFormat="1" applyFont="1" applyFill="1" applyBorder="1" applyAlignment="1">
      <alignment horizontal="center" vertical="center" shrinkToFit="1"/>
    </xf>
    <xf numFmtId="0" fontId="3" fillId="0" borderId="0" xfId="0" applyFont="1" applyFill="1" applyBorder="1" applyAlignment="1">
      <alignment horizontal="right" vertical="center"/>
    </xf>
    <xf numFmtId="1" fontId="4" fillId="0" borderId="0" xfId="0" applyNumberFormat="1" applyFont="1" applyBorder="1" applyAlignment="1">
      <alignment horizontal="center" vertical="center"/>
    </xf>
    <xf numFmtId="0" fontId="52" fillId="0" borderId="40" xfId="0" applyFont="1" applyBorder="1" applyAlignment="1">
      <alignment horizontal="centerContinuous" vertical="center"/>
    </xf>
    <xf numFmtId="0" fontId="53" fillId="0" borderId="42" xfId="0" applyFont="1" applyFill="1" applyBorder="1" applyAlignment="1">
      <alignment horizontal="center" vertical="center" shrinkToFit="1"/>
    </xf>
    <xf numFmtId="0" fontId="13" fillId="15" borderId="1" xfId="0" applyFont="1" applyFill="1" applyBorder="1" applyAlignment="1">
      <alignment vertical="center"/>
    </xf>
    <xf numFmtId="0" fontId="6" fillId="15" borderId="32" xfId="0" applyNumberFormat="1" applyFont="1" applyFill="1" applyBorder="1" applyAlignment="1">
      <alignment horizontal="center" vertical="center"/>
    </xf>
    <xf numFmtId="49" fontId="23" fillId="15" borderId="32" xfId="0" applyNumberFormat="1" applyFont="1" applyFill="1" applyBorder="1" applyAlignment="1">
      <alignment horizontal="center" vertical="center"/>
    </xf>
    <xf numFmtId="0" fontId="23" fillId="15" borderId="33" xfId="0" applyNumberFormat="1" applyFont="1" applyFill="1" applyBorder="1" applyAlignment="1">
      <alignment horizontal="center" vertical="center"/>
    </xf>
    <xf numFmtId="49" fontId="6" fillId="15" borderId="33" xfId="0" applyNumberFormat="1" applyFont="1" applyFill="1" applyBorder="1" applyAlignment="1">
      <alignment horizontal="center" vertical="center"/>
    </xf>
    <xf numFmtId="0" fontId="6" fillId="15" borderId="34" xfId="0" applyNumberFormat="1" applyFont="1" applyFill="1" applyBorder="1" applyAlignment="1">
      <alignment horizontal="center" vertical="center"/>
    </xf>
    <xf numFmtId="0" fontId="7" fillId="16" borderId="1" xfId="0" applyFont="1" applyFill="1" applyBorder="1" applyAlignment="1">
      <alignment vertical="center"/>
    </xf>
    <xf numFmtId="0" fontId="6" fillId="16" borderId="32" xfId="0" applyNumberFormat="1" applyFont="1" applyFill="1" applyBorder="1" applyAlignment="1">
      <alignment horizontal="center" vertical="center"/>
    </xf>
    <xf numFmtId="49" fontId="17" fillId="16" borderId="32" xfId="0" applyNumberFormat="1" applyFont="1" applyFill="1" applyBorder="1" applyAlignment="1">
      <alignment horizontal="center" vertical="center"/>
    </xf>
    <xf numFmtId="0" fontId="17" fillId="16" borderId="33" xfId="0" applyNumberFormat="1" applyFont="1" applyFill="1" applyBorder="1" applyAlignment="1">
      <alignment horizontal="center" vertical="center"/>
    </xf>
    <xf numFmtId="49" fontId="6" fillId="16" borderId="33" xfId="0" applyNumberFormat="1" applyFont="1" applyFill="1" applyBorder="1" applyAlignment="1">
      <alignment horizontal="center" vertical="center"/>
    </xf>
    <xf numFmtId="0" fontId="6" fillId="16" borderId="34" xfId="0" applyNumberFormat="1" applyFont="1" applyFill="1" applyBorder="1" applyAlignment="1">
      <alignment horizontal="center" vertical="center"/>
    </xf>
    <xf numFmtId="0" fontId="1" fillId="0" borderId="98" xfId="0" applyFont="1" applyBorder="1" applyAlignment="1">
      <alignment horizontal="center" vertical="center"/>
    </xf>
    <xf numFmtId="0" fontId="1" fillId="0" borderId="95" xfId="0" applyFont="1" applyBorder="1" applyAlignment="1">
      <alignment horizontal="center" vertical="center"/>
    </xf>
    <xf numFmtId="0" fontId="1" fillId="0" borderId="95" xfId="0" quotePrefix="1" applyFont="1" applyBorder="1" applyAlignment="1">
      <alignment horizontal="center" vertical="center" wrapText="1"/>
    </xf>
    <xf numFmtId="49" fontId="1" fillId="0" borderId="95" xfId="0" applyNumberFormat="1" applyFont="1" applyBorder="1" applyAlignment="1">
      <alignment horizontal="center" vertical="center"/>
    </xf>
    <xf numFmtId="164" fontId="1" fillId="0" borderId="95" xfId="0" applyNumberFormat="1" applyFont="1" applyBorder="1" applyAlignment="1">
      <alignment horizontal="center" vertical="center"/>
    </xf>
    <xf numFmtId="164" fontId="1" fillId="0" borderId="99" xfId="0" applyNumberFormat="1" applyFont="1" applyFill="1" applyBorder="1" applyAlignment="1">
      <alignment horizontal="center" vertical="center"/>
    </xf>
    <xf numFmtId="1" fontId="49" fillId="11" borderId="99" xfId="0" applyNumberFormat="1" applyFont="1" applyFill="1" applyBorder="1" applyAlignment="1">
      <alignment horizontal="center" vertical="center"/>
    </xf>
    <xf numFmtId="1" fontId="1" fillId="0" borderId="99" xfId="0" applyNumberFormat="1" applyFont="1" applyFill="1" applyBorder="1" applyAlignment="1">
      <alignment horizontal="center" vertical="center"/>
    </xf>
    <xf numFmtId="0" fontId="1" fillId="0" borderId="96" xfId="0" applyFont="1" applyBorder="1" applyAlignment="1">
      <alignment horizontal="center" vertical="center"/>
    </xf>
    <xf numFmtId="164" fontId="1" fillId="14" borderId="97" xfId="0" applyNumberFormat="1" applyFont="1" applyFill="1" applyBorder="1" applyAlignment="1">
      <alignment horizontal="center" vertical="center"/>
    </xf>
    <xf numFmtId="164" fontId="4" fillId="14" borderId="42" xfId="0" applyNumberFormat="1" applyFont="1" applyFill="1" applyBorder="1" applyAlignment="1">
      <alignment horizontal="center" vertical="center"/>
    </xf>
    <xf numFmtId="0" fontId="16" fillId="0" borderId="62" xfId="0" quotePrefix="1" applyFont="1" applyBorder="1" applyAlignment="1">
      <alignment horizontal="centerContinuous"/>
    </xf>
    <xf numFmtId="0" fontId="1" fillId="0" borderId="96" xfId="0" quotePrefix="1" applyFont="1" applyBorder="1" applyAlignment="1">
      <alignment horizontal="center" vertical="center"/>
    </xf>
    <xf numFmtId="0" fontId="1" fillId="0" borderId="88" xfId="0" quotePrefix="1" applyFont="1" applyBorder="1" applyAlignment="1">
      <alignment horizontal="center" vertical="center"/>
    </xf>
    <xf numFmtId="0" fontId="1" fillId="0" borderId="90" xfId="0" quotePrefix="1" applyFont="1" applyFill="1" applyBorder="1" applyAlignment="1">
      <alignment horizontal="center" vertical="center"/>
    </xf>
    <xf numFmtId="0" fontId="1" fillId="0" borderId="50" xfId="0" applyFont="1" applyBorder="1" applyAlignment="1">
      <alignment horizontal="center" shrinkToFit="1"/>
    </xf>
    <xf numFmtId="164" fontId="1" fillId="0" borderId="51" xfId="0" applyNumberFormat="1" applyFont="1" applyBorder="1" applyAlignment="1">
      <alignment horizontal="center" shrinkToFit="1"/>
    </xf>
    <xf numFmtId="0" fontId="1" fillId="0" borderId="52" xfId="0" applyFont="1" applyBorder="1" applyAlignment="1">
      <alignment horizontal="left"/>
    </xf>
    <xf numFmtId="0" fontId="1" fillId="0" borderId="16" xfId="0" applyFont="1" applyBorder="1" applyAlignment="1">
      <alignment horizontal="center" vertical="center"/>
    </xf>
    <xf numFmtId="0" fontId="1" fillId="0" borderId="32" xfId="0" applyFont="1" applyBorder="1" applyAlignment="1">
      <alignment horizontal="center" vertical="center"/>
    </xf>
    <xf numFmtId="0" fontId="1" fillId="0" borderId="32" xfId="0" quotePrefix="1" applyFont="1" applyBorder="1" applyAlignment="1">
      <alignment horizontal="center" vertical="center" wrapText="1"/>
    </xf>
    <xf numFmtId="49" fontId="1" fillId="0" borderId="32"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100" xfId="0" applyNumberFormat="1" applyFont="1" applyFill="1" applyBorder="1" applyAlignment="1">
      <alignment horizontal="center" vertical="center"/>
    </xf>
    <xf numFmtId="0" fontId="10" fillId="16" borderId="1" xfId="0" applyFont="1" applyFill="1" applyBorder="1" applyAlignment="1">
      <alignment vertical="center"/>
    </xf>
    <xf numFmtId="49" fontId="16" fillId="16" borderId="32" xfId="0" applyNumberFormat="1" applyFont="1" applyFill="1" applyBorder="1" applyAlignment="1">
      <alignment horizontal="center" vertical="center"/>
    </xf>
    <xf numFmtId="0" fontId="16" fillId="16" borderId="33" xfId="0" applyNumberFormat="1" applyFont="1" applyFill="1" applyBorder="1" applyAlignment="1">
      <alignment horizontal="center" vertical="center"/>
    </xf>
  </cellXfs>
  <cellStyles count="3">
    <cellStyle name="Hyperlink" xfId="1" builtinId="8"/>
    <cellStyle name="Normal" xfId="0" builtinId="0"/>
    <cellStyle name="Percent" xfId="2" builtinId="5"/>
  </cellStyles>
  <dxfs count="16">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CCFFCC"/>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228600</xdr:colOff>
      <xdr:row>0</xdr:row>
      <xdr:rowOff>0</xdr:rowOff>
    </xdr:from>
    <xdr:to>
      <xdr:col>9</xdr:col>
      <xdr:colOff>0</xdr:colOff>
      <xdr:row>0</xdr:row>
      <xdr:rowOff>0</xdr:rowOff>
    </xdr:to>
    <xdr:sp macro="" textlink="">
      <xdr:nvSpPr>
        <xdr:cNvPr id="13401" name="Rectangle 1"/>
        <xdr:cNvSpPr>
          <a:spLocks noChangeArrowheads="1"/>
        </xdr:cNvSpPr>
      </xdr:nvSpPr>
      <xdr:spPr bwMode="auto">
        <a:xfrm>
          <a:off x="5429250" y="0"/>
          <a:ext cx="2952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4337" name="Rectangle 1"/>
        <xdr:cNvSpPr>
          <a:spLocks noChangeArrowheads="1"/>
        </xdr:cNvSpPr>
      </xdr:nvSpPr>
      <xdr:spPr bwMode="auto">
        <a:xfrm>
          <a:off x="10115550" y="0"/>
          <a:ext cx="76200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2476500</xdr:colOff>
      <xdr:row>1</xdr:row>
      <xdr:rowOff>123825</xdr:rowOff>
    </xdr:from>
    <xdr:to>
      <xdr:col>1</xdr:col>
      <xdr:colOff>428625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ptalan@ymail.com?subject=Arena"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0"/>
  <sheetViews>
    <sheetView showGridLines="0" tabSelected="1" workbookViewId="0"/>
  </sheetViews>
  <sheetFormatPr defaultRowHeight="15.75"/>
  <cols>
    <col min="1" max="1" width="14.5" style="35" customWidth="1"/>
    <col min="2" max="2" width="9.25" style="35" customWidth="1"/>
    <col min="3" max="3" width="4.875" style="35" customWidth="1"/>
    <col min="4" max="4" width="13.875" style="35" bestFit="1" customWidth="1"/>
    <col min="5" max="5" width="10.25" style="35" bestFit="1" customWidth="1"/>
    <col min="6" max="6" width="11.75" style="35" customWidth="1"/>
    <col min="7" max="7" width="12.5" style="35" customWidth="1"/>
    <col min="8" max="16384" width="9" style="35"/>
  </cols>
  <sheetData>
    <row r="1" spans="1:7" ht="29.25" thickTop="1" thickBot="1">
      <c r="A1" s="29" t="s">
        <v>105</v>
      </c>
      <c r="B1" s="30">
        <v>5</v>
      </c>
      <c r="C1" s="31"/>
      <c r="D1" s="32"/>
      <c r="E1" s="33"/>
      <c r="F1" s="32"/>
      <c r="G1" s="34" t="s">
        <v>106</v>
      </c>
    </row>
    <row r="2" spans="1:7" ht="17.25" thickTop="1">
      <c r="A2" s="36" t="s">
        <v>0</v>
      </c>
      <c r="B2" s="37" t="s">
        <v>94</v>
      </c>
      <c r="C2" s="38"/>
      <c r="D2" s="39"/>
      <c r="E2" s="38"/>
      <c r="G2" s="40"/>
    </row>
    <row r="3" spans="1:7" ht="16.5">
      <c r="A3" s="36" t="s">
        <v>66</v>
      </c>
      <c r="B3" s="37" t="s">
        <v>94</v>
      </c>
      <c r="C3" s="41"/>
      <c r="D3" s="39" t="s">
        <v>67</v>
      </c>
      <c r="E3" s="38">
        <v>4</v>
      </c>
      <c r="F3" s="39"/>
      <c r="G3" s="40"/>
    </row>
    <row r="4" spans="1:7" ht="16.5">
      <c r="A4" s="36" t="s">
        <v>66</v>
      </c>
      <c r="B4" s="37" t="s">
        <v>168</v>
      </c>
      <c r="C4" s="41"/>
      <c r="D4" s="39" t="s">
        <v>67</v>
      </c>
      <c r="E4" s="38">
        <v>1</v>
      </c>
      <c r="F4" s="39"/>
      <c r="G4" s="40"/>
    </row>
    <row r="5" spans="1:7" ht="17.25" thickBot="1">
      <c r="A5" s="36" t="s">
        <v>68</v>
      </c>
      <c r="B5" s="37" t="s">
        <v>97</v>
      </c>
      <c r="C5" s="38"/>
      <c r="D5" s="39" t="s">
        <v>1</v>
      </c>
      <c r="E5" s="38" t="s">
        <v>98</v>
      </c>
      <c r="F5" s="39"/>
      <c r="G5" s="40"/>
    </row>
    <row r="6" spans="1:7" ht="17.25" thickTop="1">
      <c r="A6" s="42" t="s">
        <v>136</v>
      </c>
      <c r="B6" s="43" t="s">
        <v>169</v>
      </c>
      <c r="C6" s="44"/>
      <c r="D6" s="45" t="s">
        <v>78</v>
      </c>
      <c r="E6" s="46" t="s">
        <v>128</v>
      </c>
      <c r="F6" s="39"/>
      <c r="G6" s="40"/>
    </row>
    <row r="7" spans="1:7" ht="17.25" thickBot="1">
      <c r="A7" s="47" t="s">
        <v>129</v>
      </c>
      <c r="B7" s="48" t="str">
        <f>C9</f>
        <v>+4</v>
      </c>
      <c r="C7" s="49"/>
      <c r="D7" s="50" t="s">
        <v>130</v>
      </c>
      <c r="E7" s="51" t="s">
        <v>128</v>
      </c>
      <c r="F7" s="39"/>
      <c r="G7" s="40"/>
    </row>
    <row r="8" spans="1:7" ht="17.25" thickTop="1">
      <c r="A8" s="52" t="s">
        <v>2</v>
      </c>
      <c r="B8" s="53">
        <v>18</v>
      </c>
      <c r="C8" s="54" t="str">
        <f t="shared" ref="C8:C13" si="0">IF(B8&gt;9.9,CONCATENATE("+",ROUNDDOWN((B8-10)/2,0)),ROUNDUP((B8-10)/2,0))</f>
        <v>+4</v>
      </c>
      <c r="D8" s="55" t="s">
        <v>76</v>
      </c>
      <c r="E8" s="56" t="s">
        <v>149</v>
      </c>
      <c r="F8" s="39"/>
      <c r="G8" s="40"/>
    </row>
    <row r="9" spans="1:7" ht="16.5">
      <c r="A9" s="57" t="s">
        <v>3</v>
      </c>
      <c r="B9" s="58">
        <v>19</v>
      </c>
      <c r="C9" s="59" t="str">
        <f t="shared" si="0"/>
        <v>+4</v>
      </c>
      <c r="D9" s="60" t="s">
        <v>77</v>
      </c>
      <c r="E9" s="61">
        <f>(SUM(Martial!G3:G19)+SUM(Equipment!C3:C16))</f>
        <v>66</v>
      </c>
      <c r="F9" s="62"/>
      <c r="G9" s="40"/>
    </row>
    <row r="10" spans="1:7" ht="16.5">
      <c r="A10" s="63" t="s">
        <v>12</v>
      </c>
      <c r="B10" s="64">
        <v>12</v>
      </c>
      <c r="C10" s="65" t="str">
        <f t="shared" si="0"/>
        <v>+1</v>
      </c>
      <c r="D10" s="60" t="s">
        <v>14</v>
      </c>
      <c r="E10" s="66">
        <f>((3*8)*0.75)+((E4*8)*0.75)+(SUM(E3:E4)*C10)</f>
        <v>29</v>
      </c>
      <c r="F10" s="62"/>
      <c r="G10" s="40"/>
    </row>
    <row r="11" spans="1:7" ht="16.5">
      <c r="A11" s="67" t="s">
        <v>13</v>
      </c>
      <c r="B11" s="64">
        <v>11</v>
      </c>
      <c r="C11" s="59" t="str">
        <f t="shared" si="0"/>
        <v>+0</v>
      </c>
      <c r="D11" s="68" t="s">
        <v>26</v>
      </c>
      <c r="E11" s="69">
        <f>10+C9+2</f>
        <v>16</v>
      </c>
      <c r="F11" s="62"/>
      <c r="G11" s="40"/>
    </row>
    <row r="12" spans="1:7" ht="16.5">
      <c r="A12" s="70" t="s">
        <v>15</v>
      </c>
      <c r="B12" s="71">
        <v>14</v>
      </c>
      <c r="C12" s="59" t="str">
        <f t="shared" si="0"/>
        <v>+2</v>
      </c>
      <c r="D12" s="68" t="s">
        <v>116</v>
      </c>
      <c r="E12" s="69">
        <f>E13-C9</f>
        <v>15</v>
      </c>
      <c r="F12" s="62"/>
      <c r="G12" s="40"/>
    </row>
    <row r="13" spans="1:7" ht="17.25" thickBot="1">
      <c r="A13" s="72" t="s">
        <v>11</v>
      </c>
      <c r="B13" s="73">
        <v>12</v>
      </c>
      <c r="C13" s="74" t="str">
        <f t="shared" si="0"/>
        <v>+1</v>
      </c>
      <c r="D13" s="75" t="s">
        <v>65</v>
      </c>
      <c r="E13" s="76">
        <f>E11+SUM(Martial!B15:B16)</f>
        <v>19</v>
      </c>
      <c r="F13" s="36"/>
      <c r="G13" s="40"/>
    </row>
    <row r="14" spans="1:7" ht="24.75" thickTop="1" thickBot="1">
      <c r="A14" s="77" t="s">
        <v>25</v>
      </c>
      <c r="B14" s="78"/>
      <c r="C14" s="78"/>
      <c r="D14" s="79"/>
      <c r="E14" s="79"/>
      <c r="F14" s="79"/>
      <c r="G14" s="80"/>
    </row>
    <row r="15" spans="1:7" ht="17.25" thickTop="1">
      <c r="A15" s="81" t="s">
        <v>156</v>
      </c>
      <c r="B15" s="82"/>
      <c r="C15" s="82"/>
      <c r="D15" s="82"/>
      <c r="E15" s="82"/>
      <c r="F15" s="82"/>
      <c r="G15" s="83"/>
    </row>
    <row r="16" spans="1:7" ht="16.5">
      <c r="A16" s="84"/>
      <c r="B16" s="37"/>
      <c r="C16" s="37"/>
      <c r="D16" s="37"/>
      <c r="E16" s="37"/>
      <c r="F16" s="37"/>
      <c r="G16" s="85"/>
    </row>
    <row r="17" spans="1:7" ht="16.5">
      <c r="A17" s="84"/>
      <c r="B17" s="37"/>
      <c r="C17" s="37"/>
      <c r="D17" s="37"/>
      <c r="E17" s="37"/>
      <c r="F17" s="37"/>
      <c r="G17" s="85"/>
    </row>
    <row r="18" spans="1:7" ht="16.5">
      <c r="A18" s="84"/>
      <c r="B18" s="37"/>
      <c r="C18" s="37"/>
      <c r="D18" s="37"/>
      <c r="E18" s="37"/>
      <c r="F18" s="37"/>
      <c r="G18" s="85"/>
    </row>
    <row r="19" spans="1:7" ht="17.25" thickBot="1">
      <c r="A19" s="86"/>
      <c r="B19" s="87"/>
      <c r="C19" s="87"/>
      <c r="D19" s="87"/>
      <c r="E19" s="87"/>
      <c r="F19" s="87"/>
      <c r="G19" s="88"/>
    </row>
    <row r="20" spans="1:7" ht="16.5" thickTop="1"/>
  </sheetData>
  <conditionalFormatting sqref="E9">
    <cfRule type="cellIs" dxfId="15" priority="4" stopIfTrue="1" operator="greaterThan">
      <formula>153</formula>
    </cfRule>
    <cfRule type="cellIs" dxfId="14" priority="5" stopIfTrue="1" operator="between">
      <formula>76</formula>
      <formula>153</formula>
    </cfRule>
  </conditionalFormatting>
  <hyperlinks>
    <hyperlink ref="G1" r:id="rId1"/>
  </hyperlinks>
  <pageMargins left="0.7" right="0.7" top="0.75" bottom="0.75" header="0.3" footer="0.3"/>
  <pageSetup orientation="portrait" horizontalDpi="300" verticalDpi="300"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9"/>
  <sheetViews>
    <sheetView showGridLines="0" workbookViewId="0">
      <pane ySplit="2" topLeftCell="A3" activePane="bottomLeft" state="frozen"/>
      <selection pane="bottomLeft" activeCell="A3" sqref="A3"/>
    </sheetView>
  </sheetViews>
  <sheetFormatPr defaultColWidth="13" defaultRowHeight="15.75"/>
  <cols>
    <col min="1" max="1" width="21.75" style="204" bestFit="1" customWidth="1"/>
    <col min="2" max="2" width="5.875" style="204" bestFit="1" customWidth="1"/>
    <col min="3" max="3" width="7.625" style="206" hidden="1" customWidth="1"/>
    <col min="4" max="4" width="5.875" style="206" hidden="1" customWidth="1"/>
    <col min="5" max="5" width="9.125" style="206" bestFit="1" customWidth="1"/>
    <col min="6" max="6" width="6.75" style="206" bestFit="1" customWidth="1"/>
    <col min="7" max="7" width="6" style="207" bestFit="1" customWidth="1"/>
    <col min="8" max="8" width="5.25" style="207" bestFit="1" customWidth="1"/>
    <col min="9" max="9" width="6.875" style="207" bestFit="1" customWidth="1"/>
    <col min="10" max="10" width="20.125" style="204" customWidth="1"/>
    <col min="11" max="16384" width="13" style="92"/>
  </cols>
  <sheetData>
    <row r="1" spans="1:10" ht="24" thickBot="1">
      <c r="A1" s="89" t="s">
        <v>10</v>
      </c>
      <c r="B1" s="90"/>
      <c r="C1" s="90"/>
      <c r="D1" s="90"/>
      <c r="E1" s="90"/>
      <c r="F1" s="90"/>
      <c r="G1" s="91"/>
      <c r="H1" s="91"/>
      <c r="I1" s="91"/>
      <c r="J1" s="90"/>
    </row>
    <row r="2" spans="1:10" s="97" customFormat="1" ht="33.75" thickBot="1">
      <c r="A2" s="93" t="s">
        <v>148</v>
      </c>
      <c r="B2" s="94" t="s">
        <v>31</v>
      </c>
      <c r="C2" s="94" t="s">
        <v>38</v>
      </c>
      <c r="D2" s="94" t="s">
        <v>30</v>
      </c>
      <c r="E2" s="95" t="s">
        <v>63</v>
      </c>
      <c r="F2" s="95" t="s">
        <v>39</v>
      </c>
      <c r="G2" s="96" t="s">
        <v>69</v>
      </c>
      <c r="H2" s="2" t="s">
        <v>107</v>
      </c>
      <c r="I2" s="3" t="s">
        <v>85</v>
      </c>
      <c r="J2" s="4" t="s">
        <v>83</v>
      </c>
    </row>
    <row r="3" spans="1:10" s="97" customFormat="1" ht="16.5">
      <c r="A3" s="98" t="s">
        <v>71</v>
      </c>
      <c r="B3" s="99">
        <v>3</v>
      </c>
      <c r="C3" s="100" t="s">
        <v>33</v>
      </c>
      <c r="D3" s="101" t="str">
        <f>IF(C3="Str",'Personal File'!$C$8,IF(C3="Dex",'Personal File'!$C$9,IF(C3="Con",'Personal File'!$C$10,IF(C3="Int",'Personal File'!$C$11,IF(C3="Wis",'Personal File'!$C$12,IF(C3="Cha",'Personal File'!$C$13))))))</f>
        <v>+1</v>
      </c>
      <c r="E3" s="101" t="str">
        <f>CONCATENATE(C3," (",D3,")")</f>
        <v>Con (+1)</v>
      </c>
      <c r="F3" s="102" t="s">
        <v>64</v>
      </c>
      <c r="G3" s="102">
        <f>B3+D3+F3</f>
        <v>4</v>
      </c>
      <c r="H3" s="103">
        <f ca="1">RANDBETWEEN(1,20)</f>
        <v>2</v>
      </c>
      <c r="I3" s="102">
        <f ca="1">SUM(G3:H3)</f>
        <v>6</v>
      </c>
      <c r="J3" s="104"/>
    </row>
    <row r="4" spans="1:10" s="97" customFormat="1" ht="16.5">
      <c r="A4" s="105" t="s">
        <v>72</v>
      </c>
      <c r="B4" s="106">
        <v>5</v>
      </c>
      <c r="C4" s="107" t="s">
        <v>36</v>
      </c>
      <c r="D4" s="108" t="str">
        <f>IF(C4="Str",'Personal File'!$C$8,IF(C4="Dex",'Personal File'!$C$9,IF(C4="Con",'Personal File'!$C$10,IF(C4="Int",'Personal File'!$C$11,IF(C4="Wis",'Personal File'!$C$12,IF(C4="Cha",'Personal File'!$C$13))))))</f>
        <v>+4</v>
      </c>
      <c r="E4" s="109" t="str">
        <f>CONCATENATE(C4," (",D4,")")</f>
        <v>Dex (+4)</v>
      </c>
      <c r="F4" s="110" t="s">
        <v>64</v>
      </c>
      <c r="G4" s="111">
        <f>B4+D4+F4</f>
        <v>9</v>
      </c>
      <c r="H4" s="103">
        <f t="shared" ref="H4:H43" ca="1" si="0">RANDBETWEEN(1,20)</f>
        <v>11</v>
      </c>
      <c r="I4" s="111">
        <f ca="1">SUM(G4:H4)</f>
        <v>20</v>
      </c>
      <c r="J4" s="112"/>
    </row>
    <row r="5" spans="1:10" s="97" customFormat="1" ht="16.5">
      <c r="A5" s="113" t="s">
        <v>73</v>
      </c>
      <c r="B5" s="114">
        <v>3</v>
      </c>
      <c r="C5" s="115" t="s">
        <v>35</v>
      </c>
      <c r="D5" s="116" t="str">
        <f>IF(C5="Str",'Personal File'!$C$8,IF(C5="Dex",'Personal File'!$C$9,IF(C5="Con",'Personal File'!$C$10,IF(C5="Int",'Personal File'!$C$11,IF(C5="Wis",'Personal File'!$C$12,IF(C5="Cha",'Personal File'!$C$13))))))</f>
        <v>+2</v>
      </c>
      <c r="E5" s="117" t="str">
        <f>CONCATENATE(C5," (",D5,")")</f>
        <v>Wis (+2)</v>
      </c>
      <c r="F5" s="118" t="s">
        <v>64</v>
      </c>
      <c r="G5" s="119">
        <f>B5+D5+F5</f>
        <v>5</v>
      </c>
      <c r="H5" s="120">
        <f t="shared" ca="1" si="0"/>
        <v>10</v>
      </c>
      <c r="I5" s="119">
        <f t="shared" ref="I5:I43" ca="1" si="1">SUM(G5:H5)</f>
        <v>15</v>
      </c>
      <c r="J5" s="121"/>
    </row>
    <row r="6" spans="1:10" s="127" customFormat="1" ht="16.5">
      <c r="A6" s="122" t="s">
        <v>40</v>
      </c>
      <c r="B6" s="123">
        <v>0</v>
      </c>
      <c r="C6" s="124" t="s">
        <v>34</v>
      </c>
      <c r="D6" s="125" t="str">
        <f>IF(C6="Str",'Personal File'!$C$8,IF(C6="Dex",'Personal File'!$C$9,IF(C6="Con",'Personal File'!$C$10,IF(C6="Int",'Personal File'!$C$11,IF(C6="Wis",'Personal File'!$C$12,IF(C6="Cha",'Personal File'!$C$13))))))</f>
        <v>+0</v>
      </c>
      <c r="E6" s="125" t="str">
        <f t="shared" ref="E6:E43" si="2">CONCATENATE(C6," (",D6,")")</f>
        <v>Int (+0)</v>
      </c>
      <c r="F6" s="126" t="s">
        <v>64</v>
      </c>
      <c r="G6" s="102">
        <f t="shared" ref="G6:G11" si="3">B6+MID(E6,6,2)+F6</f>
        <v>0</v>
      </c>
      <c r="H6" s="103">
        <f t="shared" ca="1" si="0"/>
        <v>19</v>
      </c>
      <c r="I6" s="102">
        <f t="shared" ca="1" si="1"/>
        <v>19</v>
      </c>
      <c r="J6" s="104"/>
    </row>
    <row r="7" spans="1:10" s="129" customFormat="1" ht="16.5">
      <c r="A7" s="128" t="s">
        <v>41</v>
      </c>
      <c r="B7" s="123">
        <v>0</v>
      </c>
      <c r="C7" s="107" t="s">
        <v>36</v>
      </c>
      <c r="D7" s="108" t="str">
        <f>IF(C7="Str",'Personal File'!$C$8,IF(C7="Dex",'Personal File'!$C$9,IF(C7="Con",'Personal File'!$C$10,IF(C7="Int",'Personal File'!$C$11,IF(C7="Wis",'Personal File'!$C$12,IF(C7="Cha",'Personal File'!$C$13))))))</f>
        <v>+4</v>
      </c>
      <c r="E7" s="108" t="str">
        <f t="shared" si="2"/>
        <v>Dex (+4)</v>
      </c>
      <c r="F7" s="102" t="s">
        <v>64</v>
      </c>
      <c r="G7" s="102">
        <f t="shared" si="3"/>
        <v>4</v>
      </c>
      <c r="H7" s="103">
        <f t="shared" ca="1" si="0"/>
        <v>18</v>
      </c>
      <c r="I7" s="102">
        <f t="shared" ca="1" si="1"/>
        <v>22</v>
      </c>
      <c r="J7" s="104"/>
    </row>
    <row r="8" spans="1:10" s="134" customFormat="1" ht="16.5">
      <c r="A8" s="130" t="s">
        <v>42</v>
      </c>
      <c r="B8" s="123">
        <v>0</v>
      </c>
      <c r="C8" s="131" t="s">
        <v>32</v>
      </c>
      <c r="D8" s="132" t="str">
        <f>IF(C8="Str",'Personal File'!$C$8,IF(C8="Dex",'Personal File'!$C$9,IF(C8="Con",'Personal File'!$C$10,IF(C8="Int",'Personal File'!$C$11,IF(C8="Wis",'Personal File'!$C$12,IF(C8="Cha",'Personal File'!$C$13))))))</f>
        <v>+1</v>
      </c>
      <c r="E8" s="133" t="str">
        <f t="shared" si="2"/>
        <v>Cha (+1)</v>
      </c>
      <c r="F8" s="102" t="s">
        <v>64</v>
      </c>
      <c r="G8" s="102">
        <f t="shared" si="3"/>
        <v>1</v>
      </c>
      <c r="H8" s="103">
        <f t="shared" ca="1" si="0"/>
        <v>7</v>
      </c>
      <c r="I8" s="102">
        <f t="shared" ca="1" si="1"/>
        <v>8</v>
      </c>
      <c r="J8" s="104"/>
    </row>
    <row r="9" spans="1:10" s="135" customFormat="1" ht="16.5">
      <c r="A9" s="98" t="s">
        <v>43</v>
      </c>
      <c r="B9" s="123">
        <v>0</v>
      </c>
      <c r="C9" s="100" t="s">
        <v>37</v>
      </c>
      <c r="D9" s="101" t="str">
        <f>IF(C9="Str",'Personal File'!$C$8,IF(C9="Dex",'Personal File'!$C$9,IF(C9="Con",'Personal File'!$C$10,IF(C9="Int",'Personal File'!$C$11,IF(C9="Wis",'Personal File'!$C$12,IF(C9="Cha",'Personal File'!$C$13))))))</f>
        <v>+4</v>
      </c>
      <c r="E9" s="101" t="str">
        <f t="shared" si="2"/>
        <v>Str (+4)</v>
      </c>
      <c r="F9" s="102" t="s">
        <v>64</v>
      </c>
      <c r="G9" s="102">
        <f t="shared" si="3"/>
        <v>4</v>
      </c>
      <c r="H9" s="103">
        <f t="shared" ca="1" si="0"/>
        <v>3</v>
      </c>
      <c r="I9" s="102">
        <f t="shared" ca="1" si="1"/>
        <v>7</v>
      </c>
      <c r="J9" s="104"/>
    </row>
    <row r="10" spans="1:10" s="135" customFormat="1" ht="16.5">
      <c r="A10" s="136" t="s">
        <v>16</v>
      </c>
      <c r="B10" s="123">
        <v>0</v>
      </c>
      <c r="C10" s="137" t="s">
        <v>33</v>
      </c>
      <c r="D10" s="138" t="str">
        <f>IF(C10="Str",'Personal File'!$C$8,IF(C10="Dex",'Personal File'!$C$9,IF(C10="Con",'Personal File'!$C$10,IF(C10="Int",'Personal File'!$C$11,IF(C10="Wis",'Personal File'!$C$12,IF(C10="Cha",'Personal File'!$C$13))))))</f>
        <v>+1</v>
      </c>
      <c r="E10" s="138" t="str">
        <f t="shared" si="2"/>
        <v>Con (+1)</v>
      </c>
      <c r="F10" s="102" t="s">
        <v>64</v>
      </c>
      <c r="G10" s="102">
        <f t="shared" si="3"/>
        <v>1</v>
      </c>
      <c r="H10" s="103">
        <f t="shared" ca="1" si="0"/>
        <v>17</v>
      </c>
      <c r="I10" s="102">
        <f t="shared" ca="1" si="1"/>
        <v>18</v>
      </c>
      <c r="J10" s="104"/>
    </row>
    <row r="11" spans="1:10" s="127" customFormat="1" ht="16.5">
      <c r="A11" s="122" t="s">
        <v>122</v>
      </c>
      <c r="B11" s="123">
        <v>0</v>
      </c>
      <c r="C11" s="124" t="s">
        <v>34</v>
      </c>
      <c r="D11" s="125" t="str">
        <f>IF(C11="Str",'Personal File'!$C$8,IF(C11="Dex",'Personal File'!$C$9,IF(C11="Con",'Personal File'!$C$10,IF(C11="Int",'Personal File'!$C$11,IF(C11="Wis",'Personal File'!$C$12,IF(C11="Cha",'Personal File'!$C$13))))))</f>
        <v>+0</v>
      </c>
      <c r="E11" s="125" t="str">
        <f t="shared" si="2"/>
        <v>Int (+0)</v>
      </c>
      <c r="F11" s="102" t="s">
        <v>64</v>
      </c>
      <c r="G11" s="102">
        <f t="shared" si="3"/>
        <v>0</v>
      </c>
      <c r="H11" s="103">
        <f t="shared" ca="1" si="0"/>
        <v>20</v>
      </c>
      <c r="I11" s="102">
        <f t="shared" ca="1" si="1"/>
        <v>20</v>
      </c>
      <c r="J11" s="104"/>
    </row>
    <row r="12" spans="1:10" s="147" customFormat="1" ht="16.5">
      <c r="A12" s="139" t="s">
        <v>44</v>
      </c>
      <c r="B12" s="140">
        <v>0</v>
      </c>
      <c r="C12" s="141" t="s">
        <v>34</v>
      </c>
      <c r="D12" s="142" t="str">
        <f>IF(C12="Str",'Personal File'!$C$8,IF(C12="Dex",'Personal File'!$C$9,IF(C12="Con",'Personal File'!$C$10,IF(C12="Int",'Personal File'!$C$11,IF(C12="Wis",'Personal File'!$C$12,IF(C12="Cha",'Personal File'!$C$13))))))</f>
        <v>+0</v>
      </c>
      <c r="E12" s="142" t="str">
        <f t="shared" si="2"/>
        <v>Int (+0)</v>
      </c>
      <c r="F12" s="143" t="s">
        <v>64</v>
      </c>
      <c r="G12" s="144">
        <v>0</v>
      </c>
      <c r="H12" s="103">
        <f t="shared" ca="1" si="0"/>
        <v>7</v>
      </c>
      <c r="I12" s="145">
        <f t="shared" ca="1" si="1"/>
        <v>7</v>
      </c>
      <c r="J12" s="146"/>
    </row>
    <row r="13" spans="1:10" s="129" customFormat="1" ht="16.5">
      <c r="A13" s="130" t="s">
        <v>45</v>
      </c>
      <c r="B13" s="123">
        <v>0</v>
      </c>
      <c r="C13" s="131" t="s">
        <v>32</v>
      </c>
      <c r="D13" s="132" t="str">
        <f>IF(C13="Str",'Personal File'!$C$8,IF(C13="Dex",'Personal File'!$C$9,IF(C13="Con",'Personal File'!$C$10,IF(C13="Int",'Personal File'!$C$11,IF(C13="Wis",'Personal File'!$C$12,IF(C13="Cha",'Personal File'!$C$13))))))</f>
        <v>+1</v>
      </c>
      <c r="E13" s="133" t="str">
        <f t="shared" si="2"/>
        <v>Cha (+1)</v>
      </c>
      <c r="F13" s="102" t="s">
        <v>64</v>
      </c>
      <c r="G13" s="102">
        <f>B13+MID(E13,6,2)+F13</f>
        <v>1</v>
      </c>
      <c r="H13" s="103">
        <f t="shared" ca="1" si="0"/>
        <v>7</v>
      </c>
      <c r="I13" s="102">
        <f t="shared" ca="1" si="1"/>
        <v>8</v>
      </c>
      <c r="J13" s="104"/>
    </row>
    <row r="14" spans="1:10" s="129" customFormat="1" ht="16.5">
      <c r="A14" s="139" t="s">
        <v>46</v>
      </c>
      <c r="B14" s="140">
        <v>0</v>
      </c>
      <c r="C14" s="141" t="s">
        <v>34</v>
      </c>
      <c r="D14" s="142" t="str">
        <f>IF(C14="Str",'Personal File'!$C$8,IF(C14="Dex",'Personal File'!$C$9,IF(C14="Con",'Personal File'!$C$10,IF(C14="Int",'Personal File'!$C$11,IF(C14="Wis",'Personal File'!$C$12,IF(C14="Cha",'Personal File'!$C$13))))))</f>
        <v>+0</v>
      </c>
      <c r="E14" s="142" t="str">
        <f t="shared" si="2"/>
        <v>Int (+0)</v>
      </c>
      <c r="F14" s="143" t="s">
        <v>64</v>
      </c>
      <c r="G14" s="144">
        <v>0</v>
      </c>
      <c r="H14" s="103">
        <f t="shared" ca="1" si="0"/>
        <v>1</v>
      </c>
      <c r="I14" s="145">
        <f t="shared" ca="1" si="1"/>
        <v>1</v>
      </c>
      <c r="J14" s="146"/>
    </row>
    <row r="15" spans="1:10" s="129" customFormat="1" ht="16.5">
      <c r="A15" s="130" t="s">
        <v>47</v>
      </c>
      <c r="B15" s="123">
        <v>0</v>
      </c>
      <c r="C15" s="131" t="s">
        <v>32</v>
      </c>
      <c r="D15" s="132" t="str">
        <f>IF(C15="Str",'Personal File'!$C$8,IF(C15="Dex",'Personal File'!$C$9,IF(C15="Con",'Personal File'!$C$10,IF(C15="Int",'Personal File'!$C$11,IF(C15="Wis",'Personal File'!$C$12,IF(C15="Cha",'Personal File'!$C$13))))))</f>
        <v>+1</v>
      </c>
      <c r="E15" s="133" t="str">
        <f t="shared" si="2"/>
        <v>Cha (+1)</v>
      </c>
      <c r="F15" s="102" t="s">
        <v>64</v>
      </c>
      <c r="G15" s="102">
        <f t="shared" ref="G15:G23" si="4">B15+MID(E15,6,2)+F15</f>
        <v>1</v>
      </c>
      <c r="H15" s="103">
        <f t="shared" ca="1" si="0"/>
        <v>20</v>
      </c>
      <c r="I15" s="102">
        <f t="shared" ca="1" si="1"/>
        <v>21</v>
      </c>
      <c r="J15" s="104"/>
    </row>
    <row r="16" spans="1:10" s="129" customFormat="1" ht="16.5">
      <c r="A16" s="128" t="s">
        <v>48</v>
      </c>
      <c r="B16" s="123">
        <v>0</v>
      </c>
      <c r="C16" s="107" t="s">
        <v>36</v>
      </c>
      <c r="D16" s="108" t="str">
        <f>IF(C16="Str",'Personal File'!$C$8,IF(C16="Dex",'Personal File'!$C$9,IF(C16="Con",'Personal File'!$C$10,IF(C16="Int",'Personal File'!$C$11,IF(C16="Wis",'Personal File'!$C$12,IF(C16="Cha",'Personal File'!$C$13))))))</f>
        <v>+4</v>
      </c>
      <c r="E16" s="109" t="str">
        <f t="shared" si="2"/>
        <v>Dex (+4)</v>
      </c>
      <c r="F16" s="102" t="s">
        <v>64</v>
      </c>
      <c r="G16" s="102">
        <f t="shared" si="4"/>
        <v>4</v>
      </c>
      <c r="H16" s="103">
        <f t="shared" ca="1" si="0"/>
        <v>14</v>
      </c>
      <c r="I16" s="102">
        <f t="shared" ca="1" si="1"/>
        <v>18</v>
      </c>
      <c r="J16" s="104"/>
    </row>
    <row r="17" spans="1:10" s="129" customFormat="1" ht="16.5">
      <c r="A17" s="148" t="s">
        <v>49</v>
      </c>
      <c r="B17" s="149">
        <v>0</v>
      </c>
      <c r="C17" s="150" t="s">
        <v>34</v>
      </c>
      <c r="D17" s="151" t="str">
        <f>IF(C17="Str",'Personal File'!$C$8,IF(C17="Dex",'Personal File'!$C$9,IF(C17="Con",'Personal File'!$C$10,IF(C17="Int",'Personal File'!$C$11,IF(C17="Wis",'Personal File'!$C$12,IF(C17="Cha",'Personal File'!$C$13))))))</f>
        <v>+0</v>
      </c>
      <c r="E17" s="151" t="str">
        <f t="shared" si="2"/>
        <v>Int (+0)</v>
      </c>
      <c r="F17" s="152" t="s">
        <v>64</v>
      </c>
      <c r="G17" s="152">
        <f t="shared" si="4"/>
        <v>0</v>
      </c>
      <c r="H17" s="103">
        <f t="shared" ca="1" si="0"/>
        <v>8</v>
      </c>
      <c r="I17" s="152">
        <f t="shared" ca="1" si="1"/>
        <v>8</v>
      </c>
      <c r="J17" s="153"/>
    </row>
    <row r="18" spans="1:10" s="129" customFormat="1" ht="16.5">
      <c r="A18" s="130" t="s">
        <v>50</v>
      </c>
      <c r="B18" s="123">
        <v>0</v>
      </c>
      <c r="C18" s="131" t="s">
        <v>32</v>
      </c>
      <c r="D18" s="132" t="str">
        <f>IF(C18="Str",'Personal File'!$C$8,IF(C18="Dex",'Personal File'!$C$9,IF(C18="Con",'Personal File'!$C$10,IF(C18="Int",'Personal File'!$C$11,IF(C18="Wis",'Personal File'!$C$12,IF(C18="Cha",'Personal File'!$C$13))))))</f>
        <v>+1</v>
      </c>
      <c r="E18" s="133" t="str">
        <f t="shared" si="2"/>
        <v>Cha (+1)</v>
      </c>
      <c r="F18" s="102" t="s">
        <v>64</v>
      </c>
      <c r="G18" s="102">
        <f t="shared" si="4"/>
        <v>1</v>
      </c>
      <c r="H18" s="103">
        <f t="shared" ca="1" si="0"/>
        <v>9</v>
      </c>
      <c r="I18" s="102">
        <f t="shared" ca="1" si="1"/>
        <v>10</v>
      </c>
      <c r="J18" s="104"/>
    </row>
    <row r="19" spans="1:10" s="129" customFormat="1" ht="16.5">
      <c r="A19" s="327" t="s">
        <v>18</v>
      </c>
      <c r="B19" s="328">
        <v>1</v>
      </c>
      <c r="C19" s="329" t="s">
        <v>32</v>
      </c>
      <c r="D19" s="330" t="str">
        <f>IF(C19="Str",'Personal File'!$C$8,IF(C19="Dex",'Personal File'!$C$9,IF(C19="Con",'Personal File'!$C$10,IF(C19="Int",'Personal File'!$C$11,IF(C19="Wis",'Personal File'!$C$12,IF(C19="Cha",'Personal File'!$C$13))))))</f>
        <v>+1</v>
      </c>
      <c r="E19" s="330" t="str">
        <f t="shared" si="2"/>
        <v>Cha (+1)</v>
      </c>
      <c r="F19" s="331" t="s">
        <v>64</v>
      </c>
      <c r="G19" s="175">
        <f t="shared" si="4"/>
        <v>2</v>
      </c>
      <c r="H19" s="103">
        <f t="shared" ca="1" si="0"/>
        <v>18</v>
      </c>
      <c r="I19" s="331">
        <f t="shared" ca="1" si="1"/>
        <v>20</v>
      </c>
      <c r="J19" s="332"/>
    </row>
    <row r="20" spans="1:10" s="129" customFormat="1" ht="16.5">
      <c r="A20" s="157" t="s">
        <v>51</v>
      </c>
      <c r="B20" s="123">
        <v>0</v>
      </c>
      <c r="C20" s="158" t="s">
        <v>35</v>
      </c>
      <c r="D20" s="159" t="str">
        <f>IF(C20="Str",'Personal File'!$C$8,IF(C20="Dex",'Personal File'!$C$9,IF(C20="Con",'Personal File'!$C$10,IF(C20="Int",'Personal File'!$C$11,IF(C20="Wis",'Personal File'!$C$12,IF(C20="Cha",'Personal File'!$C$13))))))</f>
        <v>+2</v>
      </c>
      <c r="E20" s="159" t="str">
        <f t="shared" si="2"/>
        <v>Wis (+2)</v>
      </c>
      <c r="F20" s="102" t="s">
        <v>64</v>
      </c>
      <c r="G20" s="102">
        <f t="shared" si="4"/>
        <v>2</v>
      </c>
      <c r="H20" s="103">
        <f t="shared" ca="1" si="0"/>
        <v>4</v>
      </c>
      <c r="I20" s="102">
        <f t="shared" ca="1" si="1"/>
        <v>6</v>
      </c>
      <c r="J20" s="104"/>
    </row>
    <row r="21" spans="1:10" s="129" customFormat="1" ht="16.5">
      <c r="A21" s="128" t="s">
        <v>52</v>
      </c>
      <c r="B21" s="123">
        <v>0</v>
      </c>
      <c r="C21" s="107" t="s">
        <v>36</v>
      </c>
      <c r="D21" s="108" t="str">
        <f>IF(C21="Str",'Personal File'!$C$8,IF(C21="Dex",'Personal File'!$C$9,IF(C21="Con",'Personal File'!$C$10,IF(C21="Int",'Personal File'!$C$11,IF(C21="Wis",'Personal File'!$C$12,IF(C21="Cha",'Personal File'!$C$13))))))</f>
        <v>+4</v>
      </c>
      <c r="E21" s="108" t="str">
        <f t="shared" si="2"/>
        <v>Dex (+4)</v>
      </c>
      <c r="F21" s="102" t="s">
        <v>64</v>
      </c>
      <c r="G21" s="102">
        <f t="shared" si="4"/>
        <v>4</v>
      </c>
      <c r="H21" s="103">
        <f t="shared" ca="1" si="0"/>
        <v>17</v>
      </c>
      <c r="I21" s="102">
        <f t="shared" ca="1" si="1"/>
        <v>21</v>
      </c>
      <c r="J21" s="104"/>
    </row>
    <row r="22" spans="1:10" s="129" customFormat="1" ht="16.5">
      <c r="A22" s="160" t="s">
        <v>53</v>
      </c>
      <c r="B22" s="149">
        <v>0</v>
      </c>
      <c r="C22" s="161" t="s">
        <v>32</v>
      </c>
      <c r="D22" s="162" t="str">
        <f>IF(C22="Str",'Personal File'!$C$8,IF(C22="Dex",'Personal File'!$C$9,IF(C22="Con",'Personal File'!$C$10,IF(C22="Int",'Personal File'!$C$11,IF(C22="Wis",'Personal File'!$C$12,IF(C22="Cha",'Personal File'!$C$13))))))</f>
        <v>+1</v>
      </c>
      <c r="E22" s="163" t="str">
        <f t="shared" si="2"/>
        <v>Cha (+1)</v>
      </c>
      <c r="F22" s="152" t="s">
        <v>64</v>
      </c>
      <c r="G22" s="152">
        <f t="shared" si="4"/>
        <v>1</v>
      </c>
      <c r="H22" s="103">
        <f t="shared" ca="1" si="0"/>
        <v>7</v>
      </c>
      <c r="I22" s="152">
        <f t="shared" ca="1" si="1"/>
        <v>8</v>
      </c>
      <c r="J22" s="153"/>
    </row>
    <row r="23" spans="1:10" s="129" customFormat="1" ht="16.5">
      <c r="A23" s="333" t="s">
        <v>54</v>
      </c>
      <c r="B23" s="334">
        <v>2</v>
      </c>
      <c r="C23" s="335" t="s">
        <v>37</v>
      </c>
      <c r="D23" s="336" t="str">
        <f>IF(C23="Str",'Personal File'!$C$8,IF(C23="Dex",'Personal File'!$C$9,IF(C23="Con",'Personal File'!$C$10,IF(C23="Int",'Personal File'!$C$11,IF(C23="Wis",'Personal File'!$C$12,IF(C23="Cha",'Personal File'!$C$13))))))</f>
        <v>+4</v>
      </c>
      <c r="E23" s="336" t="str">
        <f t="shared" si="2"/>
        <v>Str (+4)</v>
      </c>
      <c r="F23" s="337" t="s">
        <v>64</v>
      </c>
      <c r="G23" s="337">
        <f t="shared" si="4"/>
        <v>6</v>
      </c>
      <c r="H23" s="103">
        <f t="shared" ca="1" si="0"/>
        <v>5</v>
      </c>
      <c r="I23" s="337">
        <f t="shared" ca="1" si="1"/>
        <v>11</v>
      </c>
      <c r="J23" s="338"/>
    </row>
    <row r="24" spans="1:10" s="129" customFormat="1" ht="16.5">
      <c r="A24" s="164" t="s">
        <v>92</v>
      </c>
      <c r="B24" s="165">
        <v>0</v>
      </c>
      <c r="C24" s="166" t="s">
        <v>34</v>
      </c>
      <c r="D24" s="167" t="str">
        <f>IF(C24="Str",'Personal File'!$C$8,IF(C24="Dex",'Personal File'!$C$9,IF(C24="Con",'Personal File'!$C$10,IF(C24="Int",'Personal File'!$C$11,IF(C24="Wis",'Personal File'!$C$12,IF(C24="Cha",'Personal File'!$C$13))))))</f>
        <v>+0</v>
      </c>
      <c r="E24" s="167" t="str">
        <f t="shared" si="2"/>
        <v>Int (+0)</v>
      </c>
      <c r="F24" s="168" t="s">
        <v>64</v>
      </c>
      <c r="G24" s="144">
        <v>0</v>
      </c>
      <c r="H24" s="103">
        <f t="shared" ca="1" si="0"/>
        <v>19</v>
      </c>
      <c r="I24" s="145">
        <f t="shared" ca="1" si="1"/>
        <v>19</v>
      </c>
      <c r="J24" s="169"/>
    </row>
    <row r="25" spans="1:10" s="129" customFormat="1" ht="16.5">
      <c r="A25" s="363" t="s">
        <v>91</v>
      </c>
      <c r="B25" s="334">
        <v>1</v>
      </c>
      <c r="C25" s="364" t="s">
        <v>34</v>
      </c>
      <c r="D25" s="365" t="str">
        <f>IF(C25="Str",'Personal File'!$C$8,IF(C25="Dex",'Personal File'!$C$9,IF(C25="Con",'Personal File'!$C$10,IF(C25="Int",'Personal File'!$C$11,IF(C25="Wis",'Personal File'!$C$12,IF(C25="Cha",'Personal File'!$C$13))))))</f>
        <v>+0</v>
      </c>
      <c r="E25" s="365" t="str">
        <f t="shared" si="2"/>
        <v>Int (+0)</v>
      </c>
      <c r="F25" s="337" t="s">
        <v>164</v>
      </c>
      <c r="G25" s="337">
        <f t="shared" ref="G25" si="5">B25+MID(E25,6,2)+F25</f>
        <v>3</v>
      </c>
      <c r="H25" s="103">
        <f t="shared" ca="1" si="0"/>
        <v>6</v>
      </c>
      <c r="I25" s="337">
        <f t="shared" ref="I25" ca="1" si="6">SUM(G25:H25)</f>
        <v>9</v>
      </c>
      <c r="J25" s="338"/>
    </row>
    <row r="26" spans="1:10" s="129" customFormat="1" ht="16.5">
      <c r="A26" s="164" t="s">
        <v>93</v>
      </c>
      <c r="B26" s="165">
        <v>0</v>
      </c>
      <c r="C26" s="166" t="s">
        <v>34</v>
      </c>
      <c r="D26" s="167" t="str">
        <f>IF(C26="Str",'Personal File'!$C$8,IF(C26="Dex",'Personal File'!$C$9,IF(C26="Con",'Personal File'!$C$10,IF(C26="Int",'Personal File'!$C$11,IF(C26="Wis",'Personal File'!$C$12,IF(C26="Cha",'Personal File'!$C$13))))))</f>
        <v>+0</v>
      </c>
      <c r="E26" s="167" t="str">
        <f t="shared" si="2"/>
        <v>Int (+0)</v>
      </c>
      <c r="F26" s="168" t="s">
        <v>64</v>
      </c>
      <c r="G26" s="144">
        <v>0</v>
      </c>
      <c r="H26" s="103">
        <f t="shared" ca="1" si="0"/>
        <v>13</v>
      </c>
      <c r="I26" s="145">
        <f t="shared" ca="1" si="1"/>
        <v>13</v>
      </c>
      <c r="J26" s="169"/>
    </row>
    <row r="27" spans="1:10" s="129" customFormat="1" ht="16.5">
      <c r="A27" s="170" t="s">
        <v>55</v>
      </c>
      <c r="B27" s="171">
        <v>2</v>
      </c>
      <c r="C27" s="172" t="s">
        <v>35</v>
      </c>
      <c r="D27" s="173" t="str">
        <f>IF(C27="Str",'Personal File'!$C$8,IF(C27="Dex",'Personal File'!$C$9,IF(C27="Con",'Personal File'!$C$10,IF(C27="Int",'Personal File'!$C$11,IF(C27="Wis",'Personal File'!$C$12,IF(C27="Cha",'Personal File'!$C$13))))))</f>
        <v>+2</v>
      </c>
      <c r="E27" s="174" t="str">
        <f t="shared" si="2"/>
        <v>Wis (+2)</v>
      </c>
      <c r="F27" s="175" t="s">
        <v>64</v>
      </c>
      <c r="G27" s="175">
        <f>B27+MID(E27,6,2)+F27</f>
        <v>4</v>
      </c>
      <c r="H27" s="103">
        <f t="shared" ca="1" si="0"/>
        <v>12</v>
      </c>
      <c r="I27" s="331">
        <f t="shared" ca="1" si="1"/>
        <v>16</v>
      </c>
      <c r="J27" s="332"/>
    </row>
    <row r="28" spans="1:10" s="129" customFormat="1" ht="16.5">
      <c r="A28" s="177" t="s">
        <v>19</v>
      </c>
      <c r="B28" s="171">
        <v>2</v>
      </c>
      <c r="C28" s="178" t="s">
        <v>36</v>
      </c>
      <c r="D28" s="179" t="str">
        <f>IF(C28="Str",'Personal File'!$C$8,IF(C28="Dex",'Personal File'!$C$9,IF(C28="Con",'Personal File'!$C$10,IF(C28="Int",'Personal File'!$C$11,IF(C28="Wis",'Personal File'!$C$12,IF(C28="Cha",'Personal File'!$C$13))))))</f>
        <v>+4</v>
      </c>
      <c r="E28" s="179" t="str">
        <f t="shared" si="2"/>
        <v>Dex (+4)</v>
      </c>
      <c r="F28" s="175" t="s">
        <v>64</v>
      </c>
      <c r="G28" s="175">
        <f>B28+MID(E28,6,2)+F28</f>
        <v>6</v>
      </c>
      <c r="H28" s="103">
        <f t="shared" ca="1" si="0"/>
        <v>12</v>
      </c>
      <c r="I28" s="175">
        <f t="shared" ca="1" si="1"/>
        <v>18</v>
      </c>
      <c r="J28" s="176"/>
    </row>
    <row r="29" spans="1:10" s="129" customFormat="1" ht="16.5">
      <c r="A29" s="180" t="s">
        <v>56</v>
      </c>
      <c r="B29" s="140">
        <v>0</v>
      </c>
      <c r="C29" s="181" t="s">
        <v>36</v>
      </c>
      <c r="D29" s="182" t="str">
        <f>IF(C29="Str",'Personal File'!$C$8,IF(C29="Dex",'Personal File'!$C$9,IF(C29="Con",'Personal File'!$C$10,IF(C29="Int",'Personal File'!$C$11,IF(C29="Wis",'Personal File'!$C$12,IF(C29="Cha",'Personal File'!$C$13))))))</f>
        <v>+4</v>
      </c>
      <c r="E29" s="182" t="str">
        <f t="shared" si="2"/>
        <v>Dex (+4)</v>
      </c>
      <c r="F29" s="143" t="s">
        <v>64</v>
      </c>
      <c r="G29" s="144">
        <v>0</v>
      </c>
      <c r="H29" s="103">
        <f t="shared" ca="1" si="0"/>
        <v>17</v>
      </c>
      <c r="I29" s="145">
        <f t="shared" ca="1" si="1"/>
        <v>17</v>
      </c>
      <c r="J29" s="146"/>
    </row>
    <row r="30" spans="1:10" ht="16.5">
      <c r="A30" s="183" t="s">
        <v>121</v>
      </c>
      <c r="B30" s="165">
        <v>0</v>
      </c>
      <c r="C30" s="184" t="s">
        <v>32</v>
      </c>
      <c r="D30" s="185" t="str">
        <f>IF(C30="Str",'Personal File'!$C$8,IF(C30="Dex",'Personal File'!$C$9,IF(C30="Con",'Personal File'!$C$10,IF(C30="Int",'Personal File'!$C$11,IF(C30="Wis",'Personal File'!$C$12,IF(C30="Cha",'Personal File'!$C$13))))))</f>
        <v>+1</v>
      </c>
      <c r="E30" s="185" t="str">
        <f t="shared" si="2"/>
        <v>Cha (+1)</v>
      </c>
      <c r="F30" s="168" t="s">
        <v>64</v>
      </c>
      <c r="G30" s="144">
        <v>0</v>
      </c>
      <c r="H30" s="103">
        <f t="shared" ca="1" si="0"/>
        <v>9</v>
      </c>
      <c r="I30" s="145">
        <f t="shared" ca="1" si="1"/>
        <v>9</v>
      </c>
      <c r="J30" s="169"/>
    </row>
    <row r="31" spans="1:10" ht="16.5">
      <c r="A31" s="186" t="s">
        <v>120</v>
      </c>
      <c r="B31" s="187">
        <v>0</v>
      </c>
      <c r="C31" s="188" t="s">
        <v>35</v>
      </c>
      <c r="D31" s="189" t="str">
        <f>IF(C31="Str",'Personal File'!$C$8,IF(C31="Dex",'Personal File'!$C$9,IF(C31="Con",'Personal File'!$C$10,IF(C31="Int",'Personal File'!$C$11,IF(C31="Wis",'Personal File'!$C$12,IF(C31="Cha",'Personal File'!$C$13))))))</f>
        <v>+2</v>
      </c>
      <c r="E31" s="189" t="str">
        <f t="shared" si="2"/>
        <v>Wis (+2)</v>
      </c>
      <c r="F31" s="190" t="s">
        <v>64</v>
      </c>
      <c r="G31" s="191">
        <f>B31+MID(E31,6,2)+F31</f>
        <v>2</v>
      </c>
      <c r="H31" s="103">
        <f t="shared" ca="1" si="0"/>
        <v>16</v>
      </c>
      <c r="I31" s="191">
        <f t="shared" ca="1" si="1"/>
        <v>18</v>
      </c>
      <c r="J31" s="192"/>
    </row>
    <row r="32" spans="1:10" ht="16.5">
      <c r="A32" s="128" t="s">
        <v>20</v>
      </c>
      <c r="B32" s="123">
        <v>0</v>
      </c>
      <c r="C32" s="107" t="s">
        <v>36</v>
      </c>
      <c r="D32" s="108" t="str">
        <f>IF(C32="Str",'Personal File'!$C$8,IF(C32="Dex",'Personal File'!$C$9,IF(C32="Con",'Personal File'!$C$10,IF(C32="Int",'Personal File'!$C$11,IF(C32="Wis",'Personal File'!$C$12,IF(C32="Cha",'Personal File'!$C$13))))))</f>
        <v>+4</v>
      </c>
      <c r="E32" s="109" t="str">
        <f t="shared" si="2"/>
        <v>Dex (+4)</v>
      </c>
      <c r="F32" s="102" t="s">
        <v>64</v>
      </c>
      <c r="G32" s="102">
        <f>B32+MID(E32,6,2)+F32</f>
        <v>4</v>
      </c>
      <c r="H32" s="103">
        <f t="shared" ca="1" si="0"/>
        <v>10</v>
      </c>
      <c r="I32" s="102">
        <f t="shared" ca="1" si="1"/>
        <v>14</v>
      </c>
      <c r="J32" s="104"/>
    </row>
    <row r="33" spans="1:10" ht="16.5">
      <c r="A33" s="122" t="s">
        <v>21</v>
      </c>
      <c r="B33" s="123">
        <v>0</v>
      </c>
      <c r="C33" s="124" t="s">
        <v>34</v>
      </c>
      <c r="D33" s="125" t="str">
        <f>IF(C33="Str",'Personal File'!$C$8,IF(C33="Dex",'Personal File'!$C$9,IF(C33="Con",'Personal File'!$C$10,IF(C33="Int",'Personal File'!$C$11,IF(C33="Wis",'Personal File'!$C$12,IF(C33="Cha",'Personal File'!$C$13))))))</f>
        <v>+0</v>
      </c>
      <c r="E33" s="125" t="str">
        <f t="shared" si="2"/>
        <v>Int (+0)</v>
      </c>
      <c r="F33" s="102" t="s">
        <v>64</v>
      </c>
      <c r="G33" s="102">
        <f>B33+MID(E33,6,2)+F33</f>
        <v>0</v>
      </c>
      <c r="H33" s="103">
        <f t="shared" ca="1" si="0"/>
        <v>12</v>
      </c>
      <c r="I33" s="102">
        <f t="shared" ca="1" si="1"/>
        <v>12</v>
      </c>
      <c r="J33" s="104"/>
    </row>
    <row r="34" spans="1:10" ht="16.5">
      <c r="A34" s="157" t="s">
        <v>57</v>
      </c>
      <c r="B34" s="123">
        <v>0</v>
      </c>
      <c r="C34" s="158" t="s">
        <v>35</v>
      </c>
      <c r="D34" s="159" t="str">
        <f>IF(C34="Str",'Personal File'!$C$8,IF(C34="Dex",'Personal File'!$C$9,IF(C34="Con",'Personal File'!$C$10,IF(C34="Int",'Personal File'!$C$11,IF(C34="Wis",'Personal File'!$C$12,IF(C34="Cha",'Personal File'!$C$13))))))</f>
        <v>+2</v>
      </c>
      <c r="E34" s="159" t="str">
        <f t="shared" si="2"/>
        <v>Wis (+2)</v>
      </c>
      <c r="F34" s="102" t="s">
        <v>64</v>
      </c>
      <c r="G34" s="102">
        <f>B34+MID(E34,6,2)+F34</f>
        <v>2</v>
      </c>
      <c r="H34" s="103">
        <f t="shared" ca="1" si="0"/>
        <v>3</v>
      </c>
      <c r="I34" s="102">
        <f t="shared" ca="1" si="1"/>
        <v>5</v>
      </c>
      <c r="J34" s="104"/>
    </row>
    <row r="35" spans="1:10" ht="16.5">
      <c r="A35" s="180" t="s">
        <v>103</v>
      </c>
      <c r="B35" s="140">
        <v>0</v>
      </c>
      <c r="C35" s="181" t="s">
        <v>36</v>
      </c>
      <c r="D35" s="182" t="str">
        <f>IF(C35="Str",'Personal File'!$C$8,IF(C35="Dex",'Personal File'!$C$9,IF(C35="Con",'Personal File'!$C$10,IF(C35="Int",'Personal File'!$C$11,IF(C35="Wis",'Personal File'!$C$12,IF(C35="Cha",'Personal File'!$C$13))))))</f>
        <v>+4</v>
      </c>
      <c r="E35" s="182" t="str">
        <f t="shared" si="2"/>
        <v>Dex (+4)</v>
      </c>
      <c r="F35" s="143" t="s">
        <v>64</v>
      </c>
      <c r="G35" s="144">
        <v>0</v>
      </c>
      <c r="H35" s="103">
        <f t="shared" ca="1" si="0"/>
        <v>20</v>
      </c>
      <c r="I35" s="145">
        <f t="shared" ca="1" si="1"/>
        <v>20</v>
      </c>
      <c r="J35" s="146"/>
    </row>
    <row r="36" spans="1:10" ht="16.5">
      <c r="A36" s="164" t="s">
        <v>89</v>
      </c>
      <c r="B36" s="165">
        <v>0</v>
      </c>
      <c r="C36" s="166" t="s">
        <v>34</v>
      </c>
      <c r="D36" s="167" t="str">
        <f>IF(C36="Str",'Personal File'!$C$8,IF(C36="Dex",'Personal File'!$C$9,IF(C36="Con",'Personal File'!$C$10,IF(C36="Int",'Personal File'!$C$11,IF(C36="Wis",'Personal File'!$C$12,IF(C36="Cha",'Personal File'!$C$13))))))</f>
        <v>+0</v>
      </c>
      <c r="E36" s="167" t="str">
        <f t="shared" si="2"/>
        <v>Int (+0)</v>
      </c>
      <c r="F36" s="168" t="s">
        <v>64</v>
      </c>
      <c r="G36" s="144">
        <v>0</v>
      </c>
      <c r="H36" s="103">
        <f t="shared" ca="1" si="0"/>
        <v>1</v>
      </c>
      <c r="I36" s="145">
        <f t="shared" ca="1" si="1"/>
        <v>1</v>
      </c>
      <c r="J36" s="169"/>
    </row>
    <row r="37" spans="1:10" ht="16.5">
      <c r="A37" s="164" t="s">
        <v>58</v>
      </c>
      <c r="B37" s="165">
        <v>0</v>
      </c>
      <c r="C37" s="166" t="s">
        <v>34</v>
      </c>
      <c r="D37" s="167" t="str">
        <f>IF(C37="Str",'Personal File'!$C$8,IF(C37="Dex",'Personal File'!$C$9,IF(C37="Con",'Personal File'!$C$10,IF(C37="Int",'Personal File'!$C$11,IF(C37="Wis",'Personal File'!$C$12,IF(C37="Cha",'Personal File'!$C$13))))))</f>
        <v>+0</v>
      </c>
      <c r="E37" s="167" t="str">
        <f t="shared" si="2"/>
        <v>Int (+0)</v>
      </c>
      <c r="F37" s="168" t="s">
        <v>64</v>
      </c>
      <c r="G37" s="144">
        <v>0</v>
      </c>
      <c r="H37" s="103">
        <f t="shared" ca="1" si="0"/>
        <v>6</v>
      </c>
      <c r="I37" s="145">
        <f t="shared" ca="1" si="1"/>
        <v>6</v>
      </c>
      <c r="J37" s="193"/>
    </row>
    <row r="38" spans="1:10" ht="16.5">
      <c r="A38" s="170" t="s">
        <v>59</v>
      </c>
      <c r="B38" s="171">
        <v>3</v>
      </c>
      <c r="C38" s="172" t="s">
        <v>35</v>
      </c>
      <c r="D38" s="173" t="str">
        <f>IF(C38="Str",'Personal File'!$C$8,IF(C38="Dex",'Personal File'!$C$9,IF(C38="Con",'Personal File'!$C$10,IF(C38="Int",'Personal File'!$C$11,IF(C38="Wis",'Personal File'!$C$12,IF(C38="Cha",'Personal File'!$C$13))))))</f>
        <v>+2</v>
      </c>
      <c r="E38" s="173" t="str">
        <f t="shared" si="2"/>
        <v>Wis (+2)</v>
      </c>
      <c r="F38" s="175" t="s">
        <v>64</v>
      </c>
      <c r="G38" s="175">
        <f>B38+MID(E38,6,2)+F38</f>
        <v>5</v>
      </c>
      <c r="H38" s="103">
        <f t="shared" ca="1" si="0"/>
        <v>3</v>
      </c>
      <c r="I38" s="175">
        <f t="shared" ca="1" si="1"/>
        <v>8</v>
      </c>
      <c r="J38" s="176"/>
    </row>
    <row r="39" spans="1:10" ht="16.5">
      <c r="A39" s="170" t="s">
        <v>104</v>
      </c>
      <c r="B39" s="171">
        <v>7</v>
      </c>
      <c r="C39" s="172" t="s">
        <v>35</v>
      </c>
      <c r="D39" s="173" t="str">
        <f>IF(C39="Str",'Personal File'!$C$8,IF(C39="Dex",'Personal File'!$C$9,IF(C39="Con",'Personal File'!$C$10,IF(C39="Int",'Personal File'!$C$11,IF(C39="Wis",'Personal File'!$C$12,IF(C39="Cha",'Personal File'!$C$13))))))</f>
        <v>+2</v>
      </c>
      <c r="E39" s="173" t="str">
        <f t="shared" si="2"/>
        <v>Wis (+2)</v>
      </c>
      <c r="F39" s="175" t="s">
        <v>64</v>
      </c>
      <c r="G39" s="175">
        <f>B39+MID(E39,6,2)+F39</f>
        <v>9</v>
      </c>
      <c r="H39" s="103">
        <f t="shared" ca="1" si="0"/>
        <v>6</v>
      </c>
      <c r="I39" s="175">
        <f t="shared" ca="1" si="1"/>
        <v>15</v>
      </c>
      <c r="J39" s="176"/>
    </row>
    <row r="40" spans="1:10" ht="16.5">
      <c r="A40" s="98" t="s">
        <v>22</v>
      </c>
      <c r="B40" s="123">
        <v>0</v>
      </c>
      <c r="C40" s="100" t="s">
        <v>37</v>
      </c>
      <c r="D40" s="101" t="str">
        <f>IF(C40="Str",'Personal File'!$C$8,IF(C40="Dex",'Personal File'!$C$9,IF(C40="Con",'Personal File'!$C$10,IF(C40="Int",'Personal File'!$C$11,IF(C40="Wis",'Personal File'!$C$12,IF(C40="Cha",'Personal File'!$C$13))))))</f>
        <v>+4</v>
      </c>
      <c r="E40" s="101" t="str">
        <f t="shared" si="2"/>
        <v>Str (+4)</v>
      </c>
      <c r="F40" s="102" t="s">
        <v>64</v>
      </c>
      <c r="G40" s="102">
        <f>B40+MID(E40,6,2)+F40</f>
        <v>4</v>
      </c>
      <c r="H40" s="103">
        <f t="shared" ca="1" si="0"/>
        <v>16</v>
      </c>
      <c r="I40" s="102">
        <f t="shared" ca="1" si="1"/>
        <v>20</v>
      </c>
      <c r="J40" s="104"/>
    </row>
    <row r="41" spans="1:10" ht="16.5">
      <c r="A41" s="194" t="s">
        <v>60</v>
      </c>
      <c r="B41" s="165">
        <v>0</v>
      </c>
      <c r="C41" s="195" t="s">
        <v>36</v>
      </c>
      <c r="D41" s="196" t="str">
        <f>IF(C41="Str",'Personal File'!$C$8,IF(C41="Dex",'Personal File'!$C$9,IF(C41="Con",'Personal File'!$C$10,IF(C41="Int",'Personal File'!$C$11,IF(C41="Wis",'Personal File'!$C$12,IF(C41="Cha",'Personal File'!$C$13))))))</f>
        <v>+4</v>
      </c>
      <c r="E41" s="196" t="str">
        <f t="shared" si="2"/>
        <v>Dex (+4)</v>
      </c>
      <c r="F41" s="168" t="s">
        <v>64</v>
      </c>
      <c r="G41" s="144">
        <v>0</v>
      </c>
      <c r="H41" s="103">
        <f t="shared" ca="1" si="0"/>
        <v>10</v>
      </c>
      <c r="I41" s="145">
        <f t="shared" ca="1" si="1"/>
        <v>10</v>
      </c>
      <c r="J41" s="169"/>
    </row>
    <row r="42" spans="1:10" ht="16.5">
      <c r="A42" s="154" t="s">
        <v>61</v>
      </c>
      <c r="B42" s="140">
        <v>0</v>
      </c>
      <c r="C42" s="155" t="s">
        <v>32</v>
      </c>
      <c r="D42" s="156" t="str">
        <f>IF(C42="Str",'Personal File'!$C$8,IF(C42="Dex",'Personal File'!$C$9,IF(C42="Con",'Personal File'!$C$10,IF(C42="Int",'Personal File'!$C$11,IF(C42="Wis",'Personal File'!$C$12,IF(C42="Cha",'Personal File'!$C$13))))))</f>
        <v>+1</v>
      </c>
      <c r="E42" s="156" t="str">
        <f t="shared" si="2"/>
        <v>Cha (+1)</v>
      </c>
      <c r="F42" s="143" t="s">
        <v>64</v>
      </c>
      <c r="G42" s="144">
        <v>0</v>
      </c>
      <c r="H42" s="103">
        <f t="shared" ca="1" si="0"/>
        <v>8</v>
      </c>
      <c r="I42" s="145">
        <f t="shared" ca="1" si="1"/>
        <v>8</v>
      </c>
      <c r="J42" s="146"/>
    </row>
    <row r="43" spans="1:10" ht="17.25" thickBot="1">
      <c r="A43" s="197" t="s">
        <v>62</v>
      </c>
      <c r="B43" s="198">
        <v>0</v>
      </c>
      <c r="C43" s="199" t="s">
        <v>36</v>
      </c>
      <c r="D43" s="200" t="str">
        <f>IF(C43="Str",'Personal File'!$C$8,IF(C43="Dex",'Personal File'!$C$9,IF(C43="Con",'Personal File'!$C$10,IF(C43="Int",'Personal File'!$C$11,IF(C43="Wis",'Personal File'!$C$12,IF(C43="Cha",'Personal File'!$C$13))))))</f>
        <v>+4</v>
      </c>
      <c r="E43" s="200" t="str">
        <f t="shared" si="2"/>
        <v>Dex (+4)</v>
      </c>
      <c r="F43" s="201" t="s">
        <v>64</v>
      </c>
      <c r="G43" s="201">
        <f>B43+MID(E43,6,2)+F43</f>
        <v>4</v>
      </c>
      <c r="H43" s="202">
        <f t="shared" ca="1" si="0"/>
        <v>3</v>
      </c>
      <c r="I43" s="201">
        <f t="shared" ca="1" si="1"/>
        <v>7</v>
      </c>
      <c r="J43" s="203"/>
    </row>
    <row r="44" spans="1:10" ht="16.5" thickTop="1">
      <c r="B44" s="205">
        <f>SUM(B6:B43)</f>
        <v>18</v>
      </c>
      <c r="E44" s="205">
        <f>SUM(E45:E49)</f>
        <v>12</v>
      </c>
    </row>
    <row r="45" spans="1:10">
      <c r="B45" s="205"/>
      <c r="E45" s="208">
        <f>(2+'Personal File'!$C$11)*4</f>
        <v>8</v>
      </c>
      <c r="F45" s="209" t="s">
        <v>150</v>
      </c>
    </row>
    <row r="46" spans="1:10">
      <c r="E46" s="210">
        <f>2+'Personal File'!$C$11</f>
        <v>2</v>
      </c>
      <c r="F46" s="209" t="s">
        <v>151</v>
      </c>
    </row>
    <row r="47" spans="1:10">
      <c r="E47" s="210" t="s">
        <v>64</v>
      </c>
      <c r="F47" s="209" t="s">
        <v>152</v>
      </c>
    </row>
    <row r="48" spans="1:10">
      <c r="E48" s="210">
        <f>2+'Personal File'!$C$11</f>
        <v>2</v>
      </c>
      <c r="F48" s="209" t="s">
        <v>153</v>
      </c>
    </row>
    <row r="49" spans="5:6">
      <c r="E49" s="210" t="s">
        <v>173</v>
      </c>
      <c r="F49" s="209" t="s">
        <v>174</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3"/>
  <sheetViews>
    <sheetView showGridLines="0" workbookViewId="0"/>
  </sheetViews>
  <sheetFormatPr defaultColWidth="13" defaultRowHeight="15.75"/>
  <cols>
    <col min="1" max="1" width="24.125" style="218" bestFit="1" customWidth="1"/>
    <col min="2" max="2" width="2.125" style="222" customWidth="1"/>
    <col min="3" max="3" width="33" style="212" bestFit="1" customWidth="1"/>
    <col min="4" max="16384" width="13" style="212"/>
  </cols>
  <sheetData>
    <row r="1" spans="1:3" ht="24.75" thickTop="1" thickBot="1">
      <c r="A1" s="211" t="s">
        <v>108</v>
      </c>
      <c r="B1" s="212"/>
      <c r="C1" s="211" t="s">
        <v>109</v>
      </c>
    </row>
    <row r="2" spans="1:3" ht="16.5">
      <c r="A2" s="213" t="s">
        <v>95</v>
      </c>
      <c r="B2" s="212"/>
      <c r="C2" s="214" t="s">
        <v>123</v>
      </c>
    </row>
    <row r="3" spans="1:3" ht="17.25" thickBot="1">
      <c r="A3" s="215" t="s">
        <v>111</v>
      </c>
      <c r="B3" s="212"/>
      <c r="C3" s="216" t="s">
        <v>165</v>
      </c>
    </row>
    <row r="4" spans="1:3" ht="18" thickTop="1" thickBot="1">
      <c r="A4" s="217" t="s">
        <v>134</v>
      </c>
      <c r="B4" s="212"/>
    </row>
    <row r="5" spans="1:3" ht="24.75" thickTop="1" thickBot="1">
      <c r="B5" s="212"/>
      <c r="C5" s="5" t="s">
        <v>110</v>
      </c>
    </row>
    <row r="6" spans="1:3" ht="24.75" thickTop="1" thickBot="1">
      <c r="A6" s="325" t="s">
        <v>170</v>
      </c>
      <c r="B6" s="212"/>
      <c r="C6" s="219" t="s">
        <v>154</v>
      </c>
    </row>
    <row r="7" spans="1:3" ht="17.25" thickBot="1">
      <c r="A7" s="213" t="s">
        <v>175</v>
      </c>
      <c r="B7" s="212"/>
      <c r="C7" s="221" t="s">
        <v>155</v>
      </c>
    </row>
    <row r="8" spans="1:3" ht="18" thickTop="1" thickBot="1">
      <c r="A8" s="350" t="s">
        <v>171</v>
      </c>
      <c r="B8" s="212"/>
    </row>
    <row r="9" spans="1:3" ht="20.25" thickTop="1" thickBot="1">
      <c r="A9" s="326" t="s">
        <v>172</v>
      </c>
      <c r="B9" s="212"/>
      <c r="C9" s="1" t="s">
        <v>79</v>
      </c>
    </row>
    <row r="10" spans="1:3" ht="18" thickTop="1" thickBot="1">
      <c r="B10" s="212"/>
      <c r="C10" s="220" t="s">
        <v>112</v>
      </c>
    </row>
    <row r="11" spans="1:3" ht="16.5" thickTop="1">
      <c r="B11" s="212"/>
    </row>
    <row r="12" spans="1:3">
      <c r="B12" s="212"/>
    </row>
    <row r="13" spans="1:3">
      <c r="A13" s="212"/>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0"/>
  <sheetViews>
    <sheetView showGridLines="0" workbookViewId="0"/>
  </sheetViews>
  <sheetFormatPr defaultColWidth="13" defaultRowHeight="15.75"/>
  <cols>
    <col min="1" max="1" width="36" style="208" bestFit="1" customWidth="1"/>
    <col min="2" max="2" width="8.625" style="208" customWidth="1"/>
    <col min="3" max="3" width="6.125" style="208" bestFit="1" customWidth="1"/>
    <col min="4" max="4" width="6.25" style="208" bestFit="1" customWidth="1"/>
    <col min="5" max="6" width="8" style="208" bestFit="1" customWidth="1"/>
    <col min="7" max="7" width="4.375" style="208" bestFit="1" customWidth="1"/>
    <col min="8" max="8" width="4" style="208" bestFit="1" customWidth="1"/>
    <col min="9" max="9" width="4.375" style="208" bestFit="1" customWidth="1"/>
    <col min="10" max="10" width="6.25" style="208" bestFit="1" customWidth="1"/>
    <col min="11" max="11" width="20.125" style="208" bestFit="1" customWidth="1"/>
    <col min="12" max="12" width="2.625" style="92" customWidth="1"/>
    <col min="13" max="13" width="6.375" style="92" bestFit="1" customWidth="1"/>
    <col min="14" max="16384" width="13" style="92"/>
  </cols>
  <sheetData>
    <row r="1" spans="1:13" ht="24" thickBot="1">
      <c r="A1" s="223" t="s">
        <v>23</v>
      </c>
      <c r="B1" s="223"/>
      <c r="C1" s="223"/>
      <c r="D1" s="223"/>
      <c r="E1" s="223"/>
      <c r="F1" s="223"/>
      <c r="G1" s="223"/>
      <c r="H1" s="223"/>
      <c r="I1" s="223"/>
      <c r="J1" s="223"/>
      <c r="K1" s="223"/>
    </row>
    <row r="2" spans="1:13" ht="17.25" thickTop="1" thickBot="1">
      <c r="A2" s="224" t="s">
        <v>5</v>
      </c>
      <c r="B2" s="225" t="s">
        <v>6</v>
      </c>
      <c r="C2" s="225" t="s">
        <v>27</v>
      </c>
      <c r="D2" s="225" t="s">
        <v>28</v>
      </c>
      <c r="E2" s="226" t="s">
        <v>70</v>
      </c>
      <c r="F2" s="225" t="s">
        <v>24</v>
      </c>
      <c r="G2" s="225" t="s">
        <v>29</v>
      </c>
      <c r="H2" s="227" t="s">
        <v>131</v>
      </c>
      <c r="I2" s="228" t="s">
        <v>107</v>
      </c>
      <c r="J2" s="229" t="s">
        <v>85</v>
      </c>
      <c r="K2" s="230" t="s">
        <v>4</v>
      </c>
      <c r="M2" s="231" t="s">
        <v>145</v>
      </c>
    </row>
    <row r="3" spans="1:13">
      <c r="A3" s="21" t="s">
        <v>162</v>
      </c>
      <c r="B3" s="22" t="s">
        <v>163</v>
      </c>
      <c r="C3" s="341" t="s">
        <v>184</v>
      </c>
      <c r="D3" s="24">
        <v>1</v>
      </c>
      <c r="E3" s="24" t="s">
        <v>100</v>
      </c>
      <c r="F3" s="25" t="s">
        <v>135</v>
      </c>
      <c r="G3" s="26">
        <v>12</v>
      </c>
      <c r="H3" s="6" t="str">
        <f>CONCATENATE("+",RIGHT('Personal File'!$B$6,1)+RIGHT('Personal File'!$C$8)+D3)</f>
        <v>+9</v>
      </c>
      <c r="I3" s="7">
        <f t="shared" ref="I3:I5" ca="1" si="0">RANDBETWEEN(1,20)</f>
        <v>12</v>
      </c>
      <c r="J3" s="8">
        <f t="shared" ref="J3:J4" ca="1" si="1">I3+RIGHT(H3,1)</f>
        <v>21</v>
      </c>
      <c r="K3" s="351" t="s">
        <v>177</v>
      </c>
      <c r="M3" s="27">
        <v>2000</v>
      </c>
    </row>
    <row r="4" spans="1:13">
      <c r="A4" s="21" t="s">
        <v>117</v>
      </c>
      <c r="B4" s="22" t="s">
        <v>88</v>
      </c>
      <c r="C4" s="23" t="s">
        <v>167</v>
      </c>
      <c r="D4" s="24" t="s">
        <v>64</v>
      </c>
      <c r="E4" s="24" t="s">
        <v>99</v>
      </c>
      <c r="F4" s="25" t="s">
        <v>135</v>
      </c>
      <c r="G4" s="26">
        <v>4</v>
      </c>
      <c r="H4" s="6" t="str">
        <f>CONCATENATE("+",RIGHT('Personal File'!$B$6,1)+RIGHT('Personal File'!$C$8)+D4)</f>
        <v>+8</v>
      </c>
      <c r="I4" s="7">
        <f t="shared" ca="1" si="0"/>
        <v>15</v>
      </c>
      <c r="J4" s="8">
        <f t="shared" ca="1" si="1"/>
        <v>23</v>
      </c>
      <c r="K4" s="351" t="s">
        <v>177</v>
      </c>
      <c r="M4" s="27">
        <v>0</v>
      </c>
    </row>
    <row r="5" spans="1:13">
      <c r="A5" s="12" t="s">
        <v>144</v>
      </c>
      <c r="B5" s="18" t="s">
        <v>88</v>
      </c>
      <c r="C5" s="15" t="str">
        <f>'Personal File'!$C$8</f>
        <v>+4</v>
      </c>
      <c r="D5" s="19" t="s">
        <v>118</v>
      </c>
      <c r="E5" s="19" t="s">
        <v>100</v>
      </c>
      <c r="F5" s="16" t="s">
        <v>143</v>
      </c>
      <c r="G5" s="17">
        <v>9</v>
      </c>
      <c r="H5" s="6" t="str">
        <f>CONCATENATE("+",RIGHT('Personal File'!$B$6,1)+RIGHT('Personal File'!$C$8)+D5)</f>
        <v>+9</v>
      </c>
      <c r="I5" s="7">
        <f t="shared" ca="1" si="0"/>
        <v>20</v>
      </c>
      <c r="J5" s="8">
        <f t="shared" ref="J5" ca="1" si="2">I5+RIGHT(H5,1)</f>
        <v>29</v>
      </c>
      <c r="K5" s="352" t="s">
        <v>177</v>
      </c>
      <c r="M5" s="20">
        <v>200</v>
      </c>
    </row>
    <row r="6" spans="1:13" ht="16.5" thickBot="1">
      <c r="A6" s="232" t="s">
        <v>113</v>
      </c>
      <c r="B6" s="233" t="s">
        <v>114</v>
      </c>
      <c r="C6" s="234" t="str">
        <f>'Personal File'!$C$8</f>
        <v>+4</v>
      </c>
      <c r="D6" s="235">
        <v>0</v>
      </c>
      <c r="E6" s="236" t="s">
        <v>115</v>
      </c>
      <c r="F6" s="233" t="s">
        <v>90</v>
      </c>
      <c r="G6" s="237">
        <v>0</v>
      </c>
      <c r="H6" s="9" t="str">
        <f>CONCATENATE("+",RIGHT('Personal File'!$B$6,1)+RIGHT('Personal File'!$C$8)+D6)</f>
        <v>+8</v>
      </c>
      <c r="I6" s="10">
        <f t="shared" ref="I6" ca="1" si="3">RANDBETWEEN(1,20)</f>
        <v>1</v>
      </c>
      <c r="J6" s="11">
        <f t="shared" ref="J6" ca="1" si="4">I6+RIGHT(H6,1)</f>
        <v>9</v>
      </c>
      <c r="K6" s="353" t="s">
        <v>177</v>
      </c>
      <c r="M6" s="238">
        <v>0</v>
      </c>
    </row>
    <row r="7" spans="1:13" ht="6" customHeight="1" thickTop="1" thickBot="1">
      <c r="M7" s="208"/>
    </row>
    <row r="8" spans="1:13" ht="17.25" thickTop="1" thickBot="1">
      <c r="A8" s="224" t="s">
        <v>8</v>
      </c>
      <c r="B8" s="225" t="s">
        <v>6</v>
      </c>
      <c r="C8" s="225" t="s">
        <v>27</v>
      </c>
      <c r="D8" s="225" t="s">
        <v>28</v>
      </c>
      <c r="E8" s="226" t="s">
        <v>70</v>
      </c>
      <c r="F8" s="225" t="s">
        <v>9</v>
      </c>
      <c r="G8" s="225" t="s">
        <v>29</v>
      </c>
      <c r="H8" s="227" t="s">
        <v>131</v>
      </c>
      <c r="I8" s="239" t="s">
        <v>107</v>
      </c>
      <c r="J8" s="227" t="s">
        <v>85</v>
      </c>
      <c r="K8" s="230" t="s">
        <v>4</v>
      </c>
      <c r="M8" s="231" t="s">
        <v>145</v>
      </c>
    </row>
    <row r="9" spans="1:13">
      <c r="A9" s="13" t="s">
        <v>176</v>
      </c>
      <c r="B9" s="240" t="s">
        <v>88</v>
      </c>
      <c r="C9" s="28" t="str">
        <f>'Personal File'!C8</f>
        <v>+4</v>
      </c>
      <c r="D9" s="241" t="s">
        <v>118</v>
      </c>
      <c r="E9" s="240" t="s">
        <v>100</v>
      </c>
      <c r="F9" s="241" t="s">
        <v>132</v>
      </c>
      <c r="G9" s="242">
        <v>3</v>
      </c>
      <c r="H9" s="243" t="str">
        <f>CONCATENATE("+",RIGHT('Personal File'!$B$6,1)+RIGHT('Personal File'!$C$9)+D9)</f>
        <v>+9</v>
      </c>
      <c r="I9" s="244">
        <f t="shared" ref="I9:I11" ca="1" si="5">RANDBETWEEN(1,20)</f>
        <v>20</v>
      </c>
      <c r="J9" s="245">
        <f t="shared" ref="J9" ca="1" si="6">I9+RIGHT(H9,1)</f>
        <v>29</v>
      </c>
      <c r="K9" s="246" t="s">
        <v>133</v>
      </c>
      <c r="M9" s="247">
        <v>8800</v>
      </c>
    </row>
    <row r="10" spans="1:13">
      <c r="A10" s="339" t="s">
        <v>137</v>
      </c>
      <c r="B10" s="340" t="s">
        <v>88</v>
      </c>
      <c r="C10" s="341" t="s">
        <v>166</v>
      </c>
      <c r="D10" s="342" t="s">
        <v>118</v>
      </c>
      <c r="E10" s="340" t="s">
        <v>100</v>
      </c>
      <c r="F10" s="342" t="s">
        <v>132</v>
      </c>
      <c r="G10" s="343">
        <v>3</v>
      </c>
      <c r="H10" s="344" t="str">
        <f>CONCATENATE("+",RIGHT('Personal File'!$B$6,1)+RIGHT('Personal File'!$C$9)+D10)</f>
        <v>+9</v>
      </c>
      <c r="I10" s="345">
        <f t="shared" ca="1" si="5"/>
        <v>19</v>
      </c>
      <c r="J10" s="346">
        <f t="shared" ref="J10" ca="1" si="7">I10+RIGHT(H10,1)</f>
        <v>28</v>
      </c>
      <c r="K10" s="347" t="s">
        <v>133</v>
      </c>
      <c r="M10" s="348">
        <v>2800</v>
      </c>
    </row>
    <row r="11" spans="1:13">
      <c r="A11" s="357" t="s">
        <v>181</v>
      </c>
      <c r="B11" s="358" t="s">
        <v>182</v>
      </c>
      <c r="C11" s="359" t="s">
        <v>64</v>
      </c>
      <c r="D11" s="360" t="s">
        <v>64</v>
      </c>
      <c r="E11" s="358" t="s">
        <v>115</v>
      </c>
      <c r="F11" s="360" t="s">
        <v>183</v>
      </c>
      <c r="G11" s="361">
        <v>2</v>
      </c>
      <c r="H11" s="344" t="str">
        <f>CONCATENATE("+",RIGHT('Personal File'!$B$6,1)+RIGHT('Personal File'!$C$9)+D11)</f>
        <v>+8</v>
      </c>
      <c r="I11" s="345">
        <f t="shared" ca="1" si="5"/>
        <v>6</v>
      </c>
      <c r="J11" s="346">
        <f t="shared" ref="J11" ca="1" si="8">I11+RIGHT(H11,1)</f>
        <v>14</v>
      </c>
      <c r="K11" s="347" t="s">
        <v>133</v>
      </c>
      <c r="M11" s="362">
        <v>0</v>
      </c>
    </row>
    <row r="12" spans="1:13" ht="16.5" thickBot="1">
      <c r="A12" s="248" t="s">
        <v>138</v>
      </c>
      <c r="B12" s="249" t="s">
        <v>88</v>
      </c>
      <c r="C12" s="250" t="s">
        <v>64</v>
      </c>
      <c r="D12" s="251" t="s">
        <v>118</v>
      </c>
      <c r="E12" s="249" t="s">
        <v>100</v>
      </c>
      <c r="F12" s="251" t="s">
        <v>132</v>
      </c>
      <c r="G12" s="252">
        <v>3</v>
      </c>
      <c r="H12" s="253" t="str">
        <f>CONCATENATE("+",RIGHT('Personal File'!$B$6,1)+RIGHT('Personal File'!$C$9)+D12)</f>
        <v>+9</v>
      </c>
      <c r="I12" s="254">
        <f t="shared" ref="I12" ca="1" si="9">RANDBETWEEN(1,20)</f>
        <v>1</v>
      </c>
      <c r="J12" s="255">
        <f t="shared" ref="J12" ca="1" si="10">I12+RIGHT(H12,1)</f>
        <v>10</v>
      </c>
      <c r="K12" s="256" t="s">
        <v>133</v>
      </c>
      <c r="M12" s="257"/>
    </row>
    <row r="13" spans="1:13" ht="6" customHeight="1" thickTop="1" thickBot="1">
      <c r="D13" s="258"/>
      <c r="E13" s="258"/>
      <c r="G13" s="259"/>
      <c r="H13" s="259"/>
      <c r="I13" s="259"/>
      <c r="J13" s="259"/>
      <c r="M13" s="259"/>
    </row>
    <row r="14" spans="1:13" ht="17.25" thickTop="1" thickBot="1">
      <c r="A14" s="224" t="s">
        <v>74</v>
      </c>
      <c r="B14" s="225" t="s">
        <v>17</v>
      </c>
      <c r="C14" s="225" t="s">
        <v>36</v>
      </c>
      <c r="D14" s="225" t="s">
        <v>85</v>
      </c>
      <c r="E14" s="225" t="s">
        <v>86</v>
      </c>
      <c r="F14" s="225" t="s">
        <v>87</v>
      </c>
      <c r="G14" s="225" t="s">
        <v>29</v>
      </c>
      <c r="H14" s="260" t="s">
        <v>83</v>
      </c>
      <c r="I14" s="261"/>
      <c r="J14" s="261"/>
      <c r="K14" s="262"/>
      <c r="M14" s="231" t="s">
        <v>145</v>
      </c>
    </row>
    <row r="15" spans="1:13">
      <c r="A15" s="263" t="s">
        <v>119</v>
      </c>
      <c r="B15" s="14">
        <v>2</v>
      </c>
      <c r="C15" s="14">
        <v>6</v>
      </c>
      <c r="D15" s="14">
        <v>0</v>
      </c>
      <c r="E15" s="264">
        <v>0.1</v>
      </c>
      <c r="F15" s="240" t="s">
        <v>128</v>
      </c>
      <c r="G15" s="265">
        <v>20</v>
      </c>
      <c r="H15" s="266"/>
      <c r="I15" s="267"/>
      <c r="J15" s="267"/>
      <c r="K15" s="268"/>
      <c r="M15" s="269">
        <v>0</v>
      </c>
    </row>
    <row r="16" spans="1:13" ht="16.5" thickBot="1">
      <c r="A16" s="270" t="s">
        <v>160</v>
      </c>
      <c r="B16" s="271">
        <v>1</v>
      </c>
      <c r="C16" s="271" t="s">
        <v>161</v>
      </c>
      <c r="D16" s="271" t="s">
        <v>161</v>
      </c>
      <c r="E16" s="271" t="s">
        <v>161</v>
      </c>
      <c r="F16" s="271" t="s">
        <v>161</v>
      </c>
      <c r="G16" s="272" t="s">
        <v>161</v>
      </c>
      <c r="H16" s="273"/>
      <c r="I16" s="274"/>
      <c r="J16" s="274"/>
      <c r="K16" s="275"/>
      <c r="M16" s="349">
        <v>2000</v>
      </c>
    </row>
    <row r="17" spans="1:13" ht="6.75" customHeight="1" thickTop="1" thickBot="1">
      <c r="M17" s="208"/>
    </row>
    <row r="18" spans="1:13" ht="17.25" thickTop="1" thickBot="1">
      <c r="A18" s="276"/>
      <c r="B18" s="259"/>
      <c r="D18" s="277" t="s">
        <v>75</v>
      </c>
      <c r="E18" s="278"/>
      <c r="F18" s="260" t="s">
        <v>7</v>
      </c>
      <c r="G18" s="225" t="s">
        <v>29</v>
      </c>
      <c r="H18" s="227" t="s">
        <v>131</v>
      </c>
      <c r="I18" s="260" t="s">
        <v>83</v>
      </c>
      <c r="J18" s="261"/>
      <c r="K18" s="262"/>
      <c r="M18" s="231" t="s">
        <v>145</v>
      </c>
    </row>
    <row r="19" spans="1:13" ht="16.5" thickBot="1">
      <c r="A19" s="276"/>
      <c r="B19" s="259"/>
      <c r="D19" s="279" t="s">
        <v>178</v>
      </c>
      <c r="E19" s="280"/>
      <c r="F19" s="281">
        <v>20</v>
      </c>
      <c r="G19" s="282">
        <f>F19/10</f>
        <v>2</v>
      </c>
      <c r="H19" s="283"/>
      <c r="I19" s="284"/>
      <c r="J19" s="285"/>
      <c r="K19" s="275"/>
      <c r="M19" s="286">
        <v>0</v>
      </c>
    </row>
    <row r="20" spans="1:13" ht="16.5" thickTop="1"/>
  </sheetData>
  <phoneticPr fontId="0" type="noConversion"/>
  <conditionalFormatting sqref="I5">
    <cfRule type="cellIs" dxfId="13" priority="13" operator="equal">
      <formula>20</formula>
    </cfRule>
    <cfRule type="cellIs" dxfId="12" priority="14" operator="equal">
      <formula>1</formula>
    </cfRule>
  </conditionalFormatting>
  <conditionalFormatting sqref="I6">
    <cfRule type="cellIs" dxfId="11" priority="11" operator="equal">
      <formula>20</formula>
    </cfRule>
    <cfRule type="cellIs" dxfId="10" priority="12" operator="equal">
      <formula>1</formula>
    </cfRule>
  </conditionalFormatting>
  <conditionalFormatting sqref="I12">
    <cfRule type="cellIs" dxfId="9" priority="9" operator="equal">
      <formula>20</formula>
    </cfRule>
    <cfRule type="cellIs" dxfId="8" priority="10" operator="equal">
      <formula>1</formula>
    </cfRule>
  </conditionalFormatting>
  <conditionalFormatting sqref="I10">
    <cfRule type="cellIs" dxfId="7" priority="7" operator="equal">
      <formula>20</formula>
    </cfRule>
    <cfRule type="cellIs" dxfId="6" priority="8" operator="equal">
      <formula>1</formula>
    </cfRule>
  </conditionalFormatting>
  <conditionalFormatting sqref="I3:I4">
    <cfRule type="cellIs" dxfId="5" priority="5" operator="equal">
      <formula>20</formula>
    </cfRule>
    <cfRule type="cellIs" dxfId="4" priority="6" operator="equal">
      <formula>1</formula>
    </cfRule>
  </conditionalFormatting>
  <conditionalFormatting sqref="I9">
    <cfRule type="cellIs" dxfId="3" priority="3" operator="equal">
      <formula>20</formula>
    </cfRule>
    <cfRule type="cellIs" dxfId="2" priority="4" operator="equal">
      <formula>1</formula>
    </cfRule>
  </conditionalFormatting>
  <conditionalFormatting sqref="I11">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1"/>
  <sheetViews>
    <sheetView showGridLines="0" workbookViewId="0"/>
  </sheetViews>
  <sheetFormatPr defaultColWidth="13" defaultRowHeight="15.75"/>
  <cols>
    <col min="1" max="1" width="27.375" style="208" bestFit="1" customWidth="1"/>
    <col min="2" max="2" width="4.5" style="259" bestFit="1" customWidth="1"/>
    <col min="3" max="3" width="6.875" style="259" bestFit="1" customWidth="1"/>
    <col min="4" max="5" width="19.375" style="92" customWidth="1"/>
    <col min="6" max="6" width="2.375" style="92" customWidth="1"/>
    <col min="7" max="7" width="5.75" style="92" bestFit="1" customWidth="1"/>
    <col min="8" max="16384" width="13" style="92"/>
  </cols>
  <sheetData>
    <row r="1" spans="1:7" ht="24" thickBot="1">
      <c r="A1" s="223" t="s">
        <v>80</v>
      </c>
      <c r="B1" s="287"/>
      <c r="C1" s="287"/>
      <c r="D1" s="223"/>
      <c r="E1" s="223"/>
    </row>
    <row r="2" spans="1:7" s="208" customFormat="1" ht="17.25" thickTop="1" thickBot="1">
      <c r="A2" s="288" t="s">
        <v>81</v>
      </c>
      <c r="B2" s="288" t="s">
        <v>7</v>
      </c>
      <c r="C2" s="289" t="s">
        <v>141</v>
      </c>
      <c r="D2" s="290" t="s">
        <v>82</v>
      </c>
      <c r="E2" s="291" t="s">
        <v>83</v>
      </c>
      <c r="G2" s="292" t="s">
        <v>145</v>
      </c>
    </row>
    <row r="3" spans="1:7">
      <c r="A3" s="293" t="s">
        <v>96</v>
      </c>
      <c r="B3" s="294">
        <v>1</v>
      </c>
      <c r="C3" s="295" t="s">
        <v>142</v>
      </c>
      <c r="D3" s="296"/>
      <c r="E3" s="297"/>
      <c r="G3" s="298">
        <v>0</v>
      </c>
    </row>
    <row r="4" spans="1:7">
      <c r="A4" s="293" t="s">
        <v>124</v>
      </c>
      <c r="B4" s="294">
        <v>1</v>
      </c>
      <c r="C4" s="299">
        <v>1</v>
      </c>
      <c r="D4" s="296"/>
      <c r="E4" s="297"/>
      <c r="G4" s="300">
        <v>0</v>
      </c>
    </row>
    <row r="5" spans="1:7">
      <c r="A5" s="354" t="s">
        <v>179</v>
      </c>
      <c r="B5" s="355">
        <v>1</v>
      </c>
      <c r="C5" s="356" t="s">
        <v>180</v>
      </c>
      <c r="D5" s="304"/>
      <c r="E5" s="305"/>
      <c r="G5" s="306"/>
    </row>
    <row r="6" spans="1:7">
      <c r="A6" s="301" t="s">
        <v>140</v>
      </c>
      <c r="B6" s="302">
        <v>100</v>
      </c>
      <c r="C6" s="303">
        <f>B6/100</f>
        <v>1</v>
      </c>
      <c r="D6" s="304"/>
      <c r="E6" s="305"/>
      <c r="G6" s="306">
        <f>B6</f>
        <v>100</v>
      </c>
    </row>
    <row r="7" spans="1:7" ht="16.5" thickBot="1">
      <c r="A7" s="307" t="s">
        <v>157</v>
      </c>
      <c r="B7" s="308">
        <v>1</v>
      </c>
      <c r="C7" s="309">
        <v>1</v>
      </c>
      <c r="D7" s="310" t="s">
        <v>158</v>
      </c>
      <c r="E7" s="311" t="s">
        <v>159</v>
      </c>
      <c r="G7" s="312">
        <v>1500</v>
      </c>
    </row>
    <row r="8" spans="1:7" ht="24.75" thickTop="1" thickBot="1">
      <c r="A8" s="223" t="s">
        <v>84</v>
      </c>
      <c r="B8" s="313"/>
      <c r="C8" s="313"/>
      <c r="D8" s="223"/>
      <c r="E8" s="314"/>
    </row>
    <row r="9" spans="1:7" ht="17.25" thickTop="1" thickBot="1">
      <c r="A9" s="288" t="s">
        <v>81</v>
      </c>
      <c r="B9" s="288" t="s">
        <v>7</v>
      </c>
      <c r="C9" s="289" t="s">
        <v>141</v>
      </c>
      <c r="D9" s="290" t="s">
        <v>82</v>
      </c>
      <c r="E9" s="291" t="s">
        <v>83</v>
      </c>
      <c r="G9" s="292" t="s">
        <v>145</v>
      </c>
    </row>
    <row r="10" spans="1:7">
      <c r="A10" s="293" t="s">
        <v>101</v>
      </c>
      <c r="B10" s="294">
        <v>1</v>
      </c>
      <c r="C10" s="299">
        <v>0</v>
      </c>
      <c r="D10" s="296"/>
      <c r="E10" s="297"/>
      <c r="G10" s="300">
        <f>50*B10</f>
        <v>50</v>
      </c>
    </row>
    <row r="11" spans="1:7">
      <c r="A11" s="315" t="s">
        <v>139</v>
      </c>
      <c r="B11" s="294">
        <v>1</v>
      </c>
      <c r="C11" s="299">
        <v>0</v>
      </c>
      <c r="D11" s="296"/>
      <c r="E11" s="297"/>
      <c r="G11" s="300">
        <v>0</v>
      </c>
    </row>
    <row r="12" spans="1:7">
      <c r="A12" s="293" t="s">
        <v>102</v>
      </c>
      <c r="B12" s="294">
        <v>2</v>
      </c>
      <c r="C12" s="299">
        <v>1</v>
      </c>
      <c r="D12" s="316"/>
      <c r="E12" s="297"/>
      <c r="G12" s="300">
        <v>0</v>
      </c>
    </row>
    <row r="13" spans="1:7">
      <c r="A13" s="315" t="s">
        <v>146</v>
      </c>
      <c r="B13" s="294">
        <v>1</v>
      </c>
      <c r="C13" s="299">
        <v>1</v>
      </c>
      <c r="D13" s="296"/>
      <c r="E13" s="297"/>
      <c r="G13" s="300">
        <v>110</v>
      </c>
    </row>
    <row r="14" spans="1:7">
      <c r="A14" s="293" t="s">
        <v>127</v>
      </c>
      <c r="B14" s="294">
        <v>1</v>
      </c>
      <c r="C14" s="299">
        <v>3</v>
      </c>
      <c r="D14" s="296"/>
      <c r="E14" s="297"/>
      <c r="G14" s="300">
        <v>0</v>
      </c>
    </row>
    <row r="15" spans="1:7">
      <c r="A15" s="293" t="s">
        <v>125</v>
      </c>
      <c r="B15" s="294">
        <v>0</v>
      </c>
      <c r="C15" s="299">
        <v>0</v>
      </c>
      <c r="D15" s="296"/>
      <c r="E15" s="297"/>
      <c r="G15" s="300">
        <v>0</v>
      </c>
    </row>
    <row r="16" spans="1:7" ht="16.5" thickBot="1">
      <c r="A16" s="317" t="s">
        <v>126</v>
      </c>
      <c r="B16" s="318">
        <v>0</v>
      </c>
      <c r="C16" s="319">
        <v>0</v>
      </c>
      <c r="D16" s="320"/>
      <c r="E16" s="321"/>
      <c r="G16" s="322">
        <f>300*B16</f>
        <v>0</v>
      </c>
    </row>
    <row r="17" spans="1:7" ht="16.5" thickTop="1">
      <c r="A17" s="92"/>
      <c r="B17" s="92"/>
      <c r="C17" s="92"/>
    </row>
    <row r="18" spans="1:7">
      <c r="A18" s="92"/>
      <c r="B18" s="92"/>
      <c r="F18" s="323" t="s">
        <v>147</v>
      </c>
      <c r="G18" s="324">
        <f>SUM(G3:G16,Martial!M3:M19)</f>
        <v>17560</v>
      </c>
    </row>
    <row r="19" spans="1:7">
      <c r="A19" s="92"/>
      <c r="B19" s="92"/>
      <c r="C19" s="92"/>
    </row>
    <row r="21" spans="1:7">
      <c r="A21" s="92"/>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Personal File</vt:lpstr>
      <vt:lpstr>Skills</vt:lpstr>
      <vt:lpstr>Feats</vt:lpstr>
      <vt:lpstr>Martial</vt:lpstr>
      <vt:lpstr>Equipment</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2007-08-17T04:53:18Z</cp:lastPrinted>
  <dcterms:created xsi:type="dcterms:W3CDTF">2000-10-24T15:39:59Z</dcterms:created>
  <dcterms:modified xsi:type="dcterms:W3CDTF">2014-03-07T22:54:58Z</dcterms:modified>
</cp:coreProperties>
</file>