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none"/>
  <bookViews>
    <workbookView xWindow="12105" yWindow="-15" windowWidth="11910" windowHeight="10725" tabRatio="638"/>
  </bookViews>
  <sheets>
    <sheet name="Personal File" sheetId="20" r:id="rId1"/>
    <sheet name="Skills" sheetId="15" r:id="rId2"/>
    <sheet name="Feats" sheetId="17" r:id="rId3"/>
    <sheet name="Martial" sheetId="6" r:id="rId4"/>
    <sheet name="Equipment" sheetId="19" r:id="rId5"/>
  </sheets>
  <definedNames>
    <definedName name="_xlnm.Print_Area" localSheetId="4">Equipment!#REF!</definedName>
    <definedName name="_xlnm.Print_Area" localSheetId="2">Feats!#REF!</definedName>
    <definedName name="_xlnm.Print_Area" localSheetId="3">Martial!#REF!</definedName>
    <definedName name="_xlnm.Print_Area" localSheetId="1">Skills!$A$1:$K$29</definedName>
  </definedNames>
  <calcPr calcId="145621"/>
</workbook>
</file>

<file path=xl/calcChain.xml><?xml version="1.0" encoding="utf-8"?>
<calcChain xmlns="http://schemas.openxmlformats.org/spreadsheetml/2006/main">
  <c r="D3" i="15" l="1"/>
  <c r="E3" i="15" s="1"/>
  <c r="H3" i="15"/>
  <c r="D4" i="15"/>
  <c r="E4" i="15" s="1"/>
  <c r="H4" i="15"/>
  <c r="D5" i="15"/>
  <c r="E5" i="15" s="1"/>
  <c r="G5" i="15"/>
  <c r="H5" i="15"/>
  <c r="D6" i="15"/>
  <c r="E6" i="15"/>
  <c r="G6" i="15" s="1"/>
  <c r="H6" i="15"/>
  <c r="D7" i="15"/>
  <c r="E7" i="15" s="1"/>
  <c r="G7" i="15" s="1"/>
  <c r="H7" i="15"/>
  <c r="D8" i="15"/>
  <c r="E8" i="15" s="1"/>
  <c r="G8" i="15" s="1"/>
  <c r="H8" i="15"/>
  <c r="D9" i="15"/>
  <c r="E9" i="15" s="1"/>
  <c r="G9" i="15" s="1"/>
  <c r="H9" i="15"/>
  <c r="D10" i="15"/>
  <c r="E10" i="15"/>
  <c r="G10" i="15" s="1"/>
  <c r="H10" i="15"/>
  <c r="D11" i="15"/>
  <c r="E11" i="15" s="1"/>
  <c r="G11" i="15" s="1"/>
  <c r="H11" i="15"/>
  <c r="D12" i="15"/>
  <c r="E12" i="15" s="1"/>
  <c r="H12" i="15"/>
  <c r="I12" i="15" s="1"/>
  <c r="D13" i="15"/>
  <c r="E13" i="15" s="1"/>
  <c r="G13" i="15" s="1"/>
  <c r="H13" i="15"/>
  <c r="D14" i="15"/>
  <c r="E14" i="15" s="1"/>
  <c r="H14" i="15"/>
  <c r="I14" i="15" s="1"/>
  <c r="D15" i="15"/>
  <c r="E15" i="15" s="1"/>
  <c r="G15" i="15" s="1"/>
  <c r="H15" i="15"/>
  <c r="D16" i="15"/>
  <c r="E16" i="15"/>
  <c r="G16" i="15" s="1"/>
  <c r="H16" i="15"/>
  <c r="D17" i="15"/>
  <c r="E17" i="15" s="1"/>
  <c r="G17" i="15" s="1"/>
  <c r="H17" i="15"/>
  <c r="D18" i="15"/>
  <c r="E18" i="15" s="1"/>
  <c r="G18" i="15" s="1"/>
  <c r="H18" i="15"/>
  <c r="D19" i="15"/>
  <c r="E19" i="15" s="1"/>
  <c r="G19" i="15" s="1"/>
  <c r="H19" i="15"/>
  <c r="D20" i="15"/>
  <c r="E20" i="15"/>
  <c r="G20" i="15" s="1"/>
  <c r="H20" i="15"/>
  <c r="D21" i="15"/>
  <c r="E21" i="15" s="1"/>
  <c r="G21" i="15" s="1"/>
  <c r="H21" i="15"/>
  <c r="D22" i="15"/>
  <c r="E22" i="15" s="1"/>
  <c r="G22" i="15" s="1"/>
  <c r="H22" i="15"/>
  <c r="D23" i="15"/>
  <c r="E23" i="15" s="1"/>
  <c r="G23" i="15" s="1"/>
  <c r="H23" i="15"/>
  <c r="D24" i="15"/>
  <c r="E24" i="15"/>
  <c r="H24" i="15"/>
  <c r="I24" i="15" s="1"/>
  <c r="D25" i="15"/>
  <c r="E25" i="15"/>
  <c r="G25" i="15" s="1"/>
  <c r="H25" i="15"/>
  <c r="D26" i="15"/>
  <c r="E26" i="15" s="1"/>
  <c r="H26" i="15"/>
  <c r="I26" i="15" s="1"/>
  <c r="D27" i="15"/>
  <c r="E27" i="15" s="1"/>
  <c r="G27" i="15" s="1"/>
  <c r="H27" i="15"/>
  <c r="D28" i="15"/>
  <c r="E28" i="15" s="1"/>
  <c r="G28" i="15" s="1"/>
  <c r="H28" i="15"/>
  <c r="D29" i="15"/>
  <c r="E29" i="15" s="1"/>
  <c r="H29" i="15"/>
  <c r="I29" i="15" s="1"/>
  <c r="D30" i="15"/>
  <c r="E30" i="15" s="1"/>
  <c r="H30" i="15"/>
  <c r="I30" i="15" s="1"/>
  <c r="D31" i="15"/>
  <c r="E31" i="15" s="1"/>
  <c r="G31" i="15" s="1"/>
  <c r="H31" i="15"/>
  <c r="D32" i="15"/>
  <c r="E32" i="15"/>
  <c r="G32" i="15" s="1"/>
  <c r="H32" i="15"/>
  <c r="D33" i="15"/>
  <c r="E33" i="15" s="1"/>
  <c r="G33" i="15" s="1"/>
  <c r="H33" i="15"/>
  <c r="D34" i="15"/>
  <c r="E34" i="15" s="1"/>
  <c r="G34" i="15" s="1"/>
  <c r="H34" i="15"/>
  <c r="D35" i="15"/>
  <c r="E35" i="15" s="1"/>
  <c r="H35" i="15"/>
  <c r="I35" i="15" s="1"/>
  <c r="D36" i="15"/>
  <c r="E36" i="15" s="1"/>
  <c r="H36" i="15"/>
  <c r="I36" i="15" s="1"/>
  <c r="D37" i="15"/>
  <c r="E37" i="15" s="1"/>
  <c r="H37" i="15"/>
  <c r="I37" i="15" s="1"/>
  <c r="D38" i="15"/>
  <c r="E38" i="15" s="1"/>
  <c r="G38" i="15" s="1"/>
  <c r="H38" i="15"/>
  <c r="D39" i="15"/>
  <c r="E39" i="15"/>
  <c r="G39" i="15" s="1"/>
  <c r="H39" i="15"/>
  <c r="I9" i="15" l="1"/>
  <c r="I7" i="15"/>
  <c r="I23" i="15"/>
  <c r="I31" i="15"/>
  <c r="I27" i="15"/>
  <c r="I25" i="15"/>
  <c r="I22" i="15"/>
  <c r="I20" i="15"/>
  <c r="I15" i="15"/>
  <c r="I13" i="15"/>
  <c r="I39" i="15"/>
  <c r="I28" i="15"/>
  <c r="I21" i="15"/>
  <c r="I8" i="15"/>
  <c r="I6" i="15"/>
  <c r="I38" i="15"/>
  <c r="I34" i="15"/>
  <c r="I32" i="15"/>
  <c r="I18" i="15"/>
  <c r="I16" i="15"/>
  <c r="I11" i="15"/>
  <c r="I33" i="15"/>
  <c r="I19" i="15"/>
  <c r="I17" i="15"/>
  <c r="I10" i="15"/>
  <c r="I5" i="15"/>
  <c r="G4" i="15"/>
  <c r="I4" i="15" s="1"/>
  <c r="G3" i="15"/>
  <c r="I3" i="15" s="1"/>
  <c r="I4" i="6"/>
  <c r="H4" i="6" l="1"/>
  <c r="J4" i="6" s="1"/>
  <c r="F10" i="6" l="1"/>
  <c r="F9" i="6"/>
  <c r="C9" i="6" l="1"/>
  <c r="I3" i="6" l="1"/>
  <c r="I5" i="6"/>
  <c r="H3" i="6"/>
  <c r="H5" i="6"/>
  <c r="J5" i="6" l="1"/>
  <c r="J3" i="6"/>
  <c r="G15" i="19"/>
  <c r="C15" i="19"/>
  <c r="M23" i="6" l="1"/>
  <c r="M22" i="6"/>
  <c r="M21" i="6"/>
  <c r="M25" i="6" l="1"/>
  <c r="G19" i="19"/>
  <c r="E10" i="20"/>
  <c r="E48" i="15" l="1"/>
  <c r="E46" i="15"/>
  <c r="E45" i="15"/>
  <c r="E44" i="15" s="1"/>
  <c r="I9" i="6" l="1"/>
  <c r="I10" i="6" l="1"/>
  <c r="I6" i="6"/>
  <c r="B44" i="15" l="1"/>
  <c r="D42" i="15" l="1"/>
  <c r="C13" i="20"/>
  <c r="C12" i="20"/>
  <c r="C11" i="20"/>
  <c r="C10" i="20"/>
  <c r="C9" i="20"/>
  <c r="C8" i="20"/>
  <c r="H9" i="6" l="1"/>
  <c r="J9" i="6" s="1"/>
  <c r="H10" i="6"/>
  <c r="J10" i="6" s="1"/>
  <c r="E11" i="20"/>
  <c r="E13" i="20" s="1"/>
  <c r="E12" i="20" s="1"/>
  <c r="B7" i="20"/>
  <c r="C6" i="6"/>
  <c r="H6" i="6"/>
  <c r="J6" i="6" s="1"/>
  <c r="D40" i="15"/>
  <c r="E40" i="15" s="1"/>
  <c r="G40" i="15" s="1"/>
  <c r="D41" i="15"/>
  <c r="D43" i="15"/>
  <c r="E43" i="15" s="1"/>
  <c r="G43" i="15" s="1"/>
  <c r="H43" i="15"/>
  <c r="H42" i="15"/>
  <c r="I42" i="15" s="1"/>
  <c r="H41" i="15"/>
  <c r="I41" i="15" s="1"/>
  <c r="H40" i="15"/>
  <c r="G18" i="6"/>
  <c r="E9" i="20" s="1"/>
  <c r="E41" i="15"/>
  <c r="E42" i="15"/>
  <c r="I40" i="15" l="1"/>
  <c r="I43" i="15"/>
</calcChain>
</file>

<file path=xl/comments1.xml><?xml version="1.0" encoding="utf-8"?>
<comments xmlns="http://schemas.openxmlformats.org/spreadsheetml/2006/main">
  <authors>
    <author>Alexis Álvarez</author>
  </authors>
  <commentList>
    <comment ref="E8" authorId="0">
      <text>
        <r>
          <rPr>
            <sz val="12"/>
            <color indexed="81"/>
            <rFont val="Times New Roman"/>
            <family val="1"/>
          </rPr>
          <t>See PHB 162</t>
        </r>
      </text>
    </comment>
    <comment ref="E10" authorId="0">
      <text>
        <r>
          <rPr>
            <sz val="12"/>
            <color indexed="81"/>
            <rFont val="Times New Roman"/>
            <family val="1"/>
          </rPr>
          <t>[(3 * 8 Centaur) * 75%] + [(2 * 8 Ranger) * 75%] + (6 * 1 Con)</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Cloak of Resistance +1</t>
        </r>
      </text>
    </comment>
    <comment ref="F4" authorId="0">
      <text>
        <r>
          <rPr>
            <sz val="12"/>
            <color indexed="81"/>
            <rFont val="Times New Roman"/>
            <family val="1"/>
          </rPr>
          <t>Cloak of Resistance +1</t>
        </r>
      </text>
    </comment>
    <comment ref="F5" authorId="0">
      <text>
        <r>
          <rPr>
            <sz val="12"/>
            <color indexed="81"/>
            <rFont val="Times New Roman"/>
            <family val="1"/>
          </rPr>
          <t>Cloak of Resistance +1</t>
        </r>
      </text>
    </comment>
    <comment ref="F7" authorId="0">
      <text>
        <r>
          <rPr>
            <sz val="12"/>
            <color indexed="81"/>
            <rFont val="Times New Roman"/>
            <family val="1"/>
          </rPr>
          <t>Studded Leather Barding -5</t>
        </r>
      </text>
    </comment>
    <comment ref="F9" authorId="0">
      <text>
        <r>
          <rPr>
            <sz val="12"/>
            <color indexed="81"/>
            <rFont val="Times New Roman"/>
            <family val="1"/>
          </rPr>
          <t>Studded Leather Barding -1</t>
        </r>
      </text>
    </comment>
    <comment ref="F16" authorId="0">
      <text>
        <r>
          <rPr>
            <sz val="12"/>
            <color indexed="81"/>
            <rFont val="Times New Roman"/>
            <family val="1"/>
          </rPr>
          <t>Studded Leather Barding -1</t>
        </r>
      </text>
    </comment>
    <comment ref="F20" authorId="0">
      <text>
        <r>
          <rPr>
            <sz val="12"/>
            <color indexed="81"/>
            <rFont val="Times New Roman"/>
            <family val="1"/>
          </rPr>
          <t>Survival Synergy +2</t>
        </r>
      </text>
    </comment>
    <comment ref="F21" authorId="0">
      <text>
        <r>
          <rPr>
            <sz val="12"/>
            <color indexed="81"/>
            <rFont val="Times New Roman"/>
            <family val="1"/>
          </rPr>
          <t>Studded Leather Barding -1</t>
        </r>
      </text>
    </comment>
    <comment ref="F23" authorId="0">
      <text>
        <r>
          <rPr>
            <sz val="12"/>
            <color indexed="81"/>
            <rFont val="Times New Roman"/>
            <family val="1"/>
          </rPr>
          <t>Studded Leather Barding -1</t>
        </r>
      </text>
    </comment>
    <comment ref="F25" authorId="0">
      <text>
        <r>
          <rPr>
            <sz val="12"/>
            <color indexed="81"/>
            <rFont val="Times New Roman"/>
            <family val="1"/>
          </rPr>
          <t>Survival Synergy +2</t>
        </r>
      </text>
    </comment>
    <comment ref="F28" authorId="0">
      <text>
        <r>
          <rPr>
            <sz val="12"/>
            <color indexed="81"/>
            <rFont val="Times New Roman"/>
            <family val="1"/>
          </rPr>
          <t>Studded Leather Barding -1</t>
        </r>
      </text>
    </comment>
    <comment ref="F35" authorId="0">
      <text>
        <r>
          <rPr>
            <sz val="12"/>
            <color indexed="81"/>
            <rFont val="Times New Roman"/>
            <family val="1"/>
          </rPr>
          <t>Studded Leather Barding -1</t>
        </r>
      </text>
    </comment>
    <comment ref="F41" authorId="0">
      <text>
        <r>
          <rPr>
            <sz val="12"/>
            <color indexed="81"/>
            <rFont val="Times New Roman"/>
            <family val="1"/>
          </rPr>
          <t>Studded Leather Barding -1</t>
        </r>
      </text>
    </comment>
  </commentList>
</comments>
</file>

<file path=xl/comments3.xml><?xml version="1.0" encoding="utf-8"?>
<comments xmlns="http://schemas.openxmlformats.org/spreadsheetml/2006/main">
  <authors>
    <author>Alexis Álvarez</author>
  </authors>
  <commentList>
    <comment ref="C2"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3"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C4" authorId="0">
      <text>
        <r>
          <rPr>
            <sz val="12"/>
            <color indexed="81"/>
            <rFont val="Times New Roman"/>
            <family val="1"/>
          </rPr>
          <t xml:space="preserve">You can get greater distance out of a ranged weapon.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When you use a projectile weapon, such as a bow, its range increment increases by one-half (multiply by 1½).  When you use a thrown weapon, its range increment is doubled.
</t>
        </r>
        <r>
          <rPr>
            <b/>
            <sz val="12"/>
            <color indexed="81"/>
            <rFont val="Times New Roman"/>
            <family val="1"/>
          </rPr>
          <t xml:space="preserve">Special:  </t>
        </r>
        <r>
          <rPr>
            <sz val="12"/>
            <color indexed="81"/>
            <rFont val="Times New Roman"/>
            <family val="1"/>
          </rPr>
          <t>A fighter may select Far Shot as one of his fighter bonus feats (see page 38).
PHB 94</t>
        </r>
      </text>
    </comment>
    <comment ref="A7" authorId="0">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A8" authorId="0">
      <text>
        <r>
          <rPr>
            <sz val="12"/>
            <color indexed="81"/>
            <rFont val="Times New Roman"/>
            <family val="1"/>
          </rPr>
          <t xml:space="preserve">At 6th level, a ranger’s aptitude in his chosen combat style (archery or two-weapon combat) improves.  If he selected archery at 2nd level, he is treated as having the Manyshot feat (page 97), even if he does not have the normal prerequisites for that feat.
If the ranger selected two-weapon combat at 2nd level, he is treated as having the Improved Two-Weapon Fighting feat (page 96), even if he does not have the normal prerequisites for that feat.  As before, the benefits of the ranger’s chosen style apply only when he wears light or no armor.  He loses all benefits of his combat style when wearing medium or heavy armor.
PHB 48
You can fire multiple arrows simultaneously against a nearby target.
</t>
        </r>
        <r>
          <rPr>
            <b/>
            <sz val="12"/>
            <color indexed="81"/>
            <rFont val="Times New Roman"/>
            <family val="1"/>
          </rPr>
          <t>Prerequisites:</t>
        </r>
        <r>
          <rPr>
            <sz val="12"/>
            <color indexed="81"/>
            <rFont val="Times New Roman"/>
            <family val="1"/>
          </rPr>
          <t xml:space="preserve">  Dex 17, Point Blank Shot, Rapid Shot, base attack bonus +6
</t>
        </r>
        <r>
          <rPr>
            <b/>
            <sz val="12"/>
            <color indexed="81"/>
            <rFont val="Times New Roman"/>
            <family val="1"/>
          </rPr>
          <t xml:space="preserve">Benefit:  </t>
        </r>
        <r>
          <rPr>
            <sz val="12"/>
            <color indexed="81"/>
            <rFont val="Times New Roman"/>
            <family val="1"/>
          </rPr>
          <t xml:space="preserve">As a standard action, you may fire two arrows at a single opponent within 30 feet.  Both arrows use the same attack roll (with a –4 penalty) to determine success and deal damage normally (but see Special).
For every five points of base attack bonus you have above +6, you may add one additional arrow to this attack, to a maximum of four arrows at a base attack bonus of +16.  However, each arrow after the second adds a cumulative –2 penalty on the attack roll (for a total penalty of –6 for three arrows and –8 for four).
Damage reduction and other resistances apply separately against each arrow fired.
</t>
        </r>
        <r>
          <rPr>
            <b/>
            <sz val="12"/>
            <color indexed="81"/>
            <rFont val="Times New Roman"/>
            <family val="1"/>
          </rPr>
          <t xml:space="preserve">Special:  </t>
        </r>
        <r>
          <rPr>
            <sz val="12"/>
            <color indexed="81"/>
            <rFont val="Times New Roman"/>
            <family val="1"/>
          </rPr>
          <t>Regardless of the number of arrows you fire, you apply precision-based damage (such as sneak attack damage) only once.  If you score a critical hit, only the first arrow fired deals critical damage; all others deal regular damage.
A fighter may select Manyshot as one of his fighter bonus feats (see page 38).
A 6th-level ranger who has chosen the archery combat style is treated as having Manyshot even if he does not have the prerequisites for it, but only when he is wearing light or no armor (see page 48).
PHB 97</t>
        </r>
      </text>
    </comment>
    <comment ref="A9" authorId="0">
      <text>
        <r>
          <rPr>
            <sz val="12"/>
            <color indexed="81"/>
            <rFont val="Times New Roman"/>
            <family val="1"/>
          </rPr>
          <t xml:space="preserve">You can follow the trails of creatures and characters across most
types of terrain.
</t>
        </r>
        <r>
          <rPr>
            <b/>
            <sz val="12"/>
            <color indexed="81"/>
            <rFont val="Times New Roman"/>
            <family val="1"/>
          </rPr>
          <t xml:space="preserve">Benefit:  </t>
        </r>
        <r>
          <rPr>
            <sz val="12"/>
            <color indexed="81"/>
            <rFont val="Times New Roman"/>
            <family val="1"/>
          </rPr>
          <t xml:space="preserve">To find tracks or to follow them for 1 mile requires a successful Survival check.  You must make another Survival check every time the tracks become difficult to follow, such as when other tracks cross them or when the tracks backtrack and diverge.
You move at half your normal speed (or at your normal speed with a –5 penalty on the check, or at up to twice your normal speed with a –20 penalty on the check).
If you fail a Survival check, you can retry after 1 hour (outdoors) or 10 minutes (indoors) of searching.
</t>
        </r>
        <r>
          <rPr>
            <b/>
            <sz val="12"/>
            <color indexed="81"/>
            <rFont val="Times New Roman"/>
            <family val="1"/>
          </rPr>
          <t xml:space="preserve">Normal:  </t>
        </r>
        <r>
          <rPr>
            <sz val="12"/>
            <color indexed="81"/>
            <rFont val="Times New Roman"/>
            <family val="1"/>
          </rPr>
          <t xml:space="preserve">Without this feat, you can use the Survival skill to find tracks, but you can follow them only if the DC for the task is 10 or lower. Alternatively, you can use the Search skill to find a footprint or similar sign of a creature’s passage using the DCs given above, but you can’t use Search to follow tracks, even if someone else has already found them.
</t>
        </r>
        <r>
          <rPr>
            <b/>
            <sz val="12"/>
            <color indexed="81"/>
            <rFont val="Times New Roman"/>
            <family val="1"/>
          </rPr>
          <t xml:space="preserve">Special:  </t>
        </r>
        <r>
          <rPr>
            <sz val="12"/>
            <color indexed="81"/>
            <rFont val="Times New Roman"/>
            <family val="1"/>
          </rPr>
          <t>A ranger automatically has Track as a bonus feat. He
need not select it.  This feat does not allow you to find or follow the tracks made by a subject of a pass without trace spell.
PHB 101</t>
        </r>
      </text>
    </comment>
    <comment ref="A10"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A11" authorId="0">
      <text>
        <r>
          <rPr>
            <sz val="12"/>
            <color indexed="81"/>
            <rFont val="Times New Roman"/>
            <family val="1"/>
          </rPr>
          <t>A druid can use body language, vocalizations, and demeanor to improve the attitude of an animal (such as a bear or a monitor lizard).  This ability functions just like a Diplomacy check made to improve the attitude of a person (see Chapter 4: Skills).  The druid rolls 1d20 and adds her druid level and her Charisma modifier to determine the wild empathy check result.  The typical domestic animal has a starting attitude of indifferent, while wild animals are usually unfriendly.
To use wild empathy, the druid and the animal must be able to study each other, which means that they must be within 30 feet of one another under normal conditions.  Generally, influencing an animal in this way takes 1 minute but, as with influencing people, it might take more or less time.
A druid can also use this ability to influence a magical beast with an Intelligence score of 1 or 2 (such as a basilisk or a girallon), but she takes a –4 penalty on the check.
PHB 35</t>
        </r>
      </text>
    </comment>
  </commentList>
</comments>
</file>

<file path=xl/comments4.xml><?xml version="1.0" encoding="utf-8"?>
<comments xmlns="http://schemas.openxmlformats.org/spreadsheetml/2006/main">
  <authors>
    <author>Alexis Álvarez</author>
  </authors>
  <commentList>
    <comment ref="A9" authorId="0">
      <text>
        <r>
          <rPr>
            <sz val="12"/>
            <color indexed="81"/>
            <rFont val="Times New Roman"/>
            <family val="1"/>
          </rPr>
          <t>A bane weapon excels at attacking one type or subtype of creature. Against its designated foe, its effective enhancement bonus is +2 better than its normal enhancement bonus (so a +1 longsword is a +3 longsword against its foe). It deals an extra 2d6 points of damage against the foe. Bows, crossbows, and slings so crafted bestow the bane quality upon their ammunition.
Moderate conjuration; CL 8th; Craft Magic Arms and Armor, summon monster I; Price +1 bonus.
DMG 224</t>
        </r>
      </text>
    </comment>
    <comment ref="F9" authorId="0">
      <text>
        <r>
          <rPr>
            <sz val="12"/>
            <color indexed="81"/>
            <rFont val="Times New Roman"/>
            <family val="1"/>
          </rPr>
          <t>Far Shot feat</t>
        </r>
      </text>
    </comment>
    <comment ref="F10" authorId="0">
      <text>
        <r>
          <rPr>
            <sz val="12"/>
            <color indexed="81"/>
            <rFont val="Times New Roman"/>
            <family val="1"/>
          </rPr>
          <t>Far Shot feat</t>
        </r>
      </text>
    </comment>
  </commentList>
</comments>
</file>

<file path=xl/comments5.xml><?xml version="1.0" encoding="utf-8"?>
<comments xmlns="http://schemas.openxmlformats.org/spreadsheetml/2006/main">
  <authors>
    <author>Alexis Álvarez</author>
  </authors>
  <commentList>
    <comment ref="A7" authorId="0">
      <text>
        <r>
          <rPr>
            <sz val="12"/>
            <color indexed="81"/>
            <rFont val="Times New Roman"/>
            <family val="1"/>
          </rPr>
          <t>This nondescript, small leather pouch has a light blue silk drawstring.  This pouch contains enough trail rations to feed a Medium creature for one day.
Every morning at sunrise, the pouch magically creates another day’s worth of rations.
Magic Item Compendium 160</t>
        </r>
      </text>
    </comment>
    <comment ref="A8" authorId="0">
      <text>
        <r>
          <rPr>
            <sz val="12"/>
            <color indexed="81"/>
            <rFont val="Times New Roman"/>
            <family val="1"/>
          </rPr>
          <t>This runed silver brooch shows signs of considerable use.
This brooch is useful in dangerous battles.  When your hit points are reduced to –1 or lower, you automatically become stable (assuming the damage wasn’t enough to kill you).
A brooch of stability functions once per day.
Magic Item Compendium 83</t>
        </r>
      </text>
    </comment>
    <comment ref="A9" authorId="0">
      <text>
        <r>
          <rPr>
            <b/>
            <sz val="12"/>
            <color indexed="81"/>
            <rFont val="Times New Roman"/>
            <family val="1"/>
          </rPr>
          <t xml:space="preserve">Price (Item Level):  </t>
        </r>
        <r>
          <rPr>
            <sz val="12"/>
            <color indexed="81"/>
            <rFont val="Times New Roman"/>
            <family val="1"/>
          </rPr>
          <t xml:space="preserve">1,500 gp (5th)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1 lb.
Activating a belt of one mighty blow grants extra damage on your next melee attack made before the end of your turn.  A light weapon deals an extra 1d8 points of damage, a one-handed weapon deals an extra 2d6 points of damage, and a two-handed weapon deals an extra 3d6 points of damage.
Magic Item Compendium 74</t>
        </r>
      </text>
    </comment>
    <comment ref="A14" authorId="0">
      <text>
        <r>
          <rPr>
            <sz val="12"/>
            <color indexed="81"/>
            <rFont val="Times New Roman"/>
            <family val="1"/>
          </rPr>
          <t>Rust:  This small sack appears normal and empty. However, anyone reaching into the bag feels a small, fuzzy ball.  If the ball is removed and tossed up to 20 feet away, it turns into an animal.  The animal serves the character who drew it from the bag for 10 minutes (or until slain or ordered back into the bag), at which point it disappears.  It can follow any of the commands described in the Handle Animal skill (page 74 of the Player’s Handbook).  Each of the three kinds of a bag of tricks produces a different set of animals.  Use the following tables to determine what animals can be drawn out of each.
The heavy warhorse appears with harness and tack and accepts the character who drew it from the bag as a rider. Animals produced are always random, and only one may exist at a time.  Up to ten animals can be drawn from the bag each week.
Faint or moderate conjuration; CL 3rd (gray), 5th (rust), 9th (tan); Craft Wondrous Item, summon nature’s ally II (gray), summon nature’s ally III (rust), or summon nature’s ally V (tan); Price 900 gp (gray); 3,000 gp (rust); 6,300 gp (tan).
01 - 30  Wolverine
31 - 60  Wolf
61 - 85  Boar
86 - 100 Black Bear
DMG 248</t>
        </r>
      </text>
    </comment>
  </commentList>
</comments>
</file>

<file path=xl/sharedStrings.xml><?xml version="1.0" encoding="utf-8"?>
<sst xmlns="http://schemas.openxmlformats.org/spreadsheetml/2006/main" count="324" uniqueCount="194">
  <si>
    <t>Race:</t>
  </si>
  <si>
    <t>Sex:</t>
  </si>
  <si>
    <t>Strength:</t>
  </si>
  <si>
    <t>Dexterity:</t>
  </si>
  <si>
    <t>Properties</t>
  </si>
  <si>
    <t>Melee Weapon</t>
  </si>
  <si>
    <t>Dmg</t>
  </si>
  <si>
    <t>Qty.</t>
  </si>
  <si>
    <t>Ranged Weapon</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</si>
  <si>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</si>
  <si>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</si>
  <si>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</si>
  <si>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</si>
  <si>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</si>
  <si>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</si>
  <si>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</si>
  <si>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</si>
  <si>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</si>
  <si>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</si>
  <si>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</si>
  <si>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</si>
  <si>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</si>
  <si>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</si>
  <si>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</si>
  <si>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</si>
  <si>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</si>
  <si>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</si>
  <si>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</si>
  <si>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</si>
  <si>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</si>
  <si>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</si>
  <si>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</si>
  <si>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</si>
  <si>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</si>
  <si>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</si>
  <si>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</si>
  <si>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</si>
  <si>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</si>
  <si>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</si>
  <si>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</si>
  <si>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</si>
  <si>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</si>
  <si>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</si>
  <si>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</si>
  <si>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</si>
  <si>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</si>
  <si>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</si>
  <si>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</si>
  <si>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</si>
  <si>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</si>
  <si>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</si>
  <si>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</si>
  <si>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</si>
  <si>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</si>
  <si>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</si>
  <si>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</si>
  <si>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</si>
  <si>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</si>
  <si>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</si>
  <si>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</si>
  <si>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</si>
  <si>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</si>
  <si>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</si>
  <si>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</si>
  <si>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</si>
  <si>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</si>
  <si>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</si>
  <si>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</si>
  <si>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</si>
  <si>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</si>
  <si>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</si>
  <si>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</si>
  <si>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</si>
  <si>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</si>
  <si>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</si>
  <si>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</si>
  <si>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</si>
  <si>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</si>
  <si>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</si>
  <si>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</si>
  <si>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</si>
  <si>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</si>
  <si>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</si>
  <si>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</si>
  <si>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</si>
  <si>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</si>
  <si>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</si>
  <si>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1d8</t>
  </si>
  <si>
    <t>Speak Language</t>
  </si>
  <si>
    <t>Bludgeon</t>
  </si>
  <si>
    <t>Knowledge:  Nature</t>
  </si>
  <si>
    <t>Knowledge:  Arcana</t>
  </si>
  <si>
    <t>Knowledge:  Religion</t>
  </si>
  <si>
    <t>Centaur</t>
  </si>
  <si>
    <t>+2 Natural Armor</t>
  </si>
  <si>
    <t>Centaur Outfit</t>
  </si>
  <si>
    <t>Chaotic Neutral</t>
  </si>
  <si>
    <t>Male</t>
  </si>
  <si>
    <t>x3</t>
  </si>
  <si>
    <t>Waterskin</t>
  </si>
  <si>
    <t>Sleight of Hand</t>
  </si>
  <si>
    <t>Survival</t>
  </si>
  <si>
    <t>Aegis</t>
  </si>
  <si>
    <t>Played by Wayne Willis</t>
  </si>
  <si>
    <t>Roll</t>
  </si>
  <si>
    <t>Centaur Features</t>
  </si>
  <si>
    <t>Feats</t>
  </si>
  <si>
    <t>Weapon Proficiencies</t>
  </si>
  <si>
    <t>2 Hooves 1d4</t>
  </si>
  <si>
    <t>Sylvan, Common, Elven</t>
  </si>
  <si>
    <t>2-Hoof Attack</t>
  </si>
  <si>
    <t>1d4</t>
  </si>
  <si>
    <t>x2</t>
  </si>
  <si>
    <t>FF AC:</t>
  </si>
  <si>
    <t>Profession:  [type]</t>
  </si>
  <si>
    <t>Perform:  [type]</t>
  </si>
  <si>
    <t>Craft:  [type]</t>
  </si>
  <si>
    <t>1st:  Point Blank Shot</t>
  </si>
  <si>
    <t>Backpack</t>
  </si>
  <si>
    <t>Flint &amp; Steel</t>
  </si>
  <si>
    <t>Blanket</t>
  </si>
  <si>
    <t>40’</t>
  </si>
  <si>
    <t>Initiative:</t>
  </si>
  <si>
    <t>Actual Speed:</t>
  </si>
  <si>
    <t>Atk</t>
  </si>
  <si>
    <t>Add +1 bonus within 30’</t>
  </si>
  <si>
    <t>Darkvision 60’</t>
  </si>
  <si>
    <t>Attack Bonus:</t>
  </si>
  <si>
    <t>Gold Pieces</t>
  </si>
  <si>
    <t>Weight</t>
  </si>
  <si>
    <t>seven</t>
  </si>
  <si>
    <t>Value</t>
  </si>
  <si>
    <t>Everburning Torch</t>
  </si>
  <si>
    <t>Total Equity:</t>
  </si>
  <si>
    <t>Skill/Save</t>
  </si>
  <si>
    <t>Centaur 1</t>
  </si>
  <si>
    <t>Centaur 2</t>
  </si>
  <si>
    <t>Centaur 3</t>
  </si>
  <si>
    <t>Centaur 4</t>
  </si>
  <si>
    <t>Simple Weapons</t>
  </si>
  <si>
    <t>Heavy Lance &amp; Composite Longbow</t>
  </si>
  <si>
    <t>Belt of One Mighty Blow</t>
  </si>
  <si>
    <t>+2d6 to one-handed weapon</t>
  </si>
  <si>
    <t>1 use/day</t>
  </si>
  <si>
    <t>2</t>
  </si>
  <si>
    <t>4th:  Precise Shot</t>
  </si>
  <si>
    <t>Ranger</t>
  </si>
  <si>
    <t>Ranger Features</t>
  </si>
  <si>
    <t>Track</t>
  </si>
  <si>
    <t>Wild Empathy</t>
  </si>
  <si>
    <t>Ranger 1</t>
  </si>
  <si>
    <t>Favored Enemy:  Dragon</t>
  </si>
  <si>
    <t>+1 vs. dragons</t>
  </si>
  <si>
    <t>Arrows</t>
  </si>
  <si>
    <t>1d6</t>
  </si>
  <si>
    <t>Combat Style:  Archery</t>
  </si>
  <si>
    <t>Ranger 2</t>
  </si>
  <si>
    <t>Equity on this page:</t>
  </si>
  <si>
    <t>+0</t>
  </si>
  <si>
    <t>Alchemist’s Fire (1)</t>
  </si>
  <si>
    <t>1</t>
  </si>
  <si>
    <t>Dragonbane Composite Longbow Str +4</t>
  </si>
  <si>
    <t>Darr’s Pike (MW Longspear)</t>
  </si>
  <si>
    <t>Piercing</t>
  </si>
  <si>
    <t>Bracers of Armor +1</t>
  </si>
  <si>
    <t>-</t>
  </si>
  <si>
    <t>-5</t>
  </si>
  <si>
    <t>Longsword</t>
  </si>
  <si>
    <t>Greataxe +1</t>
  </si>
  <si>
    <t>Brooch of Stability</t>
  </si>
  <si>
    <t>HPs don't drop to -10</t>
  </si>
  <si>
    <t>MW Studded Leather Barding</t>
  </si>
  <si>
    <t>Scrolls and Potions</t>
  </si>
  <si>
    <t>Level</t>
  </si>
  <si>
    <t>CLev</t>
  </si>
  <si>
    <t>Cloak of Resistance +1</t>
  </si>
  <si>
    <t>Sack</t>
  </si>
  <si>
    <t>Everlasting Rations</t>
  </si>
  <si>
    <t>1d12</t>
  </si>
  <si>
    <t>+4+1</t>
  </si>
  <si>
    <t>Slashing</t>
  </si>
  <si>
    <t>+4</t>
  </si>
  <si>
    <t>19-20,x2</t>
  </si>
  <si>
    <t>6</t>
  </si>
  <si>
    <t>Endurance</t>
  </si>
  <si>
    <t>6th:  Far Shot</t>
  </si>
  <si>
    <t>Touch AC:</t>
  </si>
  <si>
    <t>Bag of Tricks, Rust</t>
  </si>
  <si>
    <t>Ring of Protection +1</t>
  </si>
  <si>
    <r>
      <t>100</t>
    </r>
    <r>
      <rPr>
        <sz val="13"/>
        <rFont val="Times New Roman"/>
        <family val="1"/>
      </rPr>
      <t>/</t>
    </r>
    <r>
      <rPr>
        <sz val="13"/>
        <color indexed="51"/>
        <rFont val="Times New Roman"/>
        <family val="1"/>
      </rPr>
      <t>200</t>
    </r>
    <r>
      <rPr>
        <sz val="13"/>
        <rFont val="Times New Roman"/>
        <family val="1"/>
      </rPr>
      <t>/</t>
    </r>
    <r>
      <rPr>
        <sz val="13"/>
        <color indexed="10"/>
        <rFont val="Times New Roman"/>
        <family val="1"/>
      </rPr>
      <t>300</t>
    </r>
  </si>
  <si>
    <r>
      <t xml:space="preserve">Potion of </t>
    </r>
    <r>
      <rPr>
        <i/>
        <sz val="12"/>
        <rFont val="Times New Roman"/>
        <family val="1"/>
      </rPr>
      <t>Cure Light Wounds</t>
    </r>
  </si>
  <si>
    <r>
      <t xml:space="preserve">Potion of </t>
    </r>
    <r>
      <rPr>
        <i/>
        <sz val="12"/>
        <rFont val="Times New Roman"/>
        <family val="1"/>
      </rPr>
      <t>Cure Moderate Wounds</t>
    </r>
  </si>
  <si>
    <t>-1</t>
  </si>
  <si>
    <t>Ranger 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</si>
</sst>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4">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53"/>
      <name val="Times New Roman"/>
      <family val="1"/>
    </font>
    <font>
      <i/>
      <sz val="14"/>
      <color indexed="57"/>
      <name val="Times New Roman"/>
      <family val="1"/>
    </font>
    <font>
      <i/>
      <sz val="22"/>
      <color indexed="44"/>
      <name val="Times New Roman"/>
      <family val="1"/>
    </font>
    <font>
      <i/>
      <sz val="12"/>
      <color indexed="42"/>
      <name val="Times New Roman"/>
      <family val="1"/>
    </font>
    <font>
      <i/>
      <sz val="18"/>
      <color indexed="10"/>
      <name val="Times New Roman"/>
      <family val="1"/>
    </font>
    <font>
      <b/>
      <sz val="13"/>
      <color rgb="FF00CC00"/>
      <name val="Times New Roman"/>
      <family val="1"/>
    </font>
    <font>
      <sz val="13"/>
      <color rgb="FFFFC000"/>
      <name val="Times New Roman"/>
      <family val="1"/>
    </font>
    <font>
      <b/>
      <sz val="13"/>
      <color rgb="FF7030A0"/>
      <name val="Times New Roman"/>
      <family val="1"/>
    </font>
    <font>
      <b/>
      <sz val="13"/>
      <color rgb="FF0000FF"/>
      <name val="Times New Roman"/>
      <family val="1"/>
    </font>
    <font>
      <b/>
      <sz val="13"/>
      <color rgb="FFFFC000"/>
      <name val="Times New Roman"/>
      <family val="1"/>
    </font>
    <font>
      <sz val="13"/>
      <color rgb="FFFF0000"/>
      <name val="Times New Roman"/>
      <family val="1"/>
    </font>
    <font>
      <b/>
      <sz val="13"/>
      <color rgb="FF00B050"/>
      <name val="Times New Roman"/>
      <family val="1"/>
    </font>
    <font>
      <b/>
      <sz val="12"/>
      <color rgb="FFFFC000"/>
      <name val="Times New Roman"/>
      <family val="1"/>
    </font>
    <font>
      <sz val="12"/>
      <color rgb="FFFFC000"/>
      <name val="Times New Roman"/>
      <family val="1"/>
    </font>
    <font>
      <i/>
      <sz val="12"/>
      <name val="Times New Roman"/>
      <family val="1"/>
    </font>
    <font>
      <b/>
      <sz val="12"/>
      <color indexed="81"/>
      <name val="Times New Roman"/>
      <family val="1"/>
    </font>
    <font>
      <i/>
      <sz val="18"/>
      <color rgb="FF008000"/>
      <name val="Times New Roman"/>
      <family val="1"/>
    </font>
    <font>
      <sz val="13"/>
      <color rgb="FF008000"/>
      <name val="Times New Roman"/>
      <family val="1"/>
    </font>
  </fonts>
  <fills count="18">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theme="0" tint="-0.249977111117893"/>
        <bgColor indexed="64"/>
      </patternFill>
    </fill>
    <fill>
      <patternFill patternType="solid">
        <fgColor rgb="FF7030A0"/>
        <bgColor indexed="64"/>
      </patternFill>
    </fill>
    <fill>
      <patternFill patternType="solid">
        <fgColor rgb="FFFF0000"/>
        <bgColor indexed="64"/>
      </patternFill>
    </fill>
    <fill>
      <patternFill patternType="solid">
        <fgColor theme="0" tint="-0.249977111117893"/>
        <bgColor indexed="55"/>
      </patternFill>
    </fill>
    <fill>
      <patternFill patternType="solid">
        <fgColor rgb="FFCCFFCC"/>
        <bgColor indexed="55"/>
      </patternFill>
    </fill>
    <fill>
      <patternFill patternType="solid">
        <fgColor rgb="FFCCFFCC"/>
        <bgColor indexed="64"/>
      </patternFill>
    </fill>
    <fill>
      <patternFill patternType="solid">
        <fgColor rgb="FFFFFF00"/>
        <bgColor indexed="64"/>
      </patternFill>
    </fill>
    <fill>
      <patternFill patternType="solid">
        <fgColor rgb="FFFFC000"/>
        <bgColor indexed="64"/>
      </patternFill>
    </fill>
  </fills>
  <borders count="10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hair">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style="medium">
        <color indexed="64"/>
      </top>
      <bottom style="medium">
        <color indexed="64"/>
      </bottom>
      <diagonal/>
    </border>
    <border>
      <left/>
      <right style="double">
        <color indexed="64"/>
      </right>
      <top/>
      <bottom style="thin">
        <color indexed="64"/>
      </bottom>
      <diagonal/>
    </border>
    <border>
      <left style="double">
        <color indexed="64"/>
      </left>
      <right/>
      <top style="double">
        <color indexed="64"/>
      </top>
      <bottom style="thick">
        <color rgb="FFFFC000"/>
      </bottom>
      <diagonal/>
    </border>
    <border>
      <left/>
      <right/>
      <top style="double">
        <color indexed="64"/>
      </top>
      <bottom style="thick">
        <color rgb="FFFFC000"/>
      </bottom>
      <diagonal/>
    </border>
    <border>
      <left/>
      <right style="double">
        <color indexed="64"/>
      </right>
      <top style="double">
        <color indexed="64"/>
      </top>
      <bottom style="thick">
        <color rgb="FFFFC000"/>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double">
        <color indexed="64"/>
      </top>
      <bottom style="medium">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hair">
        <color indexed="64"/>
      </top>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style="medium">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thin">
        <color indexed="64"/>
      </right>
      <top style="medium">
        <color indexed="64"/>
      </top>
      <bottom/>
      <diagonal/>
    </border>
    <border>
      <left style="double">
        <color indexed="64"/>
      </left>
      <right style="hair">
        <color indexed="64"/>
      </right>
      <top style="hair">
        <color indexed="64"/>
      </top>
      <bottom style="hair">
        <color indexed="64"/>
      </bottom>
      <diagonal/>
    </border>
    <border>
      <left style="double">
        <color indexed="64"/>
      </left>
      <right style="double">
        <color indexed="64"/>
      </right>
      <top/>
      <bottom/>
      <diagonal/>
    </border>
    <border>
      <left/>
      <right style="hair">
        <color indexed="64"/>
      </right>
      <top style="medium">
        <color indexed="64"/>
      </top>
      <bottom style="hair">
        <color indexed="64"/>
      </bottom>
      <diagonal/>
    </border>
  </borders>
  <cellStyleXfs count="3">
    <xf numFmtId="0" fontId="0" fillId="0" borderId="0"/>
    <xf numFmtId="0" fontId="34" fillId="0" borderId="0" applyNumberFormat="0" applyFill="0" applyBorder="0" applyAlignment="0" applyProtection="0">
      <alignment vertical="top"/>
      <protection locked="0"/>
    </xf>
    <xf numFmtId="9" fontId="1" fillId="0" borderId="0" applyFont="0" applyFill="0" applyBorder="0" applyAlignment="0" applyProtection="0"/>
  </cellStyleXfs>
  <cellXfs count="387">
    <xf numFmtId="0" fontId="0" fillId="0" borderId="0" xfId="0"/>
    <xf numFmtId="0" fontId="37" fillId="0" borderId="40" xfId="0" applyFont="1" applyBorder="1" applyAlignment="1">
      <alignment horizontal="centerContinuous" vertical="center" wrapText="1"/>
    </xf>
    <xf numFmtId="0" fontId="45" fillId="11" borderId="43" xfId="0" applyNumberFormat="1" applyFont="1" applyFill="1" applyBorder="1" applyAlignment="1">
      <alignment horizontal="center" vertical="center" wrapText="1"/>
    </xf>
    <xf numFmtId="0" fontId="11" fillId="4" borderId="44" xfId="0" applyNumberFormat="1" applyFont="1" applyFill="1" applyBorder="1" applyAlignment="1">
      <alignment horizontal="center" vertical="center"/>
    </xf>
    <xf numFmtId="0" fontId="11" fillId="4" borderId="68" xfId="0" applyFont="1" applyFill="1" applyBorder="1" applyAlignment="1">
      <alignment horizontal="center" vertical="center"/>
    </xf>
    <xf numFmtId="0" fontId="40" fillId="0" borderId="40" xfId="0" applyFont="1" applyBorder="1" applyAlignment="1">
      <alignment horizontal="centerContinuous" vertical="center" wrapText="1"/>
    </xf>
    <xf numFmtId="164" fontId="1" fillId="0" borderId="48" xfId="0" applyNumberFormat="1" applyFont="1" applyBorder="1" applyAlignment="1">
      <alignment horizontal="center" vertical="center"/>
    </xf>
    <xf numFmtId="1" fontId="49" fillId="11" borderId="75" xfId="0" applyNumberFormat="1" applyFont="1" applyFill="1" applyBorder="1" applyAlignment="1">
      <alignment horizontal="center" vertical="center"/>
    </xf>
    <xf numFmtId="164" fontId="1" fillId="0" borderId="56" xfId="0" applyNumberFormat="1" applyFont="1" applyBorder="1" applyAlignment="1">
      <alignment horizontal="center" vertical="center"/>
    </xf>
    <xf numFmtId="1" fontId="49" fillId="11" borderId="77" xfId="0" applyNumberFormat="1" applyFont="1" applyFill="1" applyBorder="1" applyAlignment="1">
      <alignment horizontal="center" vertical="center"/>
    </xf>
    <xf numFmtId="0" fontId="4" fillId="0" borderId="84" xfId="0" applyFont="1" applyBorder="1" applyAlignment="1">
      <alignment horizontal="center" vertical="center"/>
    </xf>
    <xf numFmtId="0" fontId="38" fillId="3" borderId="70" xfId="0" applyFont="1" applyFill="1" applyBorder="1" applyAlignment="1">
      <alignment horizontal="right" vertical="center"/>
    </xf>
    <xf numFmtId="0" fontId="38" fillId="3" borderId="71" xfId="0" applyFont="1" applyFill="1" applyBorder="1" applyAlignment="1">
      <alignment horizontal="left" vertical="center"/>
    </xf>
    <xf numFmtId="0" fontId="20" fillId="3" borderId="71" xfId="0" applyFont="1" applyFill="1" applyBorder="1" applyAlignment="1">
      <alignment horizontal="left" vertical="center"/>
    </xf>
    <xf numFmtId="0" fontId="3" fillId="3" borderId="71" xfId="0" applyFont="1" applyFill="1" applyBorder="1" applyAlignment="1">
      <alignment horizontal="centerContinuous" vertical="center"/>
    </xf>
    <xf numFmtId="0" fontId="4" fillId="3" borderId="71" xfId="0" applyFont="1" applyFill="1" applyBorder="1" applyAlignment="1">
      <alignment horizontal="centerContinuous" vertical="center"/>
    </xf>
    <xf numFmtId="0" fontId="39" fillId="3" borderId="72" xfId="1" applyFont="1" applyFill="1" applyBorder="1" applyAlignment="1" applyProtection="1">
      <alignment horizontal="right" vertical="center"/>
    </xf>
    <xf numFmtId="0" fontId="0" fillId="0" borderId="0" xfId="0" applyAlignment="1">
      <alignment vertical="center"/>
    </xf>
    <xf numFmtId="0" fontId="5" fillId="0" borderId="1" xfId="0" applyFont="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5" fillId="0" borderId="0" xfId="0" applyFont="1" applyBorder="1" applyAlignment="1">
      <alignment horizontal="right" vertical="center"/>
    </xf>
    <xf numFmtId="0" fontId="6" fillId="0" borderId="2" xfId="0" applyFont="1" applyBorder="1" applyAlignment="1">
      <alignment horizontal="left" vertical="center"/>
    </xf>
    <xf numFmtId="0" fontId="6" fillId="0" borderId="0" xfId="0" applyFont="1" applyBorder="1" applyAlignment="1">
      <alignment horizontal="centerContinuous" vertical="center"/>
    </xf>
    <xf numFmtId="0" fontId="5" fillId="2" borderId="18" xfId="0" applyFont="1" applyFill="1" applyBorder="1" applyAlignment="1">
      <alignment horizontal="right" vertical="center"/>
    </xf>
    <xf numFmtId="49" fontId="6" fillId="0" borderId="60" xfId="0" applyNumberFormat="1" applyFont="1" applyFill="1" applyBorder="1" applyAlignment="1">
      <alignment horizontal="centerContinuous" vertical="center"/>
    </xf>
    <xf numFmtId="0" fontId="6" fillId="0" borderId="31" xfId="0" applyFont="1" applyFill="1" applyBorder="1" applyAlignment="1">
      <alignment horizontal="centerContinuous" vertical="center"/>
    </xf>
    <xf numFmtId="0" fontId="5" fillId="2" borderId="59" xfId="0" applyFont="1" applyFill="1" applyBorder="1" applyAlignment="1">
      <alignment horizontal="right" vertical="center"/>
    </xf>
    <xf numFmtId="49" fontId="6" fillId="0" borderId="58" xfId="0" applyNumberFormat="1" applyFont="1" applyBorder="1" applyAlignment="1">
      <alignment horizontal="center" vertical="center"/>
    </xf>
    <xf numFmtId="0" fontId="3" fillId="2" borderId="12" xfId="0" applyFont="1" applyFill="1" applyBorder="1" applyAlignment="1">
      <alignment horizontal="right" vertical="center"/>
    </xf>
    <xf numFmtId="49" fontId="1" fillId="0" borderId="29" xfId="0" applyNumberFormat="1" applyFont="1" applyFill="1" applyBorder="1" applyAlignment="1">
      <alignment horizontal="centerContinuous" vertical="center"/>
    </xf>
    <xf numFmtId="0" fontId="1" fillId="0" borderId="38" xfId="0" applyFont="1" applyBorder="1" applyAlignment="1">
      <alignment horizontal="centerContinuous" vertical="center"/>
    </xf>
    <xf numFmtId="0" fontId="47" fillId="2" borderId="13" xfId="0" applyFont="1" applyFill="1" applyBorder="1" applyAlignment="1">
      <alignment horizontal="right" vertical="center"/>
    </xf>
    <xf numFmtId="0" fontId="6" fillId="0" borderId="14" xfId="0" applyFont="1" applyFill="1" applyBorder="1" applyAlignment="1">
      <alignment horizontal="center" vertical="center"/>
    </xf>
    <xf numFmtId="0" fontId="7" fillId="3" borderId="16" xfId="0" applyFont="1" applyFill="1" applyBorder="1" applyAlignment="1">
      <alignment horizontal="right" vertical="center"/>
    </xf>
    <xf numFmtId="0" fontId="8" fillId="0" borderId="17" xfId="0" applyFont="1" applyBorder="1" applyAlignment="1">
      <alignment horizontal="center" vertical="center"/>
    </xf>
    <xf numFmtId="0" fontId="26" fillId="0" borderId="17" xfId="0" applyNumberFormat="1" applyFont="1" applyBorder="1" applyAlignment="1">
      <alignment horizontal="center" vertical="center"/>
    </xf>
    <xf numFmtId="0" fontId="7" fillId="2" borderId="15" xfId="0" applyFont="1" applyFill="1" applyBorder="1" applyAlignment="1">
      <alignment horizontal="right" vertical="center"/>
    </xf>
    <xf numFmtId="0" fontId="12" fillId="3" borderId="5" xfId="0" applyFont="1" applyFill="1" applyBorder="1" applyAlignment="1">
      <alignment horizontal="right" vertical="center"/>
    </xf>
    <xf numFmtId="0" fontId="6" fillId="0" borderId="3" xfId="0" quotePrefix="1" applyFont="1" applyBorder="1" applyAlignment="1">
      <alignment horizontal="center" vertical="center"/>
    </xf>
    <xf numFmtId="49" fontId="26" fillId="0" borderId="17" xfId="0" applyNumberFormat="1" applyFont="1" applyBorder="1" applyAlignment="1">
      <alignment horizontal="center" vertical="center"/>
    </xf>
    <xf numFmtId="0" fontId="7" fillId="2" borderId="4" xfId="0" applyFont="1" applyFill="1" applyBorder="1" applyAlignment="1">
      <alignment horizontal="right" vertical="center"/>
    </xf>
    <xf numFmtId="164" fontId="5" fillId="9" borderId="36" xfId="0" applyNumberFormat="1" applyFont="1" applyFill="1" applyBorder="1" applyAlignment="1">
      <alignment horizontal="center" vertical="center"/>
    </xf>
    <xf numFmtId="0" fontId="6" fillId="0" borderId="0" xfId="0" applyFont="1" applyBorder="1" applyAlignment="1">
      <alignment horizontal="left" vertical="center"/>
    </xf>
    <xf numFmtId="0" fontId="9" fillId="3" borderId="5" xfId="0" applyFont="1" applyFill="1" applyBorder="1" applyAlignment="1">
      <alignment horizontal="right" vertical="center"/>
    </xf>
    <xf numFmtId="0" fontId="8"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49" fontId="5" fillId="0" borderId="35" xfId="0" applyNumberFormat="1" applyFont="1" applyBorder="1" applyAlignment="1">
      <alignment horizontal="center" vertical="center"/>
    </xf>
    <xf numFmtId="0" fontId="41" fillId="3" borderId="5" xfId="0" applyFont="1" applyFill="1" applyBorder="1" applyAlignment="1">
      <alignment horizontal="right" vertical="center"/>
    </xf>
    <xf numFmtId="0" fontId="10" fillId="2" borderId="4" xfId="0" applyFont="1" applyFill="1" applyBorder="1" applyAlignment="1">
      <alignment horizontal="right" vertical="center"/>
    </xf>
    <xf numFmtId="49" fontId="6" fillId="0" borderId="35" xfId="0" applyNumberFormat="1" applyFont="1" applyBorder="1" applyAlignment="1">
      <alignment horizontal="center" vertical="center"/>
    </xf>
    <xf numFmtId="0" fontId="22" fillId="3" borderId="5" xfId="0" applyFont="1" applyFill="1" applyBorder="1" applyAlignment="1">
      <alignment horizontal="right" vertical="center"/>
    </xf>
    <xf numFmtId="0" fontId="8" fillId="0" borderId="3" xfId="0" applyFont="1" applyBorder="1" applyAlignment="1">
      <alignment horizontal="center" vertical="center"/>
    </xf>
    <xf numFmtId="0" fontId="13" fillId="3" borderId="19" xfId="0" applyFont="1" applyFill="1" applyBorder="1" applyAlignment="1">
      <alignment horizontal="right" vertical="center"/>
    </xf>
    <xf numFmtId="0" fontId="6" fillId="0" borderId="29" xfId="0" quotePrefix="1" applyFont="1" applyBorder="1" applyAlignment="1">
      <alignment horizontal="center" vertical="center"/>
    </xf>
    <xf numFmtId="49" fontId="26" fillId="0" borderId="29" xfId="0" applyNumberFormat="1" applyFont="1" applyBorder="1" applyAlignment="1">
      <alignment horizontal="center" vertical="center"/>
    </xf>
    <xf numFmtId="0" fontId="10" fillId="2" borderId="30" xfId="0" applyFont="1" applyFill="1" applyBorder="1" applyAlignment="1">
      <alignment horizontal="right" vertical="center"/>
    </xf>
    <xf numFmtId="49" fontId="6" fillId="0" borderId="14" xfId="0" applyNumberFormat="1" applyFont="1" applyBorder="1" applyAlignment="1">
      <alignment horizontal="center"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25" fillId="0" borderId="28"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 fillId="0" borderId="0" xfId="0" applyFont="1" applyBorder="1" applyAlignment="1">
      <alignment vertical="center"/>
    </xf>
    <xf numFmtId="0" fontId="11" fillId="4" borderId="26" xfId="0" applyFont="1" applyFill="1" applyBorder="1" applyAlignment="1">
      <alignment horizontal="centerContinuous" vertical="center"/>
    </xf>
    <xf numFmtId="0" fontId="11" fillId="4" borderId="27" xfId="0" applyFont="1" applyFill="1" applyBorder="1" applyAlignment="1">
      <alignment horizontal="center" vertical="center"/>
    </xf>
    <xf numFmtId="0" fontId="11" fillId="4" borderId="27" xfId="0" applyFont="1" applyFill="1" applyBorder="1" applyAlignment="1">
      <alignment horizontal="center" vertical="center" wrapText="1"/>
    </xf>
    <xf numFmtId="0" fontId="11" fillId="4" borderId="27" xfId="0" applyNumberFormat="1" applyFont="1" applyFill="1" applyBorder="1" applyAlignment="1">
      <alignment horizontal="center" vertical="center" wrapText="1"/>
    </xf>
    <xf numFmtId="0" fontId="3" fillId="0" borderId="0" xfId="0" applyFont="1" applyBorder="1" applyAlignment="1">
      <alignment vertical="center"/>
    </xf>
    <xf numFmtId="0" fontId="7" fillId="0" borderId="1" xfId="0" applyFont="1" applyFill="1" applyBorder="1" applyAlignment="1">
      <alignment vertical="center"/>
    </xf>
    <xf numFmtId="0" fontId="5" fillId="0" borderId="32" xfId="0" applyNumberFormat="1" applyFont="1" applyFill="1" applyBorder="1" applyAlignment="1">
      <alignment horizontal="center" vertical="center"/>
    </xf>
    <xf numFmtId="49" fontId="17" fillId="0" borderId="32" xfId="0" applyNumberFormat="1" applyFont="1" applyFill="1" applyBorder="1" applyAlignment="1">
      <alignment horizontal="center" vertical="center"/>
    </xf>
    <xf numFmtId="0" fontId="17" fillId="0" borderId="33" xfId="0" applyNumberFormat="1" applyFont="1" applyFill="1" applyBorder="1" applyAlignment="1">
      <alignment horizontal="center" vertical="center"/>
    </xf>
    <xf numFmtId="49" fontId="6" fillId="0" borderId="33" xfId="0" applyNumberFormat="1" applyFont="1" applyFill="1" applyBorder="1" applyAlignment="1">
      <alignment horizontal="center" vertical="center"/>
    </xf>
    <xf numFmtId="0" fontId="42" fillId="11" borderId="33" xfId="0" applyNumberFormat="1" applyFont="1" applyFill="1" applyBorder="1" applyAlignment="1">
      <alignment horizontal="center" vertical="center"/>
    </xf>
    <xf numFmtId="0" fontId="6" fillId="0" borderId="34" xfId="0" applyNumberFormat="1" applyFont="1" applyFill="1" applyBorder="1" applyAlignment="1">
      <alignment horizontal="center" vertical="center"/>
    </xf>
    <xf numFmtId="0" fontId="43" fillId="0" borderId="1" xfId="0" applyFont="1" applyFill="1" applyBorder="1" applyAlignment="1">
      <alignment vertical="center"/>
    </xf>
    <xf numFmtId="0" fontId="5" fillId="0" borderId="32" xfId="0" applyFont="1" applyFill="1" applyBorder="1" applyAlignment="1">
      <alignment horizontal="center" vertical="center"/>
    </xf>
    <xf numFmtId="49" fontId="24" fillId="0" borderId="32" xfId="0" applyNumberFormat="1" applyFont="1" applyFill="1" applyBorder="1" applyAlignment="1">
      <alignment horizontal="center" vertical="center"/>
    </xf>
    <xf numFmtId="0" fontId="24" fillId="0" borderId="33" xfId="0" applyNumberFormat="1" applyFont="1" applyFill="1" applyBorder="1" applyAlignment="1">
      <alignment horizontal="center" vertical="center"/>
    </xf>
    <xf numFmtId="0" fontId="12" fillId="0" borderId="33" xfId="0" applyNumberFormat="1" applyFont="1" applyFill="1" applyBorder="1" applyAlignment="1">
      <alignment horizontal="center" vertical="center"/>
    </xf>
    <xf numFmtId="0" fontId="6" fillId="0" borderId="32" xfId="0" applyFont="1" applyFill="1" applyBorder="1" applyAlignment="1">
      <alignment horizontal="center" vertical="center" wrapText="1"/>
    </xf>
    <xf numFmtId="1" fontId="6" fillId="0" borderId="32" xfId="0" applyNumberFormat="1" applyFont="1" applyFill="1" applyBorder="1" applyAlignment="1">
      <alignment horizontal="center" vertical="center" wrapText="1"/>
    </xf>
    <xf numFmtId="0" fontId="6" fillId="0" borderId="2" xfId="0" quotePrefix="1" applyFont="1" applyFill="1" applyBorder="1" applyAlignment="1">
      <alignment horizontal="center" vertical="center"/>
    </xf>
    <xf numFmtId="0" fontId="44" fillId="0" borderId="66" xfId="0" applyFont="1" applyFill="1" applyBorder="1" applyAlignment="1">
      <alignment vertical="center"/>
    </xf>
    <xf numFmtId="0" fontId="5" fillId="0" borderId="67" xfId="0" applyFont="1" applyFill="1" applyBorder="1" applyAlignment="1">
      <alignment horizontal="center" vertical="center"/>
    </xf>
    <xf numFmtId="49" fontId="28" fillId="0" borderId="67" xfId="0" applyNumberFormat="1" applyFont="1" applyFill="1" applyBorder="1" applyAlignment="1">
      <alignment horizontal="center" vertical="center"/>
    </xf>
    <xf numFmtId="0" fontId="28" fillId="0" borderId="67" xfId="0" applyNumberFormat="1" applyFont="1" applyFill="1" applyBorder="1" applyAlignment="1">
      <alignment horizontal="center" vertical="center"/>
    </xf>
    <xf numFmtId="0" fontId="45" fillId="0" borderId="67" xfId="0" applyFont="1" applyFill="1" applyBorder="1" applyAlignment="1">
      <alignment horizontal="center" vertical="center" wrapText="1"/>
    </xf>
    <xf numFmtId="0" fontId="6" fillId="0" borderId="67" xfId="0" applyFont="1" applyFill="1" applyBorder="1" applyAlignment="1">
      <alignment horizontal="center" vertical="center" wrapText="1"/>
    </xf>
    <xf numFmtId="1" fontId="6" fillId="0" borderId="67" xfId="0" applyNumberFormat="1" applyFont="1" applyFill="1" applyBorder="1" applyAlignment="1">
      <alignment horizontal="center" vertical="center" wrapText="1"/>
    </xf>
    <xf numFmtId="0" fontId="42" fillId="11" borderId="67" xfId="0" applyNumberFormat="1" applyFont="1" applyFill="1" applyBorder="1" applyAlignment="1">
      <alignment horizontal="center" vertical="center"/>
    </xf>
    <xf numFmtId="0" fontId="6" fillId="0" borderId="69" xfId="0" quotePrefix="1" applyFont="1" applyFill="1" applyBorder="1" applyAlignment="1">
      <alignment horizontal="center" vertical="center"/>
    </xf>
    <xf numFmtId="0" fontId="10" fillId="0" borderId="1" xfId="0" applyFont="1" applyFill="1" applyBorder="1" applyAlignment="1">
      <alignment vertical="center"/>
    </xf>
    <xf numFmtId="0" fontId="6" fillId="0" borderId="32" xfId="0" applyNumberFormat="1" applyFont="1" applyFill="1" applyBorder="1" applyAlignment="1">
      <alignment horizontal="center" vertical="center"/>
    </xf>
    <xf numFmtId="49" fontId="16" fillId="0" borderId="32" xfId="0" applyNumberFormat="1" applyFont="1" applyFill="1" applyBorder="1" applyAlignment="1">
      <alignment horizontal="center" vertical="center"/>
    </xf>
    <xf numFmtId="0" fontId="16" fillId="0" borderId="33" xfId="0" applyNumberFormat="1" applyFont="1" applyFill="1" applyBorder="1" applyAlignment="1">
      <alignment horizontal="center" vertical="center"/>
    </xf>
    <xf numFmtId="0" fontId="6" fillId="0" borderId="33"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0" fontId="32" fillId="0" borderId="0" xfId="0" applyFont="1" applyBorder="1" applyAlignment="1">
      <alignment vertical="center"/>
    </xf>
    <xf numFmtId="0" fontId="13" fillId="0" borderId="1" xfId="0" applyFont="1" applyFill="1" applyBorder="1" applyAlignment="1">
      <alignment vertical="center"/>
    </xf>
    <xf numFmtId="49" fontId="23" fillId="0" borderId="32" xfId="0" applyNumberFormat="1" applyFont="1" applyFill="1" applyBorder="1" applyAlignment="1">
      <alignment horizontal="center" vertical="center"/>
    </xf>
    <xf numFmtId="0" fontId="23" fillId="0" borderId="33" xfId="0" applyNumberFormat="1" applyFont="1" applyFill="1" applyBorder="1" applyAlignment="1">
      <alignment horizontal="center" vertical="center"/>
    </xf>
    <xf numFmtId="0" fontId="13" fillId="0" borderId="33"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9" fillId="0" borderId="1" xfId="0" applyFont="1" applyFill="1" applyBorder="1" applyAlignment="1">
      <alignment vertical="center"/>
    </xf>
    <xf numFmtId="49" fontId="27" fillId="0" borderId="32" xfId="0" applyNumberFormat="1" applyFont="1" applyFill="1" applyBorder="1" applyAlignment="1">
      <alignment horizontal="center" vertical="center"/>
    </xf>
    <xf numFmtId="0" fontId="27" fillId="0" borderId="33"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32" xfId="0" applyNumberFormat="1" applyFont="1" applyFill="1" applyBorder="1" applyAlignment="1">
      <alignment horizontal="center" vertical="center"/>
    </xf>
    <xf numFmtId="49" fontId="16" fillId="5" borderId="32" xfId="0" applyNumberFormat="1" applyFont="1" applyFill="1" applyBorder="1" applyAlignment="1">
      <alignment horizontal="center" vertical="center"/>
    </xf>
    <xf numFmtId="0" fontId="16" fillId="5" borderId="33" xfId="0" applyNumberFormat="1" applyFont="1" applyFill="1" applyBorder="1" applyAlignment="1">
      <alignment horizontal="center" vertical="center"/>
    </xf>
    <xf numFmtId="49" fontId="6" fillId="5" borderId="33" xfId="0" applyNumberFormat="1" applyFont="1" applyFill="1" applyBorder="1" applyAlignment="1">
      <alignment horizontal="center" vertical="center"/>
    </xf>
    <xf numFmtId="0" fontId="33" fillId="5" borderId="33" xfId="0" applyNumberFormat="1" applyFont="1" applyFill="1" applyBorder="1" applyAlignment="1">
      <alignment horizontal="center" vertical="center"/>
    </xf>
    <xf numFmtId="0" fontId="6" fillId="5" borderId="34" xfId="0" applyNumberFormat="1" applyFont="1" applyFill="1" applyBorder="1" applyAlignment="1">
      <alignment horizontal="center" vertical="center"/>
    </xf>
    <xf numFmtId="0" fontId="31" fillId="0" borderId="0" xfId="0" applyFont="1" applyBorder="1" applyAlignment="1">
      <alignment vertical="center"/>
    </xf>
    <xf numFmtId="0" fontId="10" fillId="6" borderId="1" xfId="0" applyFont="1" applyFill="1" applyBorder="1" applyAlignment="1">
      <alignment vertical="center"/>
    </xf>
    <xf numFmtId="0" fontId="6" fillId="6" borderId="32" xfId="0" applyNumberFormat="1" applyFont="1" applyFill="1" applyBorder="1" applyAlignment="1">
      <alignment horizontal="center" vertical="center"/>
    </xf>
    <xf numFmtId="49" fontId="16" fillId="6" borderId="32" xfId="0" applyNumberFormat="1" applyFont="1" applyFill="1" applyBorder="1" applyAlignment="1">
      <alignment horizontal="center" vertical="center"/>
    </xf>
    <xf numFmtId="0" fontId="16" fillId="6" borderId="33" xfId="0" applyNumberFormat="1" applyFont="1" applyFill="1" applyBorder="1" applyAlignment="1">
      <alignment horizontal="center" vertical="center"/>
    </xf>
    <xf numFmtId="49" fontId="6" fillId="6" borderId="33" xfId="0" applyNumberFormat="1" applyFont="1" applyFill="1" applyBorder="1" applyAlignment="1">
      <alignment horizontal="center" vertical="center"/>
    </xf>
    <xf numFmtId="0" fontId="6" fillId="6" borderId="34" xfId="0" applyNumberFormat="1" applyFont="1" applyFill="1" applyBorder="1" applyAlignment="1">
      <alignment horizontal="center" vertical="center"/>
    </xf>
    <xf numFmtId="0" fontId="13" fillId="5" borderId="1" xfId="0" applyFont="1" applyFill="1" applyBorder="1" applyAlignment="1">
      <alignment vertical="center"/>
    </xf>
    <xf numFmtId="49" fontId="23" fillId="5" borderId="32" xfId="0" applyNumberFormat="1" applyFont="1" applyFill="1" applyBorder="1" applyAlignment="1">
      <alignment horizontal="center" vertical="center"/>
    </xf>
    <xf numFmtId="0" fontId="23" fillId="5" borderId="33"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32" xfId="0" applyNumberFormat="1" applyFont="1" applyFill="1" applyBorder="1" applyAlignment="1">
      <alignment horizontal="center" vertical="center"/>
    </xf>
    <xf numFmtId="0" fontId="28" fillId="0" borderId="33" xfId="0" applyNumberFormat="1" applyFont="1" applyFill="1" applyBorder="1" applyAlignment="1">
      <alignment horizontal="center" vertical="center"/>
    </xf>
    <xf numFmtId="0" fontId="13" fillId="6" borderId="1" xfId="0" applyFont="1" applyFill="1" applyBorder="1" applyAlignment="1">
      <alignment vertical="center"/>
    </xf>
    <xf numFmtId="49" fontId="23" fillId="7" borderId="32" xfId="0" applyNumberFormat="1" applyFont="1" applyFill="1" applyBorder="1" applyAlignment="1">
      <alignment horizontal="center" vertical="center"/>
    </xf>
    <xf numFmtId="0" fontId="23" fillId="7" borderId="33" xfId="0" applyNumberFormat="1" applyFont="1" applyFill="1" applyBorder="1" applyAlignment="1">
      <alignment horizontal="center" vertical="center"/>
    </xf>
    <xf numFmtId="0" fontId="23" fillId="6" borderId="33" xfId="0" applyNumberFormat="1" applyFont="1" applyFill="1" applyBorder="1" applyAlignment="1">
      <alignment horizontal="center" vertical="center"/>
    </xf>
    <xf numFmtId="0" fontId="10" fillId="2" borderId="1" xfId="0" applyFont="1" applyFill="1" applyBorder="1" applyAlignment="1">
      <alignment vertical="center"/>
    </xf>
    <xf numFmtId="0" fontId="6" fillId="2" borderId="32" xfId="0" applyNumberFormat="1" applyFont="1" applyFill="1" applyBorder="1" applyAlignment="1">
      <alignment horizontal="center" vertical="center"/>
    </xf>
    <xf numFmtId="49" fontId="16" fillId="2" borderId="32" xfId="0" applyNumberFormat="1" applyFont="1" applyFill="1" applyBorder="1" applyAlignment="1">
      <alignment horizontal="center" vertical="center"/>
    </xf>
    <xf numFmtId="0" fontId="16" fillId="2" borderId="33" xfId="0" applyNumberFormat="1" applyFont="1" applyFill="1" applyBorder="1" applyAlignment="1">
      <alignment horizontal="center" vertical="center"/>
    </xf>
    <xf numFmtId="49" fontId="6" fillId="2" borderId="33" xfId="0" applyNumberFormat="1" applyFont="1" applyFill="1" applyBorder="1" applyAlignment="1">
      <alignment horizontal="center" vertical="center"/>
    </xf>
    <xf numFmtId="0" fontId="6" fillId="2" borderId="34" xfId="0" applyNumberFormat="1" applyFont="1" applyFill="1" applyBorder="1" applyAlignment="1">
      <alignment horizontal="center" vertical="center"/>
    </xf>
    <xf numFmtId="0" fontId="22" fillId="8" borderId="1" xfId="0" applyFont="1" applyFill="1" applyBorder="1" applyAlignment="1">
      <alignment vertical="center"/>
    </xf>
    <xf numFmtId="0" fontId="6" fillId="8" borderId="32" xfId="0" applyNumberFormat="1" applyFont="1" applyFill="1" applyBorder="1" applyAlignment="1">
      <alignment horizontal="center" vertical="center"/>
    </xf>
    <xf numFmtId="49" fontId="28" fillId="8" borderId="32" xfId="0" applyNumberFormat="1" applyFont="1" applyFill="1" applyBorder="1" applyAlignment="1">
      <alignment horizontal="center" vertical="center"/>
    </xf>
    <xf numFmtId="0" fontId="28" fillId="8" borderId="33" xfId="0" applyNumberFormat="1" applyFont="1" applyFill="1" applyBorder="1" applyAlignment="1">
      <alignment horizontal="center" vertical="center"/>
    </xf>
    <xf numFmtId="0" fontId="22" fillId="8" borderId="33" xfId="0" applyNumberFormat="1" applyFont="1" applyFill="1" applyBorder="1" applyAlignment="1">
      <alignment horizontal="center" vertical="center"/>
    </xf>
    <xf numFmtId="49" fontId="6" fillId="8" borderId="33" xfId="0" applyNumberFormat="1" applyFont="1" applyFill="1" applyBorder="1" applyAlignment="1">
      <alignment horizontal="center" vertical="center"/>
    </xf>
    <xf numFmtId="0" fontId="6" fillId="8" borderId="34" xfId="0" applyNumberFormat="1" applyFont="1" applyFill="1" applyBorder="1" applyAlignment="1">
      <alignment horizontal="center" vertical="center"/>
    </xf>
    <xf numFmtId="0" fontId="12" fillId="8" borderId="1" xfId="0" applyFont="1" applyFill="1" applyBorder="1" applyAlignment="1">
      <alignment vertical="center"/>
    </xf>
    <xf numFmtId="49" fontId="24" fillId="8" borderId="32" xfId="0" applyNumberFormat="1" applyFont="1" applyFill="1" applyBorder="1" applyAlignment="1">
      <alignment horizontal="center" vertical="center"/>
    </xf>
    <xf numFmtId="0" fontId="24" fillId="8" borderId="33" xfId="0" applyNumberFormat="1" applyFont="1" applyFill="1" applyBorder="1" applyAlignment="1">
      <alignment horizontal="center" vertical="center"/>
    </xf>
    <xf numFmtId="0" fontId="12" fillId="5" borderId="1" xfId="0" applyFont="1" applyFill="1" applyBorder="1" applyAlignment="1">
      <alignment vertical="center"/>
    </xf>
    <xf numFmtId="49" fontId="24" fillId="5" borderId="32" xfId="0" applyNumberFormat="1" applyFont="1" applyFill="1" applyBorder="1" applyAlignment="1">
      <alignment horizontal="center" vertical="center"/>
    </xf>
    <xf numFmtId="0" fontId="24" fillId="5" borderId="33" xfId="0" applyNumberFormat="1" applyFont="1" applyFill="1" applyBorder="1" applyAlignment="1">
      <alignment horizontal="center" vertical="center"/>
    </xf>
    <xf numFmtId="0" fontId="13" fillId="2" borderId="1" xfId="0" applyFont="1" applyFill="1" applyBorder="1" applyAlignment="1">
      <alignment vertical="center"/>
    </xf>
    <xf numFmtId="49" fontId="23" fillId="2" borderId="32" xfId="0" applyNumberFormat="1" applyFont="1" applyFill="1" applyBorder="1" applyAlignment="1">
      <alignment horizontal="center" vertical="center"/>
    </xf>
    <xf numFmtId="0" fontId="23" fillId="2" borderId="33" xfId="0" applyNumberFormat="1" applyFont="1" applyFill="1" applyBorder="1" applyAlignment="1">
      <alignment horizontal="center" vertical="center"/>
    </xf>
    <xf numFmtId="0" fontId="13" fillId="10" borderId="1" xfId="0" applyFont="1" applyFill="1" applyBorder="1" applyAlignment="1">
      <alignment vertical="center"/>
    </xf>
    <xf numFmtId="0" fontId="6" fillId="13" borderId="32" xfId="0" applyNumberFormat="1" applyFont="1" applyFill="1" applyBorder="1" applyAlignment="1">
      <alignment horizontal="center" vertical="center"/>
    </xf>
    <xf numFmtId="49" fontId="28" fillId="13" borderId="32" xfId="0" applyNumberFormat="1" applyFont="1" applyFill="1" applyBorder="1" applyAlignment="1">
      <alignment horizontal="center" vertical="center"/>
    </xf>
    <xf numFmtId="0" fontId="28" fillId="13" borderId="33" xfId="0" applyNumberFormat="1" applyFont="1" applyFill="1" applyBorder="1" applyAlignment="1">
      <alignment horizontal="center" vertical="center"/>
    </xf>
    <xf numFmtId="49" fontId="6" fillId="13" borderId="33" xfId="0" applyNumberFormat="1" applyFont="1" applyFill="1" applyBorder="1" applyAlignment="1">
      <alignment horizontal="center" vertical="center"/>
    </xf>
    <xf numFmtId="49" fontId="6" fillId="10" borderId="33" xfId="0" applyNumberFormat="1" applyFont="1" applyFill="1" applyBorder="1" applyAlignment="1">
      <alignment horizontal="center" vertical="center"/>
    </xf>
    <xf numFmtId="0" fontId="6" fillId="10" borderId="34" xfId="0" applyNumberFormat="1" applyFont="1" applyFill="1" applyBorder="1" applyAlignment="1">
      <alignment horizontal="center" vertical="center"/>
    </xf>
    <xf numFmtId="0" fontId="6" fillId="2" borderId="34" xfId="0" quotePrefix="1" applyNumberFormat="1" applyFont="1" applyFill="1" applyBorder="1" applyAlignment="1">
      <alignment horizontal="center" vertical="center"/>
    </xf>
    <xf numFmtId="0" fontId="12" fillId="2" borderId="1" xfId="0" applyFont="1" applyFill="1" applyBorder="1" applyAlignment="1">
      <alignment vertical="center"/>
    </xf>
    <xf numFmtId="49" fontId="24" fillId="2" borderId="32" xfId="0" applyNumberFormat="1" applyFont="1" applyFill="1" applyBorder="1" applyAlignment="1">
      <alignment horizontal="center" vertical="center"/>
    </xf>
    <xf numFmtId="0" fontId="24" fillId="2" borderId="33" xfId="0" applyNumberFormat="1" applyFont="1" applyFill="1" applyBorder="1" applyAlignment="1">
      <alignment horizontal="center" vertical="center"/>
    </xf>
    <xf numFmtId="0" fontId="12" fillId="6" borderId="9" xfId="0" applyFont="1" applyFill="1" applyBorder="1" applyAlignment="1">
      <alignment vertical="center"/>
    </xf>
    <xf numFmtId="0" fontId="6" fillId="6" borderId="63" xfId="0" applyNumberFormat="1" applyFont="1" applyFill="1" applyBorder="1" applyAlignment="1">
      <alignment horizontal="center" vertical="center"/>
    </xf>
    <xf numFmtId="49" fontId="24" fillId="6" borderId="63" xfId="0" applyNumberFormat="1" applyFont="1" applyFill="1" applyBorder="1" applyAlignment="1">
      <alignment horizontal="center" vertical="center"/>
    </xf>
    <xf numFmtId="0" fontId="24" fillId="6" borderId="64" xfId="0" applyNumberFormat="1" applyFont="1" applyFill="1" applyBorder="1" applyAlignment="1">
      <alignment horizontal="center" vertical="center"/>
    </xf>
    <xf numFmtId="49" fontId="6" fillId="6" borderId="64" xfId="0" applyNumberFormat="1" applyFont="1" applyFill="1" applyBorder="1" applyAlignment="1">
      <alignment horizontal="center" vertical="center"/>
    </xf>
    <xf numFmtId="0" fontId="42" fillId="11" borderId="63" xfId="0" applyNumberFormat="1" applyFont="1" applyFill="1" applyBorder="1" applyAlignment="1">
      <alignment horizontal="center" vertical="center"/>
    </xf>
    <xf numFmtId="0" fontId="6" fillId="6" borderId="65" xfId="0" applyNumberFormat="1" applyFont="1" applyFill="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NumberFormat="1" applyFont="1" applyBorder="1" applyAlignment="1">
      <alignment horizontal="left" vertical="center"/>
    </xf>
    <xf numFmtId="0" fontId="4" fillId="0" borderId="0" xfId="0" applyFont="1" applyBorder="1" applyAlignment="1">
      <alignment horizontal="center" vertical="center"/>
    </xf>
    <xf numFmtId="0" fontId="1" fillId="0" borderId="0" xfId="0" applyFont="1" applyBorder="1" applyAlignment="1">
      <alignment horizontal="left" vertical="center"/>
    </xf>
    <xf numFmtId="49" fontId="1" fillId="0" borderId="0" xfId="0" applyNumberFormat="1" applyFont="1" applyBorder="1" applyAlignment="1">
      <alignment horizontal="center" vertical="center"/>
    </xf>
    <xf numFmtId="0" fontId="36" fillId="0" borderId="40" xfId="0" applyFont="1" applyBorder="1" applyAlignment="1">
      <alignment horizontal="centerContinuous" vertical="center"/>
    </xf>
    <xf numFmtId="0" fontId="4" fillId="0" borderId="0" xfId="0" applyFont="1" applyBorder="1" applyAlignment="1">
      <alignment vertical="center" wrapText="1"/>
    </xf>
    <xf numFmtId="0" fontId="17" fillId="0" borderId="61" xfId="0" quotePrefix="1" applyFont="1" applyBorder="1" applyAlignment="1">
      <alignment horizontal="centerContinuous" vertical="center"/>
    </xf>
    <xf numFmtId="0" fontId="46" fillId="0" borderId="62" xfId="0" applyFont="1" applyFill="1" applyBorder="1" applyAlignment="1">
      <alignment horizontal="centerContinuous" vertical="center"/>
    </xf>
    <xf numFmtId="0" fontId="46" fillId="0" borderId="62" xfId="0" applyFont="1" applyFill="1" applyBorder="1" applyAlignment="1">
      <alignment horizontal="center" vertical="center" shrinkToFit="1"/>
    </xf>
    <xf numFmtId="0" fontId="46" fillId="0" borderId="42" xfId="0" applyFont="1" applyFill="1" applyBorder="1" applyAlignment="1">
      <alignment horizontal="centerContinuous" vertical="center"/>
    </xf>
    <xf numFmtId="0" fontId="46" fillId="0" borderId="42" xfId="0" applyFont="1" applyFill="1" applyBorder="1" applyAlignment="1">
      <alignment horizontal="center" vertical="center" shrinkToFit="1"/>
    </xf>
    <xf numFmtId="0" fontId="4" fillId="0" borderId="0" xfId="0" applyFont="1" applyBorder="1" applyAlignment="1">
      <alignment horizontal="left" vertical="center" wrapText="1"/>
    </xf>
    <xf numFmtId="0" fontId="6" fillId="0" borderId="61" xfId="0" applyFont="1" applyFill="1" applyBorder="1" applyAlignment="1">
      <alignment horizontal="centerContinuous" vertical="center"/>
    </xf>
    <xf numFmtId="0" fontId="6" fillId="0" borderId="41" xfId="0" applyFont="1" applyFill="1" applyBorder="1" applyAlignment="1">
      <alignment horizontal="centerContinuous" vertical="center"/>
    </xf>
    <xf numFmtId="0" fontId="6" fillId="0" borderId="42" xfId="0" applyFont="1" applyFill="1" applyBorder="1" applyAlignment="1">
      <alignment horizontal="centerContinuous" vertical="center"/>
    </xf>
    <xf numFmtId="0" fontId="3" fillId="0" borderId="0" xfId="0" applyFont="1" applyBorder="1" applyAlignment="1">
      <alignment horizontal="right" vertical="center" wrapText="1"/>
    </xf>
    <xf numFmtId="0" fontId="2" fillId="0" borderId="0" xfId="0" applyFont="1" applyBorder="1" applyAlignment="1">
      <alignment horizontal="centerContinuous" vertical="center"/>
    </xf>
    <xf numFmtId="0" fontId="21" fillId="12" borderId="20" xfId="0" applyFont="1" applyFill="1" applyBorder="1" applyAlignment="1">
      <alignment horizontal="center" vertical="center"/>
    </xf>
    <xf numFmtId="0" fontId="21" fillId="12" borderId="21" xfId="0" applyFont="1" applyFill="1" applyBorder="1" applyAlignment="1">
      <alignment horizontal="center" vertical="center"/>
    </xf>
    <xf numFmtId="49" fontId="21" fillId="12" borderId="21" xfId="0" applyNumberFormat="1" applyFont="1" applyFill="1" applyBorder="1" applyAlignment="1">
      <alignment horizontal="center" vertical="center"/>
    </xf>
    <xf numFmtId="0" fontId="21" fillId="12" borderId="25" xfId="0" applyFont="1" applyFill="1" applyBorder="1" applyAlignment="1">
      <alignment horizontal="center" vertical="center"/>
    </xf>
    <xf numFmtId="0" fontId="48" fillId="11" borderId="73" xfId="0" applyFont="1" applyFill="1" applyBorder="1" applyAlignment="1">
      <alignment horizontal="center" vertical="center"/>
    </xf>
    <xf numFmtId="0" fontId="21" fillId="12" borderId="74" xfId="0" applyFont="1" applyFill="1" applyBorder="1" applyAlignment="1">
      <alignment horizontal="center" vertical="center"/>
    </xf>
    <xf numFmtId="0" fontId="21" fillId="12" borderId="22" xfId="0" applyFont="1" applyFill="1" applyBorder="1" applyAlignment="1">
      <alignment horizontal="center" vertical="center"/>
    </xf>
    <xf numFmtId="0" fontId="21" fillId="12" borderId="40"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7" xfId="2" applyNumberFormat="1" applyFont="1" applyFill="1" applyBorder="1" applyAlignment="1">
      <alignment horizontal="center" vertical="center"/>
    </xf>
    <xf numFmtId="0" fontId="4" fillId="0" borderId="77" xfId="0" applyFont="1" applyFill="1" applyBorder="1" applyAlignment="1">
      <alignment horizontal="center" vertical="center"/>
    </xf>
    <xf numFmtId="0" fontId="1" fillId="0" borderId="77" xfId="0" applyFont="1" applyBorder="1" applyAlignment="1">
      <alignment horizontal="center" vertical="center"/>
    </xf>
    <xf numFmtId="164" fontId="4" fillId="0" borderId="77" xfId="0" applyNumberFormat="1" applyFont="1" applyFill="1" applyBorder="1" applyAlignment="1">
      <alignment horizontal="center" vertical="center"/>
    </xf>
    <xf numFmtId="164" fontId="4" fillId="0" borderId="42" xfId="0" applyNumberFormat="1" applyFont="1" applyFill="1" applyBorder="1" applyAlignment="1">
      <alignment horizontal="center" vertical="center"/>
    </xf>
    <xf numFmtId="0" fontId="48" fillId="11" borderId="25" xfId="0" applyFont="1" applyFill="1" applyBorder="1" applyAlignment="1">
      <alignment horizontal="center" vertical="center"/>
    </xf>
    <xf numFmtId="0" fontId="1" fillId="0" borderId="84" xfId="0" applyFont="1" applyBorder="1" applyAlignment="1">
      <alignment horizontal="center" vertical="center"/>
    </xf>
    <xf numFmtId="1" fontId="49" fillId="11" borderId="79" xfId="0" applyNumberFormat="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1" fillId="12" borderId="25" xfId="0" applyFont="1" applyFill="1" applyBorder="1" applyAlignment="1">
      <alignment horizontal="centerContinuous" vertical="center"/>
    </xf>
    <xf numFmtId="0" fontId="21" fillId="12" borderId="74" xfId="0" applyFont="1" applyFill="1" applyBorder="1" applyAlignment="1">
      <alignment horizontal="centerContinuous" vertical="center"/>
    </xf>
    <xf numFmtId="0" fontId="21" fillId="12" borderId="80" xfId="0" applyFont="1" applyFill="1" applyBorder="1" applyAlignment="1">
      <alignment horizontal="centerContinuous" vertical="center"/>
    </xf>
    <xf numFmtId="9" fontId="4" fillId="0" borderId="84" xfId="0" applyNumberFormat="1" applyFont="1" applyBorder="1" applyAlignment="1">
      <alignment horizontal="center" vertical="center"/>
    </xf>
    <xf numFmtId="164" fontId="4" fillId="0" borderId="84" xfId="0" applyNumberFormat="1" applyFont="1" applyFill="1" applyBorder="1" applyAlignment="1">
      <alignment horizontal="center" vertical="center"/>
    </xf>
    <xf numFmtId="164" fontId="1" fillId="0" borderId="85" xfId="0" applyNumberFormat="1" applyFont="1" applyFill="1" applyBorder="1" applyAlignment="1">
      <alignment horizontal="centerContinuous" vertical="center"/>
    </xf>
    <xf numFmtId="164" fontId="1" fillId="0" borderId="88" xfId="0" applyNumberFormat="1" applyFont="1" applyFill="1" applyBorder="1" applyAlignment="1">
      <alignment horizontal="centerContinuous" vertical="center"/>
    </xf>
    <xf numFmtId="0" fontId="1" fillId="0" borderId="89" xfId="0" quotePrefix="1" applyFont="1" applyBorder="1" applyAlignment="1">
      <alignment horizontal="centerContinuous" vertical="center"/>
    </xf>
    <xf numFmtId="164" fontId="4" fillId="0" borderId="61" xfId="0" applyNumberFormat="1" applyFont="1" applyFill="1" applyBorder="1" applyAlignment="1">
      <alignment horizontal="center" vertical="center"/>
    </xf>
    <xf numFmtId="0" fontId="4" fillId="0" borderId="77" xfId="0" applyFont="1" applyBorder="1" applyAlignment="1">
      <alignment horizontal="center" vertical="center"/>
    </xf>
    <xf numFmtId="164" fontId="4" fillId="0" borderId="77" xfId="0" applyNumberFormat="1" applyFont="1" applyBorder="1" applyAlignment="1">
      <alignment horizontal="center" vertical="center"/>
    </xf>
    <xf numFmtId="164" fontId="1" fillId="0" borderId="79" xfId="0" applyNumberFormat="1" applyFont="1" applyFill="1" applyBorder="1" applyAlignment="1">
      <alignment horizontal="centerContinuous" vertical="center"/>
    </xf>
    <xf numFmtId="164" fontId="1" fillId="0" borderId="81" xfId="0" applyNumberFormat="1" applyFont="1" applyFill="1" applyBorder="1" applyAlignment="1">
      <alignment horizontal="centerContinuous" vertical="center"/>
    </xf>
    <xf numFmtId="0" fontId="1" fillId="0" borderId="82" xfId="0" applyFont="1" applyFill="1" applyBorder="1" applyAlignment="1">
      <alignment horizontal="centerContinuous" vertical="center"/>
    </xf>
    <xf numFmtId="0" fontId="18" fillId="0" borderId="0" xfId="0" applyFont="1" applyBorder="1" applyAlignment="1">
      <alignment horizontal="right" vertical="center"/>
    </xf>
    <xf numFmtId="0" fontId="21" fillId="12" borderId="23" xfId="0" applyFont="1" applyFill="1" applyBorder="1" applyAlignment="1">
      <alignment horizontal="centerContinuous" vertical="center"/>
    </xf>
    <xf numFmtId="0" fontId="21" fillId="12" borderId="24" xfId="0" applyFont="1" applyFill="1" applyBorder="1" applyAlignment="1">
      <alignment horizontal="centerContinuous" vertical="center"/>
    </xf>
    <xf numFmtId="0" fontId="1" fillId="0" borderId="37" xfId="0" applyFont="1" applyFill="1" applyBorder="1" applyAlignment="1">
      <alignment horizontal="centerContinuous" vertical="center"/>
    </xf>
    <xf numFmtId="0" fontId="4" fillId="0" borderId="38" xfId="0" applyFont="1" applyFill="1" applyBorder="1" applyAlignment="1">
      <alignment horizontal="centerContinuous" vertical="center"/>
    </xf>
    <xf numFmtId="164" fontId="4" fillId="0" borderId="13" xfId="0" applyNumberFormat="1" applyFont="1" applyFill="1" applyBorder="1" applyAlignment="1">
      <alignment horizontal="center" vertical="center"/>
    </xf>
    <xf numFmtId="49" fontId="1" fillId="0" borderId="79" xfId="0" applyNumberFormat="1" applyFont="1" applyFill="1" applyBorder="1" applyAlignment="1">
      <alignment horizontal="center" vertical="center"/>
    </xf>
    <xf numFmtId="49" fontId="1" fillId="0" borderId="79" xfId="0" applyNumberFormat="1" applyFont="1" applyFill="1" applyBorder="1" applyAlignment="1">
      <alignment horizontal="centerContinuous" vertical="center"/>
    </xf>
    <xf numFmtId="49" fontId="1" fillId="0" borderId="81" xfId="0" applyNumberFormat="1" applyFont="1" applyFill="1" applyBorder="1" applyAlignment="1">
      <alignment horizontal="centerContinuous" vertical="center"/>
    </xf>
    <xf numFmtId="164" fontId="4" fillId="0" borderId="41" xfId="0" applyNumberFormat="1" applyFont="1" applyFill="1" applyBorder="1" applyAlignment="1">
      <alignment horizontal="center" vertical="center"/>
    </xf>
    <xf numFmtId="164" fontId="2" fillId="0" borderId="0" xfId="0" applyNumberFormat="1" applyFont="1" applyBorder="1" applyAlignment="1">
      <alignment horizontal="centerContinuous" vertical="center"/>
    </xf>
    <xf numFmtId="0" fontId="21" fillId="4" borderId="43" xfId="0" applyFont="1" applyFill="1" applyBorder="1" applyAlignment="1">
      <alignment horizontal="center" vertical="center"/>
    </xf>
    <xf numFmtId="164" fontId="21" fillId="4" borderId="44" xfId="0" applyNumberFormat="1" applyFont="1" applyFill="1" applyBorder="1" applyAlignment="1">
      <alignment horizontal="center" vertical="center"/>
    </xf>
    <xf numFmtId="0" fontId="21" fillId="4" borderId="43" xfId="0" applyFont="1" applyFill="1" applyBorder="1" applyAlignment="1">
      <alignment horizontal="right" vertical="center"/>
    </xf>
    <xf numFmtId="0" fontId="21" fillId="4" borderId="45" xfId="0" applyFont="1" applyFill="1" applyBorder="1" applyAlignment="1">
      <alignment vertical="center"/>
    </xf>
    <xf numFmtId="164" fontId="21" fillId="4" borderId="40" xfId="0" applyNumberFormat="1" applyFont="1" applyFill="1" applyBorder="1" applyAlignment="1">
      <alignment horizontal="center" vertical="center"/>
    </xf>
    <xf numFmtId="0" fontId="4" fillId="0" borderId="46" xfId="0" applyFont="1" applyBorder="1" applyAlignment="1">
      <alignment horizontal="center" vertical="center" shrinkToFit="1"/>
    </xf>
    <xf numFmtId="1" fontId="4" fillId="0" borderId="47" xfId="0" applyNumberFormat="1" applyFont="1" applyBorder="1" applyAlignment="1">
      <alignment horizontal="center" vertical="center" shrinkToFit="1"/>
    </xf>
    <xf numFmtId="164" fontId="1" fillId="0" borderId="47" xfId="0" applyNumberFormat="1" applyFont="1" applyBorder="1" applyAlignment="1">
      <alignment horizontal="center" vertical="center" shrinkToFit="1"/>
    </xf>
    <xf numFmtId="0" fontId="4" fillId="0" borderId="48" xfId="0" applyFont="1" applyBorder="1" applyAlignment="1">
      <alignment horizontal="left" vertical="center"/>
    </xf>
    <xf numFmtId="0" fontId="4" fillId="0" borderId="49" xfId="0" applyFont="1" applyBorder="1" applyAlignment="1">
      <alignment horizontal="left" vertical="center" shrinkToFit="1"/>
    </xf>
    <xf numFmtId="1" fontId="1" fillId="0" borderId="62" xfId="0" applyNumberFormat="1" applyFont="1" applyBorder="1" applyAlignment="1">
      <alignment horizontal="center" vertical="center" shrinkToFit="1"/>
    </xf>
    <xf numFmtId="164" fontId="4" fillId="0" borderId="47" xfId="0" applyNumberFormat="1" applyFont="1" applyBorder="1" applyAlignment="1">
      <alignment horizontal="center" vertical="center" shrinkToFit="1"/>
    </xf>
    <xf numFmtId="1" fontId="4" fillId="0" borderId="62" xfId="0" applyNumberFormat="1" applyFont="1" applyBorder="1" applyAlignment="1">
      <alignment horizontal="center" vertical="center" shrinkToFit="1"/>
    </xf>
    <xf numFmtId="0" fontId="1" fillId="0" borderId="50" xfId="0" applyFont="1" applyBorder="1" applyAlignment="1">
      <alignment horizontal="center" vertical="center" shrinkToFit="1"/>
    </xf>
    <xf numFmtId="1" fontId="4" fillId="0" borderId="51" xfId="0" applyNumberFormat="1" applyFont="1" applyBorder="1" applyAlignment="1">
      <alignment horizontal="center" vertical="center" shrinkToFit="1"/>
    </xf>
    <xf numFmtId="164" fontId="4" fillId="0" borderId="51" xfId="0" applyNumberFormat="1" applyFont="1" applyBorder="1" applyAlignment="1">
      <alignment horizontal="center" vertical="center" shrinkToFit="1"/>
    </xf>
    <xf numFmtId="0" fontId="4" fillId="0" borderId="52" xfId="0" applyFont="1" applyBorder="1" applyAlignment="1">
      <alignment horizontal="left" vertical="center"/>
    </xf>
    <xf numFmtId="0" fontId="4" fillId="0" borderId="53" xfId="0" applyFont="1" applyBorder="1" applyAlignment="1">
      <alignment horizontal="left" vertical="center" shrinkToFit="1"/>
    </xf>
    <xf numFmtId="1" fontId="4" fillId="0" borderId="90" xfId="0" applyNumberFormat="1" applyFont="1" applyBorder="1" applyAlignment="1">
      <alignment horizontal="center" vertical="center" shrinkToFit="1"/>
    </xf>
    <xf numFmtId="0" fontId="4" fillId="0" borderId="54" xfId="0" applyFont="1" applyBorder="1" applyAlignment="1">
      <alignment horizontal="center" vertical="center" shrinkToFit="1"/>
    </xf>
    <xf numFmtId="1" fontId="4" fillId="0" borderId="55" xfId="0" applyNumberFormat="1" applyFont="1" applyBorder="1" applyAlignment="1">
      <alignment horizontal="center" vertical="center" shrinkToFit="1"/>
    </xf>
    <xf numFmtId="164" fontId="4" fillId="0" borderId="55" xfId="0" applyNumberFormat="1" applyFont="1" applyBorder="1" applyAlignment="1">
      <alignment horizontal="center" vertical="center" shrinkToFit="1"/>
    </xf>
    <xf numFmtId="0" fontId="4" fillId="0" borderId="56" xfId="0" applyFont="1" applyBorder="1" applyAlignment="1">
      <alignment horizontal="left" vertical="center"/>
    </xf>
    <xf numFmtId="0" fontId="4" fillId="0" borderId="57" xfId="0" applyFont="1" applyBorder="1" applyAlignment="1">
      <alignment horizontal="left" vertical="center" shrinkToFit="1"/>
    </xf>
    <xf numFmtId="1" fontId="4" fillId="0" borderId="42" xfId="0" applyNumberFormat="1" applyFont="1" applyBorder="1" applyAlignment="1">
      <alignment horizontal="center"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48" xfId="0" applyFont="1" applyBorder="1" applyAlignment="1">
      <alignment horizontal="left" vertical="center"/>
    </xf>
    <xf numFmtId="0" fontId="3" fillId="0" borderId="0" xfId="0" applyFont="1" applyFill="1" applyBorder="1" applyAlignment="1">
      <alignment horizontal="right" vertical="center"/>
    </xf>
    <xf numFmtId="1" fontId="4" fillId="0" borderId="0" xfId="0" applyNumberFormat="1" applyFont="1" applyBorder="1" applyAlignment="1">
      <alignment horizontal="center" vertical="center"/>
    </xf>
    <xf numFmtId="0" fontId="52" fillId="0" borderId="40" xfId="0" applyFont="1" applyBorder="1" applyAlignment="1">
      <alignment horizontal="centerContinuous" vertical="center"/>
    </xf>
    <xf numFmtId="0" fontId="53" fillId="0" borderId="42" xfId="0" applyFont="1" applyFill="1" applyBorder="1" applyAlignment="1">
      <alignment horizontal="center" vertical="center" shrinkToFit="1"/>
    </xf>
    <xf numFmtId="0" fontId="13" fillId="14" borderId="1" xfId="0" applyFont="1" applyFill="1" applyBorder="1" applyAlignment="1">
      <alignment vertical="center"/>
    </xf>
    <xf numFmtId="0" fontId="6" fillId="14" borderId="32" xfId="0" applyNumberFormat="1" applyFont="1" applyFill="1" applyBorder="1" applyAlignment="1">
      <alignment horizontal="center" vertical="center"/>
    </xf>
    <xf numFmtId="49" fontId="23" fillId="14" borderId="32" xfId="0" applyNumberFormat="1" applyFont="1" applyFill="1" applyBorder="1" applyAlignment="1">
      <alignment horizontal="center" vertical="center"/>
    </xf>
    <xf numFmtId="0" fontId="23" fillId="14" borderId="33" xfId="0" applyNumberFormat="1" applyFont="1" applyFill="1" applyBorder="1" applyAlignment="1">
      <alignment horizontal="center" vertical="center"/>
    </xf>
    <xf numFmtId="49" fontId="6" fillId="14" borderId="33" xfId="0" applyNumberFormat="1" applyFont="1" applyFill="1" applyBorder="1" applyAlignment="1">
      <alignment horizontal="center" vertical="center"/>
    </xf>
    <xf numFmtId="0" fontId="6" fillId="14" borderId="34" xfId="0" applyNumberFormat="1" applyFont="1" applyFill="1" applyBorder="1" applyAlignment="1">
      <alignment horizontal="center" vertical="center"/>
    </xf>
    <xf numFmtId="0" fontId="7" fillId="15" borderId="1" xfId="0" applyFont="1" applyFill="1" applyBorder="1" applyAlignment="1">
      <alignment vertical="center"/>
    </xf>
    <xf numFmtId="0" fontId="6" fillId="15" borderId="32" xfId="0" applyNumberFormat="1" applyFont="1" applyFill="1" applyBorder="1" applyAlignment="1">
      <alignment horizontal="center" vertical="center"/>
    </xf>
    <xf numFmtId="49" fontId="17" fillId="15" borderId="32" xfId="0" applyNumberFormat="1" applyFont="1" applyFill="1" applyBorder="1" applyAlignment="1">
      <alignment horizontal="center" vertical="center"/>
    </xf>
    <xf numFmtId="0" fontId="17" fillId="15" borderId="33" xfId="0" applyNumberFormat="1" applyFont="1" applyFill="1" applyBorder="1" applyAlignment="1">
      <alignment horizontal="center" vertical="center"/>
    </xf>
    <xf numFmtId="49" fontId="6" fillId="15" borderId="33" xfId="0" applyNumberFormat="1" applyFont="1" applyFill="1" applyBorder="1" applyAlignment="1">
      <alignment horizontal="center" vertical="center"/>
    </xf>
    <xf numFmtId="0" fontId="6" fillId="15" borderId="34" xfId="0" applyNumberFormat="1" applyFont="1" applyFill="1" applyBorder="1" applyAlignment="1">
      <alignment horizontal="center" vertical="center"/>
    </xf>
    <xf numFmtId="0" fontId="1" fillId="0" borderId="93" xfId="0" applyFont="1" applyBorder="1" applyAlignment="1">
      <alignment horizontal="center" vertical="center"/>
    </xf>
    <xf numFmtId="164" fontId="1" fillId="0" borderId="94" xfId="0" applyNumberFormat="1" applyFont="1" applyFill="1" applyBorder="1" applyAlignment="1">
      <alignment horizontal="center" vertical="center"/>
    </xf>
    <xf numFmtId="1" fontId="49" fillId="11" borderId="94" xfId="0" applyNumberFormat="1" applyFont="1" applyFill="1" applyBorder="1" applyAlignment="1">
      <alignment horizontal="center" vertical="center"/>
    </xf>
    <xf numFmtId="0" fontId="1" fillId="0" borderId="92" xfId="0" applyFont="1" applyBorder="1" applyAlignment="1">
      <alignment horizontal="center" vertical="center"/>
    </xf>
    <xf numFmtId="0" fontId="16" fillId="0" borderId="62" xfId="0" quotePrefix="1" applyFont="1" applyBorder="1" applyAlignment="1">
      <alignment horizontal="centerContinuous"/>
    </xf>
    <xf numFmtId="0" fontId="1" fillId="0" borderId="87" xfId="0" quotePrefix="1" applyFont="1" applyFill="1" applyBorder="1" applyAlignment="1">
      <alignment horizontal="center" vertical="center"/>
    </xf>
    <xf numFmtId="0" fontId="1" fillId="0" borderId="50" xfId="0" applyFont="1" applyBorder="1" applyAlignment="1">
      <alignment horizontal="center" shrinkToFit="1"/>
    </xf>
    <xf numFmtId="0" fontId="10" fillId="15" borderId="1" xfId="0" applyFont="1" applyFill="1" applyBorder="1" applyAlignment="1">
      <alignment vertical="center"/>
    </xf>
    <xf numFmtId="49" fontId="16" fillId="15" borderId="32" xfId="0" applyNumberFormat="1" applyFont="1" applyFill="1" applyBorder="1" applyAlignment="1">
      <alignment horizontal="center" vertical="center"/>
    </xf>
    <xf numFmtId="0" fontId="16" fillId="15" borderId="33" xfId="0" applyNumberFormat="1" applyFont="1" applyFill="1" applyBorder="1" applyAlignment="1">
      <alignment horizontal="center" vertical="center"/>
    </xf>
    <xf numFmtId="0" fontId="1" fillId="0" borderId="0" xfId="0" applyNumberFormat="1" applyFont="1" applyBorder="1" applyAlignment="1">
      <alignment horizontal="center" vertical="center"/>
    </xf>
    <xf numFmtId="0" fontId="12" fillId="15" borderId="1" xfId="0" applyFont="1" applyFill="1" applyBorder="1" applyAlignment="1">
      <alignment vertical="center"/>
    </xf>
    <xf numFmtId="49" fontId="24" fillId="15" borderId="32" xfId="0" applyNumberFormat="1" applyFont="1" applyFill="1" applyBorder="1" applyAlignment="1">
      <alignment horizontal="center" vertical="center"/>
    </xf>
    <xf numFmtId="0" fontId="24" fillId="15" borderId="33" xfId="0" applyNumberFormat="1" applyFont="1" applyFill="1" applyBorder="1" applyAlignment="1">
      <alignment horizontal="center" vertical="center"/>
    </xf>
    <xf numFmtId="164" fontId="4" fillId="0" borderId="0" xfId="0" applyNumberFormat="1" applyFont="1" applyBorder="1" applyAlignment="1">
      <alignment vertical="center"/>
    </xf>
    <xf numFmtId="49" fontId="4" fillId="0" borderId="77" xfId="0" applyNumberFormat="1" applyFont="1" applyFill="1" applyBorder="1" applyAlignment="1">
      <alignment horizontal="center" vertical="center"/>
    </xf>
    <xf numFmtId="49" fontId="1" fillId="0" borderId="77" xfId="0" applyNumberFormat="1" applyFont="1" applyFill="1" applyBorder="1" applyAlignment="1">
      <alignment horizontal="center" vertical="center"/>
    </xf>
    <xf numFmtId="164" fontId="1" fillId="0" borderId="79" xfId="0" applyNumberFormat="1" applyFont="1" applyFill="1" applyBorder="1" applyAlignment="1">
      <alignment horizontal="center" vertical="center"/>
    </xf>
    <xf numFmtId="0" fontId="4" fillId="0" borderId="87" xfId="0" applyFont="1" applyFill="1" applyBorder="1" applyAlignment="1">
      <alignment horizontal="center" vertical="center"/>
    </xf>
    <xf numFmtId="0" fontId="4" fillId="0" borderId="0" xfId="0" applyFont="1" applyFill="1" applyBorder="1" applyAlignment="1">
      <alignment vertical="center"/>
    </xf>
    <xf numFmtId="164" fontId="1" fillId="0" borderId="91" xfId="0" applyNumberFormat="1" applyFont="1" applyFill="1" applyBorder="1" applyAlignment="1">
      <alignment horizontal="center" vertical="center"/>
    </xf>
    <xf numFmtId="164" fontId="1" fillId="0" borderId="61" xfId="0" applyNumberFormat="1" applyFont="1" applyFill="1" applyBorder="1" applyAlignment="1">
      <alignment horizontal="center" vertical="center"/>
    </xf>
    <xf numFmtId="0" fontId="1" fillId="0" borderId="84" xfId="0" quotePrefix="1" applyFont="1" applyBorder="1" applyAlignment="1">
      <alignment horizontal="center" vertical="center" wrapText="1"/>
    </xf>
    <xf numFmtId="49" fontId="1" fillId="0" borderId="84" xfId="0" applyNumberFormat="1" applyFont="1" applyBorder="1" applyAlignment="1">
      <alignment horizontal="center" vertical="center"/>
    </xf>
    <xf numFmtId="1" fontId="4" fillId="0" borderId="0" xfId="0" applyNumberFormat="1" applyFont="1" applyBorder="1" applyAlignment="1">
      <alignment vertical="center"/>
    </xf>
    <xf numFmtId="0" fontId="1" fillId="0" borderId="75" xfId="0" applyFont="1" applyBorder="1" applyAlignment="1">
      <alignment horizontal="center" vertical="center"/>
    </xf>
    <xf numFmtId="0" fontId="1" fillId="0" borderId="75" xfId="0" quotePrefix="1" applyFont="1" applyBorder="1" applyAlignment="1">
      <alignment horizontal="center" vertical="center" wrapText="1"/>
    </xf>
    <xf numFmtId="49" fontId="1" fillId="0" borderId="75" xfId="2" applyNumberFormat="1" applyFont="1" applyBorder="1" applyAlignment="1">
      <alignment horizontal="center" vertical="center"/>
    </xf>
    <xf numFmtId="0" fontId="1" fillId="0" borderId="75" xfId="0" applyFont="1" applyBorder="1" applyAlignment="1">
      <alignment horizontal="center" vertical="center" shrinkToFit="1"/>
    </xf>
    <xf numFmtId="0" fontId="1" fillId="0" borderId="83" xfId="0" applyFont="1" applyBorder="1" applyAlignment="1">
      <alignment horizontal="center" vertical="center"/>
    </xf>
    <xf numFmtId="0" fontId="1" fillId="0" borderId="86" xfId="0" applyFont="1" applyBorder="1" applyAlignment="1">
      <alignment horizontal="center" vertical="center"/>
    </xf>
    <xf numFmtId="0" fontId="1" fillId="0" borderId="0" xfId="0" applyFont="1" applyBorder="1" applyAlignment="1">
      <alignment vertical="center"/>
    </xf>
    <xf numFmtId="0" fontId="1" fillId="0" borderId="46" xfId="0" applyFont="1" applyFill="1" applyBorder="1" applyAlignment="1">
      <alignment horizontal="center" vertical="center"/>
    </xf>
    <xf numFmtId="164" fontId="4" fillId="0" borderId="75" xfId="0" applyNumberFormat="1" applyFont="1" applyBorder="1" applyAlignment="1">
      <alignment horizontal="center" vertical="center"/>
    </xf>
    <xf numFmtId="0" fontId="1" fillId="0" borderId="96" xfId="0" quotePrefix="1" applyFont="1" applyBorder="1" applyAlignment="1">
      <alignment horizontal="center" vertical="center"/>
    </xf>
    <xf numFmtId="164" fontId="4" fillId="0" borderId="62" xfId="0" applyNumberFormat="1" applyFont="1" applyBorder="1" applyAlignment="1">
      <alignment horizontal="center" vertical="center"/>
    </xf>
    <xf numFmtId="0" fontId="1" fillId="0" borderId="0" xfId="0" applyFont="1" applyFill="1" applyBorder="1" applyAlignment="1">
      <alignment horizontal="centerContinuous" vertical="center"/>
    </xf>
    <xf numFmtId="0" fontId="4" fillId="0" borderId="0" xfId="0" applyFont="1" applyFill="1" applyBorder="1" applyAlignment="1">
      <alignment horizontal="centerContinuous" vertical="center"/>
    </xf>
    <xf numFmtId="164" fontId="4"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Continuous" vertical="center"/>
    </xf>
    <xf numFmtId="0" fontId="21" fillId="12" borderId="73" xfId="0" applyFont="1" applyFill="1" applyBorder="1" applyAlignment="1">
      <alignment horizontal="center" vertical="center"/>
    </xf>
    <xf numFmtId="164" fontId="1" fillId="0" borderId="90" xfId="0" applyNumberFormat="1" applyFont="1" applyBorder="1" applyAlignment="1">
      <alignment horizontal="center" vertical="center"/>
    </xf>
    <xf numFmtId="164" fontId="1" fillId="0" borderId="42" xfId="0" applyNumberFormat="1" applyFont="1" applyBorder="1" applyAlignment="1">
      <alignment horizontal="center" vertical="center"/>
    </xf>
    <xf numFmtId="0" fontId="4" fillId="0" borderId="54" xfId="0" applyFont="1" applyFill="1" applyBorder="1" applyAlignment="1">
      <alignment horizontal="center" vertical="center" shrinkToFit="1"/>
    </xf>
    <xf numFmtId="1" fontId="4" fillId="0" borderId="55" xfId="0" applyNumberFormat="1" applyFont="1" applyFill="1" applyBorder="1" applyAlignment="1">
      <alignment horizontal="center" vertical="center" shrinkToFit="1"/>
    </xf>
    <xf numFmtId="164" fontId="4" fillId="0" borderId="55" xfId="0" applyNumberFormat="1" applyFont="1" applyFill="1" applyBorder="1" applyAlignment="1">
      <alignment horizontal="center" vertical="center" shrinkToFit="1"/>
    </xf>
    <xf numFmtId="0" fontId="4" fillId="0" borderId="56" xfId="0" applyFont="1" applyFill="1" applyBorder="1" applyAlignment="1">
      <alignment horizontal="left" vertical="center"/>
    </xf>
    <xf numFmtId="0" fontId="4" fillId="0" borderId="57" xfId="0" applyFont="1" applyFill="1" applyBorder="1" applyAlignment="1">
      <alignment horizontal="left" vertical="center" shrinkToFit="1"/>
    </xf>
    <xf numFmtId="1" fontId="4" fillId="0" borderId="42" xfId="0" applyNumberFormat="1" applyFont="1" applyFill="1" applyBorder="1" applyAlignment="1">
      <alignment horizontal="center" vertical="center" shrinkToFit="1"/>
    </xf>
    <xf numFmtId="0" fontId="1" fillId="0" borderId="47" xfId="0" applyFont="1" applyBorder="1" applyAlignment="1">
      <alignment horizontal="center" vertical="center" shrinkToFit="1"/>
    </xf>
    <xf numFmtId="164" fontId="1" fillId="0" borderId="51" xfId="0" applyNumberFormat="1" applyFont="1" applyBorder="1" applyAlignment="1">
      <alignment horizontal="center" vertical="center" shrinkToFit="1"/>
    </xf>
    <xf numFmtId="0" fontId="1" fillId="16" borderId="101" xfId="0" applyNumberFormat="1" applyFont="1" applyFill="1" applyBorder="1" applyAlignment="1">
      <alignment horizontal="center" vertical="center"/>
    </xf>
    <xf numFmtId="0" fontId="1" fillId="16" borderId="77" xfId="0" applyNumberFormat="1" applyFont="1" applyFill="1" applyBorder="1" applyAlignment="1">
      <alignment horizontal="center" vertical="center"/>
    </xf>
    <xf numFmtId="0" fontId="3" fillId="0" borderId="46" xfId="0" applyFont="1" applyFill="1" applyBorder="1" applyAlignment="1">
      <alignment horizontal="center" vertical="center"/>
    </xf>
    <xf numFmtId="0" fontId="1" fillId="0" borderId="0" xfId="0" applyFont="1" applyBorder="1" applyAlignment="1">
      <alignment horizontal="center" vertical="center"/>
    </xf>
    <xf numFmtId="1" fontId="1" fillId="0" borderId="76" xfId="0" applyNumberFormat="1" applyFont="1" applyFill="1" applyBorder="1" applyAlignment="1">
      <alignment horizontal="center" vertical="center"/>
    </xf>
    <xf numFmtId="1" fontId="1" fillId="0" borderId="78" xfId="0" applyNumberFormat="1" applyFont="1" applyFill="1" applyBorder="1" applyAlignment="1">
      <alignment horizontal="center" vertical="center"/>
    </xf>
    <xf numFmtId="1" fontId="1" fillId="0" borderId="94" xfId="0" applyNumberFormat="1" applyFont="1" applyFill="1" applyBorder="1" applyAlignment="1">
      <alignment horizontal="center" vertical="center"/>
    </xf>
    <xf numFmtId="1" fontId="1" fillId="0" borderId="79" xfId="0" applyNumberFormat="1" applyFont="1" applyFill="1" applyBorder="1" applyAlignment="1">
      <alignment horizontal="center" vertical="center"/>
    </xf>
    <xf numFmtId="0" fontId="1" fillId="0" borderId="96" xfId="0" quotePrefix="1" applyFont="1" applyFill="1" applyBorder="1" applyAlignment="1">
      <alignment horizontal="center" vertical="center"/>
    </xf>
    <xf numFmtId="164" fontId="4" fillId="0" borderId="62" xfId="0" applyNumberFormat="1" applyFont="1" applyFill="1" applyBorder="1" applyAlignment="1">
      <alignment horizontal="center" vertical="center"/>
    </xf>
    <xf numFmtId="49" fontId="6" fillId="0" borderId="101" xfId="0" applyNumberFormat="1" applyFont="1" applyFill="1" applyBorder="1" applyAlignment="1">
      <alignment horizontal="center" vertical="center"/>
    </xf>
    <xf numFmtId="0" fontId="1" fillId="0" borderId="97" xfId="0" applyFont="1" applyFill="1" applyBorder="1" applyAlignment="1">
      <alignment horizontal="centerContinuous" vertical="center" shrinkToFit="1"/>
    </xf>
    <xf numFmtId="0" fontId="21" fillId="0" borderId="88" xfId="0" applyFont="1" applyFill="1" applyBorder="1" applyAlignment="1">
      <alignment horizontal="centerContinuous" vertical="center"/>
    </xf>
    <xf numFmtId="0" fontId="1" fillId="0" borderId="95" xfId="0" applyFont="1" applyFill="1" applyBorder="1" applyAlignment="1">
      <alignment horizontal="center" vertical="center"/>
    </xf>
    <xf numFmtId="0" fontId="1" fillId="0" borderId="98" xfId="0" applyFont="1" applyFill="1" applyBorder="1" applyAlignment="1">
      <alignment horizontal="center" vertical="center"/>
    </xf>
    <xf numFmtId="0" fontId="1" fillId="0" borderId="89" xfId="0" applyFont="1" applyFill="1" applyBorder="1" applyAlignment="1">
      <alignment horizontal="centerContinuous" vertical="center"/>
    </xf>
    <xf numFmtId="0" fontId="1" fillId="0" borderId="46" xfId="0" applyFont="1" applyFill="1" applyBorder="1" applyAlignment="1">
      <alignment horizontal="centerContinuous" vertical="center" shrinkToFit="1"/>
    </xf>
    <xf numFmtId="0" fontId="21" fillId="0" borderId="99" xfId="0" applyFont="1" applyFill="1" applyBorder="1" applyAlignment="1">
      <alignment horizontal="centerContinuous" vertical="center"/>
    </xf>
    <xf numFmtId="0" fontId="1" fillId="0" borderId="48"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100" xfId="0" applyFont="1" applyFill="1" applyBorder="1" applyAlignment="1">
      <alignment horizontal="centerContinuous" vertical="center"/>
    </xf>
    <xf numFmtId="0" fontId="1" fillId="0" borderId="102" xfId="0" applyFont="1" applyFill="1" applyBorder="1" applyAlignment="1">
      <alignment horizontal="center" vertical="center" shrinkToFit="1"/>
    </xf>
    <xf numFmtId="1" fontId="1" fillId="0" borderId="62" xfId="0" applyNumberFormat="1" applyFont="1" applyFill="1" applyBorder="1" applyAlignment="1">
      <alignment horizontal="center" vertical="center"/>
    </xf>
    <xf numFmtId="0" fontId="1" fillId="0" borderId="16" xfId="0" applyFont="1" applyBorder="1" applyAlignment="1">
      <alignment horizontal="center" vertical="center"/>
    </xf>
    <xf numFmtId="0" fontId="4" fillId="0" borderId="32" xfId="0" applyFont="1" applyBorder="1" applyAlignment="1">
      <alignment horizontal="center" vertical="center"/>
    </xf>
    <xf numFmtId="9" fontId="4" fillId="0" borderId="32" xfId="0" applyNumberFormat="1" applyFont="1" applyBorder="1" applyAlignment="1">
      <alignment horizontal="center" vertical="center"/>
    </xf>
    <xf numFmtId="0" fontId="1" fillId="0" borderId="32" xfId="0" applyFont="1" applyBorder="1" applyAlignment="1">
      <alignment horizontal="center" vertical="center"/>
    </xf>
    <xf numFmtId="164" fontId="4" fillId="0" borderId="32" xfId="0" applyNumberFormat="1" applyFont="1" applyFill="1" applyBorder="1" applyAlignment="1">
      <alignment horizontal="center" vertical="center"/>
    </xf>
    <xf numFmtId="164" fontId="1" fillId="0" borderId="33" xfId="0" applyNumberFormat="1" applyFont="1" applyFill="1" applyBorder="1" applyAlignment="1">
      <alignment horizontal="centerContinuous" vertical="center"/>
    </xf>
    <xf numFmtId="164" fontId="1" fillId="0" borderId="0" xfId="0" applyNumberFormat="1" applyFont="1" applyFill="1" applyBorder="1" applyAlignment="1">
      <alignment horizontal="centerContinuous" vertical="center"/>
    </xf>
    <xf numFmtId="0" fontId="1" fillId="0" borderId="2" xfId="0" quotePrefix="1" applyFont="1" applyBorder="1" applyAlignment="1">
      <alignment horizontal="centerContinuous" vertical="center"/>
    </xf>
    <xf numFmtId="164" fontId="4" fillId="0" borderId="103" xfId="0" applyNumberFormat="1" applyFont="1" applyFill="1" applyBorder="1" applyAlignment="1">
      <alignment horizontal="center" vertical="center"/>
    </xf>
    <xf numFmtId="0" fontId="4" fillId="17" borderId="29" xfId="0" applyFont="1" applyFill="1" applyBorder="1" applyAlignment="1">
      <alignment horizontal="centerContinuous" vertical="center"/>
    </xf>
    <xf numFmtId="0" fontId="4" fillId="0" borderId="84" xfId="0" applyFont="1" applyFill="1" applyBorder="1" applyAlignment="1">
      <alignment horizontal="center" vertical="center"/>
    </xf>
    <xf numFmtId="49" fontId="16" fillId="0" borderId="39" xfId="0" applyNumberFormat="1" applyFont="1" applyBorder="1" applyAlignment="1">
      <alignment horizontal="center" shrinkToFit="1"/>
    </xf>
    <xf numFmtId="0" fontId="1" fillId="0" borderId="54" xfId="0" applyFont="1" applyFill="1" applyBorder="1" applyAlignment="1">
      <alignment horizontal="centerContinuous" vertical="center" shrinkToFit="1"/>
    </xf>
    <xf numFmtId="0" fontId="1" fillId="0" borderId="81" xfId="0" applyFont="1" applyFill="1" applyBorder="1" applyAlignment="1">
      <alignment horizontal="centerContinuous" vertical="center"/>
    </xf>
    <xf numFmtId="49" fontId="1" fillId="0" borderId="56" xfId="0" applyNumberFormat="1" applyFont="1" applyFill="1" applyBorder="1" applyAlignment="1">
      <alignment horizontal="center" vertical="center"/>
    </xf>
    <xf numFmtId="49" fontId="1" fillId="0" borderId="55" xfId="0" applyNumberFormat="1" applyFont="1" applyFill="1" applyBorder="1" applyAlignment="1">
      <alignment horizontal="center" vertical="center"/>
    </xf>
    <xf numFmtId="0" fontId="21" fillId="0" borderId="104" xfId="0" applyFont="1" applyFill="1" applyBorder="1" applyAlignment="1">
      <alignment horizontal="centerContinuous" vertical="center"/>
    </xf>
    <xf numFmtId="0" fontId="21" fillId="0" borderId="76" xfId="0" applyFont="1" applyFill="1" applyBorder="1" applyAlignment="1">
      <alignment horizontal="centerContinuous" vertical="center"/>
    </xf>
    <xf numFmtId="0" fontId="1" fillId="0" borderId="78" xfId="0" applyFont="1" applyFill="1" applyBorder="1" applyAlignment="1">
      <alignment horizontal="centerContinuous" vertical="center"/>
    </xf>
  </cellXfs>
  <cellStyles count="3">
    <cellStyle name="Hyperlink" xfId="1" builtinId="8"/>
    <cellStyle name="Normal" xfId="0" builtinId="0"/>
    <cellStyle name="Percent" xfId="2" builtinId="5"/>
  </cellStyles>
  <dxfs count="10">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CCFFCC"/>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228600</xdr:colOff>
      <xdr:row>0</xdr:row>
      <xdr:rowOff>0</xdr:rowOff>
    </xdr:from>
    <xdr:to>
      <xdr:col>9</xdr:col>
      <xdr:colOff>0</xdr:colOff>
      <xdr:row>0</xdr:row>
      <xdr:rowOff>0</xdr:rowOff>
    </xdr:to>
    <xdr:sp macro="" textlink="">
      <xdr:nvSpPr>
        <xdr:cNvPr id="13401" name="Rectangle 1"/>
        <xdr:cNvSpPr>
          <a:spLocks noChangeArrowheads="1"/>
        </xdr:cNvSpPr>
      </xdr:nvSpPr>
      <xdr:spPr bwMode="auto">
        <a:xfrm>
          <a:off x="5429250" y="0"/>
          <a:ext cx="2952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4337" name="Rectangle 1"/>
        <xdr:cNvSpPr>
          <a:spLocks noChangeArrowheads="1"/>
        </xdr:cNvSpPr>
      </xdr:nvSpPr>
      <xdr:spPr bwMode="auto">
        <a:xfrm>
          <a:off x="10115550" y="0"/>
          <a:ext cx="76200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2476500</xdr:colOff>
      <xdr:row>1</xdr:row>
      <xdr:rowOff>123825</xdr:rowOff>
    </xdr:from>
    <xdr:to>
      <xdr:col>1</xdr:col>
      <xdr:colOff>428625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ptalan@ymail.com?subject=Arena"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0"/>
  <sheetViews>
    <sheetView showGridLines="0" tabSelected="1" workbookViewId="0"/>
  </sheetViews>
  <sheetFormatPr defaultRowHeight="15.75"/>
  <cols>
    <col min="1" max="1" width="14.5" style="17" customWidth="1"/>
    <col min="2" max="2" width="9.25" style="17" customWidth="1"/>
    <col min="3" max="3" width="4.875" style="17" customWidth="1"/>
    <col min="4" max="4" width="13.875" style="17" bestFit="1" customWidth="1"/>
    <col min="5" max="5" width="10.25" style="17" bestFit="1" customWidth="1"/>
    <col min="6" max="6" width="11.75" style="17" customWidth="1"/>
    <col min="7" max="7" width="12.5" style="17" customWidth="1"/>
    <col min="8" max="16384" width="9" style="17"/>
  </cols>
  <sheetData>
    <row r="1" spans="1:7" ht="29.25" thickTop="1" thickBot="1">
      <c r="A1" s="11" t="s">
        <v>102</v>
      </c>
      <c r="B1" s="12">
        <v>7</v>
      </c>
      <c r="C1" s="13"/>
      <c r="D1" s="14"/>
      <c r="E1" s="15"/>
      <c r="F1" s="14"/>
      <c r="G1" s="16" t="s">
        <v>103</v>
      </c>
    </row>
    <row r="2" spans="1:7" ht="17.25" thickTop="1">
      <c r="A2" s="18" t="s">
        <v>0</v>
      </c>
      <c r="B2" s="19" t="s">
        <v>93</v>
      </c>
      <c r="C2" s="20"/>
      <c r="D2" s="21"/>
      <c r="E2" s="20"/>
      <c r="G2" s="22"/>
    </row>
    <row r="3" spans="1:7" ht="16.5">
      <c r="A3" s="18" t="s">
        <v>65</v>
      </c>
      <c r="B3" s="19" t="s">
        <v>93</v>
      </c>
      <c r="C3" s="23"/>
      <c r="D3" s="21" t="s">
        <v>66</v>
      </c>
      <c r="E3" s="20">
        <v>4</v>
      </c>
      <c r="F3" s="21"/>
      <c r="G3" s="22"/>
    </row>
    <row r="4" spans="1:7" ht="16.5">
      <c r="A4" s="18" t="s">
        <v>65</v>
      </c>
      <c r="B4" s="19" t="s">
        <v>146</v>
      </c>
      <c r="C4" s="23"/>
      <c r="D4" s="21" t="s">
        <v>66</v>
      </c>
      <c r="E4" s="20">
        <v>3</v>
      </c>
      <c r="F4" s="21"/>
      <c r="G4" s="22"/>
    </row>
    <row r="5" spans="1:7" ht="17.25" thickBot="1">
      <c r="A5" s="18" t="s">
        <v>67</v>
      </c>
      <c r="B5" s="19" t="s">
        <v>96</v>
      </c>
      <c r="C5" s="20"/>
      <c r="D5" s="21" t="s">
        <v>1</v>
      </c>
      <c r="E5" s="20" t="s">
        <v>97</v>
      </c>
      <c r="F5" s="21"/>
      <c r="G5" s="22"/>
    </row>
    <row r="6" spans="1:7" ht="17.25" thickTop="1">
      <c r="A6" s="24" t="s">
        <v>127</v>
      </c>
      <c r="B6" s="25" t="s">
        <v>183</v>
      </c>
      <c r="C6" s="26"/>
      <c r="D6" s="27" t="s">
        <v>77</v>
      </c>
      <c r="E6" s="28" t="s">
        <v>121</v>
      </c>
      <c r="F6" s="21"/>
      <c r="G6" s="22"/>
    </row>
    <row r="7" spans="1:7" ht="17.25" thickBot="1">
      <c r="A7" s="29" t="s">
        <v>122</v>
      </c>
      <c r="B7" s="30" t="str">
        <f>C9</f>
        <v>+4</v>
      </c>
      <c r="C7" s="31"/>
      <c r="D7" s="32" t="s">
        <v>123</v>
      </c>
      <c r="E7" s="33" t="s">
        <v>121</v>
      </c>
      <c r="F7" s="21"/>
      <c r="G7" s="22"/>
    </row>
    <row r="8" spans="1:7" ht="17.25" thickTop="1">
      <c r="A8" s="34" t="s">
        <v>2</v>
      </c>
      <c r="B8" s="35">
        <v>18</v>
      </c>
      <c r="C8" s="36" t="str">
        <f t="shared" ref="C8:C13" si="0">IF(B8&gt;9.9,CONCATENATE("+",ROUNDDOWN((B8-10)/2,0)),ROUNDUP((B8-10)/2,0))</f>
        <v>+4</v>
      </c>
      <c r="D8" s="37" t="s">
        <v>75</v>
      </c>
      <c r="E8" s="379" t="s">
        <v>189</v>
      </c>
      <c r="F8" s="21"/>
      <c r="G8" s="22"/>
    </row>
    <row r="9" spans="1:7" ht="16.5">
      <c r="A9" s="38" t="s">
        <v>3</v>
      </c>
      <c r="B9" s="39">
        <v>19</v>
      </c>
      <c r="C9" s="40" t="str">
        <f t="shared" si="0"/>
        <v>+4</v>
      </c>
      <c r="D9" s="41" t="s">
        <v>76</v>
      </c>
      <c r="E9" s="42">
        <f>(SUM(Martial!G3:G18)+SUM(Equipment!C3:C17))</f>
        <v>73.680000000000007</v>
      </c>
      <c r="F9" s="43"/>
      <c r="G9" s="22"/>
    </row>
    <row r="10" spans="1:7" ht="16.5">
      <c r="A10" s="44" t="s">
        <v>12</v>
      </c>
      <c r="B10" s="45">
        <v>12</v>
      </c>
      <c r="C10" s="46" t="str">
        <f t="shared" si="0"/>
        <v>+1</v>
      </c>
      <c r="D10" s="41" t="s">
        <v>14</v>
      </c>
      <c r="E10" s="47">
        <f>((3*8)*0.75)+((E4*8)*0.75)+(SUM(E3:E4)*C10)</f>
        <v>43</v>
      </c>
      <c r="F10" s="43"/>
      <c r="G10" s="22"/>
    </row>
    <row r="11" spans="1:7" ht="16.5">
      <c r="A11" s="48" t="s">
        <v>13</v>
      </c>
      <c r="B11" s="45">
        <v>11</v>
      </c>
      <c r="C11" s="40" t="str">
        <f t="shared" si="0"/>
        <v>+0</v>
      </c>
      <c r="D11" s="49" t="s">
        <v>186</v>
      </c>
      <c r="E11" s="50">
        <f>10+C9+2</f>
        <v>16</v>
      </c>
      <c r="F11" s="43"/>
      <c r="G11" s="22"/>
    </row>
    <row r="12" spans="1:7" ht="16.5">
      <c r="A12" s="51" t="s">
        <v>15</v>
      </c>
      <c r="B12" s="52">
        <v>14</v>
      </c>
      <c r="C12" s="40" t="str">
        <f t="shared" si="0"/>
        <v>+2</v>
      </c>
      <c r="D12" s="49" t="s">
        <v>113</v>
      </c>
      <c r="E12" s="50">
        <f>E13-C9</f>
        <v>17</v>
      </c>
      <c r="F12" s="43"/>
      <c r="G12" s="22"/>
    </row>
    <row r="13" spans="1:7" ht="17.25" thickBot="1">
      <c r="A13" s="53" t="s">
        <v>11</v>
      </c>
      <c r="B13" s="54">
        <v>12</v>
      </c>
      <c r="C13" s="55" t="str">
        <f t="shared" si="0"/>
        <v>+1</v>
      </c>
      <c r="D13" s="56" t="s">
        <v>64</v>
      </c>
      <c r="E13" s="57">
        <f>E11+SUM(Martial!B13:B15)</f>
        <v>21</v>
      </c>
      <c r="F13" s="18"/>
      <c r="G13" s="22"/>
    </row>
    <row r="14" spans="1:7" ht="24.75" thickTop="1" thickBot="1">
      <c r="A14" s="58" t="s">
        <v>25</v>
      </c>
      <c r="B14" s="59"/>
      <c r="C14" s="59"/>
      <c r="D14" s="60"/>
      <c r="E14" s="60"/>
      <c r="F14" s="60"/>
      <c r="G14" s="61"/>
    </row>
    <row r="15" spans="1:7" ht="17.25" thickTop="1">
      <c r="A15" s="62"/>
      <c r="B15" s="63"/>
      <c r="C15" s="63"/>
      <c r="D15" s="63"/>
      <c r="E15" s="63"/>
      <c r="F15" s="63"/>
      <c r="G15" s="64"/>
    </row>
    <row r="16" spans="1:7" ht="16.5">
      <c r="A16" s="65"/>
      <c r="B16" s="19"/>
      <c r="C16" s="19"/>
      <c r="D16" s="19"/>
      <c r="E16" s="19"/>
      <c r="F16" s="19"/>
      <c r="G16" s="66"/>
    </row>
    <row r="17" spans="1:7" ht="16.5">
      <c r="A17" s="65"/>
      <c r="B17" s="19"/>
      <c r="C17" s="19"/>
      <c r="D17" s="19"/>
      <c r="E17" s="19"/>
      <c r="F17" s="19"/>
      <c r="G17" s="66"/>
    </row>
    <row r="18" spans="1:7" ht="16.5">
      <c r="A18" s="65"/>
      <c r="B18" s="19"/>
      <c r="C18" s="19"/>
      <c r="D18" s="19"/>
      <c r="E18" s="19"/>
      <c r="F18" s="19"/>
      <c r="G18" s="66"/>
    </row>
    <row r="19" spans="1:7" ht="17.25" thickBot="1">
      <c r="A19" s="67"/>
      <c r="B19" s="68"/>
      <c r="C19" s="68"/>
      <c r="D19" s="68"/>
      <c r="E19" s="68"/>
      <c r="F19" s="68"/>
      <c r="G19" s="69"/>
    </row>
    <row r="20" spans="1:7" ht="16.5" thickTop="1"/>
  </sheetData>
  <conditionalFormatting sqref="E9">
    <cfRule type="cellIs" dxfId="9" priority="4" stopIfTrue="1" operator="greaterThan">
      <formula>153</formula>
    </cfRule>
    <cfRule type="cellIs" dxfId="8" priority="5" stopIfTrue="1" operator="between">
      <formula>76</formula>
      <formula>153</formula>
    </cfRule>
  </conditionalFormatting>
  <hyperlinks>
    <hyperlink ref="G1" r:id="rId1"/>
  </hyperlinks>
  <pageMargins left="0.7" right="0.7" top="0.75" bottom="0.75" header="0.3" footer="0.3"/>
  <pageSetup orientation="portrait" horizontalDpi="300" verticalDpi="300"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1"/>
  <sheetViews>
    <sheetView showGridLines="0" workbookViewId="0">
      <pane ySplit="2" topLeftCell="A3" activePane="bottomLeft" state="frozen"/>
      <selection pane="bottomLeft" activeCell="A3" sqref="A3"/>
    </sheetView>
  </sheetViews>
  <sheetFormatPr defaultColWidth="13" defaultRowHeight="15.75"/>
  <cols>
    <col min="1" max="1" width="21.75" style="184" bestFit="1" customWidth="1"/>
    <col min="2" max="2" width="5.875" style="184" bestFit="1" customWidth="1"/>
    <col min="3" max="3" width="7.625" style="186" hidden="1" customWidth="1"/>
    <col min="4" max="4" width="5.875" style="186" hidden="1" customWidth="1"/>
    <col min="5" max="5" width="9.125" style="186" bestFit="1" customWidth="1"/>
    <col min="6" max="6" width="6.75" style="186" bestFit="1" customWidth="1"/>
    <col min="7" max="7" width="6" style="187" bestFit="1" customWidth="1"/>
    <col min="8" max="8" width="5.25" style="187" bestFit="1" customWidth="1"/>
    <col min="9" max="9" width="6.875" style="187" bestFit="1" customWidth="1"/>
    <col min="10" max="10" width="20.125" style="184" customWidth="1"/>
    <col min="11" max="16384" width="13" style="73"/>
  </cols>
  <sheetData>
    <row r="1" spans="1:10" ht="24" thickBot="1">
      <c r="A1" s="70" t="s">
        <v>10</v>
      </c>
      <c r="B1" s="71"/>
      <c r="C1" s="71"/>
      <c r="D1" s="71"/>
      <c r="E1" s="71"/>
      <c r="F1" s="71"/>
      <c r="G1" s="72"/>
      <c r="H1" s="72"/>
      <c r="I1" s="72"/>
      <c r="J1" s="71"/>
    </row>
    <row r="2" spans="1:10" s="78" customFormat="1" ht="33.75" thickBot="1">
      <c r="A2" s="74" t="s">
        <v>134</v>
      </c>
      <c r="B2" s="75" t="s">
        <v>30</v>
      </c>
      <c r="C2" s="75" t="s">
        <v>37</v>
      </c>
      <c r="D2" s="75" t="s">
        <v>29</v>
      </c>
      <c r="E2" s="76" t="s">
        <v>62</v>
      </c>
      <c r="F2" s="76" t="s">
        <v>38</v>
      </c>
      <c r="G2" s="77" t="s">
        <v>68</v>
      </c>
      <c r="H2" s="2" t="s">
        <v>104</v>
      </c>
      <c r="I2" s="3" t="s">
        <v>84</v>
      </c>
      <c r="J2" s="4" t="s">
        <v>82</v>
      </c>
    </row>
    <row r="3" spans="1:10" s="78" customFormat="1" ht="16.5">
      <c r="A3" s="79" t="s">
        <v>70</v>
      </c>
      <c r="B3" s="80">
        <v>4</v>
      </c>
      <c r="C3" s="81" t="s">
        <v>32</v>
      </c>
      <c r="D3" s="82" t="str">
        <f>IF(C3="Str",'Personal File'!$C$8,IF(C3="Dex",'Personal File'!$C$9,IF(C3="Con",'Personal File'!$C$10,IF(C3="Int",'Personal File'!$C$11,IF(C3="Wis",'Personal File'!$C$12,IF(C3="Cha",'Personal File'!$C$13))))))</f>
        <v>+1</v>
      </c>
      <c r="E3" s="82" t="str">
        <f>CONCATENATE(C3," (",D3,")")</f>
        <v>Con (+1)</v>
      </c>
      <c r="F3" s="91">
        <v>1</v>
      </c>
      <c r="G3" s="83">
        <f>B3+D3+F3</f>
        <v>6</v>
      </c>
      <c r="H3" s="84">
        <f ca="1">RANDBETWEEN(1,20)</f>
        <v>9</v>
      </c>
      <c r="I3" s="355">
        <f t="shared" ref="I3:I43" ca="1" si="0">SUM(G3:H3)</f>
        <v>15</v>
      </c>
      <c r="J3" s="93"/>
    </row>
    <row r="4" spans="1:10" s="78" customFormat="1" ht="16.5">
      <c r="A4" s="86" t="s">
        <v>71</v>
      </c>
      <c r="B4" s="87">
        <v>6</v>
      </c>
      <c r="C4" s="88" t="s">
        <v>35</v>
      </c>
      <c r="D4" s="89" t="str">
        <f>IF(C4="Str",'Personal File'!$C$8,IF(C4="Dex",'Personal File'!$C$9,IF(C4="Con",'Personal File'!$C$10,IF(C4="Int",'Personal File'!$C$11,IF(C4="Wis",'Personal File'!$C$12,IF(C4="Cha",'Personal File'!$C$13))))))</f>
        <v>+4</v>
      </c>
      <c r="E4" s="90" t="str">
        <f>CONCATENATE(C4," (",D4,")")</f>
        <v>Dex (+4)</v>
      </c>
      <c r="F4" s="91">
        <v>1</v>
      </c>
      <c r="G4" s="92">
        <f>B4+D4+F4</f>
        <v>11</v>
      </c>
      <c r="H4" s="84">
        <f t="shared" ref="H4:H43" ca="1" si="1">RANDBETWEEN(1,20)</f>
        <v>11</v>
      </c>
      <c r="I4" s="92">
        <f t="shared" ca="1" si="0"/>
        <v>22</v>
      </c>
      <c r="J4" s="93"/>
    </row>
    <row r="5" spans="1:10" s="78" customFormat="1" ht="16.5">
      <c r="A5" s="94" t="s">
        <v>72</v>
      </c>
      <c r="B5" s="95">
        <v>4</v>
      </c>
      <c r="C5" s="96" t="s">
        <v>34</v>
      </c>
      <c r="D5" s="97" t="str">
        <f>IF(C5="Str",'Personal File'!$C$8,IF(C5="Dex",'Personal File'!$C$9,IF(C5="Con",'Personal File'!$C$10,IF(C5="Int",'Personal File'!$C$11,IF(C5="Wis",'Personal File'!$C$12,IF(C5="Cha",'Personal File'!$C$13))))))</f>
        <v>+2</v>
      </c>
      <c r="E5" s="98" t="str">
        <f>CONCATENATE(C5," (",D5,")")</f>
        <v>Wis (+2)</v>
      </c>
      <c r="F5" s="99">
        <v>1</v>
      </c>
      <c r="G5" s="100">
        <f>B5+D5+F5</f>
        <v>7</v>
      </c>
      <c r="H5" s="101">
        <f t="shared" ca="1" si="1"/>
        <v>8</v>
      </c>
      <c r="I5" s="100">
        <f t="shared" ca="1" si="0"/>
        <v>15</v>
      </c>
      <c r="J5" s="102"/>
    </row>
    <row r="6" spans="1:10" s="108" customFormat="1" ht="16.5">
      <c r="A6" s="103" t="s">
        <v>39</v>
      </c>
      <c r="B6" s="104">
        <v>0</v>
      </c>
      <c r="C6" s="105" t="s">
        <v>33</v>
      </c>
      <c r="D6" s="106" t="str">
        <f>IF(C6="Str",'Personal File'!$C$8,IF(C6="Dex",'Personal File'!$C$9,IF(C6="Con",'Personal File'!$C$10,IF(C6="Int",'Personal File'!$C$11,IF(C6="Wis",'Personal File'!$C$12,IF(C6="Cha",'Personal File'!$C$13))))))</f>
        <v>+0</v>
      </c>
      <c r="E6" s="106" t="str">
        <f t="shared" ref="E6:E43" si="2">CONCATENATE(C6," (",D6,")")</f>
        <v>Int (+0)</v>
      </c>
      <c r="F6" s="107" t="s">
        <v>63</v>
      </c>
      <c r="G6" s="83">
        <f t="shared" ref="G6:G11" si="3">B6+MID(E6,6,2)+F6</f>
        <v>0</v>
      </c>
      <c r="H6" s="84">
        <f t="shared" ca="1" si="1"/>
        <v>7</v>
      </c>
      <c r="I6" s="83">
        <f t="shared" ca="1" si="0"/>
        <v>7</v>
      </c>
      <c r="J6" s="85"/>
    </row>
    <row r="7" spans="1:10" s="110" customFormat="1" ht="16.5">
      <c r="A7" s="109" t="s">
        <v>40</v>
      </c>
      <c r="B7" s="104">
        <v>0</v>
      </c>
      <c r="C7" s="88" t="s">
        <v>35</v>
      </c>
      <c r="D7" s="89" t="str">
        <f>IF(C7="Str",'Personal File'!$C$8,IF(C7="Dex",'Personal File'!$C$9,IF(C7="Con",'Personal File'!$C$10,IF(C7="Int",'Personal File'!$C$11,IF(C7="Wis",'Personal File'!$C$12,IF(C7="Cha",'Personal File'!$C$13))))))</f>
        <v>+4</v>
      </c>
      <c r="E7" s="89" t="str">
        <f t="shared" si="2"/>
        <v>Dex (+4)</v>
      </c>
      <c r="F7" s="83" t="s">
        <v>166</v>
      </c>
      <c r="G7" s="83">
        <f t="shared" si="3"/>
        <v>-1</v>
      </c>
      <c r="H7" s="84">
        <f t="shared" ca="1" si="1"/>
        <v>18</v>
      </c>
      <c r="I7" s="83">
        <f t="shared" ca="1" si="0"/>
        <v>17</v>
      </c>
      <c r="J7" s="85"/>
    </row>
    <row r="8" spans="1:10" s="115" customFormat="1" ht="16.5">
      <c r="A8" s="111" t="s">
        <v>41</v>
      </c>
      <c r="B8" s="104">
        <v>0</v>
      </c>
      <c r="C8" s="112" t="s">
        <v>31</v>
      </c>
      <c r="D8" s="113" t="str">
        <f>IF(C8="Str",'Personal File'!$C$8,IF(C8="Dex",'Personal File'!$C$9,IF(C8="Con",'Personal File'!$C$10,IF(C8="Int",'Personal File'!$C$11,IF(C8="Wis",'Personal File'!$C$12,IF(C8="Cha",'Personal File'!$C$13))))))</f>
        <v>+1</v>
      </c>
      <c r="E8" s="114" t="str">
        <f t="shared" si="2"/>
        <v>Cha (+1)</v>
      </c>
      <c r="F8" s="83" t="s">
        <v>63</v>
      </c>
      <c r="G8" s="83">
        <f t="shared" si="3"/>
        <v>1</v>
      </c>
      <c r="H8" s="84">
        <f t="shared" ca="1" si="1"/>
        <v>13</v>
      </c>
      <c r="I8" s="83">
        <f t="shared" ca="1" si="0"/>
        <v>14</v>
      </c>
      <c r="J8" s="85"/>
    </row>
    <row r="9" spans="1:10" s="116" customFormat="1" ht="16.5">
      <c r="A9" s="79" t="s">
        <v>42</v>
      </c>
      <c r="B9" s="104">
        <v>0</v>
      </c>
      <c r="C9" s="81" t="s">
        <v>36</v>
      </c>
      <c r="D9" s="82" t="str">
        <f>IF(C9="Str",'Personal File'!$C$8,IF(C9="Dex",'Personal File'!$C$9,IF(C9="Con",'Personal File'!$C$10,IF(C9="Int",'Personal File'!$C$11,IF(C9="Wis",'Personal File'!$C$12,IF(C9="Cha",'Personal File'!$C$13))))))</f>
        <v>+4</v>
      </c>
      <c r="E9" s="82" t="str">
        <f t="shared" si="2"/>
        <v>Str (+4)</v>
      </c>
      <c r="F9" s="83" t="s">
        <v>192</v>
      </c>
      <c r="G9" s="83">
        <f t="shared" si="3"/>
        <v>3</v>
      </c>
      <c r="H9" s="84">
        <f t="shared" ca="1" si="1"/>
        <v>5</v>
      </c>
      <c r="I9" s="83">
        <f t="shared" ca="1" si="0"/>
        <v>8</v>
      </c>
      <c r="J9" s="85"/>
    </row>
    <row r="10" spans="1:10" s="116" customFormat="1" ht="16.5">
      <c r="A10" s="117" t="s">
        <v>16</v>
      </c>
      <c r="B10" s="104">
        <v>0</v>
      </c>
      <c r="C10" s="118" t="s">
        <v>32</v>
      </c>
      <c r="D10" s="119" t="str">
        <f>IF(C10="Str",'Personal File'!$C$8,IF(C10="Dex",'Personal File'!$C$9,IF(C10="Con",'Personal File'!$C$10,IF(C10="Int",'Personal File'!$C$11,IF(C10="Wis",'Personal File'!$C$12,IF(C10="Cha",'Personal File'!$C$13))))))</f>
        <v>+1</v>
      </c>
      <c r="E10" s="119" t="str">
        <f t="shared" si="2"/>
        <v>Con (+1)</v>
      </c>
      <c r="F10" s="83" t="s">
        <v>63</v>
      </c>
      <c r="G10" s="83">
        <f t="shared" si="3"/>
        <v>1</v>
      </c>
      <c r="H10" s="84">
        <f t="shared" ca="1" si="1"/>
        <v>12</v>
      </c>
      <c r="I10" s="83">
        <f t="shared" ca="1" si="0"/>
        <v>13</v>
      </c>
      <c r="J10" s="85"/>
    </row>
    <row r="11" spans="1:10" s="108" customFormat="1" ht="16.5">
      <c r="A11" s="103" t="s">
        <v>116</v>
      </c>
      <c r="B11" s="104">
        <v>0</v>
      </c>
      <c r="C11" s="105" t="s">
        <v>33</v>
      </c>
      <c r="D11" s="106" t="str">
        <f>IF(C11="Str",'Personal File'!$C$8,IF(C11="Dex",'Personal File'!$C$9,IF(C11="Con",'Personal File'!$C$10,IF(C11="Int",'Personal File'!$C$11,IF(C11="Wis",'Personal File'!$C$12,IF(C11="Cha",'Personal File'!$C$13))))))</f>
        <v>+0</v>
      </c>
      <c r="E11" s="106" t="str">
        <f t="shared" si="2"/>
        <v>Int (+0)</v>
      </c>
      <c r="F11" s="83" t="s">
        <v>63</v>
      </c>
      <c r="G11" s="83">
        <f t="shared" si="3"/>
        <v>0</v>
      </c>
      <c r="H11" s="84">
        <f t="shared" ca="1" si="1"/>
        <v>14</v>
      </c>
      <c r="I11" s="83">
        <f t="shared" ca="1" si="0"/>
        <v>14</v>
      </c>
      <c r="J11" s="85"/>
    </row>
    <row r="12" spans="1:10" s="127" customFormat="1" ht="16.5">
      <c r="A12" s="120" t="s">
        <v>43</v>
      </c>
      <c r="B12" s="121">
        <v>0</v>
      </c>
      <c r="C12" s="122" t="s">
        <v>33</v>
      </c>
      <c r="D12" s="123" t="str">
        <f>IF(C12="Str",'Personal File'!$C$8,IF(C12="Dex",'Personal File'!$C$9,IF(C12="Con",'Personal File'!$C$10,IF(C12="Int",'Personal File'!$C$11,IF(C12="Wis",'Personal File'!$C$12,IF(C12="Cha",'Personal File'!$C$13))))))</f>
        <v>+0</v>
      </c>
      <c r="E12" s="123" t="str">
        <f t="shared" si="2"/>
        <v>Int (+0)</v>
      </c>
      <c r="F12" s="124" t="s">
        <v>63</v>
      </c>
      <c r="G12" s="125">
        <v>0</v>
      </c>
      <c r="H12" s="84">
        <f t="shared" ca="1" si="1"/>
        <v>5</v>
      </c>
      <c r="I12" s="125">
        <f t="shared" ca="1" si="0"/>
        <v>5</v>
      </c>
      <c r="J12" s="126"/>
    </row>
    <row r="13" spans="1:10" s="110" customFormat="1" ht="16.5">
      <c r="A13" s="111" t="s">
        <v>44</v>
      </c>
      <c r="B13" s="104">
        <v>0</v>
      </c>
      <c r="C13" s="112" t="s">
        <v>31</v>
      </c>
      <c r="D13" s="113" t="str">
        <f>IF(C13="Str",'Personal File'!$C$8,IF(C13="Dex",'Personal File'!$C$9,IF(C13="Con",'Personal File'!$C$10,IF(C13="Int",'Personal File'!$C$11,IF(C13="Wis",'Personal File'!$C$12,IF(C13="Cha",'Personal File'!$C$13))))))</f>
        <v>+1</v>
      </c>
      <c r="E13" s="114" t="str">
        <f t="shared" si="2"/>
        <v>Cha (+1)</v>
      </c>
      <c r="F13" s="83" t="s">
        <v>63</v>
      </c>
      <c r="G13" s="83">
        <f>B13+MID(E13,6,2)+F13</f>
        <v>1</v>
      </c>
      <c r="H13" s="84">
        <f t="shared" ca="1" si="1"/>
        <v>8</v>
      </c>
      <c r="I13" s="83">
        <f t="shared" ca="1" si="0"/>
        <v>9</v>
      </c>
      <c r="J13" s="85"/>
    </row>
    <row r="14" spans="1:10" s="110" customFormat="1" ht="16.5">
      <c r="A14" s="120" t="s">
        <v>45</v>
      </c>
      <c r="B14" s="121">
        <v>0</v>
      </c>
      <c r="C14" s="122" t="s">
        <v>33</v>
      </c>
      <c r="D14" s="123" t="str">
        <f>IF(C14="Str",'Personal File'!$C$8,IF(C14="Dex",'Personal File'!$C$9,IF(C14="Con",'Personal File'!$C$10,IF(C14="Int",'Personal File'!$C$11,IF(C14="Wis",'Personal File'!$C$12,IF(C14="Cha",'Personal File'!$C$13))))))</f>
        <v>+0</v>
      </c>
      <c r="E14" s="123" t="str">
        <f t="shared" si="2"/>
        <v>Int (+0)</v>
      </c>
      <c r="F14" s="124" t="s">
        <v>63</v>
      </c>
      <c r="G14" s="125">
        <v>0</v>
      </c>
      <c r="H14" s="84">
        <f t="shared" ca="1" si="1"/>
        <v>11</v>
      </c>
      <c r="I14" s="125">
        <f t="shared" ca="1" si="0"/>
        <v>11</v>
      </c>
      <c r="J14" s="126"/>
    </row>
    <row r="15" spans="1:10" s="110" customFormat="1" ht="16.5">
      <c r="A15" s="111" t="s">
        <v>46</v>
      </c>
      <c r="B15" s="104">
        <v>0</v>
      </c>
      <c r="C15" s="112" t="s">
        <v>31</v>
      </c>
      <c r="D15" s="113" t="str">
        <f>IF(C15="Str",'Personal File'!$C$8,IF(C15="Dex",'Personal File'!$C$9,IF(C15="Con",'Personal File'!$C$10,IF(C15="Int",'Personal File'!$C$11,IF(C15="Wis",'Personal File'!$C$12,IF(C15="Cha",'Personal File'!$C$13))))))</f>
        <v>+1</v>
      </c>
      <c r="E15" s="114" t="str">
        <f t="shared" si="2"/>
        <v>Cha (+1)</v>
      </c>
      <c r="F15" s="83" t="s">
        <v>63</v>
      </c>
      <c r="G15" s="83">
        <f t="shared" ref="G15:G23" si="4">B15+MID(E15,6,2)+F15</f>
        <v>1</v>
      </c>
      <c r="H15" s="84">
        <f t="shared" ca="1" si="1"/>
        <v>17</v>
      </c>
      <c r="I15" s="83">
        <f t="shared" ca="1" si="0"/>
        <v>18</v>
      </c>
      <c r="J15" s="85"/>
    </row>
    <row r="16" spans="1:10" s="110" customFormat="1" ht="16.5">
      <c r="A16" s="109" t="s">
        <v>47</v>
      </c>
      <c r="B16" s="104">
        <v>0</v>
      </c>
      <c r="C16" s="88" t="s">
        <v>35</v>
      </c>
      <c r="D16" s="89" t="str">
        <f>IF(C16="Str",'Personal File'!$C$8,IF(C16="Dex",'Personal File'!$C$9,IF(C16="Con",'Personal File'!$C$10,IF(C16="Int",'Personal File'!$C$11,IF(C16="Wis",'Personal File'!$C$12,IF(C16="Cha",'Personal File'!$C$13))))))</f>
        <v>+4</v>
      </c>
      <c r="E16" s="90" t="str">
        <f t="shared" si="2"/>
        <v>Dex (+4)</v>
      </c>
      <c r="F16" s="83" t="s">
        <v>192</v>
      </c>
      <c r="G16" s="83">
        <f t="shared" si="4"/>
        <v>3</v>
      </c>
      <c r="H16" s="84">
        <f t="shared" ca="1" si="1"/>
        <v>8</v>
      </c>
      <c r="I16" s="83">
        <f t="shared" ca="1" si="0"/>
        <v>11</v>
      </c>
      <c r="J16" s="85"/>
    </row>
    <row r="17" spans="1:10" s="110" customFormat="1" ht="16.5">
      <c r="A17" s="128" t="s">
        <v>48</v>
      </c>
      <c r="B17" s="129">
        <v>0</v>
      </c>
      <c r="C17" s="130" t="s">
        <v>33</v>
      </c>
      <c r="D17" s="131" t="str">
        <f>IF(C17="Str",'Personal File'!$C$8,IF(C17="Dex",'Personal File'!$C$9,IF(C17="Con",'Personal File'!$C$10,IF(C17="Int",'Personal File'!$C$11,IF(C17="Wis",'Personal File'!$C$12,IF(C17="Cha",'Personal File'!$C$13))))))</f>
        <v>+0</v>
      </c>
      <c r="E17" s="131" t="str">
        <f t="shared" si="2"/>
        <v>Int (+0)</v>
      </c>
      <c r="F17" s="132" t="s">
        <v>63</v>
      </c>
      <c r="G17" s="132">
        <f t="shared" si="4"/>
        <v>0</v>
      </c>
      <c r="H17" s="84">
        <f t="shared" ca="1" si="1"/>
        <v>10</v>
      </c>
      <c r="I17" s="132">
        <f t="shared" ca="1" si="0"/>
        <v>10</v>
      </c>
      <c r="J17" s="133"/>
    </row>
    <row r="18" spans="1:10" s="110" customFormat="1" ht="16.5">
      <c r="A18" s="111" t="s">
        <v>49</v>
      </c>
      <c r="B18" s="104">
        <v>0</v>
      </c>
      <c r="C18" s="112" t="s">
        <v>31</v>
      </c>
      <c r="D18" s="113" t="str">
        <f>IF(C18="Str",'Personal File'!$C$8,IF(C18="Dex",'Personal File'!$C$9,IF(C18="Con",'Personal File'!$C$10,IF(C18="Int",'Personal File'!$C$11,IF(C18="Wis",'Personal File'!$C$12,IF(C18="Cha",'Personal File'!$C$13))))))</f>
        <v>+1</v>
      </c>
      <c r="E18" s="114" t="str">
        <f t="shared" si="2"/>
        <v>Cha (+1)</v>
      </c>
      <c r="F18" s="83" t="s">
        <v>63</v>
      </c>
      <c r="G18" s="83">
        <f t="shared" si="4"/>
        <v>1</v>
      </c>
      <c r="H18" s="84">
        <f t="shared" ca="1" si="1"/>
        <v>1</v>
      </c>
      <c r="I18" s="83">
        <f t="shared" ca="1" si="0"/>
        <v>2</v>
      </c>
      <c r="J18" s="85"/>
    </row>
    <row r="19" spans="1:10" s="110" customFormat="1" ht="16.5">
      <c r="A19" s="281" t="s">
        <v>18</v>
      </c>
      <c r="B19" s="282">
        <v>1</v>
      </c>
      <c r="C19" s="283" t="s">
        <v>31</v>
      </c>
      <c r="D19" s="284" t="str">
        <f>IF(C19="Str",'Personal File'!$C$8,IF(C19="Dex",'Personal File'!$C$9,IF(C19="Con",'Personal File'!$C$10,IF(C19="Int",'Personal File'!$C$11,IF(C19="Wis",'Personal File'!$C$12,IF(C19="Cha",'Personal File'!$C$13))))))</f>
        <v>+1</v>
      </c>
      <c r="E19" s="284" t="str">
        <f t="shared" si="2"/>
        <v>Cha (+1)</v>
      </c>
      <c r="F19" s="285" t="s">
        <v>63</v>
      </c>
      <c r="G19" s="155">
        <f t="shared" si="4"/>
        <v>2</v>
      </c>
      <c r="H19" s="84">
        <f t="shared" ca="1" si="1"/>
        <v>7</v>
      </c>
      <c r="I19" s="155">
        <f t="shared" ca="1" si="0"/>
        <v>9</v>
      </c>
      <c r="J19" s="286"/>
    </row>
    <row r="20" spans="1:10" s="110" customFormat="1" ht="16.5">
      <c r="A20" s="137" t="s">
        <v>50</v>
      </c>
      <c r="B20" s="104">
        <v>0</v>
      </c>
      <c r="C20" s="138" t="s">
        <v>34</v>
      </c>
      <c r="D20" s="139" t="str">
        <f>IF(C20="Str",'Personal File'!$C$8,IF(C20="Dex",'Personal File'!$C$9,IF(C20="Con",'Personal File'!$C$10,IF(C20="Int",'Personal File'!$C$11,IF(C20="Wis",'Personal File'!$C$12,IF(C20="Cha",'Personal File'!$C$13))))))</f>
        <v>+2</v>
      </c>
      <c r="E20" s="139" t="str">
        <f t="shared" si="2"/>
        <v>Wis (+2)</v>
      </c>
      <c r="F20" s="291" t="s">
        <v>144</v>
      </c>
      <c r="G20" s="83">
        <f t="shared" si="4"/>
        <v>4</v>
      </c>
      <c r="H20" s="84">
        <f t="shared" ca="1" si="1"/>
        <v>20</v>
      </c>
      <c r="I20" s="83">
        <f t="shared" ca="1" si="0"/>
        <v>24</v>
      </c>
      <c r="J20" s="85"/>
    </row>
    <row r="21" spans="1:10" s="110" customFormat="1" ht="16.5">
      <c r="A21" s="304" t="s">
        <v>51</v>
      </c>
      <c r="B21" s="288">
        <v>1</v>
      </c>
      <c r="C21" s="305" t="s">
        <v>35</v>
      </c>
      <c r="D21" s="306" t="str">
        <f>IF(C21="Str",'Personal File'!$C$8,IF(C21="Dex",'Personal File'!$C$9,IF(C21="Con",'Personal File'!$C$10,IF(C21="Int",'Personal File'!$C$11,IF(C21="Wis",'Personal File'!$C$12,IF(C21="Cha",'Personal File'!$C$13))))))</f>
        <v>+4</v>
      </c>
      <c r="E21" s="306" t="str">
        <f t="shared" si="2"/>
        <v>Dex (+4)</v>
      </c>
      <c r="F21" s="155" t="s">
        <v>192</v>
      </c>
      <c r="G21" s="291">
        <f t="shared" si="4"/>
        <v>4</v>
      </c>
      <c r="H21" s="84">
        <f t="shared" ca="1" si="1"/>
        <v>16</v>
      </c>
      <c r="I21" s="291">
        <f t="shared" ca="1" si="0"/>
        <v>20</v>
      </c>
      <c r="J21" s="292"/>
    </row>
    <row r="22" spans="1:10" s="110" customFormat="1" ht="16.5">
      <c r="A22" s="140" t="s">
        <v>52</v>
      </c>
      <c r="B22" s="129">
        <v>0</v>
      </c>
      <c r="C22" s="141" t="s">
        <v>31</v>
      </c>
      <c r="D22" s="142" t="str">
        <f>IF(C22="Str",'Personal File'!$C$8,IF(C22="Dex",'Personal File'!$C$9,IF(C22="Con",'Personal File'!$C$10,IF(C22="Int",'Personal File'!$C$11,IF(C22="Wis",'Personal File'!$C$12,IF(C22="Cha",'Personal File'!$C$13))))))</f>
        <v>+1</v>
      </c>
      <c r="E22" s="143" t="str">
        <f t="shared" si="2"/>
        <v>Cha (+1)</v>
      </c>
      <c r="F22" s="132" t="s">
        <v>63</v>
      </c>
      <c r="G22" s="132">
        <f t="shared" si="4"/>
        <v>1</v>
      </c>
      <c r="H22" s="84">
        <f t="shared" ca="1" si="1"/>
        <v>10</v>
      </c>
      <c r="I22" s="132">
        <f t="shared" ca="1" si="0"/>
        <v>11</v>
      </c>
      <c r="J22" s="133"/>
    </row>
    <row r="23" spans="1:10" s="110" customFormat="1" ht="16.5">
      <c r="A23" s="287" t="s">
        <v>53</v>
      </c>
      <c r="B23" s="288">
        <v>4</v>
      </c>
      <c r="C23" s="289" t="s">
        <v>36</v>
      </c>
      <c r="D23" s="290" t="str">
        <f>IF(C23="Str",'Personal File'!$C$8,IF(C23="Dex",'Personal File'!$C$9,IF(C23="Con",'Personal File'!$C$10,IF(C23="Int",'Personal File'!$C$11,IF(C23="Wis",'Personal File'!$C$12,IF(C23="Cha",'Personal File'!$C$13))))))</f>
        <v>+4</v>
      </c>
      <c r="E23" s="290" t="str">
        <f t="shared" si="2"/>
        <v>Str (+4)</v>
      </c>
      <c r="F23" s="155" t="s">
        <v>192</v>
      </c>
      <c r="G23" s="291">
        <f t="shared" si="4"/>
        <v>7</v>
      </c>
      <c r="H23" s="84">
        <f t="shared" ca="1" si="1"/>
        <v>12</v>
      </c>
      <c r="I23" s="291">
        <f t="shared" ca="1" si="0"/>
        <v>19</v>
      </c>
      <c r="J23" s="292"/>
    </row>
    <row r="24" spans="1:10" s="110" customFormat="1" ht="16.5">
      <c r="A24" s="144" t="s">
        <v>91</v>
      </c>
      <c r="B24" s="145">
        <v>0</v>
      </c>
      <c r="C24" s="146" t="s">
        <v>33</v>
      </c>
      <c r="D24" s="147" t="str">
        <f>IF(C24="Str",'Personal File'!$C$8,IF(C24="Dex",'Personal File'!$C$9,IF(C24="Con",'Personal File'!$C$10,IF(C24="Int",'Personal File'!$C$11,IF(C24="Wis",'Personal File'!$C$12,IF(C24="Cha",'Personal File'!$C$13))))))</f>
        <v>+0</v>
      </c>
      <c r="E24" s="147" t="str">
        <f t="shared" si="2"/>
        <v>Int (+0)</v>
      </c>
      <c r="F24" s="148" t="s">
        <v>63</v>
      </c>
      <c r="G24" s="125">
        <v>0</v>
      </c>
      <c r="H24" s="84">
        <f t="shared" ca="1" si="1"/>
        <v>9</v>
      </c>
      <c r="I24" s="125">
        <f t="shared" ca="1" si="0"/>
        <v>9</v>
      </c>
      <c r="J24" s="149"/>
    </row>
    <row r="25" spans="1:10" s="110" customFormat="1" ht="16.5">
      <c r="A25" s="300" t="s">
        <v>90</v>
      </c>
      <c r="B25" s="288">
        <v>4</v>
      </c>
      <c r="C25" s="301" t="s">
        <v>33</v>
      </c>
      <c r="D25" s="302" t="str">
        <f>IF(C25="Str",'Personal File'!$C$8,IF(C25="Dex",'Personal File'!$C$9,IF(C25="Con",'Personal File'!$C$10,IF(C25="Int",'Personal File'!$C$11,IF(C25="Wis",'Personal File'!$C$12,IF(C25="Cha",'Personal File'!$C$13))))))</f>
        <v>+0</v>
      </c>
      <c r="E25" s="302" t="str">
        <f t="shared" si="2"/>
        <v>Int (+0)</v>
      </c>
      <c r="F25" s="291" t="s">
        <v>144</v>
      </c>
      <c r="G25" s="291">
        <f t="shared" ref="G25" si="5">B25+MID(E25,6,2)+F25</f>
        <v>6</v>
      </c>
      <c r="H25" s="84">
        <f t="shared" ca="1" si="1"/>
        <v>16</v>
      </c>
      <c r="I25" s="291">
        <f t="shared" ca="1" si="0"/>
        <v>22</v>
      </c>
      <c r="J25" s="292"/>
    </row>
    <row r="26" spans="1:10" s="110" customFormat="1" ht="16.5">
      <c r="A26" s="144" t="s">
        <v>92</v>
      </c>
      <c r="B26" s="145">
        <v>0</v>
      </c>
      <c r="C26" s="146" t="s">
        <v>33</v>
      </c>
      <c r="D26" s="147" t="str">
        <f>IF(C26="Str",'Personal File'!$C$8,IF(C26="Dex",'Personal File'!$C$9,IF(C26="Con",'Personal File'!$C$10,IF(C26="Int",'Personal File'!$C$11,IF(C26="Wis",'Personal File'!$C$12,IF(C26="Cha",'Personal File'!$C$13))))))</f>
        <v>+0</v>
      </c>
      <c r="E26" s="147" t="str">
        <f t="shared" si="2"/>
        <v>Int (+0)</v>
      </c>
      <c r="F26" s="148" t="s">
        <v>63</v>
      </c>
      <c r="G26" s="125">
        <v>0</v>
      </c>
      <c r="H26" s="84">
        <f t="shared" ca="1" si="1"/>
        <v>19</v>
      </c>
      <c r="I26" s="125">
        <f t="shared" ca="1" si="0"/>
        <v>19</v>
      </c>
      <c r="J26" s="149"/>
    </row>
    <row r="27" spans="1:10" s="110" customFormat="1" ht="16.5">
      <c r="A27" s="150" t="s">
        <v>54</v>
      </c>
      <c r="B27" s="151">
        <v>4</v>
      </c>
      <c r="C27" s="152" t="s">
        <v>34</v>
      </c>
      <c r="D27" s="153" t="str">
        <f>IF(C27="Str",'Personal File'!$C$8,IF(C27="Dex",'Personal File'!$C$9,IF(C27="Con",'Personal File'!$C$10,IF(C27="Int",'Personal File'!$C$11,IF(C27="Wis",'Personal File'!$C$12,IF(C27="Cha",'Personal File'!$C$13))))))</f>
        <v>+2</v>
      </c>
      <c r="E27" s="154" t="str">
        <f t="shared" si="2"/>
        <v>Wis (+2)</v>
      </c>
      <c r="F27" s="155" t="s">
        <v>63</v>
      </c>
      <c r="G27" s="155">
        <f>B27+MID(E27,6,2)+F27</f>
        <v>6</v>
      </c>
      <c r="H27" s="84">
        <f t="shared" ca="1" si="1"/>
        <v>10</v>
      </c>
      <c r="I27" s="155">
        <f t="shared" ca="1" si="0"/>
        <v>16</v>
      </c>
      <c r="J27" s="286"/>
    </row>
    <row r="28" spans="1:10" s="110" customFormat="1" ht="16.5">
      <c r="A28" s="157" t="s">
        <v>19</v>
      </c>
      <c r="B28" s="151">
        <v>2</v>
      </c>
      <c r="C28" s="158" t="s">
        <v>35</v>
      </c>
      <c r="D28" s="159" t="str">
        <f>IF(C28="Str",'Personal File'!$C$8,IF(C28="Dex",'Personal File'!$C$9,IF(C28="Con",'Personal File'!$C$10,IF(C28="Int",'Personal File'!$C$11,IF(C28="Wis",'Personal File'!$C$12,IF(C28="Cha",'Personal File'!$C$13))))))</f>
        <v>+4</v>
      </c>
      <c r="E28" s="159" t="str">
        <f t="shared" si="2"/>
        <v>Dex (+4)</v>
      </c>
      <c r="F28" s="155" t="s">
        <v>192</v>
      </c>
      <c r="G28" s="155">
        <f>B28+MID(E28,6,2)+F28</f>
        <v>5</v>
      </c>
      <c r="H28" s="84">
        <f t="shared" ca="1" si="1"/>
        <v>13</v>
      </c>
      <c r="I28" s="155">
        <f t="shared" ca="1" si="0"/>
        <v>18</v>
      </c>
      <c r="J28" s="156"/>
    </row>
    <row r="29" spans="1:10" s="110" customFormat="1" ht="16.5">
      <c r="A29" s="160" t="s">
        <v>55</v>
      </c>
      <c r="B29" s="121">
        <v>0</v>
      </c>
      <c r="C29" s="161" t="s">
        <v>35</v>
      </c>
      <c r="D29" s="162" t="str">
        <f>IF(C29="Str",'Personal File'!$C$8,IF(C29="Dex",'Personal File'!$C$9,IF(C29="Con",'Personal File'!$C$10,IF(C29="Int",'Personal File'!$C$11,IF(C29="Wis",'Personal File'!$C$12,IF(C29="Cha",'Personal File'!$C$13))))))</f>
        <v>+4</v>
      </c>
      <c r="E29" s="162" t="str">
        <f t="shared" si="2"/>
        <v>Dex (+4)</v>
      </c>
      <c r="F29" s="124" t="s">
        <v>63</v>
      </c>
      <c r="G29" s="125">
        <v>0</v>
      </c>
      <c r="H29" s="84">
        <f t="shared" ca="1" si="1"/>
        <v>19</v>
      </c>
      <c r="I29" s="125">
        <f t="shared" ca="1" si="0"/>
        <v>19</v>
      </c>
      <c r="J29" s="126"/>
    </row>
    <row r="30" spans="1:10" ht="16.5">
      <c r="A30" s="163" t="s">
        <v>115</v>
      </c>
      <c r="B30" s="145">
        <v>0</v>
      </c>
      <c r="C30" s="164" t="s">
        <v>31</v>
      </c>
      <c r="D30" s="165" t="str">
        <f>IF(C30="Str",'Personal File'!$C$8,IF(C30="Dex",'Personal File'!$C$9,IF(C30="Con",'Personal File'!$C$10,IF(C30="Int",'Personal File'!$C$11,IF(C30="Wis",'Personal File'!$C$12,IF(C30="Cha",'Personal File'!$C$13))))))</f>
        <v>+1</v>
      </c>
      <c r="E30" s="165" t="str">
        <f t="shared" si="2"/>
        <v>Cha (+1)</v>
      </c>
      <c r="F30" s="148" t="s">
        <v>63</v>
      </c>
      <c r="G30" s="125">
        <v>0</v>
      </c>
      <c r="H30" s="84">
        <f t="shared" ca="1" si="1"/>
        <v>7</v>
      </c>
      <c r="I30" s="125">
        <f t="shared" ca="1" si="0"/>
        <v>7</v>
      </c>
      <c r="J30" s="149"/>
    </row>
    <row r="31" spans="1:10" ht="16.5">
      <c r="A31" s="166" t="s">
        <v>114</v>
      </c>
      <c r="B31" s="167">
        <v>0</v>
      </c>
      <c r="C31" s="168" t="s">
        <v>34</v>
      </c>
      <c r="D31" s="169" t="str">
        <f>IF(C31="Str",'Personal File'!$C$8,IF(C31="Dex",'Personal File'!$C$9,IF(C31="Con",'Personal File'!$C$10,IF(C31="Int",'Personal File'!$C$11,IF(C31="Wis",'Personal File'!$C$12,IF(C31="Cha",'Personal File'!$C$13))))))</f>
        <v>+2</v>
      </c>
      <c r="E31" s="169" t="str">
        <f t="shared" si="2"/>
        <v>Wis (+2)</v>
      </c>
      <c r="F31" s="170" t="s">
        <v>63</v>
      </c>
      <c r="G31" s="171">
        <f>B31+MID(E31,6,2)+F31</f>
        <v>2</v>
      </c>
      <c r="H31" s="84">
        <f t="shared" ca="1" si="1"/>
        <v>18</v>
      </c>
      <c r="I31" s="171">
        <f t="shared" ca="1" si="0"/>
        <v>20</v>
      </c>
      <c r="J31" s="172"/>
    </row>
    <row r="32" spans="1:10" ht="16.5">
      <c r="A32" s="109" t="s">
        <v>20</v>
      </c>
      <c r="B32" s="104">
        <v>0</v>
      </c>
      <c r="C32" s="88" t="s">
        <v>35</v>
      </c>
      <c r="D32" s="89" t="str">
        <f>IF(C32="Str",'Personal File'!$C$8,IF(C32="Dex",'Personal File'!$C$9,IF(C32="Con",'Personal File'!$C$10,IF(C32="Int",'Personal File'!$C$11,IF(C32="Wis",'Personal File'!$C$12,IF(C32="Cha",'Personal File'!$C$13))))))</f>
        <v>+4</v>
      </c>
      <c r="E32" s="90" t="str">
        <f t="shared" si="2"/>
        <v>Dex (+4)</v>
      </c>
      <c r="F32" s="83" t="s">
        <v>63</v>
      </c>
      <c r="G32" s="83">
        <f>B32+MID(E32,6,2)+F32</f>
        <v>4</v>
      </c>
      <c r="H32" s="84">
        <f t="shared" ca="1" si="1"/>
        <v>3</v>
      </c>
      <c r="I32" s="83">
        <f t="shared" ca="1" si="0"/>
        <v>7</v>
      </c>
      <c r="J32" s="85"/>
    </row>
    <row r="33" spans="1:10" ht="16.5">
      <c r="A33" s="103" t="s">
        <v>21</v>
      </c>
      <c r="B33" s="104">
        <v>0</v>
      </c>
      <c r="C33" s="105" t="s">
        <v>33</v>
      </c>
      <c r="D33" s="106" t="str">
        <f>IF(C33="Str",'Personal File'!$C$8,IF(C33="Dex",'Personal File'!$C$9,IF(C33="Con",'Personal File'!$C$10,IF(C33="Int",'Personal File'!$C$11,IF(C33="Wis",'Personal File'!$C$12,IF(C33="Cha",'Personal File'!$C$13))))))</f>
        <v>+0</v>
      </c>
      <c r="E33" s="106" t="str">
        <f t="shared" si="2"/>
        <v>Int (+0)</v>
      </c>
      <c r="F33" s="83" t="s">
        <v>63</v>
      </c>
      <c r="G33" s="83">
        <f>B33+MID(E33,6,2)+F33</f>
        <v>0</v>
      </c>
      <c r="H33" s="84">
        <f t="shared" ca="1" si="1"/>
        <v>1</v>
      </c>
      <c r="I33" s="83">
        <f t="shared" ca="1" si="0"/>
        <v>1</v>
      </c>
      <c r="J33" s="85"/>
    </row>
    <row r="34" spans="1:10" ht="16.5">
      <c r="A34" s="137" t="s">
        <v>56</v>
      </c>
      <c r="B34" s="104">
        <v>0</v>
      </c>
      <c r="C34" s="138" t="s">
        <v>34</v>
      </c>
      <c r="D34" s="139" t="str">
        <f>IF(C34="Str",'Personal File'!$C$8,IF(C34="Dex",'Personal File'!$C$9,IF(C34="Con",'Personal File'!$C$10,IF(C34="Int",'Personal File'!$C$11,IF(C34="Wis",'Personal File'!$C$12,IF(C34="Cha",'Personal File'!$C$13))))))</f>
        <v>+2</v>
      </c>
      <c r="E34" s="139" t="str">
        <f t="shared" si="2"/>
        <v>Wis (+2)</v>
      </c>
      <c r="F34" s="83" t="s">
        <v>63</v>
      </c>
      <c r="G34" s="83">
        <f>B34+MID(E34,6,2)+F34</f>
        <v>2</v>
      </c>
      <c r="H34" s="84">
        <f t="shared" ca="1" si="1"/>
        <v>14</v>
      </c>
      <c r="I34" s="83">
        <f t="shared" ca="1" si="0"/>
        <v>16</v>
      </c>
      <c r="J34" s="85"/>
    </row>
    <row r="35" spans="1:10" ht="16.5">
      <c r="A35" s="160" t="s">
        <v>100</v>
      </c>
      <c r="B35" s="121">
        <v>0</v>
      </c>
      <c r="C35" s="161" t="s">
        <v>35</v>
      </c>
      <c r="D35" s="162" t="str">
        <f>IF(C35="Str",'Personal File'!$C$8,IF(C35="Dex",'Personal File'!$C$9,IF(C35="Con",'Personal File'!$C$10,IF(C35="Int",'Personal File'!$C$11,IF(C35="Wis",'Personal File'!$C$12,IF(C35="Cha",'Personal File'!$C$13))))))</f>
        <v>+4</v>
      </c>
      <c r="E35" s="162" t="str">
        <f t="shared" si="2"/>
        <v>Dex (+4)</v>
      </c>
      <c r="F35" s="124" t="s">
        <v>192</v>
      </c>
      <c r="G35" s="125">
        <v>0</v>
      </c>
      <c r="H35" s="84">
        <f t="shared" ca="1" si="1"/>
        <v>19</v>
      </c>
      <c r="I35" s="125">
        <f t="shared" ca="1" si="0"/>
        <v>19</v>
      </c>
      <c r="J35" s="126"/>
    </row>
    <row r="36" spans="1:10" ht="16.5">
      <c r="A36" s="144" t="s">
        <v>88</v>
      </c>
      <c r="B36" s="145">
        <v>0</v>
      </c>
      <c r="C36" s="146" t="s">
        <v>33</v>
      </c>
      <c r="D36" s="147" t="str">
        <f>IF(C36="Str",'Personal File'!$C$8,IF(C36="Dex",'Personal File'!$C$9,IF(C36="Con",'Personal File'!$C$10,IF(C36="Int",'Personal File'!$C$11,IF(C36="Wis",'Personal File'!$C$12,IF(C36="Cha",'Personal File'!$C$13))))))</f>
        <v>+0</v>
      </c>
      <c r="E36" s="147" t="str">
        <f t="shared" si="2"/>
        <v>Int (+0)</v>
      </c>
      <c r="F36" s="148" t="s">
        <v>63</v>
      </c>
      <c r="G36" s="125">
        <v>0</v>
      </c>
      <c r="H36" s="84">
        <f t="shared" ca="1" si="1"/>
        <v>19</v>
      </c>
      <c r="I36" s="125">
        <f t="shared" ca="1" si="0"/>
        <v>19</v>
      </c>
      <c r="J36" s="149"/>
    </row>
    <row r="37" spans="1:10" ht="16.5">
      <c r="A37" s="144" t="s">
        <v>57</v>
      </c>
      <c r="B37" s="145">
        <v>0</v>
      </c>
      <c r="C37" s="146" t="s">
        <v>33</v>
      </c>
      <c r="D37" s="147" t="str">
        <f>IF(C37="Str",'Personal File'!$C$8,IF(C37="Dex",'Personal File'!$C$9,IF(C37="Con",'Personal File'!$C$10,IF(C37="Int",'Personal File'!$C$11,IF(C37="Wis",'Personal File'!$C$12,IF(C37="Cha",'Personal File'!$C$13))))))</f>
        <v>+0</v>
      </c>
      <c r="E37" s="147" t="str">
        <f t="shared" si="2"/>
        <v>Int (+0)</v>
      </c>
      <c r="F37" s="148" t="s">
        <v>63</v>
      </c>
      <c r="G37" s="125">
        <v>0</v>
      </c>
      <c r="H37" s="84">
        <f t="shared" ca="1" si="1"/>
        <v>20</v>
      </c>
      <c r="I37" s="125">
        <f t="shared" ca="1" si="0"/>
        <v>20</v>
      </c>
      <c r="J37" s="173"/>
    </row>
    <row r="38" spans="1:10" ht="16.5">
      <c r="A38" s="150" t="s">
        <v>58</v>
      </c>
      <c r="B38" s="151">
        <v>6</v>
      </c>
      <c r="C38" s="152" t="s">
        <v>34</v>
      </c>
      <c r="D38" s="153" t="str">
        <f>IF(C38="Str",'Personal File'!$C$8,IF(C38="Dex",'Personal File'!$C$9,IF(C38="Con",'Personal File'!$C$10,IF(C38="Int",'Personal File'!$C$11,IF(C38="Wis",'Personal File'!$C$12,IF(C38="Cha",'Personal File'!$C$13))))))</f>
        <v>+2</v>
      </c>
      <c r="E38" s="153" t="str">
        <f t="shared" si="2"/>
        <v>Wis (+2)</v>
      </c>
      <c r="F38" s="155" t="s">
        <v>63</v>
      </c>
      <c r="G38" s="155">
        <f>B38+MID(E38,6,2)+F38</f>
        <v>8</v>
      </c>
      <c r="H38" s="84">
        <f t="shared" ca="1" si="1"/>
        <v>13</v>
      </c>
      <c r="I38" s="155">
        <f t="shared" ca="1" si="0"/>
        <v>21</v>
      </c>
      <c r="J38" s="156"/>
    </row>
    <row r="39" spans="1:10" ht="16.5">
      <c r="A39" s="150" t="s">
        <v>101</v>
      </c>
      <c r="B39" s="151">
        <v>10</v>
      </c>
      <c r="C39" s="152" t="s">
        <v>34</v>
      </c>
      <c r="D39" s="153" t="str">
        <f>IF(C39="Str",'Personal File'!$C$8,IF(C39="Dex",'Personal File'!$C$9,IF(C39="Con",'Personal File'!$C$10,IF(C39="Int",'Personal File'!$C$11,IF(C39="Wis",'Personal File'!$C$12,IF(C39="Cha",'Personal File'!$C$13))))))</f>
        <v>+2</v>
      </c>
      <c r="E39" s="153" t="str">
        <f t="shared" si="2"/>
        <v>Wis (+2)</v>
      </c>
      <c r="F39" s="155" t="s">
        <v>63</v>
      </c>
      <c r="G39" s="155">
        <f>B39+MID(E39,6,2)+F39</f>
        <v>12</v>
      </c>
      <c r="H39" s="84">
        <f t="shared" ca="1" si="1"/>
        <v>15</v>
      </c>
      <c r="I39" s="155">
        <f t="shared" ca="1" si="0"/>
        <v>27</v>
      </c>
      <c r="J39" s="156"/>
    </row>
    <row r="40" spans="1:10" ht="16.5">
      <c r="A40" s="79" t="s">
        <v>22</v>
      </c>
      <c r="B40" s="104">
        <v>0</v>
      </c>
      <c r="C40" s="81" t="s">
        <v>36</v>
      </c>
      <c r="D40" s="82" t="str">
        <f>IF(C40="Str",'Personal File'!$C$8,IF(C40="Dex",'Personal File'!$C$9,IF(C40="Con",'Personal File'!$C$10,IF(C40="Int",'Personal File'!$C$11,IF(C40="Wis",'Personal File'!$C$12,IF(C40="Cha",'Personal File'!$C$13))))))</f>
        <v>+4</v>
      </c>
      <c r="E40" s="82" t="str">
        <f t="shared" si="2"/>
        <v>Str (+4)</v>
      </c>
      <c r="F40" s="83" t="s">
        <v>63</v>
      </c>
      <c r="G40" s="83">
        <f>B40+MID(E40,6,2)+F40</f>
        <v>4</v>
      </c>
      <c r="H40" s="84">
        <f t="shared" ca="1" si="1"/>
        <v>8</v>
      </c>
      <c r="I40" s="83">
        <f t="shared" ca="1" si="0"/>
        <v>12</v>
      </c>
      <c r="J40" s="85"/>
    </row>
    <row r="41" spans="1:10" ht="16.5">
      <c r="A41" s="174" t="s">
        <v>59</v>
      </c>
      <c r="B41" s="145">
        <v>0</v>
      </c>
      <c r="C41" s="175" t="s">
        <v>35</v>
      </c>
      <c r="D41" s="176" t="str">
        <f>IF(C41="Str",'Personal File'!$C$8,IF(C41="Dex",'Personal File'!$C$9,IF(C41="Con",'Personal File'!$C$10,IF(C41="Int",'Personal File'!$C$11,IF(C41="Wis",'Personal File'!$C$12,IF(C41="Cha",'Personal File'!$C$13))))))</f>
        <v>+4</v>
      </c>
      <c r="E41" s="176" t="str">
        <f t="shared" si="2"/>
        <v>Dex (+4)</v>
      </c>
      <c r="F41" s="124" t="s">
        <v>192</v>
      </c>
      <c r="G41" s="125">
        <v>0</v>
      </c>
      <c r="H41" s="84">
        <f t="shared" ca="1" si="1"/>
        <v>4</v>
      </c>
      <c r="I41" s="125">
        <f t="shared" ca="1" si="0"/>
        <v>4</v>
      </c>
      <c r="J41" s="149"/>
    </row>
    <row r="42" spans="1:10" ht="16.5">
      <c r="A42" s="134" t="s">
        <v>60</v>
      </c>
      <c r="B42" s="121">
        <v>0</v>
      </c>
      <c r="C42" s="135" t="s">
        <v>31</v>
      </c>
      <c r="D42" s="136" t="str">
        <f>IF(C42="Str",'Personal File'!$C$8,IF(C42="Dex",'Personal File'!$C$9,IF(C42="Con",'Personal File'!$C$10,IF(C42="Int",'Personal File'!$C$11,IF(C42="Wis",'Personal File'!$C$12,IF(C42="Cha",'Personal File'!$C$13))))))</f>
        <v>+1</v>
      </c>
      <c r="E42" s="136" t="str">
        <f t="shared" si="2"/>
        <v>Cha (+1)</v>
      </c>
      <c r="F42" s="124" t="s">
        <v>63</v>
      </c>
      <c r="G42" s="125">
        <v>0</v>
      </c>
      <c r="H42" s="84">
        <f t="shared" ca="1" si="1"/>
        <v>5</v>
      </c>
      <c r="I42" s="125">
        <f t="shared" ca="1" si="0"/>
        <v>5</v>
      </c>
      <c r="J42" s="126"/>
    </row>
    <row r="43" spans="1:10" ht="17.25" thickBot="1">
      <c r="A43" s="177" t="s">
        <v>61</v>
      </c>
      <c r="B43" s="178">
        <v>0</v>
      </c>
      <c r="C43" s="179" t="s">
        <v>35</v>
      </c>
      <c r="D43" s="180" t="str">
        <f>IF(C43="Str",'Personal File'!$C$8,IF(C43="Dex",'Personal File'!$C$9,IF(C43="Con",'Personal File'!$C$10,IF(C43="Int",'Personal File'!$C$11,IF(C43="Wis",'Personal File'!$C$12,IF(C43="Cha",'Personal File'!$C$13))))))</f>
        <v>+4</v>
      </c>
      <c r="E43" s="180" t="str">
        <f t="shared" si="2"/>
        <v>Dex (+4)</v>
      </c>
      <c r="F43" s="181" t="s">
        <v>63</v>
      </c>
      <c r="G43" s="181">
        <f>B43+MID(E43,6,2)+F43</f>
        <v>4</v>
      </c>
      <c r="H43" s="182">
        <f t="shared" ca="1" si="1"/>
        <v>15</v>
      </c>
      <c r="I43" s="181">
        <f t="shared" ca="1" si="0"/>
        <v>19</v>
      </c>
      <c r="J43" s="183"/>
    </row>
    <row r="44" spans="1:10" ht="16.5" thickTop="1">
      <c r="B44" s="185">
        <f>SUM(B6:B43)</f>
        <v>32</v>
      </c>
      <c r="E44" s="185">
        <f>SUM(E45:E51)</f>
        <v>32</v>
      </c>
    </row>
    <row r="45" spans="1:10">
      <c r="B45" s="185"/>
      <c r="E45" s="188">
        <f>(2+'Personal File'!$C$11)*4</f>
        <v>8</v>
      </c>
      <c r="F45" s="189" t="s">
        <v>135</v>
      </c>
    </row>
    <row r="46" spans="1:10">
      <c r="E46" s="190">
        <f>2+'Personal File'!$C$11</f>
        <v>2</v>
      </c>
      <c r="F46" s="189" t="s">
        <v>136</v>
      </c>
    </row>
    <row r="47" spans="1:10">
      <c r="E47" s="303">
        <v>2</v>
      </c>
      <c r="F47" s="189" t="s">
        <v>137</v>
      </c>
    </row>
    <row r="48" spans="1:10">
      <c r="E48" s="190">
        <f>2+'Personal File'!$C$11</f>
        <v>2</v>
      </c>
      <c r="F48" s="189" t="s">
        <v>138</v>
      </c>
    </row>
    <row r="49" spans="5:6">
      <c r="E49" s="303">
        <v>6</v>
      </c>
      <c r="F49" s="189" t="s">
        <v>150</v>
      </c>
    </row>
    <row r="50" spans="5:6">
      <c r="E50" s="303">
        <v>6</v>
      </c>
      <c r="F50" s="189" t="s">
        <v>156</v>
      </c>
    </row>
    <row r="51" spans="5:6">
      <c r="E51" s="303">
        <v>6</v>
      </c>
      <c r="F51" s="189" t="s">
        <v>193</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3"/>
  <sheetViews>
    <sheetView showGridLines="0" workbookViewId="0">
      <selection activeCell="A8" sqref="A8"/>
    </sheetView>
  </sheetViews>
  <sheetFormatPr defaultColWidth="13" defaultRowHeight="15.75"/>
  <cols>
    <col min="1" max="1" width="24.125" style="198" bestFit="1" customWidth="1"/>
    <col min="2" max="2" width="2.125" style="202" customWidth="1"/>
    <col min="3" max="3" width="33" style="192" bestFit="1" customWidth="1"/>
    <col min="4" max="16384" width="13" style="192"/>
  </cols>
  <sheetData>
    <row r="1" spans="1:3" ht="24.75" thickTop="1" thickBot="1">
      <c r="A1" s="191" t="s">
        <v>105</v>
      </c>
      <c r="B1" s="192"/>
      <c r="C1" s="191" t="s">
        <v>106</v>
      </c>
    </row>
    <row r="2" spans="1:3" ht="16.5">
      <c r="A2" s="193" t="s">
        <v>94</v>
      </c>
      <c r="B2" s="192"/>
      <c r="C2" s="194" t="s">
        <v>117</v>
      </c>
    </row>
    <row r="3" spans="1:3" ht="16.5">
      <c r="A3" s="195" t="s">
        <v>108</v>
      </c>
      <c r="B3" s="192"/>
      <c r="C3" s="194" t="s">
        <v>145</v>
      </c>
    </row>
    <row r="4" spans="1:3" ht="17.25" thickBot="1">
      <c r="A4" s="197" t="s">
        <v>126</v>
      </c>
      <c r="B4" s="192"/>
      <c r="C4" s="196" t="s">
        <v>185</v>
      </c>
    </row>
    <row r="5" spans="1:3" ht="17.25" thickTop="1" thickBot="1">
      <c r="B5" s="192"/>
    </row>
    <row r="6" spans="1:3" ht="24.75" thickTop="1" thickBot="1">
      <c r="A6" s="279" t="s">
        <v>147</v>
      </c>
      <c r="B6" s="192"/>
      <c r="C6" s="5" t="s">
        <v>107</v>
      </c>
    </row>
    <row r="7" spans="1:3" ht="16.5">
      <c r="A7" s="193" t="s">
        <v>151</v>
      </c>
      <c r="B7" s="192"/>
      <c r="C7" s="199" t="s">
        <v>139</v>
      </c>
    </row>
    <row r="8" spans="1:3" ht="17.25" thickBot="1">
      <c r="A8" s="195" t="s">
        <v>155</v>
      </c>
      <c r="B8" s="192"/>
      <c r="C8" s="201" t="s">
        <v>140</v>
      </c>
    </row>
    <row r="9" spans="1:3" ht="18" thickTop="1" thickBot="1">
      <c r="A9" s="297" t="s">
        <v>148</v>
      </c>
      <c r="B9" s="192"/>
    </row>
    <row r="10" spans="1:3" ht="20.25" thickTop="1" thickBot="1">
      <c r="A10" s="297" t="s">
        <v>184</v>
      </c>
      <c r="B10" s="192"/>
      <c r="C10" s="1" t="s">
        <v>78</v>
      </c>
    </row>
    <row r="11" spans="1:3" ht="17.25" thickBot="1">
      <c r="A11" s="280" t="s">
        <v>149</v>
      </c>
      <c r="B11" s="192"/>
      <c r="C11" s="200" t="s">
        <v>109</v>
      </c>
    </row>
    <row r="12" spans="1:3" ht="16.5" thickTop="1">
      <c r="B12" s="192"/>
    </row>
    <row r="13" spans="1:3">
      <c r="A13" s="192"/>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5"/>
  <sheetViews>
    <sheetView showGridLines="0" workbookViewId="0"/>
  </sheetViews>
  <sheetFormatPr defaultColWidth="13" defaultRowHeight="15.75"/>
  <cols>
    <col min="1" max="1" width="36" style="188" bestFit="1" customWidth="1"/>
    <col min="2" max="2" width="8.625" style="188" customWidth="1"/>
    <col min="3" max="3" width="6.125" style="188" bestFit="1" customWidth="1"/>
    <col min="4" max="4" width="6.25" style="188" bestFit="1" customWidth="1"/>
    <col min="5" max="6" width="8" style="188" bestFit="1" customWidth="1"/>
    <col min="7" max="7" width="4.375" style="188" bestFit="1" customWidth="1"/>
    <col min="8" max="8" width="4" style="188" bestFit="1" customWidth="1"/>
    <col min="9" max="9" width="4.375" style="188" bestFit="1" customWidth="1"/>
    <col min="10" max="10" width="6.25" style="188" bestFit="1" customWidth="1"/>
    <col min="11" max="11" width="20.125" style="188" bestFit="1" customWidth="1"/>
    <col min="12" max="12" width="2.625" style="73" customWidth="1"/>
    <col min="13" max="13" width="7.375" style="73" bestFit="1" customWidth="1"/>
    <col min="14" max="14" width="7.75" style="188" bestFit="1" customWidth="1"/>
    <col min="15" max="16384" width="13" style="73"/>
  </cols>
  <sheetData>
    <row r="1" spans="1:14" ht="24" thickBot="1">
      <c r="A1" s="203" t="s">
        <v>23</v>
      </c>
      <c r="B1" s="203"/>
      <c r="C1" s="203"/>
      <c r="D1" s="203"/>
      <c r="E1" s="203"/>
      <c r="F1" s="203"/>
      <c r="G1" s="203"/>
      <c r="H1" s="203"/>
      <c r="I1" s="203"/>
      <c r="J1" s="203"/>
      <c r="K1" s="203"/>
    </row>
    <row r="2" spans="1:14" ht="17.25" thickTop="1" thickBot="1">
      <c r="A2" s="204" t="s">
        <v>5</v>
      </c>
      <c r="B2" s="205" t="s">
        <v>6</v>
      </c>
      <c r="C2" s="205" t="s">
        <v>26</v>
      </c>
      <c r="D2" s="205" t="s">
        <v>27</v>
      </c>
      <c r="E2" s="206" t="s">
        <v>69</v>
      </c>
      <c r="F2" s="205" t="s">
        <v>24</v>
      </c>
      <c r="G2" s="205" t="s">
        <v>28</v>
      </c>
      <c r="H2" s="207" t="s">
        <v>124</v>
      </c>
      <c r="I2" s="208" t="s">
        <v>104</v>
      </c>
      <c r="J2" s="209" t="s">
        <v>84</v>
      </c>
      <c r="K2" s="210" t="s">
        <v>4</v>
      </c>
      <c r="M2" s="211" t="s">
        <v>131</v>
      </c>
    </row>
    <row r="3" spans="1:14">
      <c r="A3" s="347" t="s">
        <v>168</v>
      </c>
      <c r="B3" s="318" t="s">
        <v>178</v>
      </c>
      <c r="C3" s="319" t="s">
        <v>179</v>
      </c>
      <c r="D3" s="320">
        <v>1</v>
      </c>
      <c r="E3" s="320" t="s">
        <v>98</v>
      </c>
      <c r="F3" s="321" t="s">
        <v>180</v>
      </c>
      <c r="G3" s="326">
        <v>12</v>
      </c>
      <c r="H3" s="6" t="str">
        <f>CONCATENATE("+",RIGHT('Personal File'!$B$6,1)+RIGHT('Personal File'!$C$8)+D3)</f>
        <v>+11</v>
      </c>
      <c r="I3" s="7">
        <f t="shared" ref="I3:I5" ca="1" si="0">RANDBETWEEN(1,20)</f>
        <v>17</v>
      </c>
      <c r="J3" s="349">
        <f t="shared" ref="J3:J6" ca="1" si="1">(I3+H3)</f>
        <v>28</v>
      </c>
      <c r="K3" s="327" t="s">
        <v>152</v>
      </c>
      <c r="M3" s="328">
        <v>2000</v>
      </c>
    </row>
    <row r="4" spans="1:14">
      <c r="A4" s="325" t="s">
        <v>162</v>
      </c>
      <c r="B4" s="318" t="s">
        <v>87</v>
      </c>
      <c r="C4" s="319" t="s">
        <v>181</v>
      </c>
      <c r="D4" s="320" t="s">
        <v>160</v>
      </c>
      <c r="E4" s="320" t="s">
        <v>98</v>
      </c>
      <c r="F4" s="321" t="s">
        <v>163</v>
      </c>
      <c r="G4" s="326">
        <v>4</v>
      </c>
      <c r="H4" s="6" t="str">
        <f>CONCATENATE("+",RIGHT('Personal File'!$B$6,1)+RIGHT('Personal File'!$C$8)+D4)</f>
        <v>+11</v>
      </c>
      <c r="I4" s="7">
        <f t="shared" ca="1" si="0"/>
        <v>12</v>
      </c>
      <c r="J4" s="349">
        <f t="shared" ca="1" si="1"/>
        <v>23</v>
      </c>
      <c r="K4" s="353" t="s">
        <v>152</v>
      </c>
      <c r="L4" s="312"/>
      <c r="M4" s="354">
        <v>350</v>
      </c>
      <c r="N4" s="348"/>
    </row>
    <row r="5" spans="1:14">
      <c r="A5" s="325" t="s">
        <v>167</v>
      </c>
      <c r="B5" s="318" t="s">
        <v>87</v>
      </c>
      <c r="C5" s="319" t="s">
        <v>181</v>
      </c>
      <c r="D5" s="320" t="s">
        <v>63</v>
      </c>
      <c r="E5" s="320" t="s">
        <v>182</v>
      </c>
      <c r="F5" s="321" t="s">
        <v>180</v>
      </c>
      <c r="G5" s="326">
        <v>4</v>
      </c>
      <c r="H5" s="6" t="str">
        <f>CONCATENATE("+",RIGHT('Personal File'!$B$6,1)+RIGHT('Personal File'!$C$8)+D5)</f>
        <v>+10</v>
      </c>
      <c r="I5" s="7">
        <f t="shared" ca="1" si="0"/>
        <v>15</v>
      </c>
      <c r="J5" s="349">
        <f t="shared" ca="1" si="1"/>
        <v>25</v>
      </c>
      <c r="K5" s="327" t="s">
        <v>152</v>
      </c>
      <c r="M5" s="328">
        <v>0</v>
      </c>
    </row>
    <row r="6" spans="1:14" ht="16.5" thickBot="1">
      <c r="A6" s="212" t="s">
        <v>110</v>
      </c>
      <c r="B6" s="213" t="s">
        <v>111</v>
      </c>
      <c r="C6" s="214" t="str">
        <f>'Personal File'!$C$8</f>
        <v>+4</v>
      </c>
      <c r="D6" s="215">
        <v>0</v>
      </c>
      <c r="E6" s="216" t="s">
        <v>112</v>
      </c>
      <c r="F6" s="213" t="s">
        <v>89</v>
      </c>
      <c r="G6" s="217">
        <v>0</v>
      </c>
      <c r="H6" s="8" t="str">
        <f>CONCATENATE("+",RIGHT('Personal File'!$B$6,1)+RIGHT('Personal File'!$C$8)+D6)</f>
        <v>+10</v>
      </c>
      <c r="I6" s="9">
        <f t="shared" ref="I6" ca="1" si="2">RANDBETWEEN(1,20)</f>
        <v>11</v>
      </c>
      <c r="J6" s="350">
        <f t="shared" ca="1" si="1"/>
        <v>21</v>
      </c>
      <c r="K6" s="298" t="s">
        <v>152</v>
      </c>
      <c r="M6" s="218">
        <v>0</v>
      </c>
    </row>
    <row r="7" spans="1:14" ht="6" customHeight="1" thickTop="1" thickBot="1">
      <c r="M7" s="188"/>
    </row>
    <row r="8" spans="1:14" ht="17.25" thickTop="1" thickBot="1">
      <c r="A8" s="204" t="s">
        <v>8</v>
      </c>
      <c r="B8" s="205" t="s">
        <v>6</v>
      </c>
      <c r="C8" s="205" t="s">
        <v>26</v>
      </c>
      <c r="D8" s="205" t="s">
        <v>27</v>
      </c>
      <c r="E8" s="206" t="s">
        <v>69</v>
      </c>
      <c r="F8" s="205" t="s">
        <v>9</v>
      </c>
      <c r="G8" s="205" t="s">
        <v>28</v>
      </c>
      <c r="H8" s="207" t="s">
        <v>124</v>
      </c>
      <c r="I8" s="219" t="s">
        <v>104</v>
      </c>
      <c r="J8" s="207" t="s">
        <v>84</v>
      </c>
      <c r="K8" s="210" t="s">
        <v>4</v>
      </c>
      <c r="M8" s="211" t="s">
        <v>131</v>
      </c>
    </row>
    <row r="9" spans="1:14">
      <c r="A9" s="293" t="s">
        <v>161</v>
      </c>
      <c r="B9" s="220" t="s">
        <v>87</v>
      </c>
      <c r="C9" s="315" t="str">
        <f>'Personal File'!C8</f>
        <v>+4</v>
      </c>
      <c r="D9" s="316" t="s">
        <v>160</v>
      </c>
      <c r="E9" s="220" t="s">
        <v>98</v>
      </c>
      <c r="F9" s="345" t="str">
        <f>CONCATENATE(110*1.5,"’")</f>
        <v>165’</v>
      </c>
      <c r="G9" s="313">
        <v>3</v>
      </c>
      <c r="H9" s="294" t="str">
        <f>CONCATENATE("+",RIGHT('Personal File'!$B$6,1)+RIGHT('Personal File'!$C$9)+D9)</f>
        <v>+11</v>
      </c>
      <c r="I9" s="295">
        <f t="shared" ref="I9" ca="1" si="3">RANDBETWEEN(1,20)</f>
        <v>17</v>
      </c>
      <c r="J9" s="351">
        <f t="shared" ref="J9:J10" ca="1" si="4">(I9+H9)</f>
        <v>28</v>
      </c>
      <c r="K9" s="296" t="s">
        <v>125</v>
      </c>
      <c r="M9" s="314">
        <v>3100</v>
      </c>
    </row>
    <row r="10" spans="1:14" ht="16.5" thickBot="1">
      <c r="A10" s="212" t="s">
        <v>159</v>
      </c>
      <c r="B10" s="215" t="s">
        <v>154</v>
      </c>
      <c r="C10" s="308" t="s">
        <v>63</v>
      </c>
      <c r="D10" s="309" t="s">
        <v>63</v>
      </c>
      <c r="E10" s="215" t="s">
        <v>112</v>
      </c>
      <c r="F10" s="346" t="str">
        <f>CONCATENATE(10*2,"’")</f>
        <v>20’</v>
      </c>
      <c r="G10" s="217">
        <v>2</v>
      </c>
      <c r="H10" s="310" t="str">
        <f>CONCATENATE("+",RIGHT('Personal File'!$B$6,1)+RIGHT('Personal File'!$C$9)+D10)</f>
        <v>+10</v>
      </c>
      <c r="I10" s="221">
        <f t="shared" ref="I10" ca="1" si="5">RANDBETWEEN(1,20)</f>
        <v>19</v>
      </c>
      <c r="J10" s="352">
        <f t="shared" ca="1" si="4"/>
        <v>29</v>
      </c>
      <c r="K10" s="311" t="s">
        <v>125</v>
      </c>
      <c r="L10" s="312"/>
      <c r="M10" s="218">
        <v>20</v>
      </c>
    </row>
    <row r="11" spans="1:14" ht="6" customHeight="1" thickTop="1" thickBot="1">
      <c r="D11" s="222"/>
      <c r="E11" s="222"/>
      <c r="G11" s="223"/>
      <c r="H11" s="223"/>
      <c r="I11" s="223"/>
      <c r="J11" s="223"/>
      <c r="M11" s="223"/>
    </row>
    <row r="12" spans="1:14" ht="17.25" thickTop="1" thickBot="1">
      <c r="A12" s="204" t="s">
        <v>73</v>
      </c>
      <c r="B12" s="205" t="s">
        <v>17</v>
      </c>
      <c r="C12" s="205" t="s">
        <v>35</v>
      </c>
      <c r="D12" s="205" t="s">
        <v>84</v>
      </c>
      <c r="E12" s="205" t="s">
        <v>85</v>
      </c>
      <c r="F12" s="205" t="s">
        <v>86</v>
      </c>
      <c r="G12" s="205" t="s">
        <v>28</v>
      </c>
      <c r="H12" s="224" t="s">
        <v>82</v>
      </c>
      <c r="I12" s="225"/>
      <c r="J12" s="225"/>
      <c r="K12" s="226"/>
      <c r="M12" s="211" t="s">
        <v>131</v>
      </c>
    </row>
    <row r="13" spans="1:14">
      <c r="A13" s="322" t="s">
        <v>171</v>
      </c>
      <c r="B13" s="10">
        <v>3</v>
      </c>
      <c r="C13" s="378">
        <v>5</v>
      </c>
      <c r="D13" s="378">
        <v>-1</v>
      </c>
      <c r="E13" s="227">
        <v>0.1</v>
      </c>
      <c r="F13" s="220" t="s">
        <v>121</v>
      </c>
      <c r="G13" s="228">
        <v>20</v>
      </c>
      <c r="H13" s="229"/>
      <c r="I13" s="230"/>
      <c r="J13" s="230"/>
      <c r="K13" s="231"/>
      <c r="M13" s="232">
        <v>250</v>
      </c>
    </row>
    <row r="14" spans="1:14">
      <c r="A14" s="368" t="s">
        <v>188</v>
      </c>
      <c r="B14" s="369">
        <v>1</v>
      </c>
      <c r="C14" s="319" t="s">
        <v>165</v>
      </c>
      <c r="D14" s="320" t="s">
        <v>165</v>
      </c>
      <c r="E14" s="370" t="s">
        <v>165</v>
      </c>
      <c r="F14" s="371" t="s">
        <v>165</v>
      </c>
      <c r="G14" s="372">
        <v>0</v>
      </c>
      <c r="H14" s="373"/>
      <c r="I14" s="374"/>
      <c r="J14" s="374"/>
      <c r="K14" s="375"/>
      <c r="M14" s="376"/>
    </row>
    <row r="15" spans="1:14" ht="16.5" thickBot="1">
      <c r="A15" s="323" t="s">
        <v>164</v>
      </c>
      <c r="B15" s="233">
        <v>1</v>
      </c>
      <c r="C15" s="233" t="s">
        <v>165</v>
      </c>
      <c r="D15" s="233" t="s">
        <v>165</v>
      </c>
      <c r="E15" s="233" t="s">
        <v>165</v>
      </c>
      <c r="F15" s="233" t="s">
        <v>165</v>
      </c>
      <c r="G15" s="234">
        <v>0</v>
      </c>
      <c r="H15" s="235"/>
      <c r="I15" s="236"/>
      <c r="J15" s="236"/>
      <c r="K15" s="237"/>
      <c r="M15" s="218">
        <v>1000</v>
      </c>
    </row>
    <row r="16" spans="1:14" ht="6.75" customHeight="1" thickTop="1" thickBot="1">
      <c r="M16" s="188"/>
    </row>
    <row r="17" spans="1:13" ht="17.25" thickTop="1" thickBot="1">
      <c r="A17" s="238"/>
      <c r="B17" s="223"/>
      <c r="D17" s="239" t="s">
        <v>74</v>
      </c>
      <c r="E17" s="240"/>
      <c r="F17" s="224" t="s">
        <v>7</v>
      </c>
      <c r="G17" s="205" t="s">
        <v>28</v>
      </c>
      <c r="H17" s="207" t="s">
        <v>124</v>
      </c>
      <c r="I17" s="224" t="s">
        <v>82</v>
      </c>
      <c r="J17" s="225"/>
      <c r="K17" s="226"/>
      <c r="M17" s="211" t="s">
        <v>131</v>
      </c>
    </row>
    <row r="18" spans="1:13" ht="16.5" thickBot="1">
      <c r="A18" s="238"/>
      <c r="B18" s="223"/>
      <c r="D18" s="241" t="s">
        <v>153</v>
      </c>
      <c r="E18" s="242"/>
      <c r="F18" s="377">
        <v>10</v>
      </c>
      <c r="G18" s="243">
        <f>F18/10</f>
        <v>1</v>
      </c>
      <c r="H18" s="244" t="s">
        <v>158</v>
      </c>
      <c r="I18" s="245"/>
      <c r="J18" s="246"/>
      <c r="K18" s="237"/>
      <c r="M18" s="247">
        <v>2</v>
      </c>
    </row>
    <row r="19" spans="1:13" ht="17.25" thickTop="1" thickBot="1">
      <c r="A19" s="238"/>
      <c r="B19" s="223"/>
      <c r="D19" s="329"/>
      <c r="E19" s="330"/>
      <c r="F19" s="330"/>
      <c r="G19" s="331"/>
      <c r="H19" s="332"/>
      <c r="I19" s="333"/>
      <c r="J19" s="333"/>
      <c r="K19" s="329"/>
      <c r="M19" s="331"/>
    </row>
    <row r="20" spans="1:13" ht="17.25" thickTop="1" thickBot="1">
      <c r="A20" s="238"/>
      <c r="B20" s="223"/>
      <c r="D20" s="239" t="s">
        <v>172</v>
      </c>
      <c r="E20" s="225"/>
      <c r="F20" s="225"/>
      <c r="G20" s="225"/>
      <c r="H20" s="334" t="s">
        <v>7</v>
      </c>
      <c r="I20" s="334" t="s">
        <v>173</v>
      </c>
      <c r="J20" s="334" t="s">
        <v>174</v>
      </c>
      <c r="K20" s="226" t="s">
        <v>82</v>
      </c>
      <c r="L20" s="324"/>
      <c r="M20" s="211" t="s">
        <v>131</v>
      </c>
    </row>
    <row r="21" spans="1:13">
      <c r="A21" s="238"/>
      <c r="B21" s="223"/>
      <c r="D21" s="356" t="s">
        <v>190</v>
      </c>
      <c r="E21" s="357"/>
      <c r="F21" s="357"/>
      <c r="G21" s="384"/>
      <c r="H21" s="358">
        <v>6</v>
      </c>
      <c r="I21" s="359">
        <v>1</v>
      </c>
      <c r="J21" s="359">
        <v>1</v>
      </c>
      <c r="K21" s="360"/>
      <c r="L21" s="324"/>
      <c r="M21" s="314">
        <f>H21*50</f>
        <v>300</v>
      </c>
    </row>
    <row r="22" spans="1:13">
      <c r="A22" s="238"/>
      <c r="B22" s="223"/>
      <c r="D22" s="361" t="s">
        <v>191</v>
      </c>
      <c r="E22" s="362"/>
      <c r="F22" s="362"/>
      <c r="G22" s="385"/>
      <c r="H22" s="363">
        <v>1</v>
      </c>
      <c r="I22" s="364">
        <v>2</v>
      </c>
      <c r="J22" s="364">
        <v>4</v>
      </c>
      <c r="K22" s="365"/>
      <c r="L22" s="324"/>
      <c r="M22" s="335">
        <f>H22*300</f>
        <v>300</v>
      </c>
    </row>
    <row r="23" spans="1:13" ht="16.5" thickBot="1">
      <c r="A23" s="238"/>
      <c r="B23" s="223"/>
      <c r="D23" s="380"/>
      <c r="E23" s="381"/>
      <c r="F23" s="381"/>
      <c r="G23" s="386"/>
      <c r="H23" s="382"/>
      <c r="I23" s="383"/>
      <c r="J23" s="383"/>
      <c r="K23" s="237"/>
      <c r="L23" s="324"/>
      <c r="M23" s="336">
        <f>H23*100</f>
        <v>0</v>
      </c>
    </row>
    <row r="24" spans="1:13" ht="16.5" thickTop="1"/>
    <row r="25" spans="1:13">
      <c r="K25" s="184" t="s">
        <v>157</v>
      </c>
      <c r="M25" s="307">
        <f>SUM(M3:M23)</f>
        <v>7322</v>
      </c>
    </row>
  </sheetData>
  <phoneticPr fontId="0" type="noConversion"/>
  <conditionalFormatting sqref="I5:I6 I3">
    <cfRule type="cellIs" dxfId="7" priority="15" operator="equal">
      <formula>20</formula>
    </cfRule>
    <cfRule type="cellIs" dxfId="6" priority="16" operator="equal">
      <formula>1</formula>
    </cfRule>
  </conditionalFormatting>
  <conditionalFormatting sqref="I10">
    <cfRule type="cellIs" dxfId="5" priority="13" operator="equal">
      <formula>20</formula>
    </cfRule>
    <cfRule type="cellIs" dxfId="4" priority="14" operator="equal">
      <formula>1</formula>
    </cfRule>
  </conditionalFormatting>
  <conditionalFormatting sqref="I9">
    <cfRule type="cellIs" dxfId="3" priority="11" operator="equal">
      <formula>20</formula>
    </cfRule>
    <cfRule type="cellIs" dxfId="2" priority="12" operator="equal">
      <formula>1</formula>
    </cfRule>
  </conditionalFormatting>
  <conditionalFormatting sqref="I4">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
  <sheetViews>
    <sheetView showGridLines="0" workbookViewId="0"/>
  </sheetViews>
  <sheetFormatPr defaultColWidth="13" defaultRowHeight="15.75"/>
  <cols>
    <col min="1" max="1" width="27.375" style="188" bestFit="1" customWidth="1"/>
    <col min="2" max="2" width="4.5" style="223" bestFit="1" customWidth="1"/>
    <col min="3" max="3" width="6.875" style="223" bestFit="1" customWidth="1"/>
    <col min="4" max="4" width="23.375" style="73" bestFit="1" customWidth="1"/>
    <col min="5" max="5" width="19.375" style="73" customWidth="1"/>
    <col min="6" max="6" width="2.375" style="73" customWidth="1"/>
    <col min="7" max="7" width="5.875" style="73" bestFit="1" customWidth="1"/>
    <col min="8" max="16384" width="13" style="73"/>
  </cols>
  <sheetData>
    <row r="1" spans="1:7" ht="24" thickBot="1">
      <c r="A1" s="203" t="s">
        <v>79</v>
      </c>
      <c r="B1" s="248"/>
      <c r="C1" s="248"/>
      <c r="D1" s="203"/>
      <c r="E1" s="203"/>
    </row>
    <row r="2" spans="1:7" s="188" customFormat="1" ht="17.25" thickTop="1" thickBot="1">
      <c r="A2" s="249" t="s">
        <v>80</v>
      </c>
      <c r="B2" s="249" t="s">
        <v>7</v>
      </c>
      <c r="C2" s="250" t="s">
        <v>129</v>
      </c>
      <c r="D2" s="251" t="s">
        <v>81</v>
      </c>
      <c r="E2" s="252" t="s">
        <v>82</v>
      </c>
      <c r="G2" s="253" t="s">
        <v>131</v>
      </c>
    </row>
    <row r="3" spans="1:7">
      <c r="A3" s="254" t="s">
        <v>95</v>
      </c>
      <c r="B3" s="255">
        <v>1</v>
      </c>
      <c r="C3" s="256" t="s">
        <v>130</v>
      </c>
      <c r="D3" s="257"/>
      <c r="E3" s="258"/>
      <c r="G3" s="259">
        <v>0</v>
      </c>
    </row>
    <row r="4" spans="1:7">
      <c r="A4" s="254" t="s">
        <v>118</v>
      </c>
      <c r="B4" s="255">
        <v>1</v>
      </c>
      <c r="C4" s="260">
        <v>1</v>
      </c>
      <c r="D4" s="257"/>
      <c r="E4" s="258"/>
      <c r="G4" s="261">
        <v>0</v>
      </c>
    </row>
    <row r="5" spans="1:7">
      <c r="A5" s="262" t="s">
        <v>176</v>
      </c>
      <c r="B5" s="255">
        <v>1</v>
      </c>
      <c r="C5" s="260">
        <v>1</v>
      </c>
      <c r="D5" s="265"/>
      <c r="E5" s="266"/>
      <c r="G5" s="267">
        <v>0</v>
      </c>
    </row>
    <row r="6" spans="1:7">
      <c r="A6" s="299" t="s">
        <v>175</v>
      </c>
      <c r="B6" s="263">
        <v>2</v>
      </c>
      <c r="C6" s="264">
        <v>1</v>
      </c>
      <c r="D6" s="265"/>
      <c r="E6" s="266"/>
      <c r="G6" s="267">
        <v>1000</v>
      </c>
    </row>
    <row r="7" spans="1:7">
      <c r="A7" s="262" t="s">
        <v>177</v>
      </c>
      <c r="B7" s="343">
        <v>1</v>
      </c>
      <c r="C7" s="344">
        <v>2</v>
      </c>
      <c r="D7" s="265"/>
      <c r="E7" s="266"/>
      <c r="G7" s="267">
        <v>350</v>
      </c>
    </row>
    <row r="8" spans="1:7">
      <c r="A8" s="262" t="s">
        <v>169</v>
      </c>
      <c r="B8" s="263">
        <v>1</v>
      </c>
      <c r="C8" s="264">
        <v>0</v>
      </c>
      <c r="D8" s="265" t="s">
        <v>170</v>
      </c>
      <c r="E8" s="266" t="s">
        <v>143</v>
      </c>
      <c r="G8" s="267">
        <v>1000</v>
      </c>
    </row>
    <row r="9" spans="1:7" ht="16.5" thickBot="1">
      <c r="A9" s="268" t="s">
        <v>141</v>
      </c>
      <c r="B9" s="269">
        <v>1</v>
      </c>
      <c r="C9" s="270">
        <v>1</v>
      </c>
      <c r="D9" s="271" t="s">
        <v>142</v>
      </c>
      <c r="E9" s="272" t="s">
        <v>143</v>
      </c>
      <c r="G9" s="273">
        <v>1500</v>
      </c>
    </row>
    <row r="10" spans="1:7" ht="24.75" thickTop="1" thickBot="1">
      <c r="A10" s="203" t="s">
        <v>83</v>
      </c>
      <c r="B10" s="274"/>
      <c r="C10" s="274"/>
      <c r="D10" s="203"/>
      <c r="E10" s="275"/>
    </row>
    <row r="11" spans="1:7" ht="17.25" thickTop="1" thickBot="1">
      <c r="A11" s="249" t="s">
        <v>80</v>
      </c>
      <c r="B11" s="249" t="s">
        <v>7</v>
      </c>
      <c r="C11" s="250" t="s">
        <v>129</v>
      </c>
      <c r="D11" s="251" t="s">
        <v>81</v>
      </c>
      <c r="E11" s="252" t="s">
        <v>82</v>
      </c>
      <c r="G11" s="253" t="s">
        <v>131</v>
      </c>
    </row>
    <row r="12" spans="1:7">
      <c r="A12" s="254" t="s">
        <v>99</v>
      </c>
      <c r="B12" s="255">
        <v>2</v>
      </c>
      <c r="C12" s="260">
        <v>1</v>
      </c>
      <c r="D12" s="276"/>
      <c r="E12" s="258"/>
      <c r="G12" s="261">
        <v>0</v>
      </c>
    </row>
    <row r="13" spans="1:7">
      <c r="A13" s="254" t="s">
        <v>120</v>
      </c>
      <c r="B13" s="255">
        <v>1</v>
      </c>
      <c r="C13" s="260">
        <v>3</v>
      </c>
      <c r="D13" s="257"/>
      <c r="E13" s="258"/>
      <c r="G13" s="261">
        <v>0</v>
      </c>
    </row>
    <row r="14" spans="1:7">
      <c r="A14" s="366" t="s">
        <v>187</v>
      </c>
      <c r="B14" s="343">
        <v>1</v>
      </c>
      <c r="C14" s="256">
        <v>3.5</v>
      </c>
      <c r="D14" s="257"/>
      <c r="E14" s="258"/>
      <c r="G14" s="367">
        <v>3000</v>
      </c>
    </row>
    <row r="15" spans="1:7">
      <c r="A15" s="262" t="s">
        <v>128</v>
      </c>
      <c r="B15" s="263">
        <v>1318</v>
      </c>
      <c r="C15" s="264">
        <f>B15/100</f>
        <v>13.18</v>
      </c>
      <c r="D15" s="257"/>
      <c r="E15" s="258"/>
      <c r="G15" s="267">
        <f>B15</f>
        <v>1318</v>
      </c>
    </row>
    <row r="16" spans="1:7">
      <c r="A16" s="254" t="s">
        <v>119</v>
      </c>
      <c r="B16" s="255">
        <v>0</v>
      </c>
      <c r="C16" s="260">
        <v>0</v>
      </c>
      <c r="D16" s="257"/>
      <c r="E16" s="258"/>
      <c r="G16" s="261">
        <v>0</v>
      </c>
    </row>
    <row r="17" spans="1:7" s="312" customFormat="1" ht="16.5" thickBot="1">
      <c r="A17" s="337" t="s">
        <v>132</v>
      </c>
      <c r="B17" s="338">
        <v>1</v>
      </c>
      <c r="C17" s="339">
        <v>1</v>
      </c>
      <c r="D17" s="340"/>
      <c r="E17" s="341"/>
      <c r="G17" s="342">
        <v>110</v>
      </c>
    </row>
    <row r="18" spans="1:7" ht="16.5" thickTop="1">
      <c r="A18" s="73"/>
      <c r="B18" s="73"/>
      <c r="C18" s="73"/>
    </row>
    <row r="19" spans="1:7">
      <c r="A19" s="73"/>
      <c r="B19" s="73"/>
      <c r="F19" s="277" t="s">
        <v>133</v>
      </c>
      <c r="G19" s="278">
        <f>SUM(G3:G17,Martial!M3:M23)</f>
        <v>15600</v>
      </c>
    </row>
    <row r="20" spans="1:7">
      <c r="A20" s="73"/>
      <c r="B20" s="73"/>
      <c r="C20" s="73"/>
      <c r="G20" s="317"/>
    </row>
    <row r="22" spans="1:7">
      <c r="A22" s="73"/>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Personal File</vt:lpstr>
      <vt:lpstr>Skills</vt:lpstr>
      <vt:lpstr>Feats</vt:lpstr>
      <vt:lpstr>Martial</vt:lpstr>
      <vt:lpstr>Equipment</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2007-08-17T04:53:18Z</cp:lastPrinted>
  <dcterms:created xsi:type="dcterms:W3CDTF">2000-10-24T15:39:59Z</dcterms:created>
  <dcterms:modified xsi:type="dcterms:W3CDTF">2014-10-22T18:47:38Z</dcterms:modified>
</cp:coreProperties>
</file>