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0305" yWindow="-15" windowWidth="10200" windowHeight="8730" tabRatio="638"/>
  </bookViews>
  <sheets>
    <sheet name="Personal File" sheetId="20" r:id="rId1"/>
    <sheet name="Skills" sheetId="15" r:id="rId2"/>
    <sheet name="Spells" sheetId="22" r:id="rId3"/>
    <sheet name="Feats" sheetId="17" r:id="rId4"/>
    <sheet name="Martial" sheetId="6" r:id="rId5"/>
    <sheet name="Equipment" sheetId="19" r:id="rId6"/>
    <sheet name="Animal" sheetId="21" r:id="rId7"/>
  </sheets>
  <externalReferences>
    <externalReference r:id="rId8"/>
  </externalReferences>
  <definedNames>
    <definedName name="NoShade">'[1]Spell Sheet'!$FH$1</definedName>
    <definedName name="_xlnm.Print_Area" localSheetId="6">Animal!$A$1:$H$13</definedName>
    <definedName name="_xlnm.Print_Area" localSheetId="5">Equipment!#REF!</definedName>
    <definedName name="_xlnm.Print_Area" localSheetId="3">Feats!#REF!</definedName>
    <definedName name="_xlnm.Print_Area" localSheetId="4">Martial!#REF!</definedName>
    <definedName name="_xlnm.Print_Area" localSheetId="1">Skills!$A$1:$K$29</definedName>
    <definedName name="_xlnm.Print_Area" localSheetId="2">Spells!$A$1:$I$2</definedName>
  </definedNames>
  <calcPr calcId="145621"/>
</workbook>
</file>

<file path=xl/calcChain.xml><?xml version="1.0" encoding="utf-8"?>
<calcChain xmlns="http://schemas.openxmlformats.org/spreadsheetml/2006/main">
  <c r="B6" i="20" l="1"/>
  <c r="I4" i="6" l="1"/>
  <c r="I10" i="6" l="1"/>
  <c r="F10" i="6"/>
  <c r="I8" i="6" l="1"/>
  <c r="I9" i="6"/>
  <c r="F8" i="6"/>
  <c r="H40" i="15" l="1"/>
  <c r="I6" i="17" l="1"/>
  <c r="H6" i="17"/>
  <c r="J6" i="17"/>
  <c r="G6" i="17"/>
  <c r="H24" i="15" l="1"/>
  <c r="C4" i="21" l="1"/>
  <c r="C5" i="21"/>
  <c r="C6" i="21"/>
  <c r="C7" i="21"/>
  <c r="C8" i="21"/>
  <c r="C9" i="21"/>
  <c r="H3" i="15" l="1"/>
  <c r="H4" i="15"/>
  <c r="H5" i="15"/>
  <c r="H6" i="15"/>
  <c r="H7" i="15"/>
  <c r="H8" i="15"/>
  <c r="H9" i="15"/>
  <c r="H10" i="15"/>
  <c r="H11" i="15"/>
  <c r="H12" i="15"/>
  <c r="I12" i="15" s="1"/>
  <c r="H13" i="15"/>
  <c r="H14" i="15"/>
  <c r="I14" i="15" s="1"/>
  <c r="H15" i="15"/>
  <c r="H16" i="15"/>
  <c r="H17" i="15"/>
  <c r="H18" i="15"/>
  <c r="H19" i="15"/>
  <c r="H20" i="15"/>
  <c r="H21" i="15"/>
  <c r="H22" i="15"/>
  <c r="H23" i="15"/>
  <c r="H25" i="15"/>
  <c r="H26" i="15"/>
  <c r="I26" i="15" s="1"/>
  <c r="H27" i="15"/>
  <c r="H28" i="15"/>
  <c r="H29" i="15"/>
  <c r="I29" i="15" s="1"/>
  <c r="H30" i="15"/>
  <c r="I30" i="15" s="1"/>
  <c r="H31" i="15"/>
  <c r="H32" i="15"/>
  <c r="H33" i="15"/>
  <c r="H34" i="15"/>
  <c r="H35" i="15"/>
  <c r="I35" i="15" s="1"/>
  <c r="H36" i="15"/>
  <c r="I36" i="15" s="1"/>
  <c r="H37" i="15"/>
  <c r="I37" i="15" s="1"/>
  <c r="H38" i="15"/>
  <c r="H39" i="15"/>
  <c r="F11" i="6" l="1"/>
  <c r="I3" i="6" l="1"/>
  <c r="G16" i="19" l="1"/>
  <c r="C16" i="19"/>
  <c r="M25" i="6" l="1"/>
  <c r="M24" i="6"/>
  <c r="M28" i="6" l="1"/>
  <c r="G20" i="19"/>
  <c r="I11" i="6" l="1"/>
  <c r="I5" i="6"/>
  <c r="B44" i="15" l="1"/>
  <c r="C13" i="20" l="1"/>
  <c r="C12" i="20"/>
  <c r="C11" i="20"/>
  <c r="C10" i="20"/>
  <c r="C9" i="20"/>
  <c r="C8" i="20"/>
  <c r="E52" i="15" l="1"/>
  <c r="E50" i="15"/>
  <c r="E51" i="15"/>
  <c r="E49" i="15"/>
  <c r="D24" i="15"/>
  <c r="E24" i="15" s="1"/>
  <c r="G24" i="15" s="1"/>
  <c r="I24" i="15" s="1"/>
  <c r="H4" i="6"/>
  <c r="J4" i="6" s="1"/>
  <c r="C9" i="6"/>
  <c r="C8" i="6"/>
  <c r="D23" i="15"/>
  <c r="E23" i="15" s="1"/>
  <c r="G23" i="15" s="1"/>
  <c r="I23" i="15" s="1"/>
  <c r="D9" i="15"/>
  <c r="E9" i="15" s="1"/>
  <c r="G9" i="15" s="1"/>
  <c r="I9" i="15" s="1"/>
  <c r="H3" i="6"/>
  <c r="J3" i="6" s="1"/>
  <c r="C3" i="17"/>
  <c r="D5" i="15"/>
  <c r="D27" i="15"/>
  <c r="E27" i="15" s="1"/>
  <c r="G27" i="15" s="1"/>
  <c r="I27" i="15" s="1"/>
  <c r="D31" i="15"/>
  <c r="E31" i="15" s="1"/>
  <c r="G31" i="15" s="1"/>
  <c r="I31" i="15" s="1"/>
  <c r="D38" i="15"/>
  <c r="E38" i="15" s="1"/>
  <c r="G38" i="15" s="1"/>
  <c r="I38" i="15" s="1"/>
  <c r="D20" i="15"/>
  <c r="E20" i="15" s="1"/>
  <c r="G20" i="15" s="1"/>
  <c r="I20" i="15" s="1"/>
  <c r="D34" i="15"/>
  <c r="E34" i="15" s="1"/>
  <c r="G34" i="15" s="1"/>
  <c r="I34" i="15" s="1"/>
  <c r="D39" i="15"/>
  <c r="E39" i="15" s="1"/>
  <c r="G39" i="15" s="1"/>
  <c r="I39" i="15" s="1"/>
  <c r="D15" i="15"/>
  <c r="E15" i="15" s="1"/>
  <c r="G15" i="15" s="1"/>
  <c r="I15" i="15" s="1"/>
  <c r="D19" i="15"/>
  <c r="E19" i="15" s="1"/>
  <c r="G19" i="15" s="1"/>
  <c r="I19" i="15" s="1"/>
  <c r="D8" i="15"/>
  <c r="E8" i="15" s="1"/>
  <c r="G8" i="15" s="1"/>
  <c r="I8" i="15" s="1"/>
  <c r="D13" i="15"/>
  <c r="E13" i="15" s="1"/>
  <c r="G13" i="15" s="1"/>
  <c r="I13" i="15" s="1"/>
  <c r="D18" i="15"/>
  <c r="E18" i="15" s="1"/>
  <c r="G18" i="15" s="1"/>
  <c r="I18" i="15" s="1"/>
  <c r="D22" i="15"/>
  <c r="E22" i="15" s="1"/>
  <c r="G22" i="15" s="1"/>
  <c r="I22" i="15" s="1"/>
  <c r="D30" i="15"/>
  <c r="E30" i="15" s="1"/>
  <c r="H9" i="6"/>
  <c r="J9" i="6" s="1"/>
  <c r="H10" i="6"/>
  <c r="J10" i="6" s="1"/>
  <c r="H8" i="6"/>
  <c r="J8" i="6" s="1"/>
  <c r="E11" i="20"/>
  <c r="D21" i="15"/>
  <c r="E21" i="15" s="1"/>
  <c r="G21" i="15" s="1"/>
  <c r="I21" i="15" s="1"/>
  <c r="D29" i="15"/>
  <c r="E29" i="15" s="1"/>
  <c r="D32" i="15"/>
  <c r="E32" i="15" s="1"/>
  <c r="G32" i="15" s="1"/>
  <c r="I32" i="15" s="1"/>
  <c r="D4" i="15"/>
  <c r="D16" i="15"/>
  <c r="E16" i="15" s="1"/>
  <c r="G16" i="15" s="1"/>
  <c r="I16" i="15" s="1"/>
  <c r="D28" i="15"/>
  <c r="E28" i="15" s="1"/>
  <c r="G28" i="15" s="1"/>
  <c r="I28" i="15" s="1"/>
  <c r="D7" i="15"/>
  <c r="E7" i="15" s="1"/>
  <c r="G7" i="15" s="1"/>
  <c r="I7" i="15" s="1"/>
  <c r="D35" i="15"/>
  <c r="E35" i="15" s="1"/>
  <c r="C10" i="6"/>
  <c r="D3" i="15"/>
  <c r="D10" i="15"/>
  <c r="E10" i="15" s="1"/>
  <c r="G10" i="15" s="1"/>
  <c r="I10" i="15" s="1"/>
  <c r="E10" i="20"/>
  <c r="D42" i="15"/>
  <c r="D17" i="15"/>
  <c r="E17" i="15" s="1"/>
  <c r="G17" i="15" s="1"/>
  <c r="I17" i="15" s="1"/>
  <c r="D33" i="15"/>
  <c r="E33" i="15" s="1"/>
  <c r="G33" i="15" s="1"/>
  <c r="I33" i="15" s="1"/>
  <c r="D37" i="15"/>
  <c r="E37" i="15" s="1"/>
  <c r="D12" i="15"/>
  <c r="E12" i="15" s="1"/>
  <c r="D14" i="15"/>
  <c r="E14" i="15" s="1"/>
  <c r="D26" i="15"/>
  <c r="E26" i="15" s="1"/>
  <c r="D25" i="15"/>
  <c r="E25" i="15" s="1"/>
  <c r="G25" i="15" s="1"/>
  <c r="I25" i="15" s="1"/>
  <c r="D36" i="15"/>
  <c r="E36" i="15" s="1"/>
  <c r="D6" i="15"/>
  <c r="E6" i="15" s="1"/>
  <c r="G6" i="15" s="1"/>
  <c r="I6" i="15" s="1"/>
  <c r="D11" i="15"/>
  <c r="E11" i="15" s="1"/>
  <c r="G11" i="15" s="1"/>
  <c r="I11" i="15" s="1"/>
  <c r="E46" i="15"/>
  <c r="E45" i="15"/>
  <c r="E48" i="15"/>
  <c r="H11" i="6"/>
  <c r="J11" i="6" s="1"/>
  <c r="E13" i="20"/>
  <c r="E12" i="20" s="1"/>
  <c r="B7" i="20"/>
  <c r="C5" i="6"/>
  <c r="H5" i="6"/>
  <c r="J5" i="6" s="1"/>
  <c r="D40" i="15"/>
  <c r="E40" i="15" s="1"/>
  <c r="G40" i="15" s="1"/>
  <c r="D41" i="15"/>
  <c r="D43" i="15"/>
  <c r="E43" i="15" s="1"/>
  <c r="G43" i="15" s="1"/>
  <c r="H43" i="15"/>
  <c r="H42" i="15"/>
  <c r="I42" i="15" s="1"/>
  <c r="H41" i="15"/>
  <c r="I41" i="15" s="1"/>
  <c r="G19" i="6"/>
  <c r="E9" i="20" s="1"/>
  <c r="E41" i="15"/>
  <c r="E42" i="15"/>
  <c r="E3" i="15" l="1"/>
  <c r="G3" i="15"/>
  <c r="I3" i="15" s="1"/>
  <c r="E44" i="15"/>
  <c r="E4" i="15"/>
  <c r="G4" i="15"/>
  <c r="I4" i="15" s="1"/>
  <c r="E5" i="15"/>
  <c r="G5" i="15"/>
  <c r="I5" i="15" s="1"/>
  <c r="I40" i="15"/>
  <c r="I43" i="15"/>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E8" authorId="0">
      <text>
        <r>
          <rPr>
            <sz val="12"/>
            <color indexed="81"/>
            <rFont val="Times New Roman"/>
            <family val="1"/>
          </rPr>
          <t>See PHB 162</t>
        </r>
      </text>
    </comment>
    <comment ref="E10" authorId="0">
      <text>
        <r>
          <rPr>
            <sz val="12"/>
            <color indexed="81"/>
            <rFont val="Times New Roman"/>
            <family val="1"/>
          </rPr>
          <t>[(3{4} * 8 Centaur) * 75%]
+ [(4 * 8 Ranger) * 75%]
+ (8 * 1 Con)</t>
        </r>
      </text>
    </comment>
    <comment ref="E11" authorId="0">
      <text>
        <r>
          <rPr>
            <sz val="12"/>
            <color indexed="81"/>
            <rFont val="Times New Roman"/>
            <family val="1"/>
          </rPr>
          <t>haste +1</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Studded Leather Barding -1</t>
        </r>
      </text>
    </comment>
    <comment ref="F9" authorId="0">
      <text>
        <r>
          <rPr>
            <sz val="12"/>
            <color indexed="81"/>
            <rFont val="Times New Roman"/>
            <family val="1"/>
          </rPr>
          <t>Studded Leather Barding -1</t>
        </r>
      </text>
    </comment>
    <comment ref="F16" authorId="0">
      <text>
        <r>
          <rPr>
            <sz val="12"/>
            <color indexed="81"/>
            <rFont val="Times New Roman"/>
            <family val="1"/>
          </rPr>
          <t>Studded Leather Barding -1</t>
        </r>
      </text>
    </comment>
    <comment ref="F20" authorId="0">
      <text>
        <r>
          <rPr>
            <sz val="12"/>
            <color indexed="81"/>
            <rFont val="Times New Roman"/>
            <family val="1"/>
          </rPr>
          <t>Survival Synergy +2</t>
        </r>
      </text>
    </comment>
    <comment ref="F21" authorId="0">
      <text>
        <r>
          <rPr>
            <sz val="12"/>
            <color indexed="81"/>
            <rFont val="Times New Roman"/>
            <family val="1"/>
          </rPr>
          <t>Studded Leather Barding -1</t>
        </r>
      </text>
    </comment>
    <comment ref="F23" authorId="0">
      <text>
        <r>
          <rPr>
            <sz val="12"/>
            <color indexed="81"/>
            <rFont val="Times New Roman"/>
            <family val="1"/>
          </rPr>
          <t>Studded Leather Barding -1</t>
        </r>
      </text>
    </comment>
    <comment ref="F24" authorId="0">
      <text>
        <r>
          <rPr>
            <sz val="12"/>
            <color indexed="81"/>
            <rFont val="Times New Roman"/>
            <family val="1"/>
          </rPr>
          <t>Survival Synergy +2</t>
        </r>
      </text>
    </comment>
    <comment ref="F25" authorId="0">
      <text>
        <r>
          <rPr>
            <sz val="12"/>
            <color indexed="81"/>
            <rFont val="Times New Roman"/>
            <family val="1"/>
          </rPr>
          <t>Survival Synergy +2</t>
        </r>
      </text>
    </comment>
    <comment ref="F28" authorId="0">
      <text>
        <r>
          <rPr>
            <sz val="12"/>
            <color indexed="81"/>
            <rFont val="Times New Roman"/>
            <family val="1"/>
          </rPr>
          <t>Studded Leather Barding -1</t>
        </r>
      </text>
    </comment>
    <comment ref="F35" authorId="0">
      <text>
        <r>
          <rPr>
            <sz val="12"/>
            <color indexed="81"/>
            <rFont val="Times New Roman"/>
            <family val="1"/>
          </rPr>
          <t>Studded Leather Barding -1</t>
        </r>
      </text>
    </comment>
    <comment ref="F39" authorId="0">
      <text>
        <r>
          <rPr>
            <sz val="12"/>
            <color indexed="81"/>
            <rFont val="Times New Roman"/>
            <family val="1"/>
          </rPr>
          <t>Synergy from Know:  Nature</t>
        </r>
      </text>
    </comment>
    <comment ref="J39" authorId="0">
      <text>
        <r>
          <rPr>
            <sz val="12"/>
            <color indexed="81"/>
            <rFont val="Times New Roman"/>
            <family val="1"/>
          </rPr>
          <t>Synergy from Know:  Dungn.</t>
        </r>
      </text>
    </comment>
    <comment ref="F41" authorId="0">
      <text>
        <r>
          <rPr>
            <sz val="12"/>
            <color indexed="81"/>
            <rFont val="Times New Roman"/>
            <family val="1"/>
          </rPr>
          <t>Studded Leather Barding -1</t>
        </r>
      </text>
    </comment>
  </commentList>
</comments>
</file>

<file path=xl/comments3.xml><?xml version="1.0" encoding="utf-8"?>
<comments xmlns="http://schemas.openxmlformats.org/spreadsheetml/2006/main">
  <authors>
    <author>Alexis Álvarez</author>
  </authors>
  <commentList>
    <comment ref="N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N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4" authorId="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1½).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 ref="L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8" authorId="0">
      <text>
        <r>
          <rPr>
            <sz val="12"/>
            <color indexed="81"/>
            <rFont val="Times New Roman"/>
            <family val="1"/>
          </rPr>
          <t xml:space="preserve">At 6th level, a ranger’s aptitude in his chosen combat style (archery or two-weapon combat) improves.  If he selected archery at 2nd level, he is treated as having the Manyshot feat (page 97), even if he does not have the normal prerequisites for that feat.
If the ranger selected two-weapon combat at 2nd level, he is treated as having the Improved Two-Weapon Fighting feat (page 96), even if he does not have the normal prerequisites for that feat.  As before, the benefits of the ranger’s chosen style apply only when he wears light or no armor.  He loses all benefits of his combat style when wearing medium or heavy armor.
PHB 48
You can fire multiple arrows simultaneously against a nearby target.
</t>
        </r>
        <r>
          <rPr>
            <b/>
            <sz val="12"/>
            <color indexed="81"/>
            <rFont val="Times New Roman"/>
            <family val="1"/>
          </rPr>
          <t>Prerequisites:</t>
        </r>
        <r>
          <rPr>
            <sz val="12"/>
            <color indexed="81"/>
            <rFont val="Times New Roman"/>
            <family val="1"/>
          </rPr>
          <t xml:space="preserve">  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97</t>
        </r>
      </text>
    </comment>
    <comment ref="L9"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L10"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L11"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8"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8" authorId="0">
      <text>
        <r>
          <rPr>
            <sz val="12"/>
            <color indexed="81"/>
            <rFont val="Times New Roman"/>
            <family val="1"/>
          </rPr>
          <t>Far Shot feat</t>
        </r>
      </text>
    </comment>
    <comment ref="A10"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0" authorId="0">
      <text>
        <r>
          <rPr>
            <sz val="12"/>
            <color indexed="81"/>
            <rFont val="Times New Roman"/>
            <family val="1"/>
          </rPr>
          <t>Far Shot feat</t>
        </r>
      </text>
    </comment>
    <comment ref="F11" authorId="0">
      <text>
        <r>
          <rPr>
            <sz val="12"/>
            <color indexed="81"/>
            <rFont val="Times New Roman"/>
            <family val="1"/>
          </rPr>
          <t>Far Shot feat</t>
        </r>
      </text>
    </comment>
  </commentList>
</comments>
</file>

<file path=xl/comments5.xml><?xml version="1.0" encoding="utf-8"?>
<comments xmlns="http://schemas.openxmlformats.org/spreadsheetml/2006/main">
  <authors>
    <author>Alexis Álvarez</author>
  </authors>
  <commentList>
    <comment ref="A8"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 ref="A9"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10"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 ref="A15" authorId="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<sst xmlns="http://schemas.openxmlformats.org/spreadsheetml/2006/main" count="407" uniqueCount="251">
  <si>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</si>
  <si>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</si>
  <si>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</si>
  <si>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</si>
  <si>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</si>
  <si>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</si>
  <si>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</si>
  <si>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</si>
  <si>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</si>
  <si>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</si>
  <si>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</si>
  <si>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</si>
  <si>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</si>
  <si>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</si>
  <si>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</si>
  <si>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</si>
  <si>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</si>
  <si>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</si>
  <si>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</si>
  <si>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</si>
  <si>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</si>
  <si>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</si>
  <si>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</si>
  <si>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</si>
  <si>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</si>
  <si>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</si>
  <si>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</si>
  <si>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</si>
  <si>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</si>
  <si>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</si>
  <si>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</si>
  <si>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</si>
  <si>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</si>
  <si>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</si>
  <si>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</si>
  <si>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</si>
  <si>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</si>
  <si>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</si>
  <si>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</si>
  <si>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</si>
  <si>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</si>
  <si>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</si>
  <si>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</si>
  <si>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</si>
  <si>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</si>
  <si>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</si>
  <si>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</si>
  <si>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</si>
  <si>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</si>
  <si>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</si>
  <si>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</si>
  <si>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</si>
  <si>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</si>
  <si>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</si>
  <si>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</si>
  <si>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</si>
  <si>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</si>
  <si>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</si>
  <si>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</si>
  <si>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</si>
  <si>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</si>
  <si>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</si>
  <si>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</si>
  <si>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</si>
  <si>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</si>
  <si>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</si>
  <si>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</si>
  <si>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</si>
  <si>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</si>
  <si>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</si>
  <si>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</si>
  <si>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</si>
  <si>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</si>
  <si>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</si>
  <si>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</si>
  <si>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</si>
  <si>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</si>
  <si>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</si>
  <si>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</si>
  <si>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</si>
  <si>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</si>
  <si>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</si>
  <si>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</si>
  <si>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</si>
  <si>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</si>
  <si>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</si>
  <si>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</si>
  <si>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</si>
  <si>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</si>
  <si>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</si>
  <si>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</si>
  <si>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Religion</t>
  </si>
  <si>
    <t>Centaur</t>
  </si>
  <si>
    <t>+2 Natural Armor</t>
  </si>
  <si>
    <t>Centaur Outfit</t>
  </si>
  <si>
    <t>Chaotic Neutral</t>
  </si>
  <si>
    <t>Male</t>
  </si>
  <si>
    <t>x3</t>
  </si>
  <si>
    <t>Waterskin</t>
  </si>
  <si>
    <t>Sleight of Hand</t>
  </si>
  <si>
    <t>Survival</t>
  </si>
  <si>
    <t>Aegis</t>
  </si>
  <si>
    <t>Played by Wayne Willis</t>
  </si>
  <si>
    <t>Roll</t>
  </si>
  <si>
    <t>Centaur Features</t>
  </si>
  <si>
    <t>Feats</t>
  </si>
  <si>
    <t>Weapon Proficiencies</t>
  </si>
  <si>
    <t>2 Hooves 1d4</t>
  </si>
  <si>
    <t>Sylvan, Common, Elven</t>
  </si>
  <si>
    <t>2-Hoof Attack</t>
  </si>
  <si>
    <t>1d4</t>
  </si>
  <si>
    <t>x2</t>
  </si>
  <si>
    <t>FF AC:</t>
  </si>
  <si>
    <t>Profession:  [type]</t>
  </si>
  <si>
    <t>Perform:  [type]</t>
  </si>
  <si>
    <t>Craft:  [type]</t>
  </si>
  <si>
    <t>1st:  Point Blank Shot</t>
  </si>
  <si>
    <t>Backpack</t>
  </si>
  <si>
    <t>Flint &amp; Steel</t>
  </si>
  <si>
    <t>Blanket</t>
  </si>
  <si>
    <t>40’</t>
  </si>
  <si>
    <t>Initiative:</t>
  </si>
  <si>
    <t>Actual Speed:</t>
  </si>
  <si>
    <t>Atk</t>
  </si>
  <si>
    <t>Darkvision 60’</t>
  </si>
  <si>
    <t>Attack Bonus:</t>
  </si>
  <si>
    <t>Gold Pieces</t>
  </si>
  <si>
    <t>Weight</t>
  </si>
  <si>
    <t>seven</t>
  </si>
  <si>
    <t>Value</t>
  </si>
  <si>
    <t>Everburning Torch</t>
  </si>
  <si>
    <t>Total Equity:</t>
  </si>
  <si>
    <t>Skill/Save</t>
  </si>
  <si>
    <t>Centaur 1</t>
  </si>
  <si>
    <t>Centaur 2</t>
  </si>
  <si>
    <t>Centaur 3</t>
  </si>
  <si>
    <t>Centaur 4</t>
  </si>
  <si>
    <t>Heavy Lance &amp; Composite Longbow</t>
  </si>
  <si>
    <t>Belt of One Mighty Blow</t>
  </si>
  <si>
    <t>+2d6 to one-handed weapon</t>
  </si>
  <si>
    <t>1 use/day</t>
  </si>
  <si>
    <t>2</t>
  </si>
  <si>
    <t>4th:  Precise Shot</t>
  </si>
  <si>
    <t>Ranger</t>
  </si>
  <si>
    <t>Ranger Features</t>
  </si>
  <si>
    <t>Track</t>
  </si>
  <si>
    <t>Wild Empathy</t>
  </si>
  <si>
    <t>Ranger 1</t>
  </si>
  <si>
    <t>Favored Enemy:  Dragon</t>
  </si>
  <si>
    <t>+1 vs. dragons</t>
  </si>
  <si>
    <t>Arrows</t>
  </si>
  <si>
    <t>1d6</t>
  </si>
  <si>
    <t>Combat Style:  Archery</t>
  </si>
  <si>
    <t>Ranger 2</t>
  </si>
  <si>
    <t>Equity on this page:</t>
  </si>
  <si>
    <t>+0</t>
  </si>
  <si>
    <t>Alchemist’s Fire (1)</t>
  </si>
  <si>
    <t>1</t>
  </si>
  <si>
    <t>Dragonbane Composite Longbow Str +4</t>
  </si>
  <si>
    <t>Bracers of Armor +1</t>
  </si>
  <si>
    <t>-</t>
  </si>
  <si>
    <t>Greataxe +1</t>
  </si>
  <si>
    <t>Brooch of Stability</t>
  </si>
  <si>
    <t>HPs don't drop to -10</t>
  </si>
  <si>
    <t>Scrolls and Potions</t>
  </si>
  <si>
    <t>Level</t>
  </si>
  <si>
    <t>CLev</t>
  </si>
  <si>
    <t>Cloak of Resistance +1</t>
  </si>
  <si>
    <t>Sack</t>
  </si>
  <si>
    <t>Everlasting Rations</t>
  </si>
  <si>
    <t>1d12</t>
  </si>
  <si>
    <t>+4+1</t>
  </si>
  <si>
    <t>Slashing</t>
  </si>
  <si>
    <t>Endurance</t>
  </si>
  <si>
    <t>6th:  Far Shot</t>
  </si>
  <si>
    <t>Touch AC:</t>
  </si>
  <si>
    <t>Bag of Tricks, Rust</t>
  </si>
  <si>
    <t>Ring of Protection +1</t>
  </si>
  <si>
    <r>
      <t>100</t>
    </r>
    <r>
      <rPr>
        <sz val="13"/>
        <rFont val="Times New Roman"/>
        <family val="1"/>
      </rPr>
      <t>/</t>
    </r>
    <r>
      <rPr>
        <sz val="13"/>
        <color indexed="51"/>
        <rFont val="Times New Roman"/>
        <family val="1"/>
      </rPr>
      <t>200</t>
    </r>
    <r>
      <rPr>
        <sz val="13"/>
        <rFont val="Times New Roman"/>
        <family val="1"/>
      </rPr>
      <t>/</t>
    </r>
    <r>
      <rPr>
        <sz val="13"/>
        <color indexed="10"/>
        <rFont val="Times New Roman"/>
        <family val="1"/>
      </rPr>
      <t>300</t>
    </r>
  </si>
  <si>
    <r>
      <t xml:space="preserve">Potion of </t>
    </r>
    <r>
      <rPr>
        <i/>
        <sz val="12"/>
        <rFont val="Times New Roman"/>
        <family val="1"/>
      </rPr>
      <t>Cure Light Wounds</t>
    </r>
  </si>
  <si>
    <r>
      <t xml:space="preserve">Potion of </t>
    </r>
    <r>
      <rPr>
        <i/>
        <sz val="12"/>
        <rFont val="Times New Roman"/>
        <family val="1"/>
      </rPr>
      <t>Cure Moderate Wounds</t>
    </r>
  </si>
  <si>
    <t>Ranger 3</t>
  </si>
  <si>
    <t>Ranger 4</t>
  </si>
  <si>
    <t>Will:</t>
  </si>
  <si>
    <t>5</t>
  </si>
  <si>
    <t>Ref:</t>
  </si>
  <si>
    <t>Fort:</t>
  </si>
  <si>
    <t>BAB:</t>
  </si>
  <si>
    <t>AC:</t>
  </si>
  <si>
    <t>Speed:</t>
  </si>
  <si>
    <t>Medium</t>
  </si>
  <si>
    <t>Size:</t>
  </si>
  <si>
    <t>Animal Companion</t>
  </si>
  <si>
    <t>Wolf</t>
  </si>
  <si>
    <t>+2</t>
  </si>
  <si>
    <t>50’</t>
  </si>
  <si>
    <t>14</t>
  </si>
  <si>
    <t>Gray</t>
  </si>
  <si>
    <t>Color:</t>
  </si>
  <si>
    <t>Track, Hide +2, Listen +3, Move Silently +3, Spot +3, Survival +1*,</t>
  </si>
  <si>
    <t>Weapon Focus (bite, 1d6+1), Trip</t>
  </si>
  <si>
    <t>1 rnd/lvl</t>
  </si>
  <si>
    <t>25’ + 2½’/lvl</t>
  </si>
  <si>
    <t>1 SA</t>
  </si>
  <si>
    <t>V S DF</t>
  </si>
  <si>
    <t>Conjuration</t>
  </si>
  <si>
    <t>Duration</t>
  </si>
  <si>
    <t>Range</t>
  </si>
  <si>
    <t>Casting</t>
  </si>
  <si>
    <t>Components</t>
  </si>
  <si>
    <t>School</t>
  </si>
  <si>
    <t>Spell</t>
  </si>
  <si>
    <t>Knowledge:  Dungeoneering</t>
  </si>
  <si>
    <t>PHB</t>
  </si>
  <si>
    <t>Reference</t>
  </si>
  <si>
    <t>Page</t>
  </si>
  <si>
    <t>DC</t>
  </si>
  <si>
    <t>Cast?</t>
  </si>
  <si>
    <t>Prayers per Day</t>
  </si>
  <si>
    <t>Daily Spells by Level</t>
  </si>
  <si>
    <t>0th</t>
  </si>
  <si>
    <t>1st</t>
  </si>
  <si>
    <t>2nd</t>
  </si>
  <si>
    <t>4th</t>
  </si>
  <si>
    <t>Total Daily Spells</t>
  </si>
  <si>
    <t>Ranger Spells</t>
  </si>
  <si>
    <t>Wisdom Bonus</t>
  </si>
  <si>
    <t>Summon Nature’s Ally I</t>
  </si>
  <si>
    <t>¨</t>
  </si>
  <si>
    <t>Daily Spells</t>
  </si>
  <si>
    <t>Known Spells</t>
  </si>
  <si>
    <t>Simple Weapons, Light Armor, Shields</t>
  </si>
  <si>
    <t>Mithral Chain Barding</t>
  </si>
  <si>
    <t>-2</t>
  </si>
  <si>
    <t>Tika</t>
  </si>
  <si>
    <t>Female</t>
  </si>
  <si>
    <t>+2 while underground</t>
  </si>
  <si>
    <t>2nd Shot, Rapid Firing</t>
  </si>
  <si>
    <t>Grapple</t>
  </si>
  <si>
    <t>bonus</t>
  </si>
  <si>
    <t>Elfbane Arrows</t>
  </si>
  <si>
    <t>*</t>
  </si>
  <si>
    <t>Dragonbane Arrows</t>
  </si>
  <si>
    <t>Resisting</t>
  </si>
  <si>
    <t>Fire (10)</t>
  </si>
  <si>
    <t>Cold (30)</t>
  </si>
  <si>
    <t>Electricity (30)</t>
  </si>
  <si>
    <t>Ring of Fire Resistance, Minor</t>
  </si>
  <si>
    <t>Resist Fire 10</t>
  </si>
  <si>
    <t>Acid (20)</t>
  </si>
  <si>
    <t>+1 within 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</si>
</sst>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
      <b/>
      <sz val="13"/>
      <color indexed="20"/>
      <name val="Times New Roman"/>
      <family val="1"/>
    </font>
    <font>
      <i/>
      <sz val="12"/>
      <color indexed="9"/>
      <name val="Times New Roman"/>
      <family val="1"/>
    </font>
    <font>
      <i/>
      <sz val="20"/>
      <color theme="7" tint="0.39997558519241921"/>
      <name val="Times New Roman"/>
      <family val="1"/>
    </font>
    <font>
      <sz val="12"/>
      <name val="Times New Roman"/>
      <family val="1"/>
      <charset val="1"/>
    </font>
    <font>
      <sz val="10"/>
      <name val="Arial"/>
      <family val="2"/>
    </font>
    <font>
      <i/>
      <sz val="18"/>
      <color indexed="12"/>
      <name val="Times New Roman"/>
      <family val="1"/>
    </font>
    <font>
      <sz val="13"/>
      <name val="Wingdings"/>
      <charset val="2"/>
    </font>
    <font>
      <i/>
      <sz val="18"/>
      <color rgb="FF0000FF"/>
      <name val="Times New Roman"/>
      <family val="1"/>
    </font>
    <font>
      <i/>
      <sz val="18"/>
      <color rgb="FF7030A0"/>
      <name val="Times New Roman"/>
      <family val="1"/>
    </font>
    <font>
      <b/>
      <sz val="12"/>
      <color theme="0"/>
      <name val="Times New Roman"/>
      <family val="1"/>
    </font>
    <font>
      <i/>
      <sz val="12"/>
      <color indexed="81"/>
      <name val="Times New Roman"/>
      <family val="1"/>
    </font>
  </fonts>
  <fills count="2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CCFFCC"/>
        <bgColor indexed="55"/>
      </patternFill>
    </fill>
    <fill>
      <patternFill patternType="solid">
        <fgColor rgb="FFCCFFCC"/>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4.9989318521683403E-2"/>
        <bgColor indexed="64"/>
      </patternFill>
    </fill>
  </fills>
  <borders count="12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hair">
        <color indexed="64"/>
      </left>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diagonal/>
    </border>
    <border>
      <left/>
      <right style="hair">
        <color indexed="64"/>
      </right>
      <top style="medium">
        <color indexed="64"/>
      </top>
      <bottom style="hair">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right style="double">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s>
  <cellStyleXfs count="11">
    <xf numFmtId="0" fontId="0" fillId="0" borderId="0"/>
    <xf numFmtId="0" fontId="35"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8" fillId="0" borderId="0"/>
    <xf numFmtId="0" fontId="59" fillId="0" borderId="0"/>
    <xf numFmtId="0" fontId="2" fillId="0" borderId="0"/>
    <xf numFmtId="0" fontId="59" fillId="0" borderId="0" applyFill="0" applyBorder="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537">
    <xf numFmtId="0" fontId="0" fillId="0" borderId="0" xfId="0"/>
    <xf numFmtId="0" fontId="38" fillId="0" borderId="39" xfId="0" applyFont="1" applyBorder="1" applyAlignment="1">
      <alignment horizontal="centerContinuous" vertical="center" wrapText="1"/>
    </xf>
    <xf numFmtId="0" fontId="46" fillId="11" borderId="42" xfId="0" applyNumberFormat="1" applyFont="1" applyFill="1" applyBorder="1" applyAlignment="1">
      <alignment horizontal="center" vertical="center" wrapText="1"/>
    </xf>
    <xf numFmtId="0" fontId="12" fillId="4" borderId="43" xfId="0" applyNumberFormat="1" applyFont="1" applyFill="1" applyBorder="1" applyAlignment="1">
      <alignment horizontal="center" vertical="center"/>
    </xf>
    <xf numFmtId="0" fontId="12" fillId="4" borderId="67" xfId="0" applyFont="1" applyFill="1" applyBorder="1" applyAlignment="1">
      <alignment horizontal="center" vertical="center"/>
    </xf>
    <xf numFmtId="0" fontId="41" fillId="0" borderId="39" xfId="0" applyFont="1" applyBorder="1" applyAlignment="1">
      <alignment horizontal="centerContinuous" vertical="center" wrapText="1"/>
    </xf>
    <xf numFmtId="164" fontId="2" fillId="0" borderId="47" xfId="0" applyNumberFormat="1" applyFont="1" applyBorder="1" applyAlignment="1">
      <alignment horizontal="center" vertical="center"/>
    </xf>
    <xf numFmtId="1" fontId="50" fillId="11" borderId="74" xfId="0" applyNumberFormat="1" applyFont="1" applyFill="1" applyBorder="1" applyAlignment="1">
      <alignment horizontal="center" vertical="center"/>
    </xf>
    <xf numFmtId="164" fontId="2" fillId="0" borderId="55" xfId="0" applyNumberFormat="1" applyFont="1" applyBorder="1" applyAlignment="1">
      <alignment horizontal="center" vertical="center"/>
    </xf>
    <xf numFmtId="1" fontId="50" fillId="11" borderId="76" xfId="0" applyNumberFormat="1" applyFont="1" applyFill="1" applyBorder="1" applyAlignment="1">
      <alignment horizontal="center" vertical="center"/>
    </xf>
    <xf numFmtId="0" fontId="5" fillId="0" borderId="83" xfId="0" applyFont="1" applyBorder="1" applyAlignment="1">
      <alignment horizontal="center" vertical="center"/>
    </xf>
    <xf numFmtId="0" fontId="39" fillId="3" borderId="69" xfId="0" applyFont="1" applyFill="1" applyBorder="1" applyAlignment="1">
      <alignment horizontal="right" vertical="center"/>
    </xf>
    <xf numFmtId="0" fontId="39" fillId="3" borderId="70" xfId="0" applyFont="1" applyFill="1" applyBorder="1" applyAlignment="1">
      <alignment horizontal="left" vertical="center"/>
    </xf>
    <xf numFmtId="0" fontId="21" fillId="3" borderId="70" xfId="0" applyFont="1" applyFill="1" applyBorder="1" applyAlignment="1">
      <alignment horizontal="left" vertical="center"/>
    </xf>
    <xf numFmtId="0" fontId="4" fillId="3" borderId="70" xfId="0" applyFont="1" applyFill="1" applyBorder="1" applyAlignment="1">
      <alignment horizontal="centerContinuous" vertical="center"/>
    </xf>
    <xf numFmtId="0" fontId="5" fillId="3" borderId="70" xfId="0" applyFont="1" applyFill="1" applyBorder="1" applyAlignment="1">
      <alignment horizontal="centerContinuous" vertical="center"/>
    </xf>
    <xf numFmtId="0" fontId="40" fillId="3" borderId="71" xfId="1" applyFont="1" applyFill="1" applyBorder="1" applyAlignment="1" applyProtection="1">
      <alignment horizontal="right" vertical="center"/>
    </xf>
    <xf numFmtId="0" fontId="0" fillId="0" borderId="0" xfId="0" applyAlignment="1">
      <alignment vertical="center"/>
    </xf>
    <xf numFmtId="0" fontId="6"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right" vertical="center"/>
    </xf>
    <xf numFmtId="0" fontId="7" fillId="0" borderId="2" xfId="0" applyFont="1" applyBorder="1" applyAlignment="1">
      <alignment horizontal="left" vertical="center"/>
    </xf>
    <xf numFmtId="0" fontId="7" fillId="0" borderId="0" xfId="0" applyFont="1" applyBorder="1" applyAlignment="1">
      <alignment horizontal="centerContinuous" vertical="center"/>
    </xf>
    <xf numFmtId="0" fontId="6" fillId="2" borderId="18" xfId="0" applyFont="1" applyFill="1" applyBorder="1" applyAlignment="1">
      <alignment horizontal="right" vertical="center"/>
    </xf>
    <xf numFmtId="0" fontId="6" fillId="2" borderId="58" xfId="0" applyFont="1" applyFill="1" applyBorder="1" applyAlignment="1">
      <alignment horizontal="right" vertical="center"/>
    </xf>
    <xf numFmtId="49" fontId="7" fillId="0" borderId="57" xfId="0" applyNumberFormat="1" applyFont="1" applyBorder="1" applyAlignment="1">
      <alignment horizontal="center" vertical="center"/>
    </xf>
    <xf numFmtId="49" fontId="2" fillId="0" borderId="29" xfId="0" applyNumberFormat="1" applyFont="1" applyFill="1" applyBorder="1" applyAlignment="1">
      <alignment horizontal="centerContinuous" vertical="center"/>
    </xf>
    <xf numFmtId="0" fontId="2" fillId="0" borderId="37" xfId="0" applyFont="1" applyBorder="1" applyAlignment="1">
      <alignment horizontal="centerContinuous" vertical="center"/>
    </xf>
    <xf numFmtId="0" fontId="48" fillId="2" borderId="13" xfId="0" applyFont="1" applyFill="1" applyBorder="1" applyAlignment="1">
      <alignment horizontal="right" vertical="center"/>
    </xf>
    <xf numFmtId="0" fontId="7" fillId="0" borderId="14" xfId="0" applyFont="1" applyFill="1" applyBorder="1" applyAlignment="1">
      <alignment horizontal="center" vertical="center"/>
    </xf>
    <xf numFmtId="0" fontId="8" fillId="3" borderId="16" xfId="0" applyFont="1" applyFill="1" applyBorder="1" applyAlignment="1">
      <alignment horizontal="right" vertical="center"/>
    </xf>
    <xf numFmtId="0" fontId="9" fillId="0" borderId="17" xfId="0" applyFont="1" applyBorder="1" applyAlignment="1">
      <alignment horizontal="center" vertical="center"/>
    </xf>
    <xf numFmtId="0" fontId="27" fillId="0" borderId="17" xfId="0" applyNumberFormat="1" applyFont="1" applyBorder="1" applyAlignment="1">
      <alignment horizontal="center" vertical="center"/>
    </xf>
    <xf numFmtId="0" fontId="8" fillId="2" borderId="15" xfId="0" applyFont="1" applyFill="1" applyBorder="1" applyAlignment="1">
      <alignment horizontal="right" vertical="center"/>
    </xf>
    <xf numFmtId="0" fontId="13" fillId="3" borderId="5" xfId="0" applyFont="1" applyFill="1" applyBorder="1" applyAlignment="1">
      <alignment horizontal="right" vertical="center"/>
    </xf>
    <xf numFmtId="0" fontId="7" fillId="0" borderId="3" xfId="0" quotePrefix="1" applyFont="1" applyBorder="1" applyAlignment="1">
      <alignment horizontal="center" vertical="center"/>
    </xf>
    <xf numFmtId="49" fontId="27" fillId="0" borderId="17" xfId="0" applyNumberFormat="1" applyFont="1" applyBorder="1" applyAlignment="1">
      <alignment horizontal="center" vertical="center"/>
    </xf>
    <xf numFmtId="0" fontId="8" fillId="2" borderId="4" xfId="0" applyFont="1" applyFill="1" applyBorder="1" applyAlignment="1">
      <alignment horizontal="right" vertical="center"/>
    </xf>
    <xf numFmtId="164" fontId="6" fillId="9" borderId="36" xfId="0" applyNumberFormat="1" applyFont="1" applyFill="1" applyBorder="1" applyAlignment="1">
      <alignment horizontal="center" vertical="center"/>
    </xf>
    <xf numFmtId="0" fontId="7" fillId="0" borderId="0" xfId="0" applyFont="1" applyBorder="1" applyAlignment="1">
      <alignment horizontal="left" vertical="center"/>
    </xf>
    <xf numFmtId="0" fontId="10" fillId="3" borderId="5"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49" fontId="6" fillId="0" borderId="35" xfId="0" applyNumberFormat="1" applyFont="1" applyBorder="1" applyAlignment="1">
      <alignment horizontal="center" vertical="center"/>
    </xf>
    <xf numFmtId="0" fontId="42" fillId="3" borderId="5" xfId="0" applyFont="1" applyFill="1" applyBorder="1" applyAlignment="1">
      <alignment horizontal="right" vertical="center"/>
    </xf>
    <xf numFmtId="0" fontId="11" fillId="2" borderId="4" xfId="0" applyFont="1" applyFill="1" applyBorder="1" applyAlignment="1">
      <alignment horizontal="right" vertical="center"/>
    </xf>
    <xf numFmtId="49" fontId="7" fillId="0" borderId="35" xfId="0" applyNumberFormat="1" applyFont="1" applyBorder="1" applyAlignment="1">
      <alignment horizontal="center" vertical="center"/>
    </xf>
    <xf numFmtId="0" fontId="23" fillId="3" borderId="5" xfId="0" applyFont="1" applyFill="1" applyBorder="1" applyAlignment="1">
      <alignment horizontal="right" vertical="center"/>
    </xf>
    <xf numFmtId="0" fontId="9" fillId="0" borderId="3" xfId="0" applyFont="1" applyBorder="1" applyAlignment="1">
      <alignment horizontal="center" vertical="center"/>
    </xf>
    <xf numFmtId="0" fontId="14" fillId="3" borderId="19" xfId="0" applyFont="1" applyFill="1" applyBorder="1" applyAlignment="1">
      <alignment horizontal="right" vertical="center"/>
    </xf>
    <xf numFmtId="0" fontId="7" fillId="0" borderId="29" xfId="0" quotePrefix="1" applyFont="1" applyBorder="1" applyAlignment="1">
      <alignment horizontal="center" vertical="center"/>
    </xf>
    <xf numFmtId="49" fontId="27" fillId="0" borderId="29" xfId="0" applyNumberFormat="1" applyFont="1" applyBorder="1" applyAlignment="1">
      <alignment horizontal="center" vertical="center"/>
    </xf>
    <xf numFmtId="0" fontId="11" fillId="2" borderId="30" xfId="0" applyFont="1" applyFill="1" applyBorder="1" applyAlignment="1">
      <alignment horizontal="right" vertical="center"/>
    </xf>
    <xf numFmtId="49" fontId="7" fillId="0" borderId="14"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26" fillId="0" borderId="28"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5" fillId="0" borderId="0" xfId="0" applyFont="1" applyBorder="1" applyAlignment="1">
      <alignment vertical="center"/>
    </xf>
    <xf numFmtId="0" fontId="12" fillId="4" borderId="26" xfId="0" applyFont="1" applyFill="1" applyBorder="1" applyAlignment="1">
      <alignment horizontal="centerContinuous" vertical="center"/>
    </xf>
    <xf numFmtId="0" fontId="12" fillId="4" borderId="27"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27" xfId="0" applyNumberFormat="1" applyFont="1" applyFill="1" applyBorder="1" applyAlignment="1">
      <alignment horizontal="center" vertical="center" wrapText="1"/>
    </xf>
    <xf numFmtId="0" fontId="4" fillId="0" borderId="0" xfId="0" applyFont="1" applyBorder="1" applyAlignment="1">
      <alignment vertical="center"/>
    </xf>
    <xf numFmtId="0" fontId="8"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8" fillId="0" borderId="32" xfId="0" applyNumberFormat="1" applyFont="1" applyFill="1" applyBorder="1" applyAlignment="1">
      <alignment horizontal="center" vertical="center"/>
    </xf>
    <xf numFmtId="0" fontId="18" fillId="0" borderId="33"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3" fillId="11" borderId="33"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44" fillId="0" borderId="1" xfId="0" applyFont="1" applyFill="1" applyBorder="1" applyAlignment="1">
      <alignment vertical="center"/>
    </xf>
    <xf numFmtId="0" fontId="6" fillId="0" borderId="32" xfId="0" applyFont="1" applyFill="1" applyBorder="1" applyAlignment="1">
      <alignment horizontal="center" vertical="center"/>
    </xf>
    <xf numFmtId="49" fontId="25" fillId="0" borderId="32" xfId="0" applyNumberFormat="1" applyFont="1" applyFill="1" applyBorder="1" applyAlignment="1">
      <alignment horizontal="center" vertical="center"/>
    </xf>
    <xf numFmtId="0" fontId="25" fillId="0" borderId="33" xfId="0" applyNumberFormat="1" applyFont="1" applyFill="1" applyBorder="1" applyAlignment="1">
      <alignment horizontal="center" vertical="center"/>
    </xf>
    <xf numFmtId="0" fontId="13" fillId="0" borderId="33" xfId="0" applyNumberFormat="1" applyFont="1" applyFill="1" applyBorder="1" applyAlignment="1">
      <alignment horizontal="center" vertical="center"/>
    </xf>
    <xf numFmtId="0" fontId="7" fillId="0" borderId="32" xfId="0" applyFont="1" applyFill="1" applyBorder="1" applyAlignment="1">
      <alignment horizontal="center" vertical="center" wrapText="1"/>
    </xf>
    <xf numFmtId="1" fontId="7" fillId="0" borderId="32" xfId="0" applyNumberFormat="1" applyFont="1" applyFill="1" applyBorder="1" applyAlignment="1">
      <alignment horizontal="center" vertical="center" wrapText="1"/>
    </xf>
    <xf numFmtId="0" fontId="45" fillId="0" borderId="65" xfId="0" applyFont="1" applyFill="1" applyBorder="1" applyAlignment="1">
      <alignment vertical="center"/>
    </xf>
    <xf numFmtId="0" fontId="6" fillId="0" borderId="66" xfId="0" applyFont="1" applyFill="1" applyBorder="1" applyAlignment="1">
      <alignment horizontal="center" vertical="center"/>
    </xf>
    <xf numFmtId="49" fontId="29" fillId="0" borderId="66" xfId="0" applyNumberFormat="1" applyFont="1" applyFill="1" applyBorder="1" applyAlignment="1">
      <alignment horizontal="center" vertical="center"/>
    </xf>
    <xf numFmtId="0" fontId="29" fillId="0" borderId="66" xfId="0" applyNumberFormat="1" applyFont="1" applyFill="1" applyBorder="1" applyAlignment="1">
      <alignment horizontal="center" vertical="center"/>
    </xf>
    <xf numFmtId="0" fontId="46" fillId="0" borderId="66" xfId="0" applyFont="1" applyFill="1" applyBorder="1" applyAlignment="1">
      <alignment horizontal="center" vertical="center" wrapText="1"/>
    </xf>
    <xf numFmtId="0" fontId="7" fillId="0" borderId="66" xfId="0" applyFont="1" applyFill="1" applyBorder="1" applyAlignment="1">
      <alignment horizontal="center" vertical="center" wrapText="1"/>
    </xf>
    <xf numFmtId="1" fontId="7" fillId="0" borderId="66" xfId="0" applyNumberFormat="1" applyFont="1" applyFill="1" applyBorder="1" applyAlignment="1">
      <alignment horizontal="center" vertical="center" wrapText="1"/>
    </xf>
    <xf numFmtId="0" fontId="43" fillId="11" borderId="66"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20" fillId="0" borderId="0" xfId="0" applyFont="1" applyBorder="1" applyAlignment="1">
      <alignment vertical="center"/>
    </xf>
    <xf numFmtId="0" fontId="13" fillId="0" borderId="1" xfId="0" applyFont="1" applyFill="1" applyBorder="1" applyAlignment="1">
      <alignment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31" fillId="0" borderId="0" xfId="0" applyFont="1" applyBorder="1" applyAlignment="1">
      <alignment vertical="center"/>
    </xf>
    <xf numFmtId="0" fontId="30" fillId="0" borderId="0" xfId="0" applyFont="1" applyBorder="1" applyAlignment="1">
      <alignment vertical="center"/>
    </xf>
    <xf numFmtId="0" fontId="10"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32" xfId="0" applyNumberFormat="1" applyFont="1" applyFill="1" applyBorder="1" applyAlignment="1">
      <alignment horizontal="center" vertical="center"/>
    </xf>
    <xf numFmtId="49" fontId="17" fillId="5" borderId="32" xfId="0" applyNumberFormat="1" applyFont="1" applyFill="1" applyBorder="1" applyAlignment="1">
      <alignment horizontal="center" vertical="center"/>
    </xf>
    <xf numFmtId="0" fontId="17" fillId="5" borderId="33"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0" fontId="34" fillId="5" borderId="33"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32" fillId="0" borderId="0" xfId="0" applyFont="1" applyBorder="1" applyAlignment="1">
      <alignment vertical="center"/>
    </xf>
    <xf numFmtId="0" fontId="11" fillId="6" borderId="1" xfId="0" applyFont="1" applyFill="1" applyBorder="1" applyAlignment="1">
      <alignment vertical="center"/>
    </xf>
    <xf numFmtId="0" fontId="7" fillId="6" borderId="32" xfId="0" applyNumberFormat="1" applyFont="1" applyFill="1" applyBorder="1" applyAlignment="1">
      <alignment horizontal="center" vertical="center"/>
    </xf>
    <xf numFmtId="49" fontId="17" fillId="6" borderId="32" xfId="0" applyNumberFormat="1" applyFont="1" applyFill="1" applyBorder="1" applyAlignment="1">
      <alignment horizontal="center" vertical="center"/>
    </xf>
    <xf numFmtId="0" fontId="17" fillId="6" borderId="33" xfId="0" applyNumberFormat="1" applyFont="1" applyFill="1" applyBorder="1" applyAlignment="1">
      <alignment horizontal="center" vertical="center"/>
    </xf>
    <xf numFmtId="49" fontId="7" fillId="6" borderId="33" xfId="0" applyNumberFormat="1" applyFont="1" applyFill="1" applyBorder="1" applyAlignment="1">
      <alignment horizontal="center" vertical="center"/>
    </xf>
    <xf numFmtId="0" fontId="7" fillId="6" borderId="34" xfId="0" applyNumberFormat="1" applyFont="1" applyFill="1" applyBorder="1" applyAlignment="1">
      <alignment horizontal="center" vertical="center"/>
    </xf>
    <xf numFmtId="0" fontId="14"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32" xfId="0" applyNumberFormat="1" applyFont="1" applyFill="1" applyBorder="1" applyAlignment="1">
      <alignment horizontal="center" vertical="center"/>
    </xf>
    <xf numFmtId="0" fontId="29" fillId="0" borderId="33" xfId="0" applyNumberFormat="1" applyFont="1" applyFill="1" applyBorder="1" applyAlignment="1">
      <alignment horizontal="center" vertical="center"/>
    </xf>
    <xf numFmtId="0" fontId="14" fillId="6" borderId="1" xfId="0" applyFont="1" applyFill="1" applyBorder="1" applyAlignment="1">
      <alignment vertical="center"/>
    </xf>
    <xf numFmtId="49" fontId="24" fillId="7" borderId="32" xfId="0" applyNumberFormat="1" applyFont="1" applyFill="1" applyBorder="1" applyAlignment="1">
      <alignment horizontal="center" vertical="center"/>
    </xf>
    <xf numFmtId="0" fontId="24" fillId="7" borderId="33" xfId="0" applyNumberFormat="1" applyFont="1" applyFill="1" applyBorder="1" applyAlignment="1">
      <alignment horizontal="center" vertical="center"/>
    </xf>
    <xf numFmtId="0" fontId="24" fillId="6" borderId="33" xfId="0" applyNumberFormat="1" applyFont="1" applyFill="1" applyBorder="1" applyAlignment="1">
      <alignment horizontal="center" vertical="center"/>
    </xf>
    <xf numFmtId="0" fontId="11" fillId="2" borderId="1" xfId="0" applyFont="1" applyFill="1" applyBorder="1" applyAlignment="1">
      <alignment vertical="center"/>
    </xf>
    <xf numFmtId="0" fontId="7" fillId="2" borderId="32" xfId="0" applyNumberFormat="1" applyFont="1" applyFill="1" applyBorder="1" applyAlignment="1">
      <alignment horizontal="center" vertical="center"/>
    </xf>
    <xf numFmtId="49" fontId="17" fillId="2" borderId="32" xfId="0" applyNumberFormat="1" applyFont="1" applyFill="1" applyBorder="1" applyAlignment="1">
      <alignment horizontal="center" vertical="center"/>
    </xf>
    <xf numFmtId="0" fontId="17" fillId="2" borderId="33"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23" fillId="8" borderId="1" xfId="0" applyFont="1" applyFill="1" applyBorder="1" applyAlignment="1">
      <alignment vertical="center"/>
    </xf>
    <xf numFmtId="0" fontId="7" fillId="8" borderId="32" xfId="0" applyNumberFormat="1" applyFont="1" applyFill="1" applyBorder="1" applyAlignment="1">
      <alignment horizontal="center" vertical="center"/>
    </xf>
    <xf numFmtId="49" fontId="29" fillId="8" borderId="32" xfId="0" applyNumberFormat="1" applyFont="1" applyFill="1" applyBorder="1" applyAlignment="1">
      <alignment horizontal="center" vertical="center"/>
    </xf>
    <xf numFmtId="0" fontId="29" fillId="8" borderId="33" xfId="0" applyNumberFormat="1" applyFont="1" applyFill="1" applyBorder="1" applyAlignment="1">
      <alignment horizontal="center" vertical="center"/>
    </xf>
    <xf numFmtId="0" fontId="23" fillId="8" borderId="33" xfId="0" applyNumberFormat="1" applyFont="1" applyFill="1" applyBorder="1" applyAlignment="1">
      <alignment horizontal="center" vertical="center"/>
    </xf>
    <xf numFmtId="49" fontId="7" fillId="8" borderId="33" xfId="0" applyNumberFormat="1" applyFont="1" applyFill="1" applyBorder="1" applyAlignment="1">
      <alignment horizontal="center" vertical="center"/>
    </xf>
    <xf numFmtId="0" fontId="7" fillId="8" borderId="34" xfId="0" applyNumberFormat="1" applyFont="1" applyFill="1" applyBorder="1" applyAlignment="1">
      <alignment horizontal="center" vertical="center"/>
    </xf>
    <xf numFmtId="0" fontId="13" fillId="8" borderId="1" xfId="0" applyFont="1" applyFill="1" applyBorder="1" applyAlignment="1">
      <alignment vertical="center"/>
    </xf>
    <xf numFmtId="49" fontId="25" fillId="8" borderId="32" xfId="0" applyNumberFormat="1" applyFont="1" applyFill="1" applyBorder="1" applyAlignment="1">
      <alignment horizontal="center" vertical="center"/>
    </xf>
    <xf numFmtId="0" fontId="25" fillId="8" borderId="33" xfId="0" applyNumberFormat="1" applyFont="1" applyFill="1" applyBorder="1" applyAlignment="1">
      <alignment horizontal="center" vertical="center"/>
    </xf>
    <xf numFmtId="0" fontId="13" fillId="5" borderId="1" xfId="0" applyFont="1" applyFill="1" applyBorder="1" applyAlignment="1">
      <alignment vertical="center"/>
    </xf>
    <xf numFmtId="49" fontId="25" fillId="5" borderId="32" xfId="0" applyNumberFormat="1" applyFont="1" applyFill="1" applyBorder="1" applyAlignment="1">
      <alignment horizontal="center" vertical="center"/>
    </xf>
    <xf numFmtId="0" fontId="25" fillId="5" borderId="33" xfId="0" applyNumberFormat="1" applyFont="1" applyFill="1" applyBorder="1" applyAlignment="1">
      <alignment horizontal="center" vertical="center"/>
    </xf>
    <xf numFmtId="0" fontId="14"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4" fillId="10" borderId="1" xfId="0" applyFont="1" applyFill="1" applyBorder="1" applyAlignment="1">
      <alignment vertical="center"/>
    </xf>
    <xf numFmtId="0" fontId="7" fillId="13" borderId="32" xfId="0" applyNumberFormat="1" applyFont="1" applyFill="1" applyBorder="1" applyAlignment="1">
      <alignment horizontal="center" vertical="center"/>
    </xf>
    <xf numFmtId="49" fontId="29" fillId="13" borderId="32" xfId="0" applyNumberFormat="1" applyFont="1" applyFill="1" applyBorder="1" applyAlignment="1">
      <alignment horizontal="center" vertical="center"/>
    </xf>
    <xf numFmtId="0" fontId="29" fillId="13" borderId="33" xfId="0" applyNumberFormat="1" applyFont="1" applyFill="1" applyBorder="1" applyAlignment="1">
      <alignment horizontal="center" vertical="center"/>
    </xf>
    <xf numFmtId="49" fontId="7" fillId="13" borderId="33" xfId="0" applyNumberFormat="1" applyFont="1" applyFill="1" applyBorder="1" applyAlignment="1">
      <alignment horizontal="center" vertical="center"/>
    </xf>
    <xf numFmtId="49" fontId="7" fillId="10" borderId="33" xfId="0" applyNumberFormat="1" applyFont="1" applyFill="1" applyBorder="1" applyAlignment="1">
      <alignment horizontal="center" vertical="center"/>
    </xf>
    <xf numFmtId="0" fontId="7" fillId="10" borderId="34" xfId="0" applyNumberFormat="1" applyFont="1" applyFill="1" applyBorder="1" applyAlignment="1">
      <alignment horizontal="center" vertical="center"/>
    </xf>
    <xf numFmtId="0" fontId="7" fillId="2" borderId="34" xfId="0" quotePrefix="1" applyNumberFormat="1" applyFont="1" applyFill="1" applyBorder="1" applyAlignment="1">
      <alignment horizontal="center" vertical="center"/>
    </xf>
    <xf numFmtId="0" fontId="13" fillId="2" borderId="1" xfId="0" applyFont="1" applyFill="1" applyBorder="1" applyAlignment="1">
      <alignment vertical="center"/>
    </xf>
    <xf numFmtId="49" fontId="25" fillId="2" borderId="32" xfId="0" applyNumberFormat="1" applyFont="1" applyFill="1" applyBorder="1" applyAlignment="1">
      <alignment horizontal="center" vertical="center"/>
    </xf>
    <xf numFmtId="0" fontId="25" fillId="2" borderId="33" xfId="0" applyNumberFormat="1" applyFont="1" applyFill="1" applyBorder="1" applyAlignment="1">
      <alignment horizontal="center" vertical="center"/>
    </xf>
    <xf numFmtId="0" fontId="13" fillId="6" borderId="9" xfId="0" applyFont="1" applyFill="1" applyBorder="1" applyAlignment="1">
      <alignment vertical="center"/>
    </xf>
    <xf numFmtId="0" fontId="7" fillId="6" borderId="62" xfId="0" applyNumberFormat="1" applyFont="1" applyFill="1" applyBorder="1" applyAlignment="1">
      <alignment horizontal="center" vertical="center"/>
    </xf>
    <xf numFmtId="49" fontId="25" fillId="6" borderId="62" xfId="0" applyNumberFormat="1" applyFont="1" applyFill="1" applyBorder="1" applyAlignment="1">
      <alignment horizontal="center" vertical="center"/>
    </xf>
    <xf numFmtId="0" fontId="25" fillId="6" borderId="63" xfId="0" applyNumberFormat="1" applyFont="1" applyFill="1" applyBorder="1" applyAlignment="1">
      <alignment horizontal="center" vertical="center"/>
    </xf>
    <xf numFmtId="49" fontId="7" fillId="6" borderId="63" xfId="0" applyNumberFormat="1" applyFont="1" applyFill="1" applyBorder="1" applyAlignment="1">
      <alignment horizontal="center" vertical="center"/>
    </xf>
    <xf numFmtId="0" fontId="43" fillId="11" borderId="62" xfId="0" applyNumberFormat="1" applyFont="1" applyFill="1" applyBorder="1" applyAlignment="1">
      <alignment horizontal="center" vertical="center"/>
    </xf>
    <xf numFmtId="0" fontId="7" fillId="6" borderId="64"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37" fillId="0" borderId="39" xfId="0" applyFont="1" applyBorder="1" applyAlignment="1">
      <alignment horizontal="centerContinuous" vertical="center"/>
    </xf>
    <xf numFmtId="0" fontId="5" fillId="0" borderId="0" xfId="0" applyFont="1" applyBorder="1" applyAlignment="1">
      <alignment vertical="center" wrapText="1"/>
    </xf>
    <xf numFmtId="0" fontId="18" fillId="0" borderId="60" xfId="0" quotePrefix="1" applyFont="1" applyBorder="1" applyAlignment="1">
      <alignment horizontal="centerContinuous" vertical="center"/>
    </xf>
    <xf numFmtId="0" fontId="47" fillId="0" borderId="61" xfId="0" applyFont="1" applyFill="1" applyBorder="1" applyAlignment="1">
      <alignment horizontal="centerContinuous" vertical="center"/>
    </xf>
    <xf numFmtId="0" fontId="47" fillId="0" borderId="61" xfId="0" applyFont="1" applyFill="1" applyBorder="1" applyAlignment="1">
      <alignment horizontal="center" vertical="center" shrinkToFit="1"/>
    </xf>
    <xf numFmtId="0" fontId="47" fillId="0" borderId="41" xfId="0" applyFont="1" applyFill="1" applyBorder="1" applyAlignment="1">
      <alignment horizontal="centerContinuous" vertical="center"/>
    </xf>
    <xf numFmtId="0" fontId="47" fillId="0" borderId="41" xfId="0" applyFont="1" applyFill="1" applyBorder="1" applyAlignment="1">
      <alignment horizontal="center" vertical="center" shrinkToFit="1"/>
    </xf>
    <xf numFmtId="0" fontId="5" fillId="0" borderId="0" xfId="0" applyFont="1" applyBorder="1" applyAlignment="1">
      <alignment horizontal="left" vertical="center" wrapText="1"/>
    </xf>
    <xf numFmtId="0" fontId="7" fillId="0" borderId="60" xfId="0" applyFont="1" applyFill="1" applyBorder="1" applyAlignment="1">
      <alignment horizontal="centerContinuous" vertical="center"/>
    </xf>
    <xf numFmtId="0" fontId="7" fillId="0" borderId="40" xfId="0" applyFont="1" applyFill="1" applyBorder="1" applyAlignment="1">
      <alignment horizontal="centerContinuous" vertical="center"/>
    </xf>
    <xf numFmtId="0" fontId="7" fillId="0" borderId="41" xfId="0" applyFont="1" applyFill="1" applyBorder="1" applyAlignment="1">
      <alignment horizontal="centerContinuous" vertical="center"/>
    </xf>
    <xf numFmtId="0" fontId="4" fillId="0" borderId="0" xfId="0" applyFont="1" applyBorder="1" applyAlignment="1">
      <alignment horizontal="right" vertical="center" wrapText="1"/>
    </xf>
    <xf numFmtId="0" fontId="3" fillId="0" borderId="0" xfId="0" applyFont="1" applyBorder="1" applyAlignment="1">
      <alignment horizontal="centerContinuous" vertical="center"/>
    </xf>
    <xf numFmtId="0" fontId="22" fillId="12" borderId="20" xfId="0" applyFont="1" applyFill="1" applyBorder="1" applyAlignment="1">
      <alignment horizontal="center" vertical="center"/>
    </xf>
    <xf numFmtId="0" fontId="22" fillId="12" borderId="21" xfId="0" applyFont="1" applyFill="1" applyBorder="1" applyAlignment="1">
      <alignment horizontal="center" vertical="center"/>
    </xf>
    <xf numFmtId="49" fontId="22" fillId="12" borderId="21" xfId="0" applyNumberFormat="1" applyFont="1" applyFill="1" applyBorder="1" applyAlignment="1">
      <alignment horizontal="center" vertical="center"/>
    </xf>
    <xf numFmtId="0" fontId="22" fillId="12" borderId="25" xfId="0" applyFont="1" applyFill="1" applyBorder="1" applyAlignment="1">
      <alignment horizontal="center" vertical="center"/>
    </xf>
    <xf numFmtId="0" fontId="49" fillId="11" borderId="72" xfId="0" applyFont="1" applyFill="1" applyBorder="1" applyAlignment="1">
      <alignment horizontal="center" vertical="center"/>
    </xf>
    <xf numFmtId="0" fontId="22" fillId="12" borderId="73" xfId="0" applyFont="1" applyFill="1" applyBorder="1" applyAlignment="1">
      <alignment horizontal="center" vertical="center"/>
    </xf>
    <xf numFmtId="0" fontId="22" fillId="12" borderId="22" xfId="0" applyFont="1" applyFill="1" applyBorder="1" applyAlignment="1">
      <alignment horizontal="center" vertical="center"/>
    </xf>
    <xf numFmtId="0" fontId="22" fillId="12" borderId="39"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6" xfId="2" applyNumberFormat="1" applyFont="1" applyFill="1" applyBorder="1" applyAlignment="1">
      <alignment horizontal="center" vertical="center"/>
    </xf>
    <xf numFmtId="0" fontId="5" fillId="0" borderId="76" xfId="0" applyFont="1" applyFill="1" applyBorder="1" applyAlignment="1">
      <alignment horizontal="center" vertical="center"/>
    </xf>
    <xf numFmtId="0" fontId="2" fillId="0" borderId="76" xfId="0" applyFont="1" applyBorder="1" applyAlignment="1">
      <alignment horizontal="center" vertical="center"/>
    </xf>
    <xf numFmtId="164" fontId="5" fillId="0" borderId="76"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0" fontId="49" fillId="11" borderId="25" xfId="0" applyFont="1" applyFill="1" applyBorder="1" applyAlignment="1">
      <alignment horizontal="center" vertical="center"/>
    </xf>
    <xf numFmtId="0" fontId="2" fillId="0" borderId="83" xfId="0" applyFont="1" applyBorder="1" applyAlignment="1">
      <alignment horizontal="center" vertical="center"/>
    </xf>
    <xf numFmtId="1" fontId="50" fillId="11" borderId="78" xfId="0" applyNumberFormat="1"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2" fillId="12" borderId="25" xfId="0" applyFont="1" applyFill="1" applyBorder="1" applyAlignment="1">
      <alignment horizontal="centerContinuous" vertical="center"/>
    </xf>
    <xf numFmtId="0" fontId="22" fillId="12" borderId="73" xfId="0" applyFont="1" applyFill="1" applyBorder="1" applyAlignment="1">
      <alignment horizontal="centerContinuous" vertical="center"/>
    </xf>
    <xf numFmtId="0" fontId="22" fillId="12" borderId="79" xfId="0" applyFont="1" applyFill="1" applyBorder="1" applyAlignment="1">
      <alignment horizontal="centerContinuous" vertical="center"/>
    </xf>
    <xf numFmtId="9" fontId="5" fillId="0" borderId="83" xfId="0" applyNumberFormat="1" applyFont="1" applyBorder="1" applyAlignment="1">
      <alignment horizontal="center" vertical="center"/>
    </xf>
    <xf numFmtId="164" fontId="5" fillId="0" borderId="83" xfId="0" applyNumberFormat="1" applyFont="1" applyFill="1" applyBorder="1" applyAlignment="1">
      <alignment horizontal="center" vertical="center"/>
    </xf>
    <xf numFmtId="164" fontId="2" fillId="0" borderId="84" xfId="0" applyNumberFormat="1" applyFont="1" applyFill="1" applyBorder="1" applyAlignment="1">
      <alignment horizontal="centerContinuous" vertical="center"/>
    </xf>
    <xf numFmtId="164" fontId="2" fillId="0" borderId="87" xfId="0" applyNumberFormat="1" applyFont="1" applyFill="1" applyBorder="1" applyAlignment="1">
      <alignment horizontal="centerContinuous" vertical="center"/>
    </xf>
    <xf numFmtId="0" fontId="2" fillId="0" borderId="88" xfId="0" quotePrefix="1" applyFont="1" applyBorder="1" applyAlignment="1">
      <alignment horizontal="centerContinuous" vertical="center"/>
    </xf>
    <xf numFmtId="164" fontId="5" fillId="0" borderId="60" xfId="0" applyNumberFormat="1" applyFont="1" applyFill="1" applyBorder="1" applyAlignment="1">
      <alignment horizontal="center" vertical="center"/>
    </xf>
    <xf numFmtId="0" fontId="5" fillId="0" borderId="76" xfId="0" applyFont="1" applyBorder="1" applyAlignment="1">
      <alignment horizontal="center" vertical="center"/>
    </xf>
    <xf numFmtId="164" fontId="5" fillId="0" borderId="76" xfId="0" applyNumberFormat="1" applyFont="1" applyBorder="1" applyAlignment="1">
      <alignment horizontal="center" vertical="center"/>
    </xf>
    <xf numFmtId="164" fontId="2" fillId="0" borderId="78" xfId="0" applyNumberFormat="1" applyFont="1" applyFill="1" applyBorder="1" applyAlignment="1">
      <alignment horizontal="centerContinuous" vertical="center"/>
    </xf>
    <xf numFmtId="164" fontId="2" fillId="0" borderId="80" xfId="0" applyNumberFormat="1" applyFont="1" applyFill="1" applyBorder="1" applyAlignment="1">
      <alignment horizontal="centerContinuous" vertical="center"/>
    </xf>
    <xf numFmtId="0" fontId="2" fillId="0" borderId="81" xfId="0" applyFont="1" applyFill="1" applyBorder="1" applyAlignment="1">
      <alignment horizontal="centerContinuous" vertical="center"/>
    </xf>
    <xf numFmtId="0" fontId="19" fillId="0" borderId="0" xfId="0" applyFont="1" applyBorder="1" applyAlignment="1">
      <alignment horizontal="right" vertical="center"/>
    </xf>
    <xf numFmtId="0" fontId="22" fillId="12" borderId="23" xfId="0" applyFont="1" applyFill="1" applyBorder="1" applyAlignment="1">
      <alignment horizontal="centerContinuous" vertical="center"/>
    </xf>
    <xf numFmtId="0" fontId="22" fillId="12" borderId="24" xfId="0" applyFont="1" applyFill="1" applyBorder="1" applyAlignment="1">
      <alignment horizontal="centerContinuous" vertical="center"/>
    </xf>
    <xf numFmtId="49" fontId="2" fillId="0" borderId="78" xfId="0" applyNumberFormat="1" applyFont="1" applyFill="1" applyBorder="1" applyAlignment="1">
      <alignment horizontal="centerContinuous" vertical="center"/>
    </xf>
    <xf numFmtId="49" fontId="2" fillId="0" borderId="80" xfId="0" applyNumberFormat="1"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2" fillId="4" borderId="42" xfId="0" applyFont="1" applyFill="1" applyBorder="1" applyAlignment="1">
      <alignment horizontal="center" vertical="center"/>
    </xf>
    <xf numFmtId="164" fontId="22" fillId="4" borderId="43" xfId="0" applyNumberFormat="1" applyFont="1" applyFill="1" applyBorder="1" applyAlignment="1">
      <alignment horizontal="center" vertical="center"/>
    </xf>
    <xf numFmtId="0" fontId="22" fillId="4" borderId="42" xfId="0" applyFont="1" applyFill="1" applyBorder="1" applyAlignment="1">
      <alignment horizontal="right" vertical="center"/>
    </xf>
    <xf numFmtId="0" fontId="22" fillId="4" borderId="44" xfId="0" applyFont="1" applyFill="1" applyBorder="1" applyAlignment="1">
      <alignment vertical="center"/>
    </xf>
    <xf numFmtId="164" fontId="22" fillId="4" borderId="39" xfId="0" applyNumberFormat="1" applyFont="1" applyFill="1" applyBorder="1" applyAlignment="1">
      <alignment horizontal="center" vertical="center"/>
    </xf>
    <xf numFmtId="0" fontId="5" fillId="0" borderId="45" xfId="0" applyFont="1" applyBorder="1" applyAlignment="1">
      <alignment horizontal="center" vertical="center" shrinkToFit="1"/>
    </xf>
    <xf numFmtId="1" fontId="5" fillId="0" borderId="46" xfId="0" applyNumberFormat="1"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1" fontId="2" fillId="0" borderId="61" xfId="0" applyNumberFormat="1" applyFont="1" applyBorder="1" applyAlignment="1">
      <alignment horizontal="center" vertical="center" shrinkToFit="1"/>
    </xf>
    <xf numFmtId="164" fontId="5" fillId="0" borderId="46" xfId="0" applyNumberFormat="1" applyFont="1" applyBorder="1" applyAlignment="1">
      <alignment horizontal="center" vertical="center" shrinkToFit="1"/>
    </xf>
    <xf numFmtId="1" fontId="5" fillId="0" borderId="6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1" fontId="5" fillId="0" borderId="50" xfId="0" applyNumberFormat="1"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 fontId="5" fillId="0" borderId="89" xfId="0" applyNumberFormat="1" applyFont="1" applyBorder="1" applyAlignment="1">
      <alignment horizontal="center" vertical="center" shrinkToFit="1"/>
    </xf>
    <xf numFmtId="0" fontId="5" fillId="0" borderId="53" xfId="0" applyFont="1" applyBorder="1" applyAlignment="1">
      <alignment horizontal="center" vertical="center" shrinkToFit="1"/>
    </xf>
    <xf numFmtId="1" fontId="5" fillId="0" borderId="54" xfId="0" applyNumberFormat="1" applyFont="1" applyBorder="1" applyAlignment="1">
      <alignment horizontal="center" vertical="center" shrinkToFit="1"/>
    </xf>
    <xf numFmtId="164" fontId="5" fillId="0" borderId="54" xfId="0" applyNumberFormat="1" applyFont="1" applyBorder="1" applyAlignment="1">
      <alignment horizontal="center" vertical="center" shrinkToFit="1"/>
    </xf>
    <xf numFmtId="0" fontId="5" fillId="0" borderId="55" xfId="0" applyFont="1" applyBorder="1" applyAlignment="1">
      <alignment horizontal="left" vertical="center"/>
    </xf>
    <xf numFmtId="0" fontId="5" fillId="0" borderId="56" xfId="0" applyFont="1" applyBorder="1" applyAlignment="1">
      <alignment horizontal="left" vertical="center" shrinkToFit="1"/>
    </xf>
    <xf numFmtId="1" fontId="5" fillId="0" borderId="41"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left" vertical="center"/>
    </xf>
    <xf numFmtId="0" fontId="4" fillId="0" borderId="0" xfId="0" applyFont="1" applyFill="1" applyBorder="1" applyAlignment="1">
      <alignment horizontal="right" vertical="center"/>
    </xf>
    <xf numFmtId="1" fontId="5" fillId="0" borderId="0" xfId="0" applyNumberFormat="1" applyFont="1" applyBorder="1" applyAlignment="1">
      <alignment horizontal="center" vertical="center"/>
    </xf>
    <xf numFmtId="0" fontId="53" fillId="0" borderId="39" xfId="0" applyFont="1" applyBorder="1" applyAlignment="1">
      <alignment horizontal="centerContinuous" vertical="center"/>
    </xf>
    <xf numFmtId="0" fontId="54" fillId="0" borderId="41" xfId="0" applyFont="1" applyFill="1" applyBorder="1" applyAlignment="1">
      <alignment horizontal="center" vertical="center" shrinkToFit="1"/>
    </xf>
    <xf numFmtId="0" fontId="14" fillId="14" borderId="1" xfId="0" applyFont="1" applyFill="1" applyBorder="1" applyAlignment="1">
      <alignment vertical="center"/>
    </xf>
    <xf numFmtId="0" fontId="7" fillId="14" borderId="32" xfId="0" applyNumberFormat="1" applyFont="1" applyFill="1" applyBorder="1" applyAlignment="1">
      <alignment horizontal="center" vertical="center"/>
    </xf>
    <xf numFmtId="49" fontId="24" fillId="14" borderId="32" xfId="0" applyNumberFormat="1" applyFont="1" applyFill="1" applyBorder="1" applyAlignment="1">
      <alignment horizontal="center" vertical="center"/>
    </xf>
    <xf numFmtId="0" fontId="24" fillId="14" borderId="33" xfId="0" applyNumberFormat="1" applyFont="1" applyFill="1" applyBorder="1" applyAlignment="1">
      <alignment horizontal="center" vertical="center"/>
    </xf>
    <xf numFmtId="49" fontId="7" fillId="14" borderId="33" xfId="0" applyNumberFormat="1" applyFont="1" applyFill="1" applyBorder="1" applyAlignment="1">
      <alignment horizontal="center" vertical="center"/>
    </xf>
    <xf numFmtId="0" fontId="7" fillId="14" borderId="34" xfId="0" applyNumberFormat="1" applyFont="1" applyFill="1" applyBorder="1" applyAlignment="1">
      <alignment horizontal="center" vertical="center"/>
    </xf>
    <xf numFmtId="0" fontId="8" fillId="15" borderId="1" xfId="0" applyFont="1" applyFill="1" applyBorder="1" applyAlignment="1">
      <alignment vertical="center"/>
    </xf>
    <xf numFmtId="0" fontId="7" fillId="15" borderId="32" xfId="0" applyNumberFormat="1" applyFont="1" applyFill="1" applyBorder="1" applyAlignment="1">
      <alignment horizontal="center" vertical="center"/>
    </xf>
    <xf numFmtId="49" fontId="18" fillId="15" borderId="32" xfId="0" applyNumberFormat="1" applyFont="1" applyFill="1" applyBorder="1" applyAlignment="1">
      <alignment horizontal="center" vertical="center"/>
    </xf>
    <xf numFmtId="0" fontId="18" fillId="15" borderId="33" xfId="0" applyNumberFormat="1" applyFont="1" applyFill="1" applyBorder="1" applyAlignment="1">
      <alignment horizontal="center" vertical="center"/>
    </xf>
    <xf numFmtId="49" fontId="7" fillId="15" borderId="33" xfId="0" applyNumberFormat="1" applyFont="1" applyFill="1" applyBorder="1" applyAlignment="1">
      <alignment horizontal="center" vertical="center"/>
    </xf>
    <xf numFmtId="0" fontId="7" fillId="15" borderId="34" xfId="0" applyNumberFormat="1" applyFont="1" applyFill="1" applyBorder="1" applyAlignment="1">
      <alignment horizontal="center" vertical="center"/>
    </xf>
    <xf numFmtId="0" fontId="17" fillId="0" borderId="61" xfId="0" quotePrefix="1" applyFont="1" applyBorder="1" applyAlignment="1">
      <alignment horizontal="centerContinuous"/>
    </xf>
    <xf numFmtId="0" fontId="2" fillId="0" borderId="86" xfId="0" quotePrefix="1" applyFont="1" applyFill="1" applyBorder="1" applyAlignment="1">
      <alignment horizontal="center" vertical="center"/>
    </xf>
    <xf numFmtId="0" fontId="2" fillId="0" borderId="49" xfId="0" applyFont="1" applyBorder="1" applyAlignment="1">
      <alignment horizontal="center" shrinkToFit="1"/>
    </xf>
    <xf numFmtId="0" fontId="11" fillId="15" borderId="1" xfId="0" applyFont="1" applyFill="1" applyBorder="1" applyAlignment="1">
      <alignment vertical="center"/>
    </xf>
    <xf numFmtId="49" fontId="17" fillId="15" borderId="32" xfId="0" applyNumberFormat="1" applyFont="1" applyFill="1" applyBorder="1" applyAlignment="1">
      <alignment horizontal="center" vertical="center"/>
    </xf>
    <xf numFmtId="0" fontId="17" fillId="15" borderId="33"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13" fillId="15" borderId="1" xfId="0" applyFont="1" applyFill="1" applyBorder="1" applyAlignment="1">
      <alignment vertical="center"/>
    </xf>
    <xf numFmtId="49" fontId="25" fillId="15" borderId="32" xfId="0" applyNumberFormat="1" applyFont="1" applyFill="1" applyBorder="1" applyAlignment="1">
      <alignment horizontal="center" vertical="center"/>
    </xf>
    <xf numFmtId="0" fontId="25" fillId="15" borderId="33" xfId="0" applyNumberFormat="1" applyFont="1" applyFill="1" applyBorder="1" applyAlignment="1">
      <alignment horizontal="center" vertical="center"/>
    </xf>
    <xf numFmtId="164" fontId="5" fillId="0" borderId="0" xfId="0" applyNumberFormat="1" applyFont="1" applyBorder="1" applyAlignment="1">
      <alignment vertical="center"/>
    </xf>
    <xf numFmtId="49" fontId="5" fillId="0" borderId="76" xfId="0" applyNumberFormat="1" applyFont="1" applyFill="1" applyBorder="1" applyAlignment="1">
      <alignment horizontal="center" vertical="center"/>
    </xf>
    <xf numFmtId="49" fontId="2" fillId="0" borderId="76" xfId="0" applyNumberFormat="1" applyFont="1" applyFill="1" applyBorder="1" applyAlignment="1">
      <alignment horizontal="center" vertical="center"/>
    </xf>
    <xf numFmtId="164" fontId="2" fillId="0" borderId="78" xfId="0" applyNumberFormat="1" applyFont="1" applyFill="1" applyBorder="1" applyAlignment="1">
      <alignment horizontal="center" vertical="center"/>
    </xf>
    <xf numFmtId="0" fontId="5" fillId="0" borderId="0" xfId="0" applyFont="1" applyFill="1" applyBorder="1" applyAlignment="1">
      <alignment vertical="center"/>
    </xf>
    <xf numFmtId="164" fontId="2" fillId="0" borderId="60" xfId="0" applyNumberFormat="1" applyFont="1" applyFill="1" applyBorder="1" applyAlignment="1">
      <alignment horizontal="center" vertical="center"/>
    </xf>
    <xf numFmtId="0" fontId="2" fillId="0" borderId="83" xfId="0" quotePrefix="1" applyFont="1" applyBorder="1" applyAlignment="1">
      <alignment horizontal="center" vertical="center" wrapText="1"/>
    </xf>
    <xf numFmtId="49" fontId="2" fillId="0" borderId="83" xfId="0" applyNumberFormat="1" applyFont="1" applyBorder="1" applyAlignment="1">
      <alignment horizontal="center" vertical="center"/>
    </xf>
    <xf numFmtId="1" fontId="5" fillId="0" borderId="0" xfId="0" applyNumberFormat="1" applyFont="1" applyBorder="1" applyAlignment="1">
      <alignment vertical="center"/>
    </xf>
    <xf numFmtId="0" fontId="2" fillId="0" borderId="74" xfId="0" applyFont="1" applyBorder="1" applyAlignment="1">
      <alignment horizontal="center" vertical="center"/>
    </xf>
    <xf numFmtId="0" fontId="2" fillId="0" borderId="74" xfId="0" quotePrefix="1" applyFont="1" applyBorder="1" applyAlignment="1">
      <alignment horizontal="center" vertical="center" wrapText="1"/>
    </xf>
    <xf numFmtId="49" fontId="2" fillId="0" borderId="74" xfId="2" applyNumberFormat="1" applyFont="1" applyBorder="1" applyAlignment="1">
      <alignment horizontal="center" vertical="center"/>
    </xf>
    <xf numFmtId="0" fontId="2" fillId="0" borderId="74" xfId="0" applyFont="1" applyBorder="1" applyAlignment="1">
      <alignment horizontal="center" vertical="center" shrinkToFit="1"/>
    </xf>
    <xf numFmtId="0" fontId="2" fillId="0" borderId="82" xfId="0" applyFont="1" applyBorder="1" applyAlignment="1">
      <alignment horizontal="center" vertical="center"/>
    </xf>
    <xf numFmtId="0" fontId="2" fillId="0" borderId="85" xfId="0" applyFont="1" applyBorder="1" applyAlignment="1">
      <alignment horizontal="center" vertical="center"/>
    </xf>
    <xf numFmtId="0" fontId="2" fillId="0" borderId="0" xfId="0" applyFont="1" applyBorder="1" applyAlignment="1">
      <alignment vertical="center"/>
    </xf>
    <xf numFmtId="0" fontId="2" fillId="0" borderId="45" xfId="0" applyFont="1" applyFill="1" applyBorder="1" applyAlignment="1">
      <alignment horizontal="center" vertical="center"/>
    </xf>
    <xf numFmtId="164" fontId="5" fillId="0" borderId="74" xfId="0" applyNumberFormat="1" applyFont="1" applyBorder="1" applyAlignment="1">
      <alignment horizontal="center" vertical="center"/>
    </xf>
    <xf numFmtId="0" fontId="2" fillId="0" borderId="91" xfId="0" quotePrefix="1" applyFont="1" applyBorder="1" applyAlignment="1">
      <alignment horizontal="center" vertical="center"/>
    </xf>
    <xf numFmtId="164" fontId="5" fillId="0" borderId="61" xfId="0" applyNumberFormat="1" applyFont="1" applyBorder="1" applyAlignment="1">
      <alignment horizontal="center" vertical="center"/>
    </xf>
    <xf numFmtId="0" fontId="2"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164" fontId="5"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22" fillId="12" borderId="72" xfId="0" applyFont="1" applyFill="1" applyBorder="1" applyAlignment="1">
      <alignment horizontal="center" vertical="center"/>
    </xf>
    <xf numFmtId="164" fontId="2" fillId="0" borderId="89"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5" fillId="0" borderId="53" xfId="0" applyFont="1" applyFill="1" applyBorder="1" applyAlignment="1">
      <alignment horizontal="center" vertical="center" shrinkToFit="1"/>
    </xf>
    <xf numFmtId="1" fontId="5" fillId="0" borderId="54" xfId="0" applyNumberFormat="1" applyFont="1" applyFill="1" applyBorder="1" applyAlignment="1">
      <alignment horizontal="center" vertical="center" shrinkToFit="1"/>
    </xf>
    <xf numFmtId="164" fontId="5" fillId="0" borderId="54" xfId="0" applyNumberFormat="1" applyFont="1" applyFill="1" applyBorder="1" applyAlignment="1">
      <alignment horizontal="center" vertical="center" shrinkToFit="1"/>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shrinkToFit="1"/>
    </xf>
    <xf numFmtId="1" fontId="5" fillId="0" borderId="41" xfId="0" applyNumberFormat="1" applyFont="1" applyFill="1" applyBorder="1" applyAlignment="1">
      <alignment horizontal="center" vertical="center" shrinkToFit="1"/>
    </xf>
    <xf numFmtId="0" fontId="2" fillId="0" borderId="46"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0" fontId="2" fillId="16" borderId="76" xfId="0" applyNumberFormat="1" applyFont="1" applyFill="1" applyBorder="1" applyAlignment="1">
      <alignment horizontal="center" vertical="center"/>
    </xf>
    <xf numFmtId="1" fontId="2" fillId="0" borderId="75" xfId="0" applyNumberFormat="1" applyFont="1" applyFill="1" applyBorder="1" applyAlignment="1">
      <alignment horizontal="center" vertical="center"/>
    </xf>
    <xf numFmtId="1" fontId="2" fillId="0" borderId="77" xfId="0" applyNumberFormat="1" applyFont="1" applyFill="1" applyBorder="1" applyAlignment="1">
      <alignment horizontal="center" vertical="center"/>
    </xf>
    <xf numFmtId="1" fontId="2" fillId="0" borderId="78" xfId="0" applyNumberFormat="1" applyFont="1" applyFill="1" applyBorder="1" applyAlignment="1">
      <alignment horizontal="center" vertical="center"/>
    </xf>
    <xf numFmtId="49" fontId="7" fillId="0" borderId="96" xfId="0" applyNumberFormat="1" applyFont="1" applyFill="1" applyBorder="1" applyAlignment="1">
      <alignment horizontal="center" vertical="center"/>
    </xf>
    <xf numFmtId="0" fontId="2" fillId="0" borderId="92" xfId="0" applyFont="1" applyFill="1" applyBorder="1" applyAlignment="1">
      <alignment horizontal="centerContinuous" vertical="center" shrinkToFit="1"/>
    </xf>
    <xf numFmtId="0" fontId="22" fillId="0" borderId="87" xfId="0" applyFont="1" applyFill="1" applyBorder="1" applyAlignment="1">
      <alignment horizontal="centerContinuous" vertical="center"/>
    </xf>
    <xf numFmtId="0" fontId="2" fillId="0" borderId="90"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88" xfId="0" applyFont="1" applyFill="1" applyBorder="1" applyAlignment="1">
      <alignment horizontal="centerContinuous" vertical="center"/>
    </xf>
    <xf numFmtId="0" fontId="2" fillId="0" borderId="45" xfId="0" applyFont="1" applyFill="1" applyBorder="1" applyAlignment="1">
      <alignment horizontal="centerContinuous" vertical="center" shrinkToFit="1"/>
    </xf>
    <xf numFmtId="0" fontId="22" fillId="0" borderId="94" xfId="0" applyFont="1" applyFill="1" applyBorder="1" applyAlignment="1">
      <alignment horizontal="centerContinuous"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95" xfId="0" applyFont="1" applyFill="1" applyBorder="1" applyAlignment="1">
      <alignment horizontal="centerContinuous" vertical="center"/>
    </xf>
    <xf numFmtId="0" fontId="2" fillId="0" borderId="97" xfId="0" applyFont="1" applyFill="1" applyBorder="1" applyAlignment="1">
      <alignment horizontal="center" vertical="center" shrinkToFit="1"/>
    </xf>
    <xf numFmtId="1" fontId="2" fillId="0" borderId="61" xfId="0" applyNumberFormat="1" applyFont="1" applyFill="1" applyBorder="1" applyAlignment="1">
      <alignment horizontal="center" vertical="center"/>
    </xf>
    <xf numFmtId="0" fontId="2" fillId="0" borderId="16" xfId="0" applyFont="1" applyBorder="1" applyAlignment="1">
      <alignment horizontal="center" vertical="center"/>
    </xf>
    <xf numFmtId="0" fontId="5" fillId="0" borderId="32" xfId="0" applyFont="1" applyBorder="1" applyAlignment="1">
      <alignment horizontal="center" vertical="center"/>
    </xf>
    <xf numFmtId="9" fontId="5" fillId="0" borderId="32" xfId="0" applyNumberFormat="1" applyFont="1" applyBorder="1" applyAlignment="1">
      <alignment horizontal="center" vertical="center"/>
    </xf>
    <xf numFmtId="0" fontId="2" fillId="0" borderId="32" xfId="0" applyFont="1" applyBorder="1" applyAlignment="1">
      <alignment horizontal="center" vertical="center"/>
    </xf>
    <xf numFmtId="164" fontId="5" fillId="0" borderId="32" xfId="0" applyNumberFormat="1" applyFont="1" applyFill="1" applyBorder="1" applyAlignment="1">
      <alignment horizontal="center" vertical="center"/>
    </xf>
    <xf numFmtId="164" fontId="2" fillId="0" borderId="33" xfId="0" applyNumberFormat="1" applyFont="1" applyFill="1" applyBorder="1" applyAlignment="1">
      <alignment horizontal="centerContinuous" vertical="center"/>
    </xf>
    <xf numFmtId="164" fontId="2" fillId="0" borderId="0" xfId="0" applyNumberFormat="1" applyFont="1" applyFill="1" applyBorder="1" applyAlignment="1">
      <alignment horizontal="centerContinuous" vertical="center"/>
    </xf>
    <xf numFmtId="0" fontId="2" fillId="0" borderId="2" xfId="0" quotePrefix="1" applyFont="1" applyBorder="1" applyAlignment="1">
      <alignment horizontal="centerContinuous" vertical="center"/>
    </xf>
    <xf numFmtId="164" fontId="5" fillId="0" borderId="98" xfId="0" applyNumberFormat="1" applyFont="1" applyFill="1" applyBorder="1" applyAlignment="1">
      <alignment horizontal="center" vertical="center"/>
    </xf>
    <xf numFmtId="0" fontId="5" fillId="0" borderId="83" xfId="0" applyFont="1" applyFill="1" applyBorder="1" applyAlignment="1">
      <alignment horizontal="center" vertical="center"/>
    </xf>
    <xf numFmtId="49" fontId="17" fillId="0" borderId="38" xfId="0" applyNumberFormat="1" applyFont="1" applyBorder="1" applyAlignment="1">
      <alignment horizontal="center" shrinkToFit="1"/>
    </xf>
    <xf numFmtId="0" fontId="2" fillId="0" borderId="53" xfId="0" applyFont="1" applyFill="1" applyBorder="1" applyAlignment="1">
      <alignment horizontal="centerContinuous" vertical="center" shrinkToFit="1"/>
    </xf>
    <xf numFmtId="0" fontId="2" fillId="0" borderId="80" xfId="0" applyFont="1" applyFill="1" applyBorder="1" applyAlignment="1">
      <alignment horizontal="centerContinuous" vertical="center"/>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22" fillId="0" borderId="99" xfId="0" applyFont="1" applyFill="1" applyBorder="1" applyAlignment="1">
      <alignment horizontal="centerContinuous" vertical="center"/>
    </xf>
    <xf numFmtId="0" fontId="22" fillId="0" borderId="75" xfId="0" applyFont="1" applyFill="1" applyBorder="1" applyAlignment="1">
      <alignment horizontal="centerContinuous" vertical="center"/>
    </xf>
    <xf numFmtId="0" fontId="2" fillId="0" borderId="77" xfId="0" applyFont="1" applyFill="1" applyBorder="1" applyAlignment="1">
      <alignment horizontal="centerContinuous" vertical="center"/>
    </xf>
    <xf numFmtId="0" fontId="2" fillId="0" borderId="0" xfId="3" applyFont="1" applyBorder="1" applyAlignment="1">
      <alignment vertical="center"/>
    </xf>
    <xf numFmtId="0" fontId="2" fillId="0" borderId="0" xfId="3" applyFont="1" applyBorder="1" applyAlignment="1">
      <alignment horizontal="left" vertical="center"/>
    </xf>
    <xf numFmtId="0" fontId="4" fillId="0" borderId="0" xfId="3" applyFont="1" applyBorder="1" applyAlignment="1">
      <alignment horizontal="right" vertical="center"/>
    </xf>
    <xf numFmtId="0" fontId="7" fillId="0" borderId="11" xfId="3" applyFont="1" applyBorder="1" applyAlignment="1">
      <alignment vertical="center"/>
    </xf>
    <xf numFmtId="0" fontId="7" fillId="0" borderId="10" xfId="3" applyFont="1" applyBorder="1" applyAlignment="1">
      <alignment vertical="center"/>
    </xf>
    <xf numFmtId="0" fontId="7" fillId="0" borderId="9" xfId="3" applyFont="1" applyBorder="1" applyAlignment="1">
      <alignment vertical="center"/>
    </xf>
    <xf numFmtId="0" fontId="7" fillId="0" borderId="2" xfId="3" applyFont="1" applyBorder="1" applyAlignment="1">
      <alignment horizontal="left" vertical="center"/>
    </xf>
    <xf numFmtId="0" fontId="7" fillId="0" borderId="0" xfId="3" applyFont="1" applyBorder="1" applyAlignment="1">
      <alignment horizontal="left" vertical="center"/>
    </xf>
    <xf numFmtId="0" fontId="7" fillId="0" borderId="1" xfId="3" applyFont="1" applyBorder="1" applyAlignment="1">
      <alignment vertical="center"/>
    </xf>
    <xf numFmtId="0" fontId="7" fillId="0" borderId="2" xfId="3" applyFont="1" applyFill="1" applyBorder="1" applyAlignment="1">
      <alignment horizontal="center" vertical="center"/>
    </xf>
    <xf numFmtId="0" fontId="11" fillId="0" borderId="0" xfId="3" applyFont="1" applyFill="1" applyBorder="1" applyAlignment="1">
      <alignment horizontal="right" vertical="center"/>
    </xf>
    <xf numFmtId="0" fontId="6" fillId="0" borderId="1" xfId="3" applyFont="1" applyBorder="1" applyAlignment="1">
      <alignment horizontal="right" vertical="center"/>
    </xf>
    <xf numFmtId="0" fontId="11" fillId="0" borderId="1" xfId="3" applyFont="1" applyFill="1" applyBorder="1" applyAlignment="1">
      <alignment horizontal="right" vertical="center"/>
    </xf>
    <xf numFmtId="0" fontId="7" fillId="0" borderId="14" xfId="3" applyFont="1" applyBorder="1" applyAlignment="1">
      <alignment horizontal="center" vertical="center"/>
    </xf>
    <xf numFmtId="0" fontId="10" fillId="2" borderId="30" xfId="3" applyFont="1" applyFill="1" applyBorder="1" applyAlignment="1">
      <alignment horizontal="right" vertical="center"/>
    </xf>
    <xf numFmtId="0" fontId="27" fillId="0" borderId="29" xfId="3" applyNumberFormat="1" applyFont="1" applyFill="1" applyBorder="1" applyAlignment="1">
      <alignment horizontal="center" vertical="center"/>
    </xf>
    <xf numFmtId="0" fontId="7" fillId="0" borderId="29" xfId="3" applyFont="1" applyBorder="1" applyAlignment="1">
      <alignment horizontal="center" vertical="center"/>
    </xf>
    <xf numFmtId="0" fontId="14" fillId="3" borderId="19" xfId="3" applyFont="1" applyFill="1" applyBorder="1" applyAlignment="1">
      <alignment horizontal="right" vertical="center"/>
    </xf>
    <xf numFmtId="49" fontId="7" fillId="0" borderId="35" xfId="3" applyNumberFormat="1" applyFont="1" applyBorder="1" applyAlignment="1">
      <alignment horizontal="center" vertical="center"/>
    </xf>
    <xf numFmtId="0" fontId="55" fillId="2" borderId="4" xfId="3" applyFont="1" applyFill="1" applyBorder="1" applyAlignment="1">
      <alignment horizontal="right" vertical="center"/>
    </xf>
    <xf numFmtId="0" fontId="27" fillId="0" borderId="3" xfId="3" applyNumberFormat="1" applyFont="1" applyFill="1" applyBorder="1" applyAlignment="1">
      <alignment horizontal="center" vertical="center"/>
    </xf>
    <xf numFmtId="0" fontId="7" fillId="0" borderId="3" xfId="3" applyFont="1" applyBorder="1" applyAlignment="1">
      <alignment horizontal="center" vertical="center"/>
    </xf>
    <xf numFmtId="0" fontId="23" fillId="3" borderId="5" xfId="3" applyFont="1" applyFill="1" applyBorder="1" applyAlignment="1">
      <alignment horizontal="right" vertical="center"/>
    </xf>
    <xf numFmtId="0" fontId="7" fillId="0" borderId="35" xfId="3" applyFont="1" applyBorder="1" applyAlignment="1">
      <alignment horizontal="center" vertical="center"/>
    </xf>
    <xf numFmtId="0" fontId="8" fillId="2" borderId="100" xfId="3" applyFont="1" applyFill="1" applyBorder="1" applyAlignment="1">
      <alignment horizontal="right" vertical="center"/>
    </xf>
    <xf numFmtId="0" fontId="27" fillId="0" borderId="101" xfId="3" applyNumberFormat="1" applyFont="1" applyFill="1" applyBorder="1" applyAlignment="1">
      <alignment horizontal="center" vertical="center"/>
    </xf>
    <xf numFmtId="0" fontId="11" fillId="3" borderId="5" xfId="3" applyFont="1" applyFill="1" applyBorder="1" applyAlignment="1">
      <alignment horizontal="right" vertical="center"/>
    </xf>
    <xf numFmtId="0" fontId="8" fillId="0" borderId="1" xfId="3" applyFont="1" applyFill="1" applyBorder="1" applyAlignment="1">
      <alignment horizontal="right" vertical="center"/>
    </xf>
    <xf numFmtId="0" fontId="10" fillId="3" borderId="5" xfId="3" applyFont="1" applyFill="1" applyBorder="1" applyAlignment="1">
      <alignment horizontal="right" vertical="center"/>
    </xf>
    <xf numFmtId="0" fontId="11" fillId="2" borderId="100" xfId="3" applyFont="1" applyFill="1" applyBorder="1" applyAlignment="1">
      <alignment horizontal="right" vertical="center"/>
    </xf>
    <xf numFmtId="0" fontId="13" fillId="3" borderId="5" xfId="3" applyFont="1" applyFill="1" applyBorder="1" applyAlignment="1">
      <alignment horizontal="right" vertical="center"/>
    </xf>
    <xf numFmtId="0" fontId="7" fillId="0" borderId="8" xfId="3" applyFont="1" applyFill="1" applyBorder="1" applyAlignment="1">
      <alignment horizontal="center" vertical="center"/>
    </xf>
    <xf numFmtId="0" fontId="6" fillId="17" borderId="35" xfId="3" applyFont="1" applyFill="1" applyBorder="1" applyAlignment="1">
      <alignment horizontal="center" vertical="center"/>
    </xf>
    <xf numFmtId="1" fontId="7" fillId="0" borderId="35" xfId="3" applyNumberFormat="1" applyFont="1" applyBorder="1" applyAlignment="1">
      <alignment horizontal="center" vertical="center"/>
    </xf>
    <xf numFmtId="0" fontId="27" fillId="0" borderId="58" xfId="3" applyNumberFormat="1" applyFont="1" applyFill="1" applyBorder="1" applyAlignment="1">
      <alignment horizontal="center" vertical="center"/>
    </xf>
    <xf numFmtId="0" fontId="7" fillId="0" borderId="17" xfId="3" applyFont="1" applyBorder="1" applyAlignment="1">
      <alignment horizontal="center" vertical="center"/>
    </xf>
    <xf numFmtId="0" fontId="8" fillId="3" borderId="16" xfId="3" applyFont="1" applyFill="1" applyBorder="1" applyAlignment="1">
      <alignment horizontal="right" vertical="center"/>
    </xf>
    <xf numFmtId="0" fontId="7" fillId="0" borderId="11" xfId="3" applyFont="1" applyBorder="1" applyAlignment="1">
      <alignment horizontal="center" vertical="center"/>
    </xf>
    <xf numFmtId="0" fontId="6" fillId="0" borderId="10" xfId="3" applyFont="1" applyBorder="1" applyAlignment="1">
      <alignment horizontal="right" vertical="center"/>
    </xf>
    <xf numFmtId="0" fontId="7" fillId="0" borderId="10" xfId="3" applyFont="1" applyBorder="1" applyAlignment="1">
      <alignment horizontal="center" vertical="center"/>
    </xf>
    <xf numFmtId="0" fontId="7" fillId="0" borderId="10" xfId="3" applyFont="1" applyBorder="1" applyAlignment="1">
      <alignment horizontal="centerContinuous" vertical="center"/>
    </xf>
    <xf numFmtId="0" fontId="6" fillId="0" borderId="9" xfId="3" applyFont="1" applyBorder="1" applyAlignment="1">
      <alignment horizontal="right" vertical="center"/>
    </xf>
    <xf numFmtId="49" fontId="7" fillId="0" borderId="2" xfId="3" quotePrefix="1" applyNumberFormat="1" applyFont="1" applyBorder="1" applyAlignment="1">
      <alignment horizontal="center" vertical="center"/>
    </xf>
    <xf numFmtId="0" fontId="6" fillId="0" borderId="0" xfId="3" applyFont="1" applyBorder="1"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horizontal="centerContinuous" vertical="center"/>
    </xf>
    <xf numFmtId="0" fontId="7" fillId="0" borderId="0" xfId="3" applyFont="1" applyFill="1" applyBorder="1" applyAlignment="1">
      <alignment horizontal="centerContinuous" vertical="center"/>
    </xf>
    <xf numFmtId="0" fontId="56" fillId="3" borderId="102" xfId="3" applyFont="1" applyFill="1" applyBorder="1" applyAlignment="1">
      <alignment horizontal="right" vertical="center"/>
    </xf>
    <xf numFmtId="0" fontId="4" fillId="3" borderId="103" xfId="3" applyFont="1" applyFill="1" applyBorder="1" applyAlignment="1">
      <alignment horizontal="centerContinuous" vertical="center"/>
    </xf>
    <xf numFmtId="0" fontId="2" fillId="3" borderId="103" xfId="3" applyFont="1" applyFill="1" applyBorder="1" applyAlignment="1">
      <alignment horizontal="left" vertical="center"/>
    </xf>
    <xf numFmtId="0" fontId="21" fillId="3" borderId="103" xfId="3" applyFont="1" applyFill="1" applyBorder="1" applyAlignment="1">
      <alignment horizontal="left" vertical="center"/>
    </xf>
    <xf numFmtId="0" fontId="57" fillId="3" borderId="104" xfId="3" applyFont="1" applyFill="1" applyBorder="1" applyAlignment="1">
      <alignment horizontal="right" vertical="center"/>
    </xf>
    <xf numFmtId="0" fontId="2" fillId="0" borderId="0" xfId="6" applyFont="1" applyBorder="1" applyAlignment="1">
      <alignment vertical="center" wrapText="1"/>
    </xf>
    <xf numFmtId="0" fontId="4" fillId="0" borderId="0" xfId="6" applyFont="1" applyBorder="1" applyAlignment="1">
      <alignment horizontal="right" vertical="center" wrapText="1"/>
    </xf>
    <xf numFmtId="0" fontId="2" fillId="0" borderId="0" xfId="6" applyFont="1" applyBorder="1" applyAlignment="1">
      <alignment horizontal="left" vertical="center" wrapText="1"/>
    </xf>
    <xf numFmtId="0" fontId="7" fillId="0" borderId="63" xfId="2" applyNumberFormat="1" applyFont="1" applyFill="1" applyBorder="1" applyAlignment="1">
      <alignment horizontal="center" vertical="center" shrinkToFit="1"/>
    </xf>
    <xf numFmtId="0" fontId="2" fillId="0" borderId="63" xfId="2" applyNumberFormat="1" applyFont="1" applyFill="1" applyBorder="1" applyAlignment="1">
      <alignment horizontal="center" vertical="center" shrinkToFit="1"/>
    </xf>
    <xf numFmtId="0" fontId="2" fillId="0" borderId="63" xfId="6" applyFont="1" applyFill="1" applyBorder="1" applyAlignment="1">
      <alignment horizontal="center" vertical="center" shrinkToFit="1"/>
    </xf>
    <xf numFmtId="9" fontId="7" fillId="0" borderId="63" xfId="2" applyFont="1" applyFill="1" applyBorder="1" applyAlignment="1">
      <alignment horizontal="center" vertical="center" shrinkToFit="1"/>
    </xf>
    <xf numFmtId="9" fontId="7" fillId="0" borderId="62" xfId="2" applyFont="1" applyFill="1" applyBorder="1" applyAlignment="1">
      <alignment horizontal="center" vertical="center" shrinkToFit="1"/>
    </xf>
    <xf numFmtId="0" fontId="7" fillId="0" borderId="62" xfId="6" applyFont="1" applyFill="1" applyBorder="1" applyAlignment="1">
      <alignment horizontal="center" vertical="center" wrapText="1"/>
    </xf>
    <xf numFmtId="0" fontId="28" fillId="0" borderId="9" xfId="6" applyFont="1" applyFill="1" applyBorder="1" applyAlignment="1">
      <alignment horizontal="center" vertical="center" shrinkToFit="1"/>
    </xf>
    <xf numFmtId="0" fontId="4" fillId="0" borderId="0" xfId="6" applyFont="1" applyBorder="1" applyAlignment="1">
      <alignment vertical="center" wrapText="1"/>
    </xf>
    <xf numFmtId="0" fontId="12" fillId="18" borderId="27" xfId="6" applyFont="1" applyFill="1" applyBorder="1" applyAlignment="1">
      <alignment horizontal="center" vertical="center" wrapText="1"/>
    </xf>
    <xf numFmtId="0" fontId="22" fillId="18" borderId="27" xfId="6" applyFont="1" applyFill="1" applyBorder="1" applyAlignment="1">
      <alignment horizontal="center" vertical="center" wrapText="1"/>
    </xf>
    <xf numFmtId="0" fontId="12" fillId="18" borderId="26" xfId="6" applyFont="1" applyFill="1" applyBorder="1" applyAlignment="1">
      <alignment horizontal="centerContinuous" vertical="center" wrapText="1"/>
    </xf>
    <xf numFmtId="0" fontId="16" fillId="0" borderId="0" xfId="6" applyFont="1" applyBorder="1" applyAlignment="1">
      <alignment horizontal="centerContinuous" vertical="center" wrapText="1"/>
    </xf>
    <xf numFmtId="0" fontId="12" fillId="19" borderId="27" xfId="0" applyFont="1" applyFill="1" applyBorder="1" applyAlignment="1">
      <alignment horizontal="center" vertical="center" wrapText="1"/>
    </xf>
    <xf numFmtId="0" fontId="12" fillId="19" borderId="105" xfId="0" applyNumberFormat="1" applyFont="1" applyFill="1" applyBorder="1" applyAlignment="1">
      <alignment horizontal="centerContinuous" vertical="center" wrapText="1"/>
    </xf>
    <xf numFmtId="0" fontId="7" fillId="0" borderId="29" xfId="2" applyNumberFormat="1" applyFont="1" applyFill="1" applyBorder="1" applyAlignment="1">
      <alignment horizontal="center" vertical="center" shrinkToFit="1"/>
    </xf>
    <xf numFmtId="0" fontId="7" fillId="0" borderId="14" xfId="0" applyNumberFormat="1" applyFont="1" applyFill="1" applyBorder="1" applyAlignment="1">
      <alignment horizontal="center" vertical="center" wrapText="1"/>
    </xf>
    <xf numFmtId="0" fontId="60" fillId="0" borderId="106" xfId="0" applyFont="1" applyBorder="1" applyAlignment="1">
      <alignment horizontal="centerContinuous" vertical="center" wrapText="1"/>
    </xf>
    <xf numFmtId="0" fontId="16" fillId="0" borderId="107" xfId="0" applyFont="1" applyBorder="1" applyAlignment="1">
      <alignment horizontal="centerContinuous" vertical="center" wrapText="1"/>
    </xf>
    <xf numFmtId="0" fontId="16" fillId="0" borderId="108" xfId="0" applyFont="1" applyBorder="1" applyAlignment="1">
      <alignment horizontal="centerContinuous" vertical="center" wrapText="1"/>
    </xf>
    <xf numFmtId="0" fontId="12" fillId="18" borderId="65" xfId="0" applyFont="1" applyFill="1" applyBorder="1" applyAlignment="1">
      <alignment horizontal="centerContinuous" vertical="center" wrapText="1"/>
    </xf>
    <xf numFmtId="0" fontId="12" fillId="18" borderId="109" xfId="0" applyFont="1" applyFill="1" applyBorder="1" applyAlignment="1">
      <alignment horizontal="center" vertical="center" wrapText="1"/>
    </xf>
    <xf numFmtId="0" fontId="12" fillId="18" borderId="68"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62" xfId="0" applyFont="1" applyFill="1" applyBorder="1" applyAlignment="1">
      <alignment horizontal="center" vertical="center"/>
    </xf>
    <xf numFmtId="49" fontId="7" fillId="0" borderId="62" xfId="0" applyNumberFormat="1" applyFont="1" applyFill="1" applyBorder="1" applyAlignment="1">
      <alignment horizontal="center" vertical="center"/>
    </xf>
    <xf numFmtId="0" fontId="61" fillId="9" borderId="64" xfId="2" applyNumberFormat="1" applyFont="1" applyFill="1" applyBorder="1" applyAlignment="1">
      <alignment horizontal="center" vertical="center" shrinkToFit="1"/>
    </xf>
    <xf numFmtId="0" fontId="16" fillId="0" borderId="0" xfId="0" applyFont="1" applyBorder="1" applyAlignment="1">
      <alignment horizontal="centerContinuous" vertical="center" wrapText="1"/>
    </xf>
    <xf numFmtId="0" fontId="2" fillId="0" borderId="0" xfId="0" applyFont="1" applyBorder="1" applyAlignment="1">
      <alignment vertical="center" wrapText="1"/>
    </xf>
    <xf numFmtId="0" fontId="62" fillId="0" borderId="0" xfId="0" applyFont="1" applyBorder="1" applyAlignment="1">
      <alignment horizontal="centerContinuous" vertical="center" wrapText="1"/>
    </xf>
    <xf numFmtId="0" fontId="63" fillId="0" borderId="0" xfId="0" applyFont="1" applyBorder="1" applyAlignment="1">
      <alignment horizontal="centerContinuous" vertical="center" wrapText="1"/>
    </xf>
    <xf numFmtId="0" fontId="60" fillId="0" borderId="0" xfId="0" applyFont="1" applyBorder="1" applyAlignment="1">
      <alignment horizontal="centerContinuous" vertical="center" wrapText="1"/>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2" fillId="0" borderId="7"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0" xfId="0" applyFont="1" applyBorder="1" applyAlignment="1">
      <alignment horizontal="right" vertical="center"/>
    </xf>
    <xf numFmtId="0" fontId="2" fillId="0" borderId="111" xfId="0" applyFont="1" applyBorder="1" applyAlignment="1">
      <alignment horizontal="center" vertical="center" wrapText="1"/>
    </xf>
    <xf numFmtId="0" fontId="2" fillId="20" borderId="112" xfId="0" applyFont="1" applyFill="1" applyBorder="1" applyAlignment="1">
      <alignment horizontal="center" vertical="center" wrapText="1"/>
    </xf>
    <xf numFmtId="0" fontId="2" fillId="20" borderId="113" xfId="0" applyFont="1" applyFill="1" applyBorder="1" applyAlignment="1">
      <alignment horizontal="center" vertical="center" wrapText="1"/>
    </xf>
    <xf numFmtId="0" fontId="4" fillId="0" borderId="61" xfId="0" applyFont="1" applyBorder="1" applyAlignment="1">
      <alignment horizontal="right" vertical="center"/>
    </xf>
    <xf numFmtId="0" fontId="2" fillId="0" borderId="75" xfId="0" applyFont="1" applyBorder="1" applyAlignment="1">
      <alignment horizontal="center" vertical="center" wrapText="1"/>
    </xf>
    <xf numFmtId="0" fontId="2" fillId="20" borderId="46"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4" fillId="0" borderId="41" xfId="0" applyFont="1" applyBorder="1" applyAlignment="1">
      <alignment horizontal="right" vertical="center"/>
    </xf>
    <xf numFmtId="0" fontId="64" fillId="19" borderId="77" xfId="0" applyFont="1" applyFill="1" applyBorder="1" applyAlignment="1">
      <alignment horizontal="center" vertical="center" wrapText="1"/>
    </xf>
    <xf numFmtId="0" fontId="4" fillId="20" borderId="54" xfId="0" applyFont="1" applyFill="1" applyBorder="1" applyAlignment="1">
      <alignment horizontal="center" vertical="center" wrapText="1"/>
    </xf>
    <xf numFmtId="0" fontId="4" fillId="20" borderId="56" xfId="0" applyFont="1" applyFill="1" applyBorder="1" applyAlignment="1">
      <alignment horizontal="center" vertical="center" wrapText="1"/>
    </xf>
    <xf numFmtId="0" fontId="60" fillId="0" borderId="28" xfId="6" applyFont="1" applyBorder="1" applyAlignment="1">
      <alignment horizontal="centerContinuous" vertical="center" wrapText="1"/>
    </xf>
    <xf numFmtId="0" fontId="2" fillId="0" borderId="83" xfId="0" applyFont="1" applyFill="1" applyBorder="1" applyAlignment="1">
      <alignment horizontal="center" vertical="center"/>
    </xf>
    <xf numFmtId="0" fontId="7" fillId="8" borderId="34" xfId="0" quotePrefix="1" applyNumberFormat="1" applyFont="1" applyFill="1" applyBorder="1" applyAlignment="1">
      <alignment horizontal="center" vertical="center"/>
    </xf>
    <xf numFmtId="0" fontId="7" fillId="16" borderId="31" xfId="0" applyFont="1" applyFill="1" applyBorder="1" applyAlignment="1">
      <alignment horizontal="centerContinuous" vertical="center"/>
    </xf>
    <xf numFmtId="0" fontId="7" fillId="16" borderId="59" xfId="0" applyNumberFormat="1" applyFont="1" applyFill="1" applyBorder="1" applyAlignment="1">
      <alignment horizontal="centerContinuous" vertical="center"/>
    </xf>
    <xf numFmtId="0" fontId="7" fillId="0" borderId="2" xfId="0" quotePrefix="1" applyFont="1" applyFill="1" applyBorder="1" applyAlignment="1">
      <alignment horizontal="center" vertical="center"/>
    </xf>
    <xf numFmtId="0" fontId="7" fillId="0" borderId="68" xfId="0" quotePrefix="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2" fillId="16" borderId="83" xfId="0" applyNumberFormat="1" applyFont="1" applyFill="1" applyBorder="1" applyAlignment="1">
      <alignment horizontal="center" vertical="center"/>
    </xf>
    <xf numFmtId="164" fontId="2" fillId="0" borderId="83" xfId="0" applyNumberFormat="1" applyFont="1" applyFill="1" applyBorder="1" applyAlignment="1">
      <alignment horizontal="center" vertical="center"/>
    </xf>
    <xf numFmtId="164" fontId="2" fillId="0" borderId="84" xfId="0" applyNumberFormat="1" applyFont="1" applyFill="1" applyBorder="1" applyAlignment="1">
      <alignment horizontal="center" vertical="center"/>
    </xf>
    <xf numFmtId="1" fontId="50" fillId="11" borderId="84" xfId="0" applyNumberFormat="1" applyFont="1" applyFill="1" applyBorder="1" applyAlignment="1">
      <alignment horizontal="center" vertical="center"/>
    </xf>
    <xf numFmtId="1" fontId="2" fillId="0" borderId="84" xfId="0" applyNumberFormat="1" applyFont="1" applyFill="1" applyBorder="1" applyAlignment="1">
      <alignment horizontal="center" vertical="center"/>
    </xf>
    <xf numFmtId="164" fontId="2" fillId="10" borderId="98" xfId="0" applyNumberFormat="1" applyFont="1" applyFill="1" applyBorder="1" applyAlignment="1">
      <alignment horizontal="center" vertical="center"/>
    </xf>
    <xf numFmtId="49" fontId="2" fillId="0" borderId="74" xfId="0" applyNumberFormat="1" applyFont="1" applyBorder="1" applyAlignment="1">
      <alignment horizontal="center" vertical="center"/>
    </xf>
    <xf numFmtId="0" fontId="2" fillId="10" borderId="46" xfId="0" applyFont="1" applyFill="1" applyBorder="1" applyAlignment="1">
      <alignment horizontal="center" vertical="center"/>
    </xf>
    <xf numFmtId="49" fontId="2" fillId="10" borderId="46" xfId="0" applyNumberFormat="1" applyFont="1" applyFill="1" applyBorder="1" applyAlignment="1">
      <alignment horizontal="center" vertical="center"/>
    </xf>
    <xf numFmtId="164" fontId="2" fillId="10" borderId="46" xfId="0" applyNumberFormat="1" applyFont="1" applyFill="1" applyBorder="1" applyAlignment="1">
      <alignment horizontal="center" vertical="center"/>
    </xf>
    <xf numFmtId="164" fontId="2" fillId="0" borderId="116" xfId="0" applyNumberFormat="1" applyFont="1" applyFill="1" applyBorder="1" applyAlignment="1">
      <alignment horizontal="center" vertical="center"/>
    </xf>
    <xf numFmtId="1" fontId="50" fillId="11" borderId="116" xfId="0" applyNumberFormat="1" applyFont="1" applyFill="1" applyBorder="1" applyAlignment="1">
      <alignment horizontal="center" vertical="center"/>
    </xf>
    <xf numFmtId="1" fontId="2" fillId="0" borderId="116" xfId="0" applyNumberFormat="1" applyFont="1" applyFill="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118" xfId="0" quotePrefix="1" applyFont="1" applyBorder="1" applyAlignment="1">
      <alignment horizontal="center" vertical="center" wrapText="1"/>
    </xf>
    <xf numFmtId="49" fontId="2" fillId="0" borderId="118" xfId="0" applyNumberFormat="1" applyFont="1" applyBorder="1" applyAlignment="1">
      <alignment horizontal="center" vertical="center"/>
    </xf>
    <xf numFmtId="0" fontId="2" fillId="16" borderId="118" xfId="0" applyNumberFormat="1" applyFont="1" applyFill="1" applyBorder="1" applyAlignment="1">
      <alignment horizontal="center" vertical="center"/>
    </xf>
    <xf numFmtId="164" fontId="2" fillId="0" borderId="118" xfId="0" applyNumberFormat="1" applyFont="1" applyFill="1" applyBorder="1" applyAlignment="1">
      <alignment horizontal="center" vertical="center"/>
    </xf>
    <xf numFmtId="164" fontId="2" fillId="0" borderId="119" xfId="0" applyNumberFormat="1" applyFont="1" applyFill="1" applyBorder="1" applyAlignment="1">
      <alignment horizontal="center" vertical="center"/>
    </xf>
    <xf numFmtId="1" fontId="50" fillId="11" borderId="119" xfId="0" applyNumberFormat="1" applyFont="1" applyFill="1" applyBorder="1" applyAlignment="1">
      <alignment horizontal="center" vertical="center"/>
    </xf>
    <xf numFmtId="1" fontId="2" fillId="0" borderId="119" xfId="0" applyNumberFormat="1" applyFont="1" applyFill="1" applyBorder="1" applyAlignment="1">
      <alignment horizontal="center" vertical="center"/>
    </xf>
    <xf numFmtId="0" fontId="2" fillId="0" borderId="49" xfId="0" applyFont="1" applyFill="1" applyBorder="1" applyAlignment="1">
      <alignment horizontal="center" vertical="center"/>
    </xf>
    <xf numFmtId="0" fontId="2" fillId="0" borderId="121" xfId="0" applyFont="1" applyBorder="1" applyAlignment="1">
      <alignment horizontal="center" vertical="center"/>
    </xf>
    <xf numFmtId="49" fontId="2" fillId="0" borderId="121" xfId="2" applyNumberFormat="1" applyFont="1" applyBorder="1" applyAlignment="1">
      <alignment horizontal="center" vertical="center"/>
    </xf>
    <xf numFmtId="164" fontId="2" fillId="0" borderId="51" xfId="0" applyNumberFormat="1" applyFont="1" applyBorder="1" applyAlignment="1">
      <alignment horizontal="center" vertical="center"/>
    </xf>
    <xf numFmtId="1" fontId="50" fillId="11" borderId="121" xfId="0" applyNumberFormat="1" applyFont="1" applyFill="1" applyBorder="1" applyAlignment="1">
      <alignment horizontal="center" vertical="center"/>
    </xf>
    <xf numFmtId="1" fontId="2" fillId="0" borderId="122" xfId="0" applyNumberFormat="1" applyFont="1" applyFill="1" applyBorder="1" applyAlignment="1">
      <alignment horizontal="center" vertical="center"/>
    </xf>
    <xf numFmtId="0" fontId="2" fillId="0" borderId="123" xfId="0" quotePrefix="1" applyFont="1" applyBorder="1" applyAlignment="1">
      <alignment horizontal="center" vertical="center"/>
    </xf>
    <xf numFmtId="164" fontId="5" fillId="10" borderId="89" xfId="0" applyNumberFormat="1" applyFont="1" applyFill="1" applyBorder="1" applyAlignment="1">
      <alignment horizontal="center" vertical="center"/>
    </xf>
    <xf numFmtId="164" fontId="5" fillId="10" borderId="41"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0" fontId="2" fillId="0" borderId="92" xfId="0" applyFont="1" applyFill="1" applyBorder="1" applyAlignment="1">
      <alignment horizontal="centerContinuous" vertical="center"/>
    </xf>
    <xf numFmtId="0" fontId="5" fillId="0" borderId="124" xfId="0" applyFont="1" applyFill="1" applyBorder="1" applyAlignment="1">
      <alignment horizontal="centerContinuous" vertical="center"/>
    </xf>
    <xf numFmtId="49" fontId="2" fillId="0" borderId="84" xfId="0" applyNumberFormat="1" applyFont="1" applyFill="1" applyBorder="1" applyAlignment="1">
      <alignment horizontal="centerContinuous" vertical="center"/>
    </xf>
    <xf numFmtId="49" fontId="2" fillId="0" borderId="87" xfId="0" applyNumberFormat="1" applyFont="1" applyFill="1" applyBorder="1" applyAlignment="1">
      <alignment horizontal="centerContinuous" vertical="center"/>
    </xf>
    <xf numFmtId="0" fontId="2" fillId="0" borderId="45" xfId="0" applyFont="1" applyFill="1" applyBorder="1" applyAlignment="1">
      <alignment horizontal="centerContinuous" vertical="center"/>
    </xf>
    <xf numFmtId="0" fontId="5" fillId="0" borderId="125" xfId="0" applyFont="1" applyFill="1" applyBorder="1" applyAlignment="1">
      <alignment horizontal="centerContinuous" vertical="center"/>
    </xf>
    <xf numFmtId="49" fontId="2" fillId="0" borderId="116"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53" xfId="0" applyFont="1" applyFill="1" applyBorder="1" applyAlignment="1">
      <alignment horizontal="centerContinuous" vertical="center"/>
    </xf>
    <xf numFmtId="0" fontId="5" fillId="0" borderId="126"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0" fontId="2" fillId="0" borderId="74" xfId="0" applyFont="1" applyFill="1" applyBorder="1" applyAlignment="1">
      <alignment horizontal="centerContinuous" vertical="center"/>
    </xf>
    <xf numFmtId="164" fontId="2" fillId="0" borderId="74" xfId="0" applyNumberFormat="1" applyFont="1" applyFill="1" applyBorder="1" applyAlignment="1">
      <alignment horizontal="center" vertical="center"/>
    </xf>
    <xf numFmtId="49" fontId="2" fillId="0" borderId="74" xfId="0" applyNumberFormat="1" applyFont="1" applyFill="1" applyBorder="1" applyAlignment="1">
      <alignment horizontal="center" vertical="center"/>
    </xf>
    <xf numFmtId="0" fontId="5" fillId="0" borderId="76" xfId="0" applyFont="1" applyFill="1" applyBorder="1" applyAlignment="1">
      <alignment horizontal="centerContinuous" vertical="center"/>
    </xf>
    <xf numFmtId="164" fontId="2" fillId="0" borderId="76" xfId="0" applyNumberFormat="1" applyFont="1" applyFill="1" applyBorder="1" applyAlignment="1">
      <alignment horizontal="center" vertical="center"/>
    </xf>
    <xf numFmtId="164" fontId="2" fillId="0" borderId="98" xfId="0" applyNumberFormat="1" applyFont="1" applyFill="1" applyBorder="1" applyAlignment="1">
      <alignment horizontal="center" vertical="center"/>
    </xf>
    <xf numFmtId="164" fontId="2" fillId="0" borderId="41" xfId="0" applyNumberFormat="1" applyFont="1" applyFill="1" applyBorder="1" applyAlignment="1">
      <alignment horizontal="center" vertical="center"/>
    </xf>
    <xf numFmtId="0" fontId="6" fillId="2" borderId="12" xfId="0" applyFont="1" applyFill="1" applyBorder="1" applyAlignment="1">
      <alignment horizontal="right" vertical="center"/>
    </xf>
    <xf numFmtId="0" fontId="2" fillId="0" borderId="50" xfId="0" applyFont="1" applyBorder="1" applyAlignment="1">
      <alignment horizontal="center" vertical="center" shrinkToFit="1"/>
    </xf>
    <xf numFmtId="0" fontId="2" fillId="0" borderId="51" xfId="0" applyFont="1" applyBorder="1" applyAlignment="1">
      <alignment horizontal="left" vertical="center"/>
    </xf>
    <xf numFmtId="0" fontId="2" fillId="0" borderId="52" xfId="0" applyFont="1" applyBorder="1" applyAlignment="1">
      <alignment horizontal="left" vertical="center" shrinkToFit="1"/>
    </xf>
    <xf numFmtId="0" fontId="2" fillId="0" borderId="0" xfId="0" applyFont="1" applyBorder="1" applyAlignment="1">
      <alignment horizontal="center" vertical="center"/>
    </xf>
    <xf numFmtId="164" fontId="2" fillId="0" borderId="89" xfId="0" applyNumberFormat="1" applyFont="1" applyFill="1" applyBorder="1" applyAlignment="1">
      <alignment horizontal="center" vertical="center"/>
    </xf>
    <xf numFmtId="0" fontId="2" fillId="0" borderId="114" xfId="0" quotePrefix="1" applyFont="1" applyBorder="1" applyAlignment="1">
      <alignment horizontal="center" vertical="center"/>
    </xf>
    <xf numFmtId="0" fontId="2" fillId="0" borderId="120" xfId="0" quotePrefix="1" applyFont="1" applyBorder="1" applyAlignment="1">
      <alignment horizontal="center" vertical="center"/>
    </xf>
    <xf numFmtId="0" fontId="2" fillId="0" borderId="115" xfId="0" applyFont="1" applyBorder="1" applyAlignment="1">
      <alignment horizontal="center" vertical="center"/>
    </xf>
  </cellXfs>
  <cellStyles count="11">
    <cellStyle name="Excel Built-in Normal" xfId="4"/>
    <cellStyle name="Hyperlink" xfId="1" builtinId="8"/>
    <cellStyle name="Normal" xfId="0" builtinId="0"/>
    <cellStyle name="Normal 2" xfId="5"/>
    <cellStyle name="Normal 2 2" xfId="6"/>
    <cellStyle name="Normal 3" xfId="7"/>
    <cellStyle name="Normal 4" xfId="3"/>
    <cellStyle name="Normal 5" xfId="8"/>
    <cellStyle name="Percent" xfId="2" builtinId="5"/>
    <cellStyle name="Percent 2" xfId="9"/>
    <cellStyle name="Percent 2 2" xfId="10"/>
  </cellStyles>
  <dxfs count="13">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
  <sheetViews>
    <sheetView showGridLines="0" tabSelected="1" workbookViewId="0"/>
  </sheetViews>
  <sheetFormatPr defaultRowHeight="15.75"/>
  <cols>
    <col min="1" max="1" width="14.5" style="17" customWidth="1"/>
    <col min="2" max="2" width="9.25" style="17" customWidth="1"/>
    <col min="3" max="3" width="4.875" style="17" customWidth="1"/>
    <col min="4" max="4" width="13.875" style="17" bestFit="1" customWidth="1"/>
    <col min="5" max="5" width="10.25" style="17" bestFit="1" customWidth="1"/>
    <col min="6" max="6" width="11.75" style="17" customWidth="1"/>
    <col min="7" max="7" width="12.5" style="17" customWidth="1"/>
    <col min="8" max="16384" width="9" style="17"/>
  </cols>
  <sheetData>
    <row r="1" spans="1:7" ht="29.25" thickTop="1" thickBot="1">
      <c r="A1" s="11" t="s">
        <v>101</v>
      </c>
      <c r="B1" s="12">
        <v>8</v>
      </c>
      <c r="C1" s="13"/>
      <c r="D1" s="14"/>
      <c r="E1" s="15"/>
      <c r="F1" s="14"/>
      <c r="G1" s="16" t="s">
        <v>102</v>
      </c>
    </row>
    <row r="2" spans="1:7" ht="17.25" thickTop="1">
      <c r="A2" s="18" t="s">
        <v>0</v>
      </c>
      <c r="B2" s="19" t="s">
        <v>92</v>
      </c>
      <c r="C2" s="20"/>
      <c r="D2" s="21"/>
      <c r="E2" s="20"/>
      <c r="G2" s="22"/>
    </row>
    <row r="3" spans="1:7" ht="16.5">
      <c r="A3" s="18" t="s">
        <v>65</v>
      </c>
      <c r="B3" s="19" t="s">
        <v>92</v>
      </c>
      <c r="C3" s="23"/>
      <c r="D3" s="21" t="s">
        <v>66</v>
      </c>
      <c r="E3" s="20">
        <v>4</v>
      </c>
      <c r="F3" s="21"/>
      <c r="G3" s="22"/>
    </row>
    <row r="4" spans="1:7" ht="16.5">
      <c r="A4" s="18" t="s">
        <v>65</v>
      </c>
      <c r="B4" s="19" t="s">
        <v>143</v>
      </c>
      <c r="C4" s="23"/>
      <c r="D4" s="21" t="s">
        <v>66</v>
      </c>
      <c r="E4" s="20">
        <v>4</v>
      </c>
      <c r="F4" s="21"/>
      <c r="G4" s="22"/>
    </row>
    <row r="5" spans="1:7" ht="17.25" thickBot="1">
      <c r="A5" s="18" t="s">
        <v>67</v>
      </c>
      <c r="B5" s="19" t="s">
        <v>95</v>
      </c>
      <c r="C5" s="20"/>
      <c r="D5" s="21" t="s">
        <v>1</v>
      </c>
      <c r="E5" s="20" t="s">
        <v>96</v>
      </c>
      <c r="F5" s="21"/>
      <c r="G5" s="22"/>
    </row>
    <row r="6" spans="1:7" ht="17.25" thickTop="1">
      <c r="A6" s="24" t="s">
        <v>125</v>
      </c>
      <c r="B6" s="473">
        <f>6-2</f>
        <v>4</v>
      </c>
      <c r="C6" s="472"/>
      <c r="D6" s="25" t="s">
        <v>77</v>
      </c>
      <c r="E6" s="26" t="s">
        <v>120</v>
      </c>
      <c r="F6" s="21"/>
      <c r="G6" s="22"/>
    </row>
    <row r="7" spans="1:7" ht="17.25" thickBot="1">
      <c r="A7" s="528" t="s">
        <v>121</v>
      </c>
      <c r="B7" s="27" t="str">
        <f>C9</f>
        <v>+4</v>
      </c>
      <c r="C7" s="28"/>
      <c r="D7" s="29" t="s">
        <v>122</v>
      </c>
      <c r="E7" s="30" t="s">
        <v>120</v>
      </c>
      <c r="F7" s="21"/>
      <c r="G7" s="22"/>
    </row>
    <row r="8" spans="1:7" ht="17.25" thickTop="1">
      <c r="A8" s="31" t="s">
        <v>2</v>
      </c>
      <c r="B8" s="32">
        <v>18</v>
      </c>
      <c r="C8" s="33" t="str">
        <f t="shared" ref="C8:C13" si="0">IF(B8&gt;9.9,CONCATENATE("+",ROUNDDOWN((B8-10)/2,0)),ROUNDUP((B8-10)/2,0))</f>
        <v>+4</v>
      </c>
      <c r="D8" s="34" t="s">
        <v>75</v>
      </c>
      <c r="E8" s="356" t="s">
        <v>178</v>
      </c>
      <c r="F8" s="21"/>
      <c r="G8" s="22"/>
    </row>
    <row r="9" spans="1:7" ht="16.5">
      <c r="A9" s="35" t="s">
        <v>3</v>
      </c>
      <c r="B9" s="36">
        <v>19</v>
      </c>
      <c r="C9" s="37" t="str">
        <f t="shared" si="0"/>
        <v>+4</v>
      </c>
      <c r="D9" s="38" t="s">
        <v>76</v>
      </c>
      <c r="E9" s="39">
        <f>(SUM(Martial!G3:G19)+SUM(Equipment!C3:C18))</f>
        <v>77.680000000000007</v>
      </c>
      <c r="F9" s="40"/>
      <c r="G9" s="22"/>
    </row>
    <row r="10" spans="1:7" ht="16.5">
      <c r="A10" s="41" t="s">
        <v>12</v>
      </c>
      <c r="B10" s="42">
        <v>12</v>
      </c>
      <c r="C10" s="43" t="str">
        <f t="shared" si="0"/>
        <v>+1</v>
      </c>
      <c r="D10" s="38" t="s">
        <v>14</v>
      </c>
      <c r="E10" s="44">
        <f>((3*8)*0.75)+((E4*8)*0.75)+(SUM(E3:E4)*C10)</f>
        <v>50</v>
      </c>
      <c r="F10" s="40"/>
      <c r="G10" s="22"/>
    </row>
    <row r="11" spans="1:7" ht="16.5">
      <c r="A11" s="45" t="s">
        <v>13</v>
      </c>
      <c r="B11" s="42">
        <v>12</v>
      </c>
      <c r="C11" s="37" t="str">
        <f t="shared" si="0"/>
        <v>+1</v>
      </c>
      <c r="D11" s="46" t="s">
        <v>175</v>
      </c>
      <c r="E11" s="508">
        <f>10+C9</f>
        <v>14</v>
      </c>
      <c r="F11" s="40"/>
      <c r="G11" s="22"/>
    </row>
    <row r="12" spans="1:7" ht="16.5">
      <c r="A12" s="48" t="s">
        <v>15</v>
      </c>
      <c r="B12" s="49">
        <v>14</v>
      </c>
      <c r="C12" s="37" t="str">
        <f t="shared" si="0"/>
        <v>+2</v>
      </c>
      <c r="D12" s="46" t="s">
        <v>112</v>
      </c>
      <c r="E12" s="47">
        <f>E13-C9</f>
        <v>17</v>
      </c>
      <c r="F12" s="40"/>
      <c r="G12" s="22"/>
    </row>
    <row r="13" spans="1:7" ht="17.25" thickBot="1">
      <c r="A13" s="50" t="s">
        <v>11</v>
      </c>
      <c r="B13" s="51">
        <v>12</v>
      </c>
      <c r="C13" s="52" t="str">
        <f t="shared" si="0"/>
        <v>+1</v>
      </c>
      <c r="D13" s="53" t="s">
        <v>64</v>
      </c>
      <c r="E13" s="54">
        <f>E11+SUM(Martial!B14:B16)</f>
        <v>21</v>
      </c>
      <c r="F13" s="18"/>
      <c r="G13" s="22"/>
    </row>
    <row r="14" spans="1:7" ht="24.75" thickTop="1" thickBot="1">
      <c r="A14" s="55" t="s">
        <v>25</v>
      </c>
      <c r="B14" s="56"/>
      <c r="C14" s="56"/>
      <c r="D14" s="57"/>
      <c r="E14" s="57"/>
      <c r="F14" s="57"/>
      <c r="G14" s="58"/>
    </row>
    <row r="15" spans="1:7" ht="17.25" thickTop="1">
      <c r="A15" s="59" t="s">
        <v>243</v>
      </c>
      <c r="B15" s="60"/>
      <c r="C15" s="60"/>
      <c r="D15" s="60"/>
      <c r="E15" s="60"/>
      <c r="F15" s="60"/>
      <c r="G15" s="61"/>
    </row>
    <row r="16" spans="1:7" ht="16.5">
      <c r="A16" s="62" t="s">
        <v>244</v>
      </c>
      <c r="B16" s="19"/>
      <c r="C16" s="19"/>
      <c r="D16" s="19"/>
      <c r="E16" s="19"/>
      <c r="F16" s="19"/>
      <c r="G16" s="63"/>
    </row>
    <row r="17" spans="1:7" ht="16.5">
      <c r="A17" s="62" t="s">
        <v>245</v>
      </c>
      <c r="B17" s="19"/>
      <c r="C17" s="19"/>
      <c r="D17" s="19"/>
      <c r="E17" s="19"/>
      <c r="F17" s="19"/>
      <c r="G17" s="63"/>
    </row>
    <row r="18" spans="1:7" ht="16.5">
      <c r="A18" s="62" t="s">
        <v>246</v>
      </c>
      <c r="B18" s="19"/>
      <c r="C18" s="19"/>
      <c r="D18" s="19"/>
      <c r="E18" s="19"/>
      <c r="F18" s="19"/>
      <c r="G18" s="63"/>
    </row>
    <row r="19" spans="1:7" ht="17.25" thickBot="1">
      <c r="A19" s="64" t="s">
        <v>249</v>
      </c>
      <c r="B19" s="65"/>
      <c r="C19" s="65"/>
      <c r="D19" s="65"/>
      <c r="E19" s="65"/>
      <c r="F19" s="65"/>
      <c r="G19" s="66"/>
    </row>
    <row r="20" spans="1:7" ht="16.5" thickTop="1"/>
  </sheetData>
  <conditionalFormatting sqref="E9">
    <cfRule type="cellIs" dxfId="12" priority="4" stopIfTrue="1" operator="greaterThan">
      <formula>153</formula>
    </cfRule>
    <cfRule type="cellIs" dxfId="11" priority="5" stopIfTrue="1" operator="between">
      <formula>76</formula>
      <formula>153</formula>
    </cfRule>
  </conditionalFormatting>
  <hyperlinks>
    <hyperlink ref="G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workbookViewId="0">
      <pane ySplit="2" topLeftCell="A3" activePane="bottomLeft" state="frozen"/>
      <selection pane="bottomLeft" activeCell="A3" sqref="A3"/>
    </sheetView>
  </sheetViews>
  <sheetFormatPr defaultColWidth="13" defaultRowHeight="15.75"/>
  <cols>
    <col min="1" max="1" width="27.875" style="179" bestFit="1" customWidth="1"/>
    <col min="2" max="2" width="5.875" style="179" bestFit="1" customWidth="1"/>
    <col min="3" max="3" width="7.625" style="181" hidden="1" customWidth="1"/>
    <col min="4" max="4" width="5.875" style="181" hidden="1" customWidth="1"/>
    <col min="5" max="5" width="9.125" style="181" bestFit="1" customWidth="1"/>
    <col min="6" max="6" width="6.75" style="181" bestFit="1" customWidth="1"/>
    <col min="7" max="7" width="6" style="182" bestFit="1" customWidth="1"/>
    <col min="8" max="8" width="5.25" style="182" bestFit="1" customWidth="1"/>
    <col min="9" max="9" width="6.875" style="182" bestFit="1" customWidth="1"/>
    <col min="10" max="10" width="23.375" style="179" bestFit="1" customWidth="1"/>
    <col min="11" max="16384" width="13" style="70"/>
  </cols>
  <sheetData>
    <row r="1" spans="1:10" ht="24" thickBot="1">
      <c r="A1" s="67" t="s">
        <v>10</v>
      </c>
      <c r="B1" s="68"/>
      <c r="C1" s="68"/>
      <c r="D1" s="68"/>
      <c r="E1" s="68"/>
      <c r="F1" s="68"/>
      <c r="G1" s="69"/>
      <c r="H1" s="69"/>
      <c r="I1" s="69"/>
      <c r="J1" s="68"/>
    </row>
    <row r="2" spans="1:10" s="75" customFormat="1" ht="33.75" thickBot="1">
      <c r="A2" s="71" t="s">
        <v>132</v>
      </c>
      <c r="B2" s="72" t="s">
        <v>30</v>
      </c>
      <c r="C2" s="72" t="s">
        <v>37</v>
      </c>
      <c r="D2" s="72" t="s">
        <v>29</v>
      </c>
      <c r="E2" s="73" t="s">
        <v>62</v>
      </c>
      <c r="F2" s="73" t="s">
        <v>38</v>
      </c>
      <c r="G2" s="74" t="s">
        <v>68</v>
      </c>
      <c r="H2" s="2" t="s">
        <v>103</v>
      </c>
      <c r="I2" s="3" t="s">
        <v>84</v>
      </c>
      <c r="J2" s="4" t="s">
        <v>82</v>
      </c>
    </row>
    <row r="3" spans="1:10" s="75" customFormat="1" ht="16.5">
      <c r="A3" s="76" t="s">
        <v>70</v>
      </c>
      <c r="B3" s="77">
        <v>4</v>
      </c>
      <c r="C3" s="78" t="s">
        <v>32</v>
      </c>
      <c r="D3" s="79" t="str">
        <f>IF(C3="Str",'Personal File'!$C$8,IF(C3="Dex",'Personal File'!$C$9,IF(C3="Con",'Personal File'!$C$10,IF(C3="Int",'Personal File'!$C$11,IF(C3="Wis",'Personal File'!$C$12,IF(C3="Cha",'Personal File'!$C$13))))))</f>
        <v>+1</v>
      </c>
      <c r="E3" s="79" t="str">
        <f>CONCATENATE(C3," (",D3,")")</f>
        <v>Con (+1)</v>
      </c>
      <c r="F3" s="88">
        <v>1</v>
      </c>
      <c r="G3" s="80">
        <f>B3+D3+F3</f>
        <v>6</v>
      </c>
      <c r="H3" s="81">
        <f ca="1">RANDBETWEEN(1,20)</f>
        <v>10</v>
      </c>
      <c r="I3" s="333">
        <f t="shared" ref="I3:I43" ca="1" si="0">SUM(G3:H3)</f>
        <v>16</v>
      </c>
      <c r="J3" s="474"/>
    </row>
    <row r="4" spans="1:10" s="75" customFormat="1" ht="16.5">
      <c r="A4" s="83" t="s">
        <v>71</v>
      </c>
      <c r="B4" s="84">
        <v>6</v>
      </c>
      <c r="C4" s="85" t="s">
        <v>35</v>
      </c>
      <c r="D4" s="86" t="str">
        <f>IF(C4="Str",'Personal File'!$C$8,IF(C4="Dex",'Personal File'!$C$9,IF(C4="Con",'Personal File'!$C$10,IF(C4="Int",'Personal File'!$C$11,IF(C4="Wis",'Personal File'!$C$12,IF(C4="Cha",'Personal File'!$C$13))))))</f>
        <v>+4</v>
      </c>
      <c r="E4" s="87" t="str">
        <f>CONCATENATE(C4," (",D4,")")</f>
        <v>Dex (+4)</v>
      </c>
      <c r="F4" s="88">
        <v>1</v>
      </c>
      <c r="G4" s="89">
        <f>B4+D4+F4</f>
        <v>11</v>
      </c>
      <c r="H4" s="81">
        <f t="shared" ref="H4:H43" ca="1" si="1">RANDBETWEEN(1,20)</f>
        <v>2</v>
      </c>
      <c r="I4" s="89">
        <f t="shared" ca="1" si="0"/>
        <v>13</v>
      </c>
      <c r="J4" s="474"/>
    </row>
    <row r="5" spans="1:10" s="75" customFormat="1" ht="16.5">
      <c r="A5" s="90" t="s">
        <v>72</v>
      </c>
      <c r="B5" s="91">
        <v>4</v>
      </c>
      <c r="C5" s="92" t="s">
        <v>34</v>
      </c>
      <c r="D5" s="93" t="str">
        <f>IF(C5="Str",'Personal File'!$C$8,IF(C5="Dex",'Personal File'!$C$9,IF(C5="Con",'Personal File'!$C$10,IF(C5="Int",'Personal File'!$C$11,IF(C5="Wis",'Personal File'!$C$12,IF(C5="Cha",'Personal File'!$C$13))))))</f>
        <v>+2</v>
      </c>
      <c r="E5" s="94" t="str">
        <f>CONCATENATE(C5," (",D5,")")</f>
        <v>Wis (+2)</v>
      </c>
      <c r="F5" s="95">
        <v>1</v>
      </c>
      <c r="G5" s="96">
        <f>B5+D5+F5</f>
        <v>7</v>
      </c>
      <c r="H5" s="97">
        <f t="shared" ca="1" si="1"/>
        <v>20</v>
      </c>
      <c r="I5" s="96">
        <f t="shared" ca="1" si="0"/>
        <v>27</v>
      </c>
      <c r="J5" s="475"/>
    </row>
    <row r="6" spans="1:10" s="103" customFormat="1" ht="16.5">
      <c r="A6" s="98" t="s">
        <v>39</v>
      </c>
      <c r="B6" s="99">
        <v>0</v>
      </c>
      <c r="C6" s="100" t="s">
        <v>33</v>
      </c>
      <c r="D6" s="101" t="str">
        <f>IF(C6="Str",'Personal File'!$C$8,IF(C6="Dex",'Personal File'!$C$9,IF(C6="Con",'Personal File'!$C$10,IF(C6="Int",'Personal File'!$C$11,IF(C6="Wis",'Personal File'!$C$12,IF(C6="Cha",'Personal File'!$C$13))))))</f>
        <v>+1</v>
      </c>
      <c r="E6" s="101" t="str">
        <f t="shared" ref="E6:E43" si="2">CONCATENATE(C6," (",D6,")")</f>
        <v>Int (+1)</v>
      </c>
      <c r="F6" s="102" t="s">
        <v>63</v>
      </c>
      <c r="G6" s="80">
        <f t="shared" ref="G6:G11" si="3">B6+MID(E6,6,2)+F6</f>
        <v>1</v>
      </c>
      <c r="H6" s="81">
        <f t="shared" ca="1" si="1"/>
        <v>17</v>
      </c>
      <c r="I6" s="80">
        <f t="shared" ca="1" si="0"/>
        <v>18</v>
      </c>
      <c r="J6" s="476"/>
    </row>
    <row r="7" spans="1:10" s="105" customFormat="1" ht="16.5">
      <c r="A7" s="104" t="s">
        <v>40</v>
      </c>
      <c r="B7" s="99">
        <v>0</v>
      </c>
      <c r="C7" s="85" t="s">
        <v>35</v>
      </c>
      <c r="D7" s="86" t="str">
        <f>IF(C7="Str",'Personal File'!$C$8,IF(C7="Dex",'Personal File'!$C$9,IF(C7="Con",'Personal File'!$C$10,IF(C7="Int",'Personal File'!$C$11,IF(C7="Wis",'Personal File'!$C$12,IF(C7="Cha",'Personal File'!$C$13))))))</f>
        <v>+4</v>
      </c>
      <c r="E7" s="86" t="str">
        <f t="shared" si="2"/>
        <v>Dex (+4)</v>
      </c>
      <c r="F7" s="80" t="s">
        <v>233</v>
      </c>
      <c r="G7" s="80">
        <f t="shared" si="3"/>
        <v>2</v>
      </c>
      <c r="H7" s="81">
        <f t="shared" ca="1" si="1"/>
        <v>19</v>
      </c>
      <c r="I7" s="80">
        <f t="shared" ca="1" si="0"/>
        <v>21</v>
      </c>
      <c r="J7" s="476"/>
    </row>
    <row r="8" spans="1:10" s="110" customFormat="1" ht="16.5">
      <c r="A8" s="106" t="s">
        <v>41</v>
      </c>
      <c r="B8" s="99">
        <v>0</v>
      </c>
      <c r="C8" s="107" t="s">
        <v>31</v>
      </c>
      <c r="D8" s="108" t="str">
        <f>IF(C8="Str",'Personal File'!$C$8,IF(C8="Dex",'Personal File'!$C$9,IF(C8="Con",'Personal File'!$C$10,IF(C8="Int",'Personal File'!$C$11,IF(C8="Wis",'Personal File'!$C$12,IF(C8="Cha",'Personal File'!$C$13))))))</f>
        <v>+1</v>
      </c>
      <c r="E8" s="109" t="str">
        <f t="shared" si="2"/>
        <v>Cha (+1)</v>
      </c>
      <c r="F8" s="80" t="s">
        <v>63</v>
      </c>
      <c r="G8" s="80">
        <f t="shared" si="3"/>
        <v>1</v>
      </c>
      <c r="H8" s="81">
        <f t="shared" ca="1" si="1"/>
        <v>18</v>
      </c>
      <c r="I8" s="80">
        <f t="shared" ca="1" si="0"/>
        <v>19</v>
      </c>
      <c r="J8" s="476"/>
    </row>
    <row r="9" spans="1:10" s="111" customFormat="1" ht="16.5">
      <c r="A9" s="76" t="s">
        <v>42</v>
      </c>
      <c r="B9" s="99">
        <v>0</v>
      </c>
      <c r="C9" s="78" t="s">
        <v>36</v>
      </c>
      <c r="D9" s="79" t="str">
        <f>IF(C9="Str",'Personal File'!$C$8,IF(C9="Dex",'Personal File'!$C$9,IF(C9="Con",'Personal File'!$C$10,IF(C9="Int",'Personal File'!$C$11,IF(C9="Wis",'Personal File'!$C$12,IF(C9="Cha",'Personal File'!$C$13))))))</f>
        <v>+4</v>
      </c>
      <c r="E9" s="79" t="str">
        <f t="shared" si="2"/>
        <v>Str (+4)</v>
      </c>
      <c r="F9" s="80" t="s">
        <v>233</v>
      </c>
      <c r="G9" s="80">
        <f t="shared" si="3"/>
        <v>2</v>
      </c>
      <c r="H9" s="81">
        <f t="shared" ca="1" si="1"/>
        <v>9</v>
      </c>
      <c r="I9" s="80">
        <f t="shared" ca="1" si="0"/>
        <v>11</v>
      </c>
      <c r="J9" s="476"/>
    </row>
    <row r="10" spans="1:10" s="111" customFormat="1" ht="16.5">
      <c r="A10" s="112" t="s">
        <v>16</v>
      </c>
      <c r="B10" s="99">
        <v>0</v>
      </c>
      <c r="C10" s="113" t="s">
        <v>32</v>
      </c>
      <c r="D10" s="114" t="str">
        <f>IF(C10="Str",'Personal File'!$C$8,IF(C10="Dex",'Personal File'!$C$9,IF(C10="Con",'Personal File'!$C$10,IF(C10="Int",'Personal File'!$C$11,IF(C10="Wis",'Personal File'!$C$12,IF(C10="Cha",'Personal File'!$C$13))))))</f>
        <v>+1</v>
      </c>
      <c r="E10" s="114" t="str">
        <f t="shared" si="2"/>
        <v>Con (+1)</v>
      </c>
      <c r="F10" s="80" t="s">
        <v>63</v>
      </c>
      <c r="G10" s="80">
        <f t="shared" si="3"/>
        <v>1</v>
      </c>
      <c r="H10" s="81">
        <f t="shared" ca="1" si="1"/>
        <v>15</v>
      </c>
      <c r="I10" s="80">
        <f t="shared" ca="1" si="0"/>
        <v>16</v>
      </c>
      <c r="J10" s="476"/>
    </row>
    <row r="11" spans="1:10" s="103" customFormat="1" ht="16.5">
      <c r="A11" s="98" t="s">
        <v>115</v>
      </c>
      <c r="B11" s="99">
        <v>0</v>
      </c>
      <c r="C11" s="100" t="s">
        <v>33</v>
      </c>
      <c r="D11" s="101" t="str">
        <f>IF(C11="Str",'Personal File'!$C$8,IF(C11="Dex",'Personal File'!$C$9,IF(C11="Con",'Personal File'!$C$10,IF(C11="Int",'Personal File'!$C$11,IF(C11="Wis",'Personal File'!$C$12,IF(C11="Cha",'Personal File'!$C$13))))))</f>
        <v>+1</v>
      </c>
      <c r="E11" s="101" t="str">
        <f t="shared" si="2"/>
        <v>Int (+1)</v>
      </c>
      <c r="F11" s="80" t="s">
        <v>63</v>
      </c>
      <c r="G11" s="80">
        <f t="shared" si="3"/>
        <v>1</v>
      </c>
      <c r="H11" s="81">
        <f t="shared" ca="1" si="1"/>
        <v>16</v>
      </c>
      <c r="I11" s="80">
        <f t="shared" ca="1" si="0"/>
        <v>17</v>
      </c>
      <c r="J11" s="476"/>
    </row>
    <row r="12" spans="1:10" s="122" customFormat="1" ht="16.5">
      <c r="A12" s="115" t="s">
        <v>43</v>
      </c>
      <c r="B12" s="116">
        <v>0</v>
      </c>
      <c r="C12" s="117" t="s">
        <v>33</v>
      </c>
      <c r="D12" s="118" t="str">
        <f>IF(C12="Str",'Personal File'!$C$8,IF(C12="Dex",'Personal File'!$C$9,IF(C12="Con",'Personal File'!$C$10,IF(C12="Int",'Personal File'!$C$11,IF(C12="Wis",'Personal File'!$C$12,IF(C12="Cha",'Personal File'!$C$13))))))</f>
        <v>+1</v>
      </c>
      <c r="E12" s="118" t="str">
        <f t="shared" si="2"/>
        <v>Int (+1)</v>
      </c>
      <c r="F12" s="119" t="s">
        <v>63</v>
      </c>
      <c r="G12" s="120">
        <v>0</v>
      </c>
      <c r="H12" s="81">
        <f t="shared" ca="1" si="1"/>
        <v>2</v>
      </c>
      <c r="I12" s="120">
        <f t="shared" ca="1" si="0"/>
        <v>2</v>
      </c>
      <c r="J12" s="144"/>
    </row>
    <row r="13" spans="1:10" s="105" customFormat="1" ht="16.5">
      <c r="A13" s="106" t="s">
        <v>44</v>
      </c>
      <c r="B13" s="99">
        <v>0</v>
      </c>
      <c r="C13" s="107" t="s">
        <v>31</v>
      </c>
      <c r="D13" s="108" t="str">
        <f>IF(C13="Str",'Personal File'!$C$8,IF(C13="Dex",'Personal File'!$C$9,IF(C13="Con",'Personal File'!$C$10,IF(C13="Int",'Personal File'!$C$11,IF(C13="Wis",'Personal File'!$C$12,IF(C13="Cha",'Personal File'!$C$13))))))</f>
        <v>+1</v>
      </c>
      <c r="E13" s="109" t="str">
        <f t="shared" si="2"/>
        <v>Cha (+1)</v>
      </c>
      <c r="F13" s="80" t="s">
        <v>63</v>
      </c>
      <c r="G13" s="80">
        <f>B13+MID(E13,6,2)+F13</f>
        <v>1</v>
      </c>
      <c r="H13" s="81">
        <f t="shared" ca="1" si="1"/>
        <v>11</v>
      </c>
      <c r="I13" s="80">
        <f t="shared" ca="1" si="0"/>
        <v>12</v>
      </c>
      <c r="J13" s="82"/>
    </row>
    <row r="14" spans="1:10" s="105" customFormat="1" ht="16.5">
      <c r="A14" s="115" t="s">
        <v>45</v>
      </c>
      <c r="B14" s="116">
        <v>0</v>
      </c>
      <c r="C14" s="117" t="s">
        <v>33</v>
      </c>
      <c r="D14" s="118" t="str">
        <f>IF(C14="Str",'Personal File'!$C$8,IF(C14="Dex",'Personal File'!$C$9,IF(C14="Con",'Personal File'!$C$10,IF(C14="Int",'Personal File'!$C$11,IF(C14="Wis",'Personal File'!$C$12,IF(C14="Cha",'Personal File'!$C$13))))))</f>
        <v>+1</v>
      </c>
      <c r="E14" s="118" t="str">
        <f t="shared" si="2"/>
        <v>Int (+1)</v>
      </c>
      <c r="F14" s="119" t="s">
        <v>63</v>
      </c>
      <c r="G14" s="120">
        <v>0</v>
      </c>
      <c r="H14" s="81">
        <f t="shared" ca="1" si="1"/>
        <v>2</v>
      </c>
      <c r="I14" s="120">
        <f t="shared" ca="1" si="0"/>
        <v>2</v>
      </c>
      <c r="J14" s="144"/>
    </row>
    <row r="15" spans="1:10" s="105" customFormat="1" ht="16.5">
      <c r="A15" s="106" t="s">
        <v>46</v>
      </c>
      <c r="B15" s="99">
        <v>0</v>
      </c>
      <c r="C15" s="107" t="s">
        <v>31</v>
      </c>
      <c r="D15" s="108" t="str">
        <f>IF(C15="Str",'Personal File'!$C$8,IF(C15="Dex",'Personal File'!$C$9,IF(C15="Con",'Personal File'!$C$10,IF(C15="Int",'Personal File'!$C$11,IF(C15="Wis",'Personal File'!$C$12,IF(C15="Cha",'Personal File'!$C$13))))))</f>
        <v>+1</v>
      </c>
      <c r="E15" s="109" t="str">
        <f t="shared" si="2"/>
        <v>Cha (+1)</v>
      </c>
      <c r="F15" s="80" t="s">
        <v>63</v>
      </c>
      <c r="G15" s="80">
        <f t="shared" ref="G15:G24" si="4">B15+MID(E15,6,2)+F15</f>
        <v>1</v>
      </c>
      <c r="H15" s="81">
        <f t="shared" ca="1" si="1"/>
        <v>10</v>
      </c>
      <c r="I15" s="80">
        <f t="shared" ca="1" si="0"/>
        <v>11</v>
      </c>
      <c r="J15" s="82"/>
    </row>
    <row r="16" spans="1:10" s="105" customFormat="1" ht="16.5">
      <c r="A16" s="104" t="s">
        <v>47</v>
      </c>
      <c r="B16" s="99">
        <v>0</v>
      </c>
      <c r="C16" s="85" t="s">
        <v>35</v>
      </c>
      <c r="D16" s="86" t="str">
        <f>IF(C16="Str",'Personal File'!$C$8,IF(C16="Dex",'Personal File'!$C$9,IF(C16="Con",'Personal File'!$C$10,IF(C16="Int",'Personal File'!$C$11,IF(C16="Wis",'Personal File'!$C$12,IF(C16="Cha",'Personal File'!$C$13))))))</f>
        <v>+4</v>
      </c>
      <c r="E16" s="87" t="str">
        <f t="shared" si="2"/>
        <v>Dex (+4)</v>
      </c>
      <c r="F16" s="80" t="s">
        <v>233</v>
      </c>
      <c r="G16" s="80">
        <f t="shared" si="4"/>
        <v>2</v>
      </c>
      <c r="H16" s="81">
        <f t="shared" ca="1" si="1"/>
        <v>14</v>
      </c>
      <c r="I16" s="80">
        <f t="shared" ca="1" si="0"/>
        <v>16</v>
      </c>
      <c r="J16" s="82"/>
    </row>
    <row r="17" spans="1:10" s="105" customFormat="1" ht="16.5">
      <c r="A17" s="123" t="s">
        <v>48</v>
      </c>
      <c r="B17" s="124">
        <v>0</v>
      </c>
      <c r="C17" s="125" t="s">
        <v>33</v>
      </c>
      <c r="D17" s="126" t="str">
        <f>IF(C17="Str",'Personal File'!$C$8,IF(C17="Dex",'Personal File'!$C$9,IF(C17="Con",'Personal File'!$C$10,IF(C17="Int",'Personal File'!$C$11,IF(C17="Wis",'Personal File'!$C$12,IF(C17="Cha",'Personal File'!$C$13))))))</f>
        <v>+1</v>
      </c>
      <c r="E17" s="126" t="str">
        <f t="shared" si="2"/>
        <v>Int (+1)</v>
      </c>
      <c r="F17" s="127" t="s">
        <v>63</v>
      </c>
      <c r="G17" s="127">
        <f t="shared" si="4"/>
        <v>1</v>
      </c>
      <c r="H17" s="81">
        <f t="shared" ca="1" si="1"/>
        <v>15</v>
      </c>
      <c r="I17" s="127">
        <f t="shared" ca="1" si="0"/>
        <v>16</v>
      </c>
      <c r="J17" s="82"/>
    </row>
    <row r="18" spans="1:10" s="105" customFormat="1" ht="16.5">
      <c r="A18" s="106" t="s">
        <v>49</v>
      </c>
      <c r="B18" s="99">
        <v>0</v>
      </c>
      <c r="C18" s="107" t="s">
        <v>31</v>
      </c>
      <c r="D18" s="108" t="str">
        <f>IF(C18="Str",'Personal File'!$C$8,IF(C18="Dex",'Personal File'!$C$9,IF(C18="Con",'Personal File'!$C$10,IF(C18="Int",'Personal File'!$C$11,IF(C18="Wis",'Personal File'!$C$12,IF(C18="Cha",'Personal File'!$C$13))))))</f>
        <v>+1</v>
      </c>
      <c r="E18" s="109" t="str">
        <f t="shared" si="2"/>
        <v>Cha (+1)</v>
      </c>
      <c r="F18" s="80" t="s">
        <v>63</v>
      </c>
      <c r="G18" s="80">
        <f t="shared" si="4"/>
        <v>1</v>
      </c>
      <c r="H18" s="81">
        <f t="shared" ca="1" si="1"/>
        <v>5</v>
      </c>
      <c r="I18" s="80">
        <f t="shared" ca="1" si="0"/>
        <v>6</v>
      </c>
      <c r="J18" s="82"/>
    </row>
    <row r="19" spans="1:10" s="105" customFormat="1" ht="16.5">
      <c r="A19" s="271" t="s">
        <v>18</v>
      </c>
      <c r="B19" s="272">
        <v>2</v>
      </c>
      <c r="C19" s="273" t="s">
        <v>31</v>
      </c>
      <c r="D19" s="274" t="str">
        <f>IF(C19="Str",'Personal File'!$C$8,IF(C19="Dex",'Personal File'!$C$9,IF(C19="Con",'Personal File'!$C$10,IF(C19="Int",'Personal File'!$C$11,IF(C19="Wis",'Personal File'!$C$12,IF(C19="Cha",'Personal File'!$C$13))))))</f>
        <v>+1</v>
      </c>
      <c r="E19" s="274" t="str">
        <f t="shared" si="2"/>
        <v>Cha (+1)</v>
      </c>
      <c r="F19" s="275" t="s">
        <v>63</v>
      </c>
      <c r="G19" s="150">
        <f t="shared" si="4"/>
        <v>3</v>
      </c>
      <c r="H19" s="81">
        <f t="shared" ca="1" si="1"/>
        <v>10</v>
      </c>
      <c r="I19" s="150">
        <f t="shared" ca="1" si="0"/>
        <v>13</v>
      </c>
      <c r="J19" s="276"/>
    </row>
    <row r="20" spans="1:10" s="105" customFormat="1" ht="16.5">
      <c r="A20" s="132" t="s">
        <v>50</v>
      </c>
      <c r="B20" s="99">
        <v>0</v>
      </c>
      <c r="C20" s="133" t="s">
        <v>34</v>
      </c>
      <c r="D20" s="134" t="str">
        <f>IF(C20="Str",'Personal File'!$C$8,IF(C20="Dex",'Personal File'!$C$9,IF(C20="Con",'Personal File'!$C$10,IF(C20="Int",'Personal File'!$C$11,IF(C20="Wis",'Personal File'!$C$12,IF(C20="Cha",'Personal File'!$C$13))))))</f>
        <v>+2</v>
      </c>
      <c r="E20" s="134" t="str">
        <f t="shared" si="2"/>
        <v>Wis (+2)</v>
      </c>
      <c r="F20" s="80" t="s">
        <v>141</v>
      </c>
      <c r="G20" s="80">
        <f t="shared" si="4"/>
        <v>4</v>
      </c>
      <c r="H20" s="81">
        <f t="shared" ca="1" si="1"/>
        <v>2</v>
      </c>
      <c r="I20" s="80">
        <f t="shared" ca="1" si="0"/>
        <v>6</v>
      </c>
      <c r="J20" s="82"/>
    </row>
    <row r="21" spans="1:10" s="105" customFormat="1" ht="16.5">
      <c r="A21" s="290" t="s">
        <v>51</v>
      </c>
      <c r="B21" s="278">
        <v>1</v>
      </c>
      <c r="C21" s="291" t="s">
        <v>35</v>
      </c>
      <c r="D21" s="292" t="str">
        <f>IF(C21="Str",'Personal File'!$C$8,IF(C21="Dex",'Personal File'!$C$9,IF(C21="Con",'Personal File'!$C$10,IF(C21="Int",'Personal File'!$C$11,IF(C21="Wis",'Personal File'!$C$12,IF(C21="Cha",'Personal File'!$C$13))))))</f>
        <v>+4</v>
      </c>
      <c r="E21" s="292" t="str">
        <f t="shared" si="2"/>
        <v>Dex (+4)</v>
      </c>
      <c r="F21" s="150" t="s">
        <v>233</v>
      </c>
      <c r="G21" s="281">
        <f t="shared" si="4"/>
        <v>3</v>
      </c>
      <c r="H21" s="81">
        <f t="shared" ca="1" si="1"/>
        <v>10</v>
      </c>
      <c r="I21" s="281">
        <f t="shared" ca="1" si="0"/>
        <v>13</v>
      </c>
      <c r="J21" s="282"/>
    </row>
    <row r="22" spans="1:10" s="105" customFormat="1" ht="16.5">
      <c r="A22" s="135" t="s">
        <v>52</v>
      </c>
      <c r="B22" s="124">
        <v>0</v>
      </c>
      <c r="C22" s="136" t="s">
        <v>31</v>
      </c>
      <c r="D22" s="137" t="str">
        <f>IF(C22="Str",'Personal File'!$C$8,IF(C22="Dex",'Personal File'!$C$9,IF(C22="Con",'Personal File'!$C$10,IF(C22="Int",'Personal File'!$C$11,IF(C22="Wis",'Personal File'!$C$12,IF(C22="Cha",'Personal File'!$C$13))))))</f>
        <v>+1</v>
      </c>
      <c r="E22" s="138" t="str">
        <f t="shared" si="2"/>
        <v>Cha (+1)</v>
      </c>
      <c r="F22" s="127" t="s">
        <v>63</v>
      </c>
      <c r="G22" s="127">
        <f t="shared" si="4"/>
        <v>1</v>
      </c>
      <c r="H22" s="81">
        <f t="shared" ca="1" si="1"/>
        <v>12</v>
      </c>
      <c r="I22" s="127">
        <f t="shared" ca="1" si="0"/>
        <v>13</v>
      </c>
      <c r="J22" s="128"/>
    </row>
    <row r="23" spans="1:10" s="105" customFormat="1" ht="16.5">
      <c r="A23" s="277" t="s">
        <v>53</v>
      </c>
      <c r="B23" s="278">
        <v>4</v>
      </c>
      <c r="C23" s="279" t="s">
        <v>36</v>
      </c>
      <c r="D23" s="280" t="str">
        <f>IF(C23="Str",'Personal File'!$C$8,IF(C23="Dex",'Personal File'!$C$9,IF(C23="Con",'Personal File'!$C$10,IF(C23="Int",'Personal File'!$C$11,IF(C23="Wis",'Personal File'!$C$12,IF(C23="Cha",'Personal File'!$C$13))))))</f>
        <v>+4</v>
      </c>
      <c r="E23" s="280" t="str">
        <f t="shared" si="2"/>
        <v>Str (+4)</v>
      </c>
      <c r="F23" s="150" t="s">
        <v>233</v>
      </c>
      <c r="G23" s="281">
        <f t="shared" si="4"/>
        <v>6</v>
      </c>
      <c r="H23" s="81">
        <f t="shared" ca="1" si="1"/>
        <v>3</v>
      </c>
      <c r="I23" s="281">
        <f t="shared" ca="1" si="0"/>
        <v>9</v>
      </c>
      <c r="J23" s="282"/>
    </row>
    <row r="24" spans="1:10" s="105" customFormat="1" ht="16.5">
      <c r="A24" s="286" t="s">
        <v>212</v>
      </c>
      <c r="B24" s="278">
        <v>5</v>
      </c>
      <c r="C24" s="287" t="s">
        <v>33</v>
      </c>
      <c r="D24" s="288" t="str">
        <f>IF(C24="Str",'Personal File'!$C$8,IF(C24="Dex",'Personal File'!$C$9,IF(C24="Con",'Personal File'!$C$10,IF(C24="Int",'Personal File'!$C$11,IF(C24="Wis",'Personal File'!$C$12,IF(C24="Cha",'Personal File'!$C$13))))))</f>
        <v>+1</v>
      </c>
      <c r="E24" s="288" t="str">
        <f t="shared" ref="E24" si="5">CONCATENATE(C24," (",D24,")")</f>
        <v>Int (+1)</v>
      </c>
      <c r="F24" s="281" t="s">
        <v>141</v>
      </c>
      <c r="G24" s="281">
        <f t="shared" si="4"/>
        <v>8</v>
      </c>
      <c r="H24" s="81">
        <f t="shared" ca="1" si="1"/>
        <v>4</v>
      </c>
      <c r="I24" s="281">
        <f t="shared" ref="I24" ca="1" si="6">SUM(G24:H24)</f>
        <v>12</v>
      </c>
      <c r="J24" s="282"/>
    </row>
    <row r="25" spans="1:10" s="105" customFormat="1" ht="16.5">
      <c r="A25" s="286" t="s">
        <v>90</v>
      </c>
      <c r="B25" s="278">
        <v>1</v>
      </c>
      <c r="C25" s="287" t="s">
        <v>33</v>
      </c>
      <c r="D25" s="288" t="str">
        <f>IF(C25="Str",'Personal File'!$C$8,IF(C25="Dex",'Personal File'!$C$9,IF(C25="Con",'Personal File'!$C$10,IF(C25="Int",'Personal File'!$C$11,IF(C25="Wis",'Personal File'!$C$12,IF(C25="Cha",'Personal File'!$C$13))))))</f>
        <v>+1</v>
      </c>
      <c r="E25" s="288" t="str">
        <f t="shared" si="2"/>
        <v>Int (+1)</v>
      </c>
      <c r="F25" s="281" t="s">
        <v>141</v>
      </c>
      <c r="G25" s="281">
        <f t="shared" ref="G25" si="7">B25+MID(E25,6,2)+F25</f>
        <v>4</v>
      </c>
      <c r="H25" s="81">
        <f t="shared" ca="1" si="1"/>
        <v>20</v>
      </c>
      <c r="I25" s="281">
        <f t="shared" ca="1" si="0"/>
        <v>24</v>
      </c>
      <c r="J25" s="282"/>
    </row>
    <row r="26" spans="1:10" s="105" customFormat="1" ht="16.5">
      <c r="A26" s="139" t="s">
        <v>91</v>
      </c>
      <c r="B26" s="140">
        <v>0</v>
      </c>
      <c r="C26" s="141" t="s">
        <v>33</v>
      </c>
      <c r="D26" s="142" t="str">
        <f>IF(C26="Str",'Personal File'!$C$8,IF(C26="Dex",'Personal File'!$C$9,IF(C26="Con",'Personal File'!$C$10,IF(C26="Int",'Personal File'!$C$11,IF(C26="Wis",'Personal File'!$C$12,IF(C26="Cha",'Personal File'!$C$13))))))</f>
        <v>+1</v>
      </c>
      <c r="E26" s="142" t="str">
        <f t="shared" si="2"/>
        <v>Int (+1)</v>
      </c>
      <c r="F26" s="143" t="s">
        <v>63</v>
      </c>
      <c r="G26" s="120">
        <v>0</v>
      </c>
      <c r="H26" s="81">
        <f t="shared" ca="1" si="1"/>
        <v>6</v>
      </c>
      <c r="I26" s="120">
        <f t="shared" ca="1" si="0"/>
        <v>6</v>
      </c>
      <c r="J26" s="144"/>
    </row>
    <row r="27" spans="1:10" s="105" customFormat="1" ht="16.5">
      <c r="A27" s="145" t="s">
        <v>54</v>
      </c>
      <c r="B27" s="146">
        <v>5</v>
      </c>
      <c r="C27" s="147" t="s">
        <v>34</v>
      </c>
      <c r="D27" s="148" t="str">
        <f>IF(C27="Str",'Personal File'!$C$8,IF(C27="Dex",'Personal File'!$C$9,IF(C27="Con",'Personal File'!$C$10,IF(C27="Int",'Personal File'!$C$11,IF(C27="Wis",'Personal File'!$C$12,IF(C27="Cha",'Personal File'!$C$13))))))</f>
        <v>+2</v>
      </c>
      <c r="E27" s="149" t="str">
        <f t="shared" si="2"/>
        <v>Wis (+2)</v>
      </c>
      <c r="F27" s="150" t="s">
        <v>63</v>
      </c>
      <c r="G27" s="150">
        <f>B27+MID(E27,6,2)+F27</f>
        <v>7</v>
      </c>
      <c r="H27" s="81">
        <f t="shared" ca="1" si="1"/>
        <v>10</v>
      </c>
      <c r="I27" s="150">
        <f t="shared" ca="1" si="0"/>
        <v>17</v>
      </c>
      <c r="J27" s="276"/>
    </row>
    <row r="28" spans="1:10" s="105" customFormat="1" ht="16.5">
      <c r="A28" s="152" t="s">
        <v>19</v>
      </c>
      <c r="B28" s="146">
        <v>2</v>
      </c>
      <c r="C28" s="153" t="s">
        <v>35</v>
      </c>
      <c r="D28" s="154" t="str">
        <f>IF(C28="Str",'Personal File'!$C$8,IF(C28="Dex",'Personal File'!$C$9,IF(C28="Con",'Personal File'!$C$10,IF(C28="Int",'Personal File'!$C$11,IF(C28="Wis",'Personal File'!$C$12,IF(C28="Cha",'Personal File'!$C$13))))))</f>
        <v>+4</v>
      </c>
      <c r="E28" s="154" t="str">
        <f t="shared" si="2"/>
        <v>Dex (+4)</v>
      </c>
      <c r="F28" s="150" t="s">
        <v>233</v>
      </c>
      <c r="G28" s="150">
        <f>B28+MID(E28,6,2)+F28</f>
        <v>4</v>
      </c>
      <c r="H28" s="81">
        <f t="shared" ca="1" si="1"/>
        <v>20</v>
      </c>
      <c r="I28" s="150">
        <f t="shared" ca="1" si="0"/>
        <v>24</v>
      </c>
      <c r="J28" s="151"/>
    </row>
    <row r="29" spans="1:10" s="105" customFormat="1" ht="16.5">
      <c r="A29" s="155" t="s">
        <v>55</v>
      </c>
      <c r="B29" s="116">
        <v>0</v>
      </c>
      <c r="C29" s="156" t="s">
        <v>35</v>
      </c>
      <c r="D29" s="157" t="str">
        <f>IF(C29="Str",'Personal File'!$C$8,IF(C29="Dex",'Personal File'!$C$9,IF(C29="Con",'Personal File'!$C$10,IF(C29="Int",'Personal File'!$C$11,IF(C29="Wis",'Personal File'!$C$12,IF(C29="Cha",'Personal File'!$C$13))))))</f>
        <v>+4</v>
      </c>
      <c r="E29" s="157" t="str">
        <f t="shared" si="2"/>
        <v>Dex (+4)</v>
      </c>
      <c r="F29" s="119" t="s">
        <v>63</v>
      </c>
      <c r="G29" s="120">
        <v>0</v>
      </c>
      <c r="H29" s="81">
        <f t="shared" ca="1" si="1"/>
        <v>8</v>
      </c>
      <c r="I29" s="120">
        <f t="shared" ca="1" si="0"/>
        <v>8</v>
      </c>
      <c r="J29" s="121"/>
    </row>
    <row r="30" spans="1:10" ht="16.5">
      <c r="A30" s="158" t="s">
        <v>114</v>
      </c>
      <c r="B30" s="140">
        <v>0</v>
      </c>
      <c r="C30" s="159" t="s">
        <v>31</v>
      </c>
      <c r="D30" s="160" t="str">
        <f>IF(C30="Str",'Personal File'!$C$8,IF(C30="Dex",'Personal File'!$C$9,IF(C30="Con",'Personal File'!$C$10,IF(C30="Int",'Personal File'!$C$11,IF(C30="Wis",'Personal File'!$C$12,IF(C30="Cha",'Personal File'!$C$13))))))</f>
        <v>+1</v>
      </c>
      <c r="E30" s="160" t="str">
        <f t="shared" si="2"/>
        <v>Cha (+1)</v>
      </c>
      <c r="F30" s="143" t="s">
        <v>63</v>
      </c>
      <c r="G30" s="120">
        <v>0</v>
      </c>
      <c r="H30" s="81">
        <f t="shared" ca="1" si="1"/>
        <v>2</v>
      </c>
      <c r="I30" s="120">
        <f t="shared" ca="1" si="0"/>
        <v>2</v>
      </c>
      <c r="J30" s="144"/>
    </row>
    <row r="31" spans="1:10" ht="16.5">
      <c r="A31" s="161" t="s">
        <v>113</v>
      </c>
      <c r="B31" s="162">
        <v>0</v>
      </c>
      <c r="C31" s="163" t="s">
        <v>34</v>
      </c>
      <c r="D31" s="164" t="str">
        <f>IF(C31="Str",'Personal File'!$C$8,IF(C31="Dex",'Personal File'!$C$9,IF(C31="Con",'Personal File'!$C$10,IF(C31="Int",'Personal File'!$C$11,IF(C31="Wis",'Personal File'!$C$12,IF(C31="Cha",'Personal File'!$C$13))))))</f>
        <v>+2</v>
      </c>
      <c r="E31" s="164" t="str">
        <f t="shared" si="2"/>
        <v>Wis (+2)</v>
      </c>
      <c r="F31" s="165" t="s">
        <v>63</v>
      </c>
      <c r="G31" s="166">
        <f>B31+MID(E31,6,2)+F31</f>
        <v>2</v>
      </c>
      <c r="H31" s="81">
        <f t="shared" ca="1" si="1"/>
        <v>16</v>
      </c>
      <c r="I31" s="166">
        <f t="shared" ca="1" si="0"/>
        <v>18</v>
      </c>
      <c r="J31" s="167"/>
    </row>
    <row r="32" spans="1:10" ht="16.5">
      <c r="A32" s="104" t="s">
        <v>20</v>
      </c>
      <c r="B32" s="99">
        <v>0</v>
      </c>
      <c r="C32" s="85" t="s">
        <v>35</v>
      </c>
      <c r="D32" s="86" t="str">
        <f>IF(C32="Str",'Personal File'!$C$8,IF(C32="Dex",'Personal File'!$C$9,IF(C32="Con",'Personal File'!$C$10,IF(C32="Int",'Personal File'!$C$11,IF(C32="Wis",'Personal File'!$C$12,IF(C32="Cha",'Personal File'!$C$13))))))</f>
        <v>+4</v>
      </c>
      <c r="E32" s="87" t="str">
        <f t="shared" si="2"/>
        <v>Dex (+4)</v>
      </c>
      <c r="F32" s="80" t="s">
        <v>63</v>
      </c>
      <c r="G32" s="80">
        <f>B32+MID(E32,6,2)+F32</f>
        <v>4</v>
      </c>
      <c r="H32" s="81">
        <f t="shared" ca="1" si="1"/>
        <v>13</v>
      </c>
      <c r="I32" s="80">
        <f t="shared" ca="1" si="0"/>
        <v>17</v>
      </c>
      <c r="J32" s="82"/>
    </row>
    <row r="33" spans="1:10" ht="16.5">
      <c r="A33" s="98" t="s">
        <v>21</v>
      </c>
      <c r="B33" s="99">
        <v>0</v>
      </c>
      <c r="C33" s="100" t="s">
        <v>33</v>
      </c>
      <c r="D33" s="101" t="str">
        <f>IF(C33="Str",'Personal File'!$C$8,IF(C33="Dex",'Personal File'!$C$9,IF(C33="Con",'Personal File'!$C$10,IF(C33="Int",'Personal File'!$C$11,IF(C33="Wis",'Personal File'!$C$12,IF(C33="Cha",'Personal File'!$C$13))))))</f>
        <v>+1</v>
      </c>
      <c r="E33" s="101" t="str">
        <f t="shared" si="2"/>
        <v>Int (+1)</v>
      </c>
      <c r="F33" s="80" t="s">
        <v>63</v>
      </c>
      <c r="G33" s="80">
        <f>B33+MID(E33,6,2)+F33</f>
        <v>1</v>
      </c>
      <c r="H33" s="81">
        <f t="shared" ca="1" si="1"/>
        <v>5</v>
      </c>
      <c r="I33" s="80">
        <f t="shared" ca="1" si="0"/>
        <v>6</v>
      </c>
      <c r="J33" s="82"/>
    </row>
    <row r="34" spans="1:10" ht="16.5">
      <c r="A34" s="132" t="s">
        <v>56</v>
      </c>
      <c r="B34" s="99">
        <v>0</v>
      </c>
      <c r="C34" s="133" t="s">
        <v>34</v>
      </c>
      <c r="D34" s="134" t="str">
        <f>IF(C34="Str",'Personal File'!$C$8,IF(C34="Dex",'Personal File'!$C$9,IF(C34="Con",'Personal File'!$C$10,IF(C34="Int",'Personal File'!$C$11,IF(C34="Wis",'Personal File'!$C$12,IF(C34="Cha",'Personal File'!$C$13))))))</f>
        <v>+2</v>
      </c>
      <c r="E34" s="134" t="str">
        <f t="shared" si="2"/>
        <v>Wis (+2)</v>
      </c>
      <c r="F34" s="80" t="s">
        <v>63</v>
      </c>
      <c r="G34" s="80">
        <f>B34+MID(E34,6,2)+F34</f>
        <v>2</v>
      </c>
      <c r="H34" s="81">
        <f t="shared" ca="1" si="1"/>
        <v>18</v>
      </c>
      <c r="I34" s="80">
        <f t="shared" ca="1" si="0"/>
        <v>20</v>
      </c>
      <c r="J34" s="82"/>
    </row>
    <row r="35" spans="1:10" ht="16.5">
      <c r="A35" s="155" t="s">
        <v>99</v>
      </c>
      <c r="B35" s="116">
        <v>0</v>
      </c>
      <c r="C35" s="156" t="s">
        <v>35</v>
      </c>
      <c r="D35" s="157" t="str">
        <f>IF(C35="Str",'Personal File'!$C$8,IF(C35="Dex",'Personal File'!$C$9,IF(C35="Con",'Personal File'!$C$10,IF(C35="Int",'Personal File'!$C$11,IF(C35="Wis",'Personal File'!$C$12,IF(C35="Cha",'Personal File'!$C$13))))))</f>
        <v>+4</v>
      </c>
      <c r="E35" s="157" t="str">
        <f t="shared" si="2"/>
        <v>Dex (+4)</v>
      </c>
      <c r="F35" s="119" t="s">
        <v>233</v>
      </c>
      <c r="G35" s="120">
        <v>0</v>
      </c>
      <c r="H35" s="81">
        <f t="shared" ca="1" si="1"/>
        <v>2</v>
      </c>
      <c r="I35" s="120">
        <f t="shared" ca="1" si="0"/>
        <v>2</v>
      </c>
      <c r="J35" s="121"/>
    </row>
    <row r="36" spans="1:10" ht="16.5">
      <c r="A36" s="139" t="s">
        <v>88</v>
      </c>
      <c r="B36" s="140">
        <v>0</v>
      </c>
      <c r="C36" s="141" t="s">
        <v>33</v>
      </c>
      <c r="D36" s="142" t="str">
        <f>IF(C36="Str",'Personal File'!$C$8,IF(C36="Dex",'Personal File'!$C$9,IF(C36="Con",'Personal File'!$C$10,IF(C36="Int",'Personal File'!$C$11,IF(C36="Wis",'Personal File'!$C$12,IF(C36="Cha",'Personal File'!$C$13))))))</f>
        <v>+1</v>
      </c>
      <c r="E36" s="142" t="str">
        <f t="shared" si="2"/>
        <v>Int (+1)</v>
      </c>
      <c r="F36" s="143" t="s">
        <v>63</v>
      </c>
      <c r="G36" s="120">
        <v>0</v>
      </c>
      <c r="H36" s="81">
        <f t="shared" ca="1" si="1"/>
        <v>13</v>
      </c>
      <c r="I36" s="120">
        <f t="shared" ca="1" si="0"/>
        <v>13</v>
      </c>
      <c r="J36" s="144"/>
    </row>
    <row r="37" spans="1:10" ht="16.5">
      <c r="A37" s="139" t="s">
        <v>57</v>
      </c>
      <c r="B37" s="140">
        <v>0</v>
      </c>
      <c r="C37" s="141" t="s">
        <v>33</v>
      </c>
      <c r="D37" s="142" t="str">
        <f>IF(C37="Str",'Personal File'!$C$8,IF(C37="Dex",'Personal File'!$C$9,IF(C37="Con",'Personal File'!$C$10,IF(C37="Int",'Personal File'!$C$11,IF(C37="Wis",'Personal File'!$C$12,IF(C37="Cha",'Personal File'!$C$13))))))</f>
        <v>+1</v>
      </c>
      <c r="E37" s="142" t="str">
        <f t="shared" si="2"/>
        <v>Int (+1)</v>
      </c>
      <c r="F37" s="143" t="s">
        <v>63</v>
      </c>
      <c r="G37" s="120">
        <v>0</v>
      </c>
      <c r="H37" s="81">
        <f t="shared" ca="1" si="1"/>
        <v>2</v>
      </c>
      <c r="I37" s="120">
        <f t="shared" ca="1" si="0"/>
        <v>2</v>
      </c>
      <c r="J37" s="168"/>
    </row>
    <row r="38" spans="1:10" ht="16.5">
      <c r="A38" s="145" t="s">
        <v>58</v>
      </c>
      <c r="B38" s="146">
        <v>8</v>
      </c>
      <c r="C38" s="147" t="s">
        <v>34</v>
      </c>
      <c r="D38" s="148" t="str">
        <f>IF(C38="Str",'Personal File'!$C$8,IF(C38="Dex",'Personal File'!$C$9,IF(C38="Con",'Personal File'!$C$10,IF(C38="Int",'Personal File'!$C$11,IF(C38="Wis",'Personal File'!$C$12,IF(C38="Cha",'Personal File'!$C$13))))))</f>
        <v>+2</v>
      </c>
      <c r="E38" s="148" t="str">
        <f t="shared" si="2"/>
        <v>Wis (+2)</v>
      </c>
      <c r="F38" s="150" t="s">
        <v>63</v>
      </c>
      <c r="G38" s="150">
        <f>B38+MID(E38,6,2)+F38</f>
        <v>10</v>
      </c>
      <c r="H38" s="81">
        <f t="shared" ca="1" si="1"/>
        <v>2</v>
      </c>
      <c r="I38" s="150">
        <f t="shared" ca="1" si="0"/>
        <v>12</v>
      </c>
      <c r="J38" s="151"/>
    </row>
    <row r="39" spans="1:10" ht="16.5">
      <c r="A39" s="145" t="s">
        <v>100</v>
      </c>
      <c r="B39" s="146">
        <v>10</v>
      </c>
      <c r="C39" s="147" t="s">
        <v>34</v>
      </c>
      <c r="D39" s="148" t="str">
        <f>IF(C39="Str",'Personal File'!$C$8,IF(C39="Dex",'Personal File'!$C$9,IF(C39="Con",'Personal File'!$C$10,IF(C39="Int",'Personal File'!$C$11,IF(C39="Wis",'Personal File'!$C$12,IF(C39="Cha",'Personal File'!$C$13))))))</f>
        <v>+2</v>
      </c>
      <c r="E39" s="148" t="str">
        <f t="shared" si="2"/>
        <v>Wis (+2)</v>
      </c>
      <c r="F39" s="150" t="s">
        <v>141</v>
      </c>
      <c r="G39" s="150">
        <f>B39+MID(E39,6,2)+F39</f>
        <v>14</v>
      </c>
      <c r="H39" s="81">
        <f t="shared" ca="1" si="1"/>
        <v>17</v>
      </c>
      <c r="I39" s="150">
        <f t="shared" ca="1" si="0"/>
        <v>31</v>
      </c>
      <c r="J39" s="471" t="s">
        <v>236</v>
      </c>
    </row>
    <row r="40" spans="1:10" ht="16.5">
      <c r="A40" s="277" t="s">
        <v>22</v>
      </c>
      <c r="B40" s="278">
        <v>1</v>
      </c>
      <c r="C40" s="279" t="s">
        <v>36</v>
      </c>
      <c r="D40" s="280" t="str">
        <f>IF(C40="Str",'Personal File'!$C$8,IF(C40="Dex",'Personal File'!$C$9,IF(C40="Con",'Personal File'!$C$10,IF(C40="Int",'Personal File'!$C$11,IF(C40="Wis",'Personal File'!$C$12,IF(C40="Cha",'Personal File'!$C$13))))))</f>
        <v>+4</v>
      </c>
      <c r="E40" s="280" t="str">
        <f t="shared" si="2"/>
        <v>Str (+4)</v>
      </c>
      <c r="F40" s="281" t="s">
        <v>63</v>
      </c>
      <c r="G40" s="281">
        <f>B40+MID(E40,6,2)+F40</f>
        <v>5</v>
      </c>
      <c r="H40" s="81">
        <f t="shared" ca="1" si="1"/>
        <v>3</v>
      </c>
      <c r="I40" s="281">
        <f t="shared" ca="1" si="0"/>
        <v>8</v>
      </c>
      <c r="J40" s="282"/>
    </row>
    <row r="41" spans="1:10" ht="16.5">
      <c r="A41" s="169" t="s">
        <v>59</v>
      </c>
      <c r="B41" s="140">
        <v>0</v>
      </c>
      <c r="C41" s="170" t="s">
        <v>35</v>
      </c>
      <c r="D41" s="171" t="str">
        <f>IF(C41="Str",'Personal File'!$C$8,IF(C41="Dex",'Personal File'!$C$9,IF(C41="Con",'Personal File'!$C$10,IF(C41="Int",'Personal File'!$C$11,IF(C41="Wis",'Personal File'!$C$12,IF(C41="Cha",'Personal File'!$C$13))))))</f>
        <v>+4</v>
      </c>
      <c r="E41" s="171" t="str">
        <f t="shared" si="2"/>
        <v>Dex (+4)</v>
      </c>
      <c r="F41" s="119" t="s">
        <v>233</v>
      </c>
      <c r="G41" s="120">
        <v>0</v>
      </c>
      <c r="H41" s="81">
        <f t="shared" ca="1" si="1"/>
        <v>12</v>
      </c>
      <c r="I41" s="120">
        <f t="shared" ca="1" si="0"/>
        <v>12</v>
      </c>
      <c r="J41" s="144"/>
    </row>
    <row r="42" spans="1:10" ht="16.5">
      <c r="A42" s="129" t="s">
        <v>60</v>
      </c>
      <c r="B42" s="116">
        <v>0</v>
      </c>
      <c r="C42" s="130" t="s">
        <v>31</v>
      </c>
      <c r="D42" s="131" t="str">
        <f>IF(C42="Str",'Personal File'!$C$8,IF(C42="Dex",'Personal File'!$C$9,IF(C42="Con",'Personal File'!$C$10,IF(C42="Int",'Personal File'!$C$11,IF(C42="Wis",'Personal File'!$C$12,IF(C42="Cha",'Personal File'!$C$13))))))</f>
        <v>+1</v>
      </c>
      <c r="E42" s="131" t="str">
        <f t="shared" si="2"/>
        <v>Cha (+1)</v>
      </c>
      <c r="F42" s="119" t="s">
        <v>63</v>
      </c>
      <c r="G42" s="120">
        <v>0</v>
      </c>
      <c r="H42" s="81">
        <f t="shared" ca="1" si="1"/>
        <v>20</v>
      </c>
      <c r="I42" s="120">
        <f t="shared" ca="1" si="0"/>
        <v>20</v>
      </c>
      <c r="J42" s="121"/>
    </row>
    <row r="43" spans="1:10" ht="17.25" thickBot="1">
      <c r="A43" s="172" t="s">
        <v>61</v>
      </c>
      <c r="B43" s="173">
        <v>0</v>
      </c>
      <c r="C43" s="174" t="s">
        <v>35</v>
      </c>
      <c r="D43" s="175" t="str">
        <f>IF(C43="Str",'Personal File'!$C$8,IF(C43="Dex",'Personal File'!$C$9,IF(C43="Con",'Personal File'!$C$10,IF(C43="Int",'Personal File'!$C$11,IF(C43="Wis",'Personal File'!$C$12,IF(C43="Cha",'Personal File'!$C$13))))))</f>
        <v>+4</v>
      </c>
      <c r="E43" s="175" t="str">
        <f t="shared" si="2"/>
        <v>Dex (+4)</v>
      </c>
      <c r="F43" s="176" t="s">
        <v>63</v>
      </c>
      <c r="G43" s="176">
        <f>B43+MID(E43,6,2)+F43</f>
        <v>4</v>
      </c>
      <c r="H43" s="177">
        <f t="shared" ca="1" si="1"/>
        <v>20</v>
      </c>
      <c r="I43" s="176">
        <f t="shared" ca="1" si="0"/>
        <v>24</v>
      </c>
      <c r="J43" s="178"/>
    </row>
    <row r="44" spans="1:10" ht="16.5" thickTop="1">
      <c r="B44" s="180">
        <f>SUM(B6:B43)</f>
        <v>39</v>
      </c>
      <c r="E44" s="180">
        <f>SUM(E45:E51)</f>
        <v>39</v>
      </c>
      <c r="F44" s="184"/>
    </row>
    <row r="45" spans="1:10">
      <c r="B45" s="180"/>
      <c r="E45" s="183">
        <f>(2+'Personal File'!$C$11)*4</f>
        <v>12</v>
      </c>
      <c r="F45" s="184" t="s">
        <v>133</v>
      </c>
    </row>
    <row r="46" spans="1:10">
      <c r="E46" s="185">
        <f>2+'Personal File'!$C$11</f>
        <v>3</v>
      </c>
      <c r="F46" s="184" t="s">
        <v>134</v>
      </c>
    </row>
    <row r="47" spans="1:10">
      <c r="E47" s="289">
        <v>0</v>
      </c>
      <c r="F47" s="184" t="s">
        <v>135</v>
      </c>
    </row>
    <row r="48" spans="1:10">
      <c r="E48" s="185">
        <f>2+'Personal File'!$C$11</f>
        <v>3</v>
      </c>
      <c r="F48" s="184" t="s">
        <v>136</v>
      </c>
    </row>
    <row r="49" spans="5:6">
      <c r="E49" s="185">
        <f>6+'Personal File'!$C$11</f>
        <v>7</v>
      </c>
      <c r="F49" s="184" t="s">
        <v>147</v>
      </c>
    </row>
    <row r="50" spans="5:6">
      <c r="E50" s="185">
        <f>6+'Personal File'!$C$11</f>
        <v>7</v>
      </c>
      <c r="F50" s="184" t="s">
        <v>153</v>
      </c>
    </row>
    <row r="51" spans="5:6">
      <c r="E51" s="185">
        <f>6+'Personal File'!$C$11</f>
        <v>7</v>
      </c>
      <c r="F51" s="184" t="s">
        <v>181</v>
      </c>
    </row>
    <row r="52" spans="5:6">
      <c r="E52" s="185">
        <f>6+'Personal File'!$C$11</f>
        <v>7</v>
      </c>
      <c r="F52" s="184" t="s">
        <v>182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pane ySplit="2" topLeftCell="A3" activePane="bottomLeft" state="frozen"/>
      <selection pane="bottomLeft" activeCell="A3" sqref="A3"/>
    </sheetView>
  </sheetViews>
  <sheetFormatPr defaultColWidth="13" defaultRowHeight="15.75"/>
  <cols>
    <col min="1" max="1" width="22" style="417" bestFit="1" customWidth="1"/>
    <col min="2" max="2" width="6.25" style="417" bestFit="1" customWidth="1"/>
    <col min="3" max="4" width="11.25" style="418" bestFit="1" customWidth="1"/>
    <col min="5" max="5" width="7.25" style="418" bestFit="1" customWidth="1"/>
    <col min="6" max="6" width="10.875" style="418" bestFit="1" customWidth="1"/>
    <col min="7" max="7" width="9.5" style="418" bestFit="1" customWidth="1"/>
    <col min="8" max="8" width="10.375" style="417" bestFit="1" customWidth="1"/>
    <col min="9" max="9" width="5.625" style="416" bestFit="1" customWidth="1"/>
    <col min="10" max="16384" width="13" style="416"/>
  </cols>
  <sheetData>
    <row r="1" spans="1:9" ht="24" thickBot="1">
      <c r="A1" s="469" t="s">
        <v>230</v>
      </c>
      <c r="B1" s="430"/>
      <c r="C1" s="430"/>
      <c r="D1" s="430"/>
      <c r="E1" s="430"/>
      <c r="F1" s="430"/>
      <c r="G1" s="430"/>
      <c r="H1" s="430"/>
      <c r="I1" s="430"/>
    </row>
    <row r="2" spans="1:9" s="426" customFormat="1" ht="16.5">
      <c r="A2" s="429" t="s">
        <v>211</v>
      </c>
      <c r="B2" s="427" t="s">
        <v>165</v>
      </c>
      <c r="C2" s="427" t="s">
        <v>210</v>
      </c>
      <c r="D2" s="428" t="s">
        <v>209</v>
      </c>
      <c r="E2" s="428" t="s">
        <v>208</v>
      </c>
      <c r="F2" s="427" t="s">
        <v>207</v>
      </c>
      <c r="G2" s="427" t="s">
        <v>206</v>
      </c>
      <c r="H2" s="431" t="s">
        <v>214</v>
      </c>
      <c r="I2" s="432" t="s">
        <v>215</v>
      </c>
    </row>
    <row r="3" spans="1:9" ht="17.25" thickBot="1">
      <c r="A3" s="425" t="s">
        <v>227</v>
      </c>
      <c r="B3" s="424">
        <v>1</v>
      </c>
      <c r="C3" s="423" t="s">
        <v>205</v>
      </c>
      <c r="D3" s="422" t="s">
        <v>204</v>
      </c>
      <c r="E3" s="421" t="s">
        <v>203</v>
      </c>
      <c r="F3" s="420" t="s">
        <v>202</v>
      </c>
      <c r="G3" s="419" t="s">
        <v>201</v>
      </c>
      <c r="H3" s="433" t="s">
        <v>213</v>
      </c>
      <c r="I3" s="434">
        <v>288</v>
      </c>
    </row>
    <row r="4" spans="1:9" ht="16.5" thickTop="1"/>
  </sheetData>
  <printOptions gridLinesSet="0"/>
  <pageMargins left="0.62" right="0.33" top="0.5" bottom="0.63" header="0.5" footer="0.5"/>
  <pageSetup orientation="portrait" horizontalDpi="120" verticalDpi="1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
  <sheetViews>
    <sheetView showGridLines="0" workbookViewId="0"/>
  </sheetViews>
  <sheetFormatPr defaultColWidth="9.125" defaultRowHeight="15.75"/>
  <cols>
    <col min="1" max="1" width="23.25" style="187" bestFit="1" customWidth="1"/>
    <col min="2" max="2" width="6.25" style="187" bestFit="1" customWidth="1"/>
    <col min="3" max="3" width="4.125" style="187" bestFit="1" customWidth="1"/>
    <col min="4" max="4" width="6.375" style="187" bestFit="1" customWidth="1"/>
    <col min="5" max="5" width="4.25" style="187" customWidth="1"/>
    <col min="6" max="6" width="16.5" style="187" bestFit="1" customWidth="1"/>
    <col min="7" max="10" width="4.875" style="187" customWidth="1"/>
    <col min="11" max="11" width="3" style="187" customWidth="1"/>
    <col min="12" max="12" width="24.125" style="193" bestFit="1" customWidth="1"/>
    <col min="13" max="13" width="2.5" style="197" customWidth="1"/>
    <col min="14" max="14" width="35.125" style="187" bestFit="1" customWidth="1"/>
    <col min="15" max="16384" width="9.125" style="187"/>
  </cols>
  <sheetData>
    <row r="1" spans="1:14" ht="24.75" thickTop="1" thickBot="1">
      <c r="A1" s="435" t="s">
        <v>229</v>
      </c>
      <c r="B1" s="436"/>
      <c r="C1" s="436"/>
      <c r="D1" s="437"/>
      <c r="F1" s="447" t="s">
        <v>218</v>
      </c>
      <c r="G1" s="447"/>
      <c r="H1" s="448"/>
      <c r="I1" s="445"/>
      <c r="J1" s="449"/>
      <c r="L1" s="186" t="s">
        <v>104</v>
      </c>
      <c r="M1" s="187"/>
      <c r="N1" s="186" t="s">
        <v>105</v>
      </c>
    </row>
    <row r="2" spans="1:14" ht="17.25" thickTop="1">
      <c r="A2" s="438" t="s">
        <v>211</v>
      </c>
      <c r="B2" s="439" t="s">
        <v>165</v>
      </c>
      <c r="C2" s="439" t="s">
        <v>216</v>
      </c>
      <c r="D2" s="440" t="s">
        <v>217</v>
      </c>
      <c r="F2" s="446"/>
      <c r="G2" s="450" t="s">
        <v>219</v>
      </c>
      <c r="H2" s="451"/>
      <c r="I2" s="452"/>
      <c r="J2" s="453"/>
      <c r="L2" s="188" t="s">
        <v>93</v>
      </c>
      <c r="M2" s="187"/>
      <c r="N2" s="189" t="s">
        <v>116</v>
      </c>
    </row>
    <row r="3" spans="1:14" ht="17.25" thickBot="1">
      <c r="A3" s="441" t="s">
        <v>227</v>
      </c>
      <c r="B3" s="442">
        <v>1</v>
      </c>
      <c r="C3" s="443">
        <f>10+B3+'Personal File'!$C$12</f>
        <v>13</v>
      </c>
      <c r="D3" s="444" t="s">
        <v>228</v>
      </c>
      <c r="F3" s="446"/>
      <c r="G3" s="454" t="s">
        <v>220</v>
      </c>
      <c r="H3" s="455" t="s">
        <v>221</v>
      </c>
      <c r="I3" s="455" t="s">
        <v>222</v>
      </c>
      <c r="J3" s="456" t="s">
        <v>223</v>
      </c>
      <c r="L3" s="190" t="s">
        <v>107</v>
      </c>
      <c r="M3" s="187"/>
      <c r="N3" s="189" t="s">
        <v>142</v>
      </c>
    </row>
    <row r="4" spans="1:14" ht="18" thickTop="1" thickBot="1">
      <c r="F4" s="457" t="s">
        <v>225</v>
      </c>
      <c r="G4" s="458">
        <v>0</v>
      </c>
      <c r="H4" s="459">
        <v>0</v>
      </c>
      <c r="I4" s="459">
        <v>0</v>
      </c>
      <c r="J4" s="460">
        <v>0</v>
      </c>
      <c r="L4" s="192" t="s">
        <v>124</v>
      </c>
      <c r="M4" s="187"/>
      <c r="N4" s="191" t="s">
        <v>174</v>
      </c>
    </row>
    <row r="5" spans="1:14" ht="17.25" thickTop="1" thickBot="1">
      <c r="F5" s="461" t="s">
        <v>226</v>
      </c>
      <c r="G5" s="462">
        <v>1</v>
      </c>
      <c r="H5" s="463">
        <v>0</v>
      </c>
      <c r="I5" s="463">
        <v>0</v>
      </c>
      <c r="J5" s="464">
        <v>0</v>
      </c>
      <c r="M5" s="187"/>
    </row>
    <row r="6" spans="1:14" ht="24.75" thickTop="1" thickBot="1">
      <c r="F6" s="465" t="s">
        <v>224</v>
      </c>
      <c r="G6" s="466">
        <f t="shared" ref="G6:J6" si="0">SUM(G4:G5)</f>
        <v>1</v>
      </c>
      <c r="H6" s="467">
        <f t="shared" si="0"/>
        <v>0</v>
      </c>
      <c r="I6" s="467">
        <f t="shared" si="0"/>
        <v>0</v>
      </c>
      <c r="J6" s="468">
        <f t="shared" si="0"/>
        <v>0</v>
      </c>
      <c r="L6" s="269" t="s">
        <v>144</v>
      </c>
      <c r="M6" s="187"/>
      <c r="N6" s="5" t="s">
        <v>106</v>
      </c>
    </row>
    <row r="7" spans="1:14" ht="17.25" thickTop="1">
      <c r="L7" s="188" t="s">
        <v>148</v>
      </c>
      <c r="M7" s="187"/>
      <c r="N7" s="194" t="s">
        <v>231</v>
      </c>
    </row>
    <row r="8" spans="1:14" ht="17.25" thickBot="1">
      <c r="L8" s="190" t="s">
        <v>152</v>
      </c>
      <c r="M8" s="187"/>
      <c r="N8" s="196" t="s">
        <v>137</v>
      </c>
    </row>
    <row r="9" spans="1:14" ht="18" thickTop="1" thickBot="1">
      <c r="L9" s="283" t="s">
        <v>145</v>
      </c>
      <c r="M9" s="187"/>
    </row>
    <row r="10" spans="1:14" ht="20.25" thickTop="1" thickBot="1">
      <c r="L10" s="283" t="s">
        <v>173</v>
      </c>
      <c r="M10" s="187"/>
      <c r="N10" s="1" t="s">
        <v>78</v>
      </c>
    </row>
    <row r="11" spans="1:14" ht="17.25" thickBot="1">
      <c r="L11" s="270" t="s">
        <v>146</v>
      </c>
      <c r="M11" s="187"/>
      <c r="N11" s="195" t="s">
        <v>108</v>
      </c>
    </row>
    <row r="12" spans="1:14" ht="16.5" thickTop="1">
      <c r="M12" s="187"/>
    </row>
    <row r="13" spans="1:14">
      <c r="L13" s="187"/>
    </row>
  </sheetData>
  <phoneticPr fontId="0" type="noConversion"/>
  <conditionalFormatting sqref="D3">
    <cfRule type="cellIs" dxfId="1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showGridLines="0" workbookViewId="0"/>
  </sheetViews>
  <sheetFormatPr defaultColWidth="13" defaultRowHeight="15.75"/>
  <cols>
    <col min="1" max="1" width="36" style="183" bestFit="1" customWidth="1"/>
    <col min="2" max="2" width="8.625" style="183" customWidth="1"/>
    <col min="3" max="3" width="6.125" style="183" bestFit="1" customWidth="1"/>
    <col min="4" max="4" width="8" style="183" customWidth="1"/>
    <col min="5" max="5" width="9.5" style="183" customWidth="1"/>
    <col min="6" max="6" width="8" style="183" bestFit="1" customWidth="1"/>
    <col min="7" max="7" width="4.375" style="183" bestFit="1" customWidth="1"/>
    <col min="8" max="8" width="4" style="183" bestFit="1" customWidth="1"/>
    <col min="9" max="9" width="5.625" style="183" bestFit="1" customWidth="1"/>
    <col min="10" max="10" width="6.25" style="183" bestFit="1" customWidth="1"/>
    <col min="11" max="11" width="20.125" style="183" bestFit="1" customWidth="1"/>
    <col min="12" max="12" width="2.625" style="70" customWidth="1"/>
    <col min="13" max="13" width="7.375" style="70" bestFit="1" customWidth="1"/>
    <col min="14" max="14" width="7.75" style="183" bestFit="1" customWidth="1"/>
    <col min="15" max="16384" width="13" style="70"/>
  </cols>
  <sheetData>
    <row r="1" spans="1:13" ht="24" thickBot="1">
      <c r="A1" s="198" t="s">
        <v>23</v>
      </c>
      <c r="B1" s="198"/>
      <c r="C1" s="198"/>
      <c r="D1" s="198"/>
      <c r="E1" s="198"/>
      <c r="F1" s="198"/>
      <c r="G1" s="198"/>
      <c r="H1" s="198"/>
      <c r="I1" s="198"/>
      <c r="J1" s="198"/>
      <c r="K1" s="198"/>
    </row>
    <row r="2" spans="1:13" ht="17.25" thickTop="1" thickBot="1">
      <c r="A2" s="199" t="s">
        <v>5</v>
      </c>
      <c r="B2" s="200" t="s">
        <v>6</v>
      </c>
      <c r="C2" s="200" t="s">
        <v>26</v>
      </c>
      <c r="D2" s="200" t="s">
        <v>27</v>
      </c>
      <c r="E2" s="201" t="s">
        <v>69</v>
      </c>
      <c r="F2" s="200" t="s">
        <v>24</v>
      </c>
      <c r="G2" s="200" t="s">
        <v>28</v>
      </c>
      <c r="H2" s="202" t="s">
        <v>123</v>
      </c>
      <c r="I2" s="203" t="s">
        <v>103</v>
      </c>
      <c r="J2" s="204" t="s">
        <v>84</v>
      </c>
      <c r="K2" s="205" t="s">
        <v>4</v>
      </c>
      <c r="M2" s="206" t="s">
        <v>129</v>
      </c>
    </row>
    <row r="3" spans="1:13">
      <c r="A3" s="309" t="s">
        <v>161</v>
      </c>
      <c r="B3" s="302" t="s">
        <v>170</v>
      </c>
      <c r="C3" s="303" t="s">
        <v>171</v>
      </c>
      <c r="D3" s="304">
        <v>1</v>
      </c>
      <c r="E3" s="304" t="s">
        <v>97</v>
      </c>
      <c r="F3" s="305" t="s">
        <v>172</v>
      </c>
      <c r="G3" s="310">
        <v>12</v>
      </c>
      <c r="H3" s="6" t="str">
        <f>CONCATENATE("+",RIGHT('Personal File'!$B$6,1)+RIGHT('Personal File'!$C$8)+D3)</f>
        <v>+9</v>
      </c>
      <c r="I3" s="7">
        <f t="shared" ref="I3:I4" ca="1" si="0">RANDBETWEEN(1,20)</f>
        <v>12</v>
      </c>
      <c r="J3" s="330">
        <f t="shared" ref="J3:J5" ca="1" si="1">I3+H3</f>
        <v>21</v>
      </c>
      <c r="K3" s="311" t="s">
        <v>149</v>
      </c>
      <c r="M3" s="312">
        <v>2000</v>
      </c>
    </row>
    <row r="4" spans="1:13">
      <c r="A4" s="499" t="s">
        <v>238</v>
      </c>
      <c r="B4" s="500" t="s">
        <v>160</v>
      </c>
      <c r="C4" s="500" t="s">
        <v>160</v>
      </c>
      <c r="D4" s="501" t="s">
        <v>63</v>
      </c>
      <c r="E4" s="500" t="s">
        <v>160</v>
      </c>
      <c r="F4" s="500" t="s">
        <v>160</v>
      </c>
      <c r="G4" s="500" t="s">
        <v>160</v>
      </c>
      <c r="H4" s="502" t="str">
        <f>CONCATENATE("+",RIGHT('Personal File'!$B$6,1)+RIGHT('Personal File'!$C$8)+D4)</f>
        <v>+8</v>
      </c>
      <c r="I4" s="503">
        <f t="shared" ca="1" si="0"/>
        <v>20</v>
      </c>
      <c r="J4" s="504">
        <f t="shared" ref="J4" ca="1" si="2">I4+H4</f>
        <v>28</v>
      </c>
      <c r="K4" s="505" t="s">
        <v>149</v>
      </c>
      <c r="M4" s="506"/>
    </row>
    <row r="5" spans="1:13" ht="16.5" thickBot="1">
      <c r="A5" s="207" t="s">
        <v>109</v>
      </c>
      <c r="B5" s="208" t="s">
        <v>110</v>
      </c>
      <c r="C5" s="209" t="str">
        <f>'Personal File'!$C$8</f>
        <v>+4</v>
      </c>
      <c r="D5" s="210">
        <v>0</v>
      </c>
      <c r="E5" s="211" t="s">
        <v>111</v>
      </c>
      <c r="F5" s="208" t="s">
        <v>89</v>
      </c>
      <c r="G5" s="212">
        <v>0</v>
      </c>
      <c r="H5" s="8" t="str">
        <f>CONCATENATE("+",RIGHT('Personal File'!$B$6,1)+RIGHT('Personal File'!$C$8)+D5)</f>
        <v>+8</v>
      </c>
      <c r="I5" s="9">
        <f t="shared" ref="I5" ca="1" si="3">RANDBETWEEN(1,20)</f>
        <v>14</v>
      </c>
      <c r="J5" s="331">
        <f t="shared" ca="1" si="1"/>
        <v>22</v>
      </c>
      <c r="K5" s="284" t="s">
        <v>149</v>
      </c>
      <c r="M5" s="507"/>
    </row>
    <row r="6" spans="1:13" ht="6" customHeight="1" thickTop="1" thickBot="1">
      <c r="M6" s="183"/>
    </row>
    <row r="7" spans="1:13" ht="17.25" thickTop="1" thickBot="1">
      <c r="A7" s="199" t="s">
        <v>8</v>
      </c>
      <c r="B7" s="200" t="s">
        <v>6</v>
      </c>
      <c r="C7" s="200" t="s">
        <v>26</v>
      </c>
      <c r="D7" s="200" t="s">
        <v>27</v>
      </c>
      <c r="E7" s="201" t="s">
        <v>69</v>
      </c>
      <c r="F7" s="200" t="s">
        <v>9</v>
      </c>
      <c r="G7" s="200" t="s">
        <v>28</v>
      </c>
      <c r="H7" s="202" t="s">
        <v>123</v>
      </c>
      <c r="I7" s="214" t="s">
        <v>103</v>
      </c>
      <c r="J7" s="202" t="s">
        <v>84</v>
      </c>
      <c r="K7" s="205" t="s">
        <v>4</v>
      </c>
      <c r="M7" s="206" t="s">
        <v>129</v>
      </c>
    </row>
    <row r="8" spans="1:13">
      <c r="A8" s="306" t="s">
        <v>158</v>
      </c>
      <c r="B8" s="215" t="s">
        <v>87</v>
      </c>
      <c r="C8" s="299" t="str">
        <f>'Personal File'!C8</f>
        <v>+4</v>
      </c>
      <c r="D8" s="300" t="s">
        <v>157</v>
      </c>
      <c r="E8" s="215" t="s">
        <v>97</v>
      </c>
      <c r="F8" s="477" t="str">
        <f t="shared" ref="F8:F10" si="4">CONCATENATE(110*1.5,"’")</f>
        <v>165’</v>
      </c>
      <c r="G8" s="478">
        <v>3</v>
      </c>
      <c r="H8" s="479" t="str">
        <f>CONCATENATE("+",RIGHT('Personal File'!$B$6,1)+RIGHT('Personal File'!$C$9)+D8-2)</f>
        <v>+7</v>
      </c>
      <c r="I8" s="480">
        <f t="shared" ref="I8:I10" ca="1" si="5">RANDBETWEEN(1,20)</f>
        <v>1</v>
      </c>
      <c r="J8" s="481">
        <f t="shared" ref="J8:J11" ca="1" si="6">I8+H8</f>
        <v>8</v>
      </c>
      <c r="K8" s="534" t="s">
        <v>250</v>
      </c>
      <c r="M8" s="298">
        <v>3100</v>
      </c>
    </row>
    <row r="9" spans="1:13">
      <c r="A9" s="536" t="s">
        <v>237</v>
      </c>
      <c r="B9" s="302" t="s">
        <v>87</v>
      </c>
      <c r="C9" s="303" t="str">
        <f>'Personal File'!C8</f>
        <v>+4</v>
      </c>
      <c r="D9" s="483" t="s">
        <v>157</v>
      </c>
      <c r="E9" s="484"/>
      <c r="F9" s="485"/>
      <c r="G9" s="486"/>
      <c r="H9" s="487" t="str">
        <f>CONCATENATE("+",RIGHT('Personal File'!$B$6,1)+RIGHT('Personal File'!$C$9)+D9-2)</f>
        <v>+7</v>
      </c>
      <c r="I9" s="488">
        <f t="shared" ca="1" si="5"/>
        <v>18</v>
      </c>
      <c r="J9" s="489">
        <f t="shared" ca="1" si="6"/>
        <v>25</v>
      </c>
      <c r="K9" s="311" t="s">
        <v>250</v>
      </c>
      <c r="M9" s="482"/>
    </row>
    <row r="10" spans="1:13">
      <c r="A10" s="490" t="s">
        <v>158</v>
      </c>
      <c r="B10" s="491" t="s">
        <v>87</v>
      </c>
      <c r="C10" s="492" t="str">
        <f>'Personal File'!C10</f>
        <v>+1</v>
      </c>
      <c r="D10" s="493" t="s">
        <v>157</v>
      </c>
      <c r="E10" s="491" t="s">
        <v>97</v>
      </c>
      <c r="F10" s="494" t="str">
        <f t="shared" si="4"/>
        <v>165’</v>
      </c>
      <c r="G10" s="495">
        <v>3</v>
      </c>
      <c r="H10" s="496" t="str">
        <f>CONCATENATE("+",RIGHT('Personal File'!$B$6,1)+RIGHT('Personal File'!$C$9)+D10)</f>
        <v>+9</v>
      </c>
      <c r="I10" s="497">
        <f t="shared" ca="1" si="5"/>
        <v>10</v>
      </c>
      <c r="J10" s="498">
        <f t="shared" ref="J10" ca="1" si="7">I10+H10</f>
        <v>19</v>
      </c>
      <c r="K10" s="535" t="s">
        <v>250</v>
      </c>
      <c r="M10" s="482"/>
    </row>
    <row r="11" spans="1:13" ht="16.5" thickBot="1">
      <c r="A11" s="207" t="s">
        <v>156</v>
      </c>
      <c r="B11" s="210" t="s">
        <v>151</v>
      </c>
      <c r="C11" s="294" t="s">
        <v>63</v>
      </c>
      <c r="D11" s="295" t="s">
        <v>63</v>
      </c>
      <c r="E11" s="210" t="s">
        <v>111</v>
      </c>
      <c r="F11" s="329" t="str">
        <f>CONCATENATE(10*2,"’")</f>
        <v>20’</v>
      </c>
      <c r="G11" s="212">
        <v>2</v>
      </c>
      <c r="H11" s="296" t="str">
        <f>CONCATENATE("+",RIGHT('Personal File'!$B$6,1)+RIGHT('Personal File'!$C$9)+D11)</f>
        <v>+8</v>
      </c>
      <c r="I11" s="216">
        <f t="shared" ref="I11" ca="1" si="8">RANDBETWEEN(1,20)</f>
        <v>15</v>
      </c>
      <c r="J11" s="332">
        <f t="shared" ca="1" si="6"/>
        <v>23</v>
      </c>
      <c r="K11" s="284" t="s">
        <v>250</v>
      </c>
      <c r="L11" s="297"/>
      <c r="M11" s="213">
        <v>20</v>
      </c>
    </row>
    <row r="12" spans="1:13" ht="6" customHeight="1" thickTop="1" thickBot="1">
      <c r="D12" s="217"/>
      <c r="E12" s="217"/>
      <c r="G12" s="218"/>
      <c r="H12" s="218"/>
      <c r="I12" s="218"/>
      <c r="J12" s="218"/>
      <c r="M12" s="218"/>
    </row>
    <row r="13" spans="1:13" ht="17.25" thickTop="1" thickBot="1">
      <c r="A13" s="199" t="s">
        <v>73</v>
      </c>
      <c r="B13" s="200" t="s">
        <v>17</v>
      </c>
      <c r="C13" s="200" t="s">
        <v>35</v>
      </c>
      <c r="D13" s="200" t="s">
        <v>84</v>
      </c>
      <c r="E13" s="200" t="s">
        <v>85</v>
      </c>
      <c r="F13" s="200" t="s">
        <v>86</v>
      </c>
      <c r="G13" s="200" t="s">
        <v>28</v>
      </c>
      <c r="H13" s="219" t="s">
        <v>82</v>
      </c>
      <c r="I13" s="220"/>
      <c r="J13" s="220"/>
      <c r="K13" s="221"/>
      <c r="M13" s="206" t="s">
        <v>129</v>
      </c>
    </row>
    <row r="14" spans="1:13">
      <c r="A14" s="306" t="s">
        <v>232</v>
      </c>
      <c r="B14" s="10">
        <v>5</v>
      </c>
      <c r="C14" s="355">
        <v>4</v>
      </c>
      <c r="D14" s="470">
        <v>-2</v>
      </c>
      <c r="E14" s="222">
        <v>0.2</v>
      </c>
      <c r="F14" s="215" t="s">
        <v>120</v>
      </c>
      <c r="G14" s="223">
        <v>20</v>
      </c>
      <c r="H14" s="224"/>
      <c r="I14" s="225"/>
      <c r="J14" s="225"/>
      <c r="K14" s="226"/>
      <c r="M14" s="227">
        <v>2200</v>
      </c>
    </row>
    <row r="15" spans="1:13">
      <c r="A15" s="346" t="s">
        <v>177</v>
      </c>
      <c r="B15" s="347">
        <v>1</v>
      </c>
      <c r="C15" s="303" t="s">
        <v>160</v>
      </c>
      <c r="D15" s="304" t="s">
        <v>160</v>
      </c>
      <c r="E15" s="348" t="s">
        <v>160</v>
      </c>
      <c r="F15" s="349" t="s">
        <v>160</v>
      </c>
      <c r="G15" s="350">
        <v>0</v>
      </c>
      <c r="H15" s="351"/>
      <c r="I15" s="352"/>
      <c r="J15" s="352"/>
      <c r="K15" s="353"/>
      <c r="M15" s="354">
        <v>2000</v>
      </c>
    </row>
    <row r="16" spans="1:13" ht="16.5" thickBot="1">
      <c r="A16" s="307" t="s">
        <v>159</v>
      </c>
      <c r="B16" s="228">
        <v>1</v>
      </c>
      <c r="C16" s="228" t="s">
        <v>160</v>
      </c>
      <c r="D16" s="228" t="s">
        <v>160</v>
      </c>
      <c r="E16" s="228" t="s">
        <v>160</v>
      </c>
      <c r="F16" s="228" t="s">
        <v>160</v>
      </c>
      <c r="G16" s="229">
        <v>0</v>
      </c>
      <c r="H16" s="230"/>
      <c r="I16" s="231"/>
      <c r="J16" s="231"/>
      <c r="K16" s="232"/>
      <c r="M16" s="213">
        <v>1000</v>
      </c>
    </row>
    <row r="17" spans="1:13" ht="6.75" customHeight="1" thickTop="1" thickBot="1">
      <c r="M17" s="183"/>
    </row>
    <row r="18" spans="1:13" ht="17.25" thickTop="1" thickBot="1">
      <c r="A18" s="233"/>
      <c r="B18" s="218"/>
      <c r="D18" s="234" t="s">
        <v>74</v>
      </c>
      <c r="E18" s="235"/>
      <c r="F18" s="219" t="s">
        <v>7</v>
      </c>
      <c r="G18" s="200" t="s">
        <v>28</v>
      </c>
      <c r="H18" s="202" t="s">
        <v>123</v>
      </c>
      <c r="I18" s="219" t="s">
        <v>82</v>
      </c>
      <c r="J18" s="220"/>
      <c r="K18" s="221"/>
      <c r="M18" s="206" t="s">
        <v>129</v>
      </c>
    </row>
    <row r="19" spans="1:13">
      <c r="A19" s="233"/>
      <c r="B19" s="218"/>
      <c r="D19" s="509" t="s">
        <v>150</v>
      </c>
      <c r="E19" s="510"/>
      <c r="F19" s="519">
        <v>100</v>
      </c>
      <c r="G19" s="223">
        <f>F19/10</f>
        <v>10</v>
      </c>
      <c r="H19" s="520" t="s">
        <v>155</v>
      </c>
      <c r="I19" s="511"/>
      <c r="J19" s="512"/>
      <c r="K19" s="338"/>
      <c r="M19" s="298" t="s">
        <v>239</v>
      </c>
    </row>
    <row r="20" spans="1:13">
      <c r="A20" s="233"/>
      <c r="B20" s="218"/>
      <c r="D20" s="513" t="s">
        <v>240</v>
      </c>
      <c r="E20" s="514"/>
      <c r="F20" s="521">
        <v>25</v>
      </c>
      <c r="G20" s="522">
        <v>1</v>
      </c>
      <c r="H20" s="523" t="s">
        <v>241</v>
      </c>
      <c r="I20" s="515"/>
      <c r="J20" s="516"/>
      <c r="K20" s="343"/>
      <c r="M20" s="526" t="s">
        <v>239</v>
      </c>
    </row>
    <row r="21" spans="1:13" ht="16.5" thickBot="1">
      <c r="A21" s="233"/>
      <c r="B21" s="218"/>
      <c r="D21" s="517" t="s">
        <v>242</v>
      </c>
      <c r="E21" s="518"/>
      <c r="F21" s="524">
        <v>25</v>
      </c>
      <c r="G21" s="525">
        <v>1</v>
      </c>
      <c r="H21" s="295" t="s">
        <v>241</v>
      </c>
      <c r="I21" s="236"/>
      <c r="J21" s="237"/>
      <c r="K21" s="232"/>
      <c r="M21" s="527" t="s">
        <v>239</v>
      </c>
    </row>
    <row r="22" spans="1:13" ht="17.25" thickTop="1" thickBot="1">
      <c r="A22" s="233"/>
      <c r="B22" s="218"/>
      <c r="D22" s="313"/>
      <c r="E22" s="314"/>
      <c r="F22" s="314"/>
      <c r="G22" s="315"/>
      <c r="H22" s="316"/>
      <c r="I22" s="317"/>
      <c r="J22" s="317"/>
      <c r="K22" s="313"/>
      <c r="M22" s="315"/>
    </row>
    <row r="23" spans="1:13" ht="17.25" thickTop="1" thickBot="1">
      <c r="A23" s="233"/>
      <c r="B23" s="218"/>
      <c r="D23" s="234" t="s">
        <v>164</v>
      </c>
      <c r="E23" s="220"/>
      <c r="F23" s="220"/>
      <c r="G23" s="220"/>
      <c r="H23" s="318" t="s">
        <v>7</v>
      </c>
      <c r="I23" s="318" t="s">
        <v>165</v>
      </c>
      <c r="J23" s="318" t="s">
        <v>166</v>
      </c>
      <c r="K23" s="221" t="s">
        <v>82</v>
      </c>
      <c r="L23" s="308"/>
      <c r="M23" s="206" t="s">
        <v>129</v>
      </c>
    </row>
    <row r="24" spans="1:13">
      <c r="A24" s="233"/>
      <c r="B24" s="218"/>
      <c r="D24" s="334" t="s">
        <v>179</v>
      </c>
      <c r="E24" s="335"/>
      <c r="F24" s="335"/>
      <c r="G24" s="361"/>
      <c r="H24" s="336">
        <v>6</v>
      </c>
      <c r="I24" s="337">
        <v>1</v>
      </c>
      <c r="J24" s="337">
        <v>1</v>
      </c>
      <c r="K24" s="338"/>
      <c r="L24" s="308"/>
      <c r="M24" s="298">
        <f>H24*50</f>
        <v>300</v>
      </c>
    </row>
    <row r="25" spans="1:13">
      <c r="A25" s="233"/>
      <c r="B25" s="218"/>
      <c r="D25" s="339" t="s">
        <v>180</v>
      </c>
      <c r="E25" s="340"/>
      <c r="F25" s="340"/>
      <c r="G25" s="362"/>
      <c r="H25" s="341">
        <v>3</v>
      </c>
      <c r="I25" s="342">
        <v>2</v>
      </c>
      <c r="J25" s="342">
        <v>4</v>
      </c>
      <c r="K25" s="343"/>
      <c r="L25" s="308"/>
      <c r="M25" s="319">
        <f>H25*300</f>
        <v>900</v>
      </c>
    </row>
    <row r="26" spans="1:13" ht="16.5" thickBot="1">
      <c r="A26" s="233"/>
      <c r="B26" s="218"/>
      <c r="D26" s="357"/>
      <c r="E26" s="358"/>
      <c r="F26" s="358"/>
      <c r="G26" s="363"/>
      <c r="H26" s="359"/>
      <c r="I26" s="360"/>
      <c r="J26" s="360"/>
      <c r="K26" s="232"/>
      <c r="L26" s="308"/>
      <c r="M26" s="320" t="s">
        <v>239</v>
      </c>
    </row>
    <row r="27" spans="1:13" ht="16.5" thickTop="1"/>
    <row r="28" spans="1:13">
      <c r="K28" s="179" t="s">
        <v>154</v>
      </c>
      <c r="M28" s="293">
        <f>SUM(M3:M26)</f>
        <v>11520</v>
      </c>
    </row>
  </sheetData>
  <phoneticPr fontId="0" type="noConversion"/>
  <conditionalFormatting sqref="I3:I5">
    <cfRule type="cellIs" dxfId="9" priority="17" operator="equal">
      <formula>20</formula>
    </cfRule>
    <cfRule type="cellIs" dxfId="8" priority="18" operator="equal">
      <formula>1</formula>
    </cfRule>
  </conditionalFormatting>
  <conditionalFormatting sqref="I11">
    <cfRule type="cellIs" dxfId="7" priority="15" operator="equal">
      <formula>20</formula>
    </cfRule>
    <cfRule type="cellIs" dxfId="6" priority="16" operator="equal">
      <formula>1</formula>
    </cfRule>
  </conditionalFormatting>
  <conditionalFormatting sqref="I8:I9">
    <cfRule type="cellIs" dxfId="5" priority="13" operator="equal">
      <formula>20</formula>
    </cfRule>
    <cfRule type="cellIs" dxfId="4" priority="14" operator="equal">
      <formula>1</formula>
    </cfRule>
  </conditionalFormatting>
  <conditionalFormatting sqref="I10">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workbookViewId="0"/>
  </sheetViews>
  <sheetFormatPr defaultColWidth="13" defaultRowHeight="15.75"/>
  <cols>
    <col min="1" max="1" width="27.375" style="183" bestFit="1" customWidth="1"/>
    <col min="2" max="2" width="4.5" style="218" bestFit="1" customWidth="1"/>
    <col min="3" max="3" width="6.875" style="218" bestFit="1" customWidth="1"/>
    <col min="4" max="4" width="23.375" style="70" bestFit="1" customWidth="1"/>
    <col min="5" max="5" width="19.375" style="70" customWidth="1"/>
    <col min="6" max="6" width="2.375" style="70" customWidth="1"/>
    <col min="7" max="7" width="5.875" style="70" bestFit="1" customWidth="1"/>
    <col min="8" max="16384" width="13" style="70"/>
  </cols>
  <sheetData>
    <row r="1" spans="1:7" ht="24" thickBot="1">
      <c r="A1" s="198" t="s">
        <v>79</v>
      </c>
      <c r="B1" s="238"/>
      <c r="C1" s="238"/>
      <c r="D1" s="198"/>
      <c r="E1" s="198"/>
    </row>
    <row r="2" spans="1:7" s="183" customFormat="1" ht="17.25" thickTop="1" thickBot="1">
      <c r="A2" s="239" t="s">
        <v>80</v>
      </c>
      <c r="B2" s="239" t="s">
        <v>7</v>
      </c>
      <c r="C2" s="240" t="s">
        <v>127</v>
      </c>
      <c r="D2" s="241" t="s">
        <v>81</v>
      </c>
      <c r="E2" s="242" t="s">
        <v>82</v>
      </c>
      <c r="G2" s="243" t="s">
        <v>129</v>
      </c>
    </row>
    <row r="3" spans="1:7">
      <c r="A3" s="244" t="s">
        <v>94</v>
      </c>
      <c r="B3" s="245">
        <v>1</v>
      </c>
      <c r="C3" s="246" t="s">
        <v>128</v>
      </c>
      <c r="D3" s="247"/>
      <c r="E3" s="248"/>
      <c r="G3" s="249">
        <v>0</v>
      </c>
    </row>
    <row r="4" spans="1:7">
      <c r="A4" s="244" t="s">
        <v>117</v>
      </c>
      <c r="B4" s="245">
        <v>1</v>
      </c>
      <c r="C4" s="250">
        <v>1</v>
      </c>
      <c r="D4" s="247"/>
      <c r="E4" s="248"/>
      <c r="G4" s="251">
        <v>0</v>
      </c>
    </row>
    <row r="5" spans="1:7">
      <c r="A5" s="252" t="s">
        <v>168</v>
      </c>
      <c r="B5" s="245">
        <v>1</v>
      </c>
      <c r="C5" s="250">
        <v>1</v>
      </c>
      <c r="D5" s="255"/>
      <c r="E5" s="256"/>
      <c r="G5" s="257">
        <v>0</v>
      </c>
    </row>
    <row r="6" spans="1:7">
      <c r="A6" s="252" t="s">
        <v>247</v>
      </c>
      <c r="B6" s="529">
        <v>1</v>
      </c>
      <c r="C6" s="328">
        <v>0</v>
      </c>
      <c r="D6" s="530" t="s">
        <v>248</v>
      </c>
      <c r="E6" s="531"/>
      <c r="F6" s="532"/>
      <c r="G6" s="533" t="s">
        <v>239</v>
      </c>
    </row>
    <row r="7" spans="1:7">
      <c r="A7" s="285" t="s">
        <v>167</v>
      </c>
      <c r="B7" s="253">
        <v>2</v>
      </c>
      <c r="C7" s="254">
        <v>1</v>
      </c>
      <c r="D7" s="255"/>
      <c r="E7" s="256"/>
      <c r="G7" s="257">
        <v>1000</v>
      </c>
    </row>
    <row r="8" spans="1:7">
      <c r="A8" s="252" t="s">
        <v>169</v>
      </c>
      <c r="B8" s="327">
        <v>1</v>
      </c>
      <c r="C8" s="328">
        <v>2</v>
      </c>
      <c r="D8" s="255"/>
      <c r="E8" s="256"/>
      <c r="G8" s="257">
        <v>350</v>
      </c>
    </row>
    <row r="9" spans="1:7">
      <c r="A9" s="252" t="s">
        <v>162</v>
      </c>
      <c r="B9" s="253">
        <v>1</v>
      </c>
      <c r="C9" s="254">
        <v>0</v>
      </c>
      <c r="D9" s="255" t="s">
        <v>163</v>
      </c>
      <c r="E9" s="256" t="s">
        <v>140</v>
      </c>
      <c r="G9" s="257">
        <v>1000</v>
      </c>
    </row>
    <row r="10" spans="1:7" ht="16.5" thickBot="1">
      <c r="A10" s="258" t="s">
        <v>138</v>
      </c>
      <c r="B10" s="259">
        <v>1</v>
      </c>
      <c r="C10" s="260">
        <v>1</v>
      </c>
      <c r="D10" s="261" t="s">
        <v>139</v>
      </c>
      <c r="E10" s="262" t="s">
        <v>140</v>
      </c>
      <c r="G10" s="263">
        <v>1500</v>
      </c>
    </row>
    <row r="11" spans="1:7" ht="24.75" thickTop="1" thickBot="1">
      <c r="A11" s="198" t="s">
        <v>83</v>
      </c>
      <c r="B11" s="264"/>
      <c r="C11" s="264"/>
      <c r="D11" s="198"/>
      <c r="E11" s="265"/>
    </row>
    <row r="12" spans="1:7" ht="17.25" thickTop="1" thickBot="1">
      <c r="A12" s="239" t="s">
        <v>80</v>
      </c>
      <c r="B12" s="239" t="s">
        <v>7</v>
      </c>
      <c r="C12" s="240" t="s">
        <v>127</v>
      </c>
      <c r="D12" s="241" t="s">
        <v>81</v>
      </c>
      <c r="E12" s="242" t="s">
        <v>82</v>
      </c>
      <c r="G12" s="243" t="s">
        <v>129</v>
      </c>
    </row>
    <row r="13" spans="1:7">
      <c r="A13" s="244" t="s">
        <v>98</v>
      </c>
      <c r="B13" s="245">
        <v>2</v>
      </c>
      <c r="C13" s="250">
        <v>1</v>
      </c>
      <c r="D13" s="266"/>
      <c r="E13" s="248"/>
      <c r="G13" s="251">
        <v>0</v>
      </c>
    </row>
    <row r="14" spans="1:7">
      <c r="A14" s="244" t="s">
        <v>119</v>
      </c>
      <c r="B14" s="245">
        <v>1</v>
      </c>
      <c r="C14" s="250">
        <v>3</v>
      </c>
      <c r="D14" s="247"/>
      <c r="E14" s="248"/>
      <c r="G14" s="251">
        <v>0</v>
      </c>
    </row>
    <row r="15" spans="1:7">
      <c r="A15" s="344" t="s">
        <v>176</v>
      </c>
      <c r="B15" s="327">
        <v>1</v>
      </c>
      <c r="C15" s="246">
        <v>3.5</v>
      </c>
      <c r="D15" s="247"/>
      <c r="E15" s="248"/>
      <c r="G15" s="345">
        <v>3000</v>
      </c>
    </row>
    <row r="16" spans="1:7">
      <c r="A16" s="252" t="s">
        <v>126</v>
      </c>
      <c r="B16" s="253">
        <v>1318</v>
      </c>
      <c r="C16" s="254">
        <f>B16/100</f>
        <v>13.18</v>
      </c>
      <c r="D16" s="247"/>
      <c r="E16" s="248"/>
      <c r="G16" s="257">
        <f>B16</f>
        <v>1318</v>
      </c>
    </row>
    <row r="17" spans="1:7">
      <c r="A17" s="244" t="s">
        <v>118</v>
      </c>
      <c r="B17" s="245">
        <v>0</v>
      </c>
      <c r="C17" s="250">
        <v>0</v>
      </c>
      <c r="D17" s="247"/>
      <c r="E17" s="248"/>
      <c r="G17" s="251">
        <v>0</v>
      </c>
    </row>
    <row r="18" spans="1:7" s="297" customFormat="1" ht="16.5" thickBot="1">
      <c r="A18" s="321" t="s">
        <v>130</v>
      </c>
      <c r="B18" s="322">
        <v>1</v>
      </c>
      <c r="C18" s="323">
        <v>1</v>
      </c>
      <c r="D18" s="324"/>
      <c r="E18" s="325"/>
      <c r="G18" s="326">
        <v>110</v>
      </c>
    </row>
    <row r="19" spans="1:7" ht="16.5" thickTop="1">
      <c r="A19" s="70"/>
      <c r="B19" s="70"/>
      <c r="C19" s="70"/>
    </row>
    <row r="20" spans="1:7">
      <c r="A20" s="70"/>
      <c r="B20" s="70"/>
      <c r="F20" s="267" t="s">
        <v>131</v>
      </c>
      <c r="G20" s="268">
        <f>SUM(G3:G18,Martial!M3:M26)</f>
        <v>19798</v>
      </c>
    </row>
    <row r="21" spans="1:7">
      <c r="A21" s="70"/>
      <c r="B21" s="70"/>
      <c r="C21" s="70"/>
      <c r="G21" s="301"/>
    </row>
    <row r="23" spans="1:7">
      <c r="A23" s="70"/>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75"/>
  <cols>
    <col min="1" max="1" width="22.625" style="366" customWidth="1"/>
    <col min="2" max="2" width="10" style="365" customWidth="1"/>
    <col min="3" max="3" width="5.5" style="365" customWidth="1"/>
    <col min="4" max="4" width="13.75" style="366" bestFit="1" customWidth="1"/>
    <col min="5" max="5" width="9.625" style="365" bestFit="1" customWidth="1"/>
    <col min="6" max="6" width="14.875" style="366" customWidth="1"/>
    <col min="7" max="7" width="17.875" style="365" customWidth="1"/>
    <col min="8" max="16384" width="13" style="364"/>
  </cols>
  <sheetData>
    <row r="1" spans="1:7" ht="29.25" thickTop="1" thickBot="1">
      <c r="A1" s="415" t="s">
        <v>234</v>
      </c>
      <c r="B1" s="414"/>
      <c r="C1" s="414"/>
      <c r="D1" s="414"/>
      <c r="E1" s="413"/>
      <c r="F1" s="412"/>
      <c r="G1" s="411" t="s">
        <v>192</v>
      </c>
    </row>
    <row r="2" spans="1:7" ht="17.25" thickTop="1">
      <c r="A2" s="375" t="s">
        <v>0</v>
      </c>
      <c r="B2" s="410" t="s">
        <v>193</v>
      </c>
      <c r="C2" s="409"/>
      <c r="D2" s="407" t="s">
        <v>1</v>
      </c>
      <c r="E2" s="408" t="s">
        <v>235</v>
      </c>
      <c r="F2" s="407" t="s">
        <v>121</v>
      </c>
      <c r="G2" s="406" t="s">
        <v>194</v>
      </c>
    </row>
    <row r="3" spans="1:7" ht="17.25" thickBot="1">
      <c r="A3" s="405" t="s">
        <v>198</v>
      </c>
      <c r="B3" s="404" t="s">
        <v>197</v>
      </c>
      <c r="C3" s="404"/>
      <c r="D3" s="402" t="s">
        <v>191</v>
      </c>
      <c r="E3" s="403" t="s">
        <v>190</v>
      </c>
      <c r="F3" s="402" t="s">
        <v>189</v>
      </c>
      <c r="G3" s="401" t="s">
        <v>195</v>
      </c>
    </row>
    <row r="4" spans="1:7" ht="17.25" thickTop="1">
      <c r="A4" s="400" t="s">
        <v>2</v>
      </c>
      <c r="B4" s="399">
        <v>13</v>
      </c>
      <c r="C4" s="398" t="str">
        <f t="shared" ref="C4:C9" si="0">IF(B4&gt;9.9,CONCATENATE("+",ROUNDDOWN((B4-10)/2,0)),ROUNDUP((B4-10)/2,0))</f>
        <v>+1</v>
      </c>
      <c r="D4" s="388" t="s">
        <v>14</v>
      </c>
      <c r="E4" s="397">
        <v>13</v>
      </c>
      <c r="F4" s="396">
        <v>13</v>
      </c>
      <c r="G4" s="395"/>
    </row>
    <row r="5" spans="1:7" ht="16.5">
      <c r="A5" s="394" t="s">
        <v>3</v>
      </c>
      <c r="B5" s="385">
        <v>15</v>
      </c>
      <c r="C5" s="389" t="str">
        <f t="shared" si="0"/>
        <v>+2</v>
      </c>
      <c r="D5" s="393" t="s">
        <v>188</v>
      </c>
      <c r="E5" s="382" t="s">
        <v>196</v>
      </c>
      <c r="F5" s="391"/>
      <c r="G5" s="373"/>
    </row>
    <row r="6" spans="1:7" ht="16.5">
      <c r="A6" s="392" t="s">
        <v>12</v>
      </c>
      <c r="B6" s="385">
        <v>15</v>
      </c>
      <c r="C6" s="389" t="str">
        <f t="shared" si="0"/>
        <v>+2</v>
      </c>
      <c r="D6" s="388" t="s">
        <v>187</v>
      </c>
      <c r="E6" s="387">
        <v>3</v>
      </c>
      <c r="F6" s="391"/>
      <c r="G6" s="373"/>
    </row>
    <row r="7" spans="1:7" ht="16.5">
      <c r="A7" s="390" t="s">
        <v>13</v>
      </c>
      <c r="B7" s="385">
        <v>2</v>
      </c>
      <c r="C7" s="389">
        <f t="shared" si="0"/>
        <v>-4</v>
      </c>
      <c r="D7" s="388" t="s">
        <v>186</v>
      </c>
      <c r="E7" s="387">
        <v>5</v>
      </c>
      <c r="F7" s="376"/>
      <c r="G7" s="373"/>
    </row>
    <row r="8" spans="1:7" ht="16.5">
      <c r="A8" s="386" t="s">
        <v>15</v>
      </c>
      <c r="B8" s="385">
        <v>12</v>
      </c>
      <c r="C8" s="384" t="str">
        <f t="shared" si="0"/>
        <v>+1</v>
      </c>
      <c r="D8" s="383" t="s">
        <v>185</v>
      </c>
      <c r="E8" s="382" t="s">
        <v>184</v>
      </c>
      <c r="F8" s="376"/>
      <c r="G8" s="373"/>
    </row>
    <row r="9" spans="1:7" ht="17.25" thickBot="1">
      <c r="A9" s="381" t="s">
        <v>11</v>
      </c>
      <c r="B9" s="380">
        <v>6</v>
      </c>
      <c r="C9" s="379">
        <f t="shared" si="0"/>
        <v>-2</v>
      </c>
      <c r="D9" s="378" t="s">
        <v>183</v>
      </c>
      <c r="E9" s="377">
        <v>1</v>
      </c>
      <c r="F9" s="376"/>
      <c r="G9" s="373"/>
    </row>
    <row r="10" spans="1:7" ht="17.25" thickTop="1">
      <c r="A10" s="372" t="s">
        <v>199</v>
      </c>
      <c r="B10" s="371"/>
      <c r="C10" s="371"/>
      <c r="D10" s="371"/>
      <c r="E10" s="370"/>
      <c r="F10" s="376"/>
      <c r="G10" s="373"/>
    </row>
    <row r="11" spans="1:7" ht="16.5">
      <c r="A11" s="372" t="s">
        <v>200</v>
      </c>
      <c r="B11" s="371"/>
      <c r="C11" s="371"/>
      <c r="D11" s="371"/>
      <c r="E11" s="370"/>
      <c r="F11" s="374"/>
      <c r="G11" s="373"/>
    </row>
    <row r="12" spans="1:7" ht="16.5">
      <c r="A12" s="372"/>
      <c r="B12" s="371"/>
      <c r="C12" s="371"/>
      <c r="D12" s="371"/>
      <c r="E12" s="370"/>
      <c r="F12" s="371"/>
      <c r="G12" s="370"/>
    </row>
    <row r="13" spans="1:7" ht="17.25" thickBot="1">
      <c r="A13" s="369"/>
      <c r="B13" s="368"/>
      <c r="C13" s="368"/>
      <c r="D13" s="368"/>
      <c r="E13" s="367"/>
      <c r="F13" s="368"/>
      <c r="G13" s="367"/>
    </row>
    <row r="14" spans="1:7" ht="16.5"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Animal</vt:lpstr>
      <vt:lpstr>Animal!Print_Area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2007-08-17T04:53:18Z</cp:lastPrinted>
  <dcterms:created xsi:type="dcterms:W3CDTF">2000-10-24T15:39:59Z</dcterms:created>
  <dcterms:modified xsi:type="dcterms:W3CDTF">2014-10-22T18:45:38Z</dcterms:modified>
</cp:coreProperties>
</file>