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bookViews>
    <workbookView xWindow="10305" yWindow="-15" windowWidth="10200" windowHeight="8730" tabRatio="638"/>
  </bookViews>
  <sheets>
    <sheet name="Personal File" sheetId="20" r:id="rId1"/>
    <sheet name="Skills" sheetId="15" r:id="rId2"/>
    <sheet name="Spells" sheetId="22" r:id="rId3"/>
    <sheet name="Feats" sheetId="17" r:id="rId4"/>
    <sheet name="Martial" sheetId="6" r:id="rId5"/>
    <sheet name="Equipment" sheetId="19" r:id="rId6"/>
    <sheet name="Animal" sheetId="21" r:id="rId7"/>
  </sheets>
  <externalReferences>
    <externalReference r:id="rId8"/>
  </externalReferences>
  <definedNames>
    <definedName name="NoShade">'[1]Spell Sheet'!$FH$1</definedName>
    <definedName name="_xlnm.Print_Area" localSheetId="6">Animal!$A$1:$H$13</definedName>
    <definedName name="_xlnm.Print_Area" localSheetId="5">Equipment!#REF!</definedName>
    <definedName name="_xlnm.Print_Area" localSheetId="3">Feats!#REF!</definedName>
    <definedName name="_xlnm.Print_Area" localSheetId="4">Martial!#REF!</definedName>
    <definedName name="_xlnm.Print_Area" localSheetId="1">Skills!$A$1:$K$29</definedName>
    <definedName name="_xlnm.Print_Area" localSheetId="2">Spells!$A$1:$I$2</definedName>
  </definedNames>
  <calcPr calcId="145621"/>
</workbook>
</file>

<file path=xl/calcChain.xml><?xml version="1.0" encoding="utf-8"?>
<calcChain xmlns="http://schemas.openxmlformats.org/spreadsheetml/2006/main">
  <c r="E13" i="20" l="1"/>
  <c r="E12" i="20" s="1"/>
  <c r="E11" i="20"/>
  <c r="E10" i="20"/>
  <c r="B6" i="20" l="1"/>
  <c r="M23" i="6" l="1"/>
  <c r="M24" i="6"/>
  <c r="B8" i="20" l="1"/>
  <c r="I5" i="6" l="1"/>
  <c r="G16" i="6" l="1"/>
  <c r="M16" i="6" s="1"/>
  <c r="H11" i="6"/>
  <c r="I11" i="6"/>
  <c r="D11" i="6"/>
  <c r="J11" i="6" l="1"/>
  <c r="G24" i="6" l="1"/>
  <c r="G23" i="6"/>
  <c r="I3" i="6" l="1"/>
  <c r="I4" i="6"/>
  <c r="I13" i="6" l="1"/>
  <c r="D13" i="6"/>
  <c r="H13" i="6" s="1"/>
  <c r="J13" i="6" l="1"/>
  <c r="D14" i="6" l="1"/>
  <c r="H14" i="6" s="1"/>
  <c r="D12" i="6"/>
  <c r="H12" i="6" s="1"/>
  <c r="D10" i="6"/>
  <c r="H10" i="6" s="1"/>
  <c r="I6" i="6" l="1"/>
  <c r="I14" i="6" l="1"/>
  <c r="F14" i="6"/>
  <c r="I10" i="6" l="1"/>
  <c r="I12" i="6"/>
  <c r="F10" i="6"/>
  <c r="H40" i="15" l="1"/>
  <c r="I6" i="17" l="1"/>
  <c r="H6" i="17"/>
  <c r="J6" i="17"/>
  <c r="G6" i="17"/>
  <c r="H24" i="15" l="1"/>
  <c r="C4" i="21" l="1"/>
  <c r="C5" i="21"/>
  <c r="C6" i="21"/>
  <c r="C7" i="21"/>
  <c r="C8" i="21"/>
  <c r="C9" i="21"/>
  <c r="H3" i="15" l="1"/>
  <c r="H4" i="15"/>
  <c r="H5" i="15"/>
  <c r="H6" i="15"/>
  <c r="H7" i="15"/>
  <c r="H8" i="15"/>
  <c r="H9" i="15"/>
  <c r="H10" i="15"/>
  <c r="H11" i="15"/>
  <c r="H12" i="15"/>
  <c r="I12" i="15" s="1"/>
  <c r="H13" i="15"/>
  <c r="H14" i="15"/>
  <c r="I14" i="15" s="1"/>
  <c r="H15" i="15"/>
  <c r="H16" i="15"/>
  <c r="H17" i="15"/>
  <c r="H18" i="15"/>
  <c r="H19" i="15"/>
  <c r="H20" i="15"/>
  <c r="H21" i="15"/>
  <c r="H22" i="15"/>
  <c r="H23" i="15"/>
  <c r="H25" i="15"/>
  <c r="H26" i="15"/>
  <c r="I26" i="15" s="1"/>
  <c r="H27" i="15"/>
  <c r="H28" i="15"/>
  <c r="H29" i="15"/>
  <c r="I29" i="15" s="1"/>
  <c r="H30" i="15"/>
  <c r="I30" i="15" s="1"/>
  <c r="H31" i="15"/>
  <c r="H32" i="15"/>
  <c r="H33" i="15"/>
  <c r="H34" i="15"/>
  <c r="H35" i="15"/>
  <c r="I35" i="15" s="1"/>
  <c r="H36" i="15"/>
  <c r="I36" i="15" s="1"/>
  <c r="H37" i="15"/>
  <c r="I37" i="15" s="1"/>
  <c r="H38" i="15"/>
  <c r="H39" i="15"/>
  <c r="F16" i="6" l="1"/>
  <c r="M29" i="6" l="1"/>
  <c r="M32" i="6" l="1"/>
  <c r="I16" i="6" l="1"/>
  <c r="I7" i="6"/>
  <c r="B44" i="15" l="1"/>
  <c r="C13" i="20" l="1"/>
  <c r="C12" i="20"/>
  <c r="C11" i="20"/>
  <c r="E53" i="15" s="1"/>
  <c r="C10" i="20"/>
  <c r="C9" i="20"/>
  <c r="C8" i="20"/>
  <c r="H5" i="6" s="1"/>
  <c r="J5" i="6" s="1"/>
  <c r="H3" i="6" l="1"/>
  <c r="J3" i="6" s="1"/>
  <c r="C13" i="6"/>
  <c r="C14" i="6"/>
  <c r="C11" i="6"/>
  <c r="H4" i="6"/>
  <c r="J4" i="6" s="1"/>
  <c r="E52" i="15"/>
  <c r="E50" i="15"/>
  <c r="E51" i="15"/>
  <c r="E49" i="15"/>
  <c r="D24" i="15"/>
  <c r="E24" i="15" s="1"/>
  <c r="G24" i="15" s="1"/>
  <c r="I24" i="15" s="1"/>
  <c r="H6" i="6"/>
  <c r="J6" i="6" s="1"/>
  <c r="C12" i="6"/>
  <c r="C10" i="6"/>
  <c r="D23" i="15"/>
  <c r="E23" i="15" s="1"/>
  <c r="G23" i="15" s="1"/>
  <c r="I23" i="15" s="1"/>
  <c r="D9" i="15"/>
  <c r="E9" i="15" s="1"/>
  <c r="G9" i="15" s="1"/>
  <c r="I9" i="15" s="1"/>
  <c r="C3" i="17"/>
  <c r="D5" i="15"/>
  <c r="D27" i="15"/>
  <c r="E27" i="15" s="1"/>
  <c r="G27" i="15" s="1"/>
  <c r="I27" i="15" s="1"/>
  <c r="D31" i="15"/>
  <c r="E31" i="15" s="1"/>
  <c r="G31" i="15" s="1"/>
  <c r="I31" i="15" s="1"/>
  <c r="D38" i="15"/>
  <c r="E38" i="15" s="1"/>
  <c r="G38" i="15" s="1"/>
  <c r="I38" i="15" s="1"/>
  <c r="D20" i="15"/>
  <c r="E20" i="15" s="1"/>
  <c r="G20" i="15" s="1"/>
  <c r="I20" i="15" s="1"/>
  <c r="D34" i="15"/>
  <c r="E34" i="15" s="1"/>
  <c r="G34" i="15" s="1"/>
  <c r="I34" i="15" s="1"/>
  <c r="D39" i="15"/>
  <c r="E39" i="15" s="1"/>
  <c r="G39" i="15" s="1"/>
  <c r="I39" i="15" s="1"/>
  <c r="D15" i="15"/>
  <c r="E15" i="15" s="1"/>
  <c r="G15" i="15" s="1"/>
  <c r="I15" i="15" s="1"/>
  <c r="D19" i="15"/>
  <c r="E19" i="15" s="1"/>
  <c r="G19" i="15" s="1"/>
  <c r="I19" i="15" s="1"/>
  <c r="D8" i="15"/>
  <c r="E8" i="15" s="1"/>
  <c r="G8" i="15" s="1"/>
  <c r="I8" i="15" s="1"/>
  <c r="D13" i="15"/>
  <c r="E13" i="15" s="1"/>
  <c r="G13" i="15" s="1"/>
  <c r="I13" i="15" s="1"/>
  <c r="D18" i="15"/>
  <c r="E18" i="15" s="1"/>
  <c r="G18" i="15" s="1"/>
  <c r="I18" i="15" s="1"/>
  <c r="D22" i="15"/>
  <c r="E22" i="15" s="1"/>
  <c r="G22" i="15" s="1"/>
  <c r="I22" i="15" s="1"/>
  <c r="D30" i="15"/>
  <c r="E30" i="15" s="1"/>
  <c r="J12" i="6"/>
  <c r="J14" i="6"/>
  <c r="J10" i="6"/>
  <c r="D21" i="15"/>
  <c r="E21" i="15" s="1"/>
  <c r="G21" i="15" s="1"/>
  <c r="I21" i="15" s="1"/>
  <c r="D29" i="15"/>
  <c r="E29" i="15" s="1"/>
  <c r="D32" i="15"/>
  <c r="E32" i="15" s="1"/>
  <c r="G32" i="15" s="1"/>
  <c r="I32" i="15" s="1"/>
  <c r="D4" i="15"/>
  <c r="D16" i="15"/>
  <c r="E16" i="15" s="1"/>
  <c r="G16" i="15" s="1"/>
  <c r="I16" i="15" s="1"/>
  <c r="D28" i="15"/>
  <c r="E28" i="15" s="1"/>
  <c r="G28" i="15" s="1"/>
  <c r="I28" i="15" s="1"/>
  <c r="D7" i="15"/>
  <c r="E7" i="15" s="1"/>
  <c r="G7" i="15" s="1"/>
  <c r="I7" i="15" s="1"/>
  <c r="D35" i="15"/>
  <c r="E35" i="15" s="1"/>
  <c r="D3" i="15"/>
  <c r="D10" i="15"/>
  <c r="E10" i="15" s="1"/>
  <c r="G10" i="15" s="1"/>
  <c r="I10" i="15" s="1"/>
  <c r="D42" i="15"/>
  <c r="E42" i="15" s="1"/>
  <c r="D17" i="15"/>
  <c r="E17" i="15" s="1"/>
  <c r="G17" i="15" s="1"/>
  <c r="I17" i="15" s="1"/>
  <c r="D33" i="15"/>
  <c r="E33" i="15" s="1"/>
  <c r="G33" i="15" s="1"/>
  <c r="I33" i="15" s="1"/>
  <c r="D37" i="15"/>
  <c r="E37" i="15" s="1"/>
  <c r="D12" i="15"/>
  <c r="E12" i="15" s="1"/>
  <c r="D14" i="15"/>
  <c r="E14" i="15" s="1"/>
  <c r="D26" i="15"/>
  <c r="E26" i="15" s="1"/>
  <c r="D25" i="15"/>
  <c r="E25" i="15" s="1"/>
  <c r="G25" i="15" s="1"/>
  <c r="I25" i="15" s="1"/>
  <c r="D36" i="15"/>
  <c r="E36" i="15" s="1"/>
  <c r="D6" i="15"/>
  <c r="E6" i="15" s="1"/>
  <c r="G6" i="15" s="1"/>
  <c r="I6" i="15" s="1"/>
  <c r="D11" i="15"/>
  <c r="E11" i="15" s="1"/>
  <c r="G11" i="15" s="1"/>
  <c r="I11" i="15" s="1"/>
  <c r="E46" i="15"/>
  <c r="E45" i="15"/>
  <c r="E44" i="15" s="1"/>
  <c r="E48" i="15"/>
  <c r="H16" i="6"/>
  <c r="J16" i="6" s="1"/>
  <c r="B7" i="20"/>
  <c r="C7" i="6"/>
  <c r="H7" i="6"/>
  <c r="J7" i="6" s="1"/>
  <c r="D40" i="15"/>
  <c r="E40" i="15" s="1"/>
  <c r="G40" i="15" s="1"/>
  <c r="D41" i="15"/>
  <c r="D43" i="15"/>
  <c r="E43" i="15" s="1"/>
  <c r="G43" i="15" s="1"/>
  <c r="H43" i="15"/>
  <c r="H42" i="15"/>
  <c r="I42" i="15" s="1"/>
  <c r="H41" i="15"/>
  <c r="I41" i="15" s="1"/>
  <c r="E41" i="15"/>
  <c r="E3" i="15" l="1"/>
  <c r="G3" i="15"/>
  <c r="I3" i="15" s="1"/>
  <c r="E4" i="15"/>
  <c r="G4" i="15"/>
  <c r="I4" i="15" s="1"/>
  <c r="E5" i="15"/>
  <c r="G5" i="15"/>
  <c r="I5" i="15" s="1"/>
  <c r="I40" i="15"/>
  <c r="I43" i="15"/>
  <c r="C16" i="19"/>
  <c r="E9" i="20"/>
  <c r="G16" i="19"/>
  <c r="G20" i="19"/>
</calcChain>
</file>

<file path=xl/comments1.xml><?xml version="1.0" encoding="utf-8"?>
<comments xmlns="http://schemas.openxmlformats.org/spreadsheetml/2006/main">
  <authors>
    <author>Alexis Álvarez</author>
  </authors>
  <commentList>
    <comment ref="C6" authorId="0">
      <text>
        <r>
          <rPr>
            <i/>
            <sz val="12"/>
            <color indexed="81"/>
            <rFont val="Times New Roman"/>
            <family val="1"/>
          </rPr>
          <t>haste +1
bless +1
shaken -2</t>
        </r>
      </text>
    </comment>
    <comment ref="B8" authorId="0">
      <text>
        <r>
          <rPr>
            <i/>
            <sz val="12"/>
            <color indexed="81"/>
            <rFont val="Times New Roman"/>
            <family val="1"/>
          </rPr>
          <t>+4 bull’s strength</t>
        </r>
      </text>
    </comment>
    <comment ref="E8" authorId="0">
      <text>
        <r>
          <rPr>
            <sz val="12"/>
            <color indexed="81"/>
            <rFont val="Times New Roman"/>
            <family val="1"/>
          </rPr>
          <t>See PHB 162</t>
        </r>
      </text>
    </comment>
    <comment ref="E10" authorId="0">
      <text>
        <r>
          <rPr>
            <sz val="12"/>
            <color indexed="81"/>
            <rFont val="Times New Roman"/>
            <family val="1"/>
          </rPr>
          <t>[(3{4} * 8 Centaur) * 75%]
+ [(5 * 8 Ranger) * 75%]
+ (9 * 1 Con)</t>
        </r>
      </text>
    </comment>
    <comment ref="E11" authorId="0">
      <text>
        <r>
          <rPr>
            <sz val="12"/>
            <color indexed="81"/>
            <rFont val="Times New Roman"/>
            <family val="1"/>
          </rPr>
          <t>haste +1</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Cloak of Resistance +1</t>
        </r>
      </text>
    </comment>
    <comment ref="F4" authorId="0">
      <text>
        <r>
          <rPr>
            <sz val="12"/>
            <color indexed="81"/>
            <rFont val="Times New Roman"/>
            <family val="1"/>
          </rPr>
          <t>Cloak of Resistance +1</t>
        </r>
      </text>
    </comment>
    <comment ref="F5" authorId="0">
      <text>
        <r>
          <rPr>
            <sz val="12"/>
            <color indexed="81"/>
            <rFont val="Times New Roman"/>
            <family val="1"/>
          </rPr>
          <t>Cloak of Resistance +1</t>
        </r>
      </text>
    </comment>
    <comment ref="F7" authorId="0">
      <text>
        <r>
          <rPr>
            <sz val="12"/>
            <color indexed="81"/>
            <rFont val="Times New Roman"/>
            <family val="1"/>
          </rPr>
          <t>Mithral Chain Barding -1</t>
        </r>
      </text>
    </comment>
    <comment ref="F9" authorId="0">
      <text>
        <r>
          <rPr>
            <sz val="12"/>
            <color indexed="81"/>
            <rFont val="Times New Roman"/>
            <family val="1"/>
          </rPr>
          <t>Mithral Chain Barding -1</t>
        </r>
      </text>
    </comment>
    <comment ref="F16" authorId="0">
      <text>
        <r>
          <rPr>
            <sz val="12"/>
            <color indexed="81"/>
            <rFont val="Times New Roman"/>
            <family val="1"/>
          </rPr>
          <t>Mithral Chain Barding -1</t>
        </r>
      </text>
    </comment>
    <comment ref="F20" authorId="0">
      <text>
        <r>
          <rPr>
            <sz val="12"/>
            <color indexed="81"/>
            <rFont val="Times New Roman"/>
            <family val="1"/>
          </rPr>
          <t>Mithral Chain Barding -1</t>
        </r>
      </text>
    </comment>
    <comment ref="F21" authorId="0">
      <text>
        <r>
          <rPr>
            <sz val="12"/>
            <color indexed="81"/>
            <rFont val="Times New Roman"/>
            <family val="1"/>
          </rPr>
          <t>Mithral Chain Barding -1</t>
        </r>
      </text>
    </comment>
    <comment ref="F23" authorId="0">
      <text>
        <r>
          <rPr>
            <sz val="12"/>
            <color indexed="81"/>
            <rFont val="Times New Roman"/>
            <family val="1"/>
          </rPr>
          <t>Mithral Chain Barding -1</t>
        </r>
      </text>
    </comment>
    <comment ref="F24" authorId="0">
      <text>
        <r>
          <rPr>
            <sz val="12"/>
            <color indexed="81"/>
            <rFont val="Times New Roman"/>
            <family val="1"/>
          </rPr>
          <t>Survival Synergy +2</t>
        </r>
      </text>
    </comment>
    <comment ref="F25" authorId="0">
      <text>
        <r>
          <rPr>
            <sz val="12"/>
            <color indexed="81"/>
            <rFont val="Times New Roman"/>
            <family val="1"/>
          </rPr>
          <t>Survival Synergy +2</t>
        </r>
      </text>
    </comment>
    <comment ref="F28" authorId="0">
      <text>
        <r>
          <rPr>
            <sz val="12"/>
            <color indexed="81"/>
            <rFont val="Times New Roman"/>
            <family val="1"/>
          </rPr>
          <t>Mithral Chain Barding -1</t>
        </r>
      </text>
    </comment>
    <comment ref="F35" authorId="0">
      <text>
        <r>
          <rPr>
            <sz val="12"/>
            <color indexed="81"/>
            <rFont val="Times New Roman"/>
            <family val="1"/>
          </rPr>
          <t>Mithral Chain Barding -1</t>
        </r>
      </text>
    </comment>
    <comment ref="F39" authorId="0">
      <text>
        <r>
          <rPr>
            <sz val="12"/>
            <color indexed="81"/>
            <rFont val="Times New Roman"/>
            <family val="1"/>
          </rPr>
          <t>Mithral Chain Barding -1</t>
        </r>
      </text>
    </comment>
    <comment ref="J39" authorId="0">
      <text>
        <r>
          <rPr>
            <sz val="12"/>
            <color indexed="81"/>
            <rFont val="Times New Roman"/>
            <family val="1"/>
          </rPr>
          <t>Synergy from Know:  Dungn.</t>
        </r>
      </text>
    </comment>
    <comment ref="F41" authorId="0">
      <text>
        <r>
          <rPr>
            <sz val="12"/>
            <color indexed="81"/>
            <rFont val="Times New Roman"/>
            <family val="1"/>
          </rPr>
          <t>Mithral Chain Barding -1</t>
        </r>
      </text>
    </comment>
  </commentList>
</comments>
</file>

<file path=xl/comments3.xml><?xml version="1.0" encoding="utf-8"?>
<comments xmlns="http://schemas.openxmlformats.org/spreadsheetml/2006/main">
  <authors>
    <author>Alexis Álvarez</author>
  </authors>
  <commentList>
    <comment ref="N2"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N3"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N4"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N5"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L7" authorId="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L8" authorId="0">
      <text>
        <r>
          <rPr>
            <sz val="12"/>
            <color indexed="81"/>
            <rFont val="Times New Roman"/>
            <family val="1"/>
          </rPr>
          <t>At 1st level, a ranger may select a type of creature from among those given on Table 3–14: Ranger Favored Enemies. Due to his extensive study on his chosen type of foe and training in the proper techniques for combating such creatures, the ranger gains a +2 bonus on Bluff, Listen, Sense Motive, Spot, and Survival checks when using these skills against creatures of this type. Likewise, he gets a +2 bonus on weapon damage rolls against such creatures.
PHB 47</t>
        </r>
      </text>
    </comment>
    <comment ref="L9" authorId="0">
      <text>
        <r>
          <rPr>
            <sz val="12"/>
            <color indexed="81"/>
            <rFont val="Times New Roman"/>
            <family val="1"/>
          </rPr>
          <t xml:space="preserve">At 6th level, a ranger’s aptitude in his chosen combat style (archery or two-weapon combat) improves.  If he selected archery at 2nd level, he is treated as having the Manyshot feat (page 97), even if he does not have the normal prerequisites for that feat.
If the ranger selected two-weapon combat at 2nd level, he is treated as having the Improved Two-Weapon Fighting feat (page 96), even if he does not have the normal prerequisites for that feat.  As before, the benefits of the ranger’s chosen style apply only when he wears light or no armor.  He loses all benefits of his combat style when wearing medium or heavy armor.
PHB 48
You can fire multiple arrows simultaneously against a nearby target.
</t>
        </r>
        <r>
          <rPr>
            <b/>
            <sz val="12"/>
            <color indexed="81"/>
            <rFont val="Times New Roman"/>
            <family val="1"/>
          </rPr>
          <t>Prerequisites:</t>
        </r>
        <r>
          <rPr>
            <sz val="12"/>
            <color indexed="81"/>
            <rFont val="Times New Roman"/>
            <family val="1"/>
          </rPr>
          <t xml:space="preserve">  Dex 17, Point Blank Shot, Rapid Shot, base attack bonus +6
</t>
        </r>
        <r>
          <rPr>
            <b/>
            <sz val="12"/>
            <color indexed="81"/>
            <rFont val="Times New Roman"/>
            <family val="1"/>
          </rPr>
          <t xml:space="preserve">Benefit:  </t>
        </r>
        <r>
          <rPr>
            <sz val="12"/>
            <color indexed="81"/>
            <rFont val="Times New Roman"/>
            <family val="1"/>
          </rPr>
          <t xml:space="preserve">As a standard action, you may fire two arrows at a single opponent within 30 feet.  Both arrows use the same attack roll (with a –4 penalty) to determine success and deal damage normally (but see Special).
For every five points of base attack bonus you have above +6, you may add one additional arrow to this attack, to a maximum of four arrows at a base attack bonus of +16.  However, each arrow after the second adds a cumulative –2 penalty on the attack roll (for a total penalty of –6 for three arrows and –8 for four).
Damage reduction and other resistances apply separately against each arrow fired.
</t>
        </r>
        <r>
          <rPr>
            <b/>
            <sz val="12"/>
            <color indexed="81"/>
            <rFont val="Times New Roman"/>
            <family val="1"/>
          </rPr>
          <t xml:space="preserve">Special:  </t>
        </r>
        <r>
          <rPr>
            <sz val="12"/>
            <color indexed="81"/>
            <rFont val="Times New Roman"/>
            <family val="1"/>
          </rPr>
          <t>Regardless of the number of arrows you fire, you apply precision-based damage (such as sneak attack damage) only once.  If you score a critical hit, only the first arrow fired deals critical damage; all others deal regular damage.
A fighter may select Manyshot as one of his fighter bonus feats (see page 38).
A 6th-level ranger who has chosen the archery combat style is treated as having Manyshot even if he does not have the prerequisites for it, but only when he is wearing light or no armor (see page 48).
PHB 97</t>
        </r>
      </text>
    </comment>
    <comment ref="L10" authorId="0">
      <text>
        <r>
          <rPr>
            <sz val="12"/>
            <color indexed="81"/>
            <rFont val="Times New Roman"/>
            <family val="1"/>
          </rPr>
          <t xml:space="preserve">You can follow the trails of creatures and characters across most
types of terrain.
</t>
        </r>
        <r>
          <rPr>
            <b/>
            <sz val="12"/>
            <color indexed="81"/>
            <rFont val="Times New Roman"/>
            <family val="1"/>
          </rPr>
          <t xml:space="preserve">Benefit:  </t>
        </r>
        <r>
          <rPr>
            <sz val="12"/>
            <color indexed="81"/>
            <rFont val="Times New Roman"/>
            <family val="1"/>
          </rPr>
          <t xml:space="preserve">To find tracks or to follow them for 1 mile requires a successful Survival check.  You must make another Survival check every time the tracks become difficult to follow, such as when other tracks cross them or when the tracks backtrack and diverge.
You move at half your normal speed (or at your normal speed with a –5 penalty on the check, or at up to twice your normal speed with a –20 penalty on the check).
If you fail a Survival check, you can retry after 1 hour (outdoors) or 10 minutes (indoors) of searching.
</t>
        </r>
        <r>
          <rPr>
            <b/>
            <sz val="12"/>
            <color indexed="81"/>
            <rFont val="Times New Roman"/>
            <family val="1"/>
          </rPr>
          <t xml:space="preserve">Normal:  </t>
        </r>
        <r>
          <rPr>
            <sz val="12"/>
            <color indexed="81"/>
            <rFont val="Times New Roman"/>
            <family val="1"/>
          </rPr>
          <t xml:space="preserve">Without this feat, you can use the Survival skill to find tracks, but you can follow them only if the DC for the task is 10 or lower. Alternatively, you can use the Search skill to find a footprint or similar sign of a creature’s passage using the DCs given above, but you can’t use Search to follow tracks, even if someone else has already found them.
</t>
        </r>
        <r>
          <rPr>
            <b/>
            <sz val="12"/>
            <color indexed="81"/>
            <rFont val="Times New Roman"/>
            <family val="1"/>
          </rPr>
          <t xml:space="preserve">Special:  </t>
        </r>
        <r>
          <rPr>
            <sz val="12"/>
            <color indexed="81"/>
            <rFont val="Times New Roman"/>
            <family val="1"/>
          </rPr>
          <t>A ranger automatically has Track as a bonus feat. He
need not select it.  This feat does not allow you to find or follow the tracks made by a subject of a pass without trace spell.
PHB 101</t>
        </r>
      </text>
    </comment>
    <comment ref="L11"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L12"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List>
</comments>
</file>

<file path=xl/comments4.xml><?xml version="1.0" encoding="utf-8"?>
<comments xmlns="http://schemas.openxmlformats.org/spreadsheetml/2006/main">
  <authors>
    <author>Alexis Álvarez</author>
  </authors>
  <commentList>
    <comment ref="A10" authorId="0">
      <text>
        <r>
          <rPr>
            <sz val="12"/>
            <color indexed="81"/>
            <rFont val="Times New Roman"/>
            <family val="1"/>
          </rPr>
          <t>A bane weapon excels at attacking one type or subtype of creature. Against its designated foe, its effective enhancement bonus is +2 better than its normal enhancement bonus (so a +1 longsword is a +3 longsword against its foe). It deals an extra 2d6 points of damage against the foe. Bows, crossbows, and slings so crafted bestow the bane quality upon their ammunition.
Moderate conjuration; CL 8th; Craft Magic Arms and Armor, summon monster I; Price +1 bonus.
DMG 224</t>
        </r>
      </text>
    </comment>
    <comment ref="F10" authorId="0">
      <text>
        <r>
          <rPr>
            <sz val="12"/>
            <color indexed="81"/>
            <rFont val="Times New Roman"/>
            <family val="1"/>
          </rPr>
          <t>Far Shot feat</t>
        </r>
      </text>
    </comment>
    <comment ref="H10" authorId="0">
      <text>
        <r>
          <rPr>
            <i/>
            <sz val="12"/>
            <color indexed="81"/>
            <rFont val="Times New Roman"/>
            <family val="1"/>
          </rPr>
          <t>includes weapon focus +1</t>
        </r>
      </text>
    </comment>
    <comment ref="H11" authorId="0">
      <text>
        <r>
          <rPr>
            <i/>
            <sz val="12"/>
            <color indexed="81"/>
            <rFont val="Times New Roman"/>
            <family val="1"/>
          </rPr>
          <t>includes weapon focus +1</t>
        </r>
      </text>
    </comment>
    <comment ref="H12" authorId="0">
      <text>
        <r>
          <rPr>
            <i/>
            <sz val="12"/>
            <color indexed="81"/>
            <rFont val="Times New Roman"/>
            <family val="1"/>
          </rPr>
          <t>includes weapon focus +1</t>
        </r>
      </text>
    </comment>
    <comment ref="H13" authorId="0">
      <text>
        <r>
          <rPr>
            <i/>
            <sz val="12"/>
            <color indexed="81"/>
            <rFont val="Times New Roman"/>
            <family val="1"/>
          </rPr>
          <t>includes weapon focus +1</t>
        </r>
      </text>
    </comment>
    <comment ref="A14" authorId="0">
      <text>
        <r>
          <rPr>
            <sz val="12"/>
            <color indexed="81"/>
            <rFont val="Times New Roman"/>
            <family val="1"/>
          </rPr>
          <t>A bane weapon excels at attacking one type or subtype of creature. Against its designated foe, its effective enhancement bonus is +2 better than its normal enhancement bonus (so a +1 longsword is a +3 longsword against its foe). It deals an extra 2d6 points of damage against the foe. Bows, crossbows, and slings so crafted bestow the bane quality upon their ammunition.
Moderate conjuration; CL 8th; Craft Magic Arms and Armor, summon monster I; Price +1 bonus.
DMG 224</t>
        </r>
      </text>
    </comment>
    <comment ref="F14" authorId="0">
      <text>
        <r>
          <rPr>
            <sz val="12"/>
            <color indexed="81"/>
            <rFont val="Times New Roman"/>
            <family val="1"/>
          </rPr>
          <t>Far Shot feat</t>
        </r>
      </text>
    </comment>
    <comment ref="H14" authorId="0">
      <text>
        <r>
          <rPr>
            <i/>
            <sz val="12"/>
            <color indexed="81"/>
            <rFont val="Times New Roman"/>
            <family val="1"/>
          </rPr>
          <t>includes weapon focus +1</t>
        </r>
      </text>
    </comment>
    <comment ref="F16" authorId="0">
      <text>
        <r>
          <rPr>
            <sz val="12"/>
            <color indexed="81"/>
            <rFont val="Times New Roman"/>
            <family val="1"/>
          </rPr>
          <t>Far Shot feat</t>
        </r>
      </text>
    </comment>
  </commentList>
</comments>
</file>

<file path=xl/comments5.xml><?xml version="1.0" encoding="utf-8"?>
<comments xmlns="http://schemas.openxmlformats.org/spreadsheetml/2006/main">
  <authors>
    <author>Alexis Álvarez</author>
  </authors>
  <commentList>
    <comment ref="A7"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8"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 xml:space="preserve">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t>
        </r>
        <r>
          <rPr>
            <b/>
            <sz val="12"/>
            <color indexed="81"/>
            <rFont val="Times New Roman"/>
            <family val="1"/>
          </rPr>
          <t xml:space="preserve">1 charge:  </t>
        </r>
        <r>
          <rPr>
            <sz val="12"/>
            <color indexed="81"/>
            <rFont val="Times New Roman"/>
            <family val="1"/>
          </rPr>
          <t xml:space="preserve">Heals 2d8 points of damage.
</t>
        </r>
        <r>
          <rPr>
            <b/>
            <sz val="12"/>
            <color indexed="81"/>
            <rFont val="Times New Roman"/>
            <family val="1"/>
          </rPr>
          <t xml:space="preserve">2 charges:  </t>
        </r>
        <r>
          <rPr>
            <sz val="12"/>
            <color indexed="81"/>
            <rFont val="Times New Roman"/>
            <family val="1"/>
          </rPr>
          <t xml:space="preserve">Heals 3d8 points of damage.
</t>
        </r>
        <r>
          <rPr>
            <b/>
            <sz val="12"/>
            <color indexed="81"/>
            <rFont val="Times New Roman"/>
            <family val="1"/>
          </rPr>
          <t xml:space="preserve">3 charges:  </t>
        </r>
        <r>
          <rPr>
            <sz val="12"/>
            <color indexed="81"/>
            <rFont val="Times New Roman"/>
            <family val="1"/>
          </rPr>
          <t xml:space="preserve">Heals 4d8 points of damage.
</t>
        </r>
        <r>
          <rPr>
            <b/>
            <sz val="12"/>
            <color indexed="81"/>
            <rFont val="Times New Roman"/>
            <family val="1"/>
          </rPr>
          <t xml:space="preserve">Prerequisites:  </t>
        </r>
        <r>
          <rPr>
            <sz val="12"/>
            <color indexed="81"/>
            <rFont val="Times New Roman"/>
            <family val="1"/>
          </rPr>
          <t xml:space="preserve">Craft Wondrous Item, cure moderate wounds.
</t>
        </r>
        <r>
          <rPr>
            <b/>
            <sz val="12"/>
            <color indexed="81"/>
            <rFont val="Times New Roman"/>
            <family val="1"/>
          </rPr>
          <t xml:space="preserve">Cost to Create:  </t>
        </r>
        <r>
          <rPr>
            <sz val="12"/>
            <color indexed="81"/>
            <rFont val="Times New Roman"/>
            <family val="1"/>
          </rPr>
          <t>500 gp, 40 XP, 1 day.
MIC 110</t>
        </r>
      </text>
    </comment>
    <comment ref="A9" authorId="0">
      <text>
        <r>
          <rPr>
            <sz val="12"/>
            <color indexed="81"/>
            <rFont val="Times New Roman"/>
            <family val="1"/>
          </rPr>
          <t>This runed silver brooch shows signs of considerable use.
This brooch is useful in dangerous battles.  When your hit points are reduced to –1 or lower, you automatically become stable (assuming the damage wasn’t enough to kill you).
A brooch of stability functions once per day.
Magic Item Compendium 83</t>
        </r>
      </text>
    </comment>
    <comment ref="A15" authorId="0">
      <text>
        <r>
          <rPr>
            <sz val="12"/>
            <color indexed="81"/>
            <rFont val="Times New Roman"/>
            <family val="1"/>
          </rPr>
          <t>This nondescript, small leather pouch has a light blue silk drawstring.  This pouch contains enough trail rations to feed a Medium creature for one day.
Every morning at sunrise, the pouch magically creates another day’s worth of rations.
Magic Item Compendium 160</t>
        </r>
      </text>
    </comment>
  </commentList>
</comments>
</file>

<file path=xl/sharedStrings.xml><?xml version="1.0" encoding="utf-8"?>
<sst xmlns="http://schemas.openxmlformats.org/spreadsheetml/2006/main" count="414" uniqueCount="252">
  <si>
    <t>Race:</t>
  </si>
  <si>
    <t>Sex:</t>
  </si>
  <si>
    <t>Strength:</t>
  </si>
  <si>
    <t>Dexterity:</t>
  </si>
  <si>
    <t>Properties</t>
  </si>
  <si>
    <t>Melee Weapon</t>
  </si>
  <si>
    <t>Dmg</t>
  </si>
  <si>
    <t>Qty.</t>
  </si>
  <si>
    <t>Ranged Weapon</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</si>
  <si>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</si>
  <si>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</si>
  <si>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</si>
  <si>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</si>
  <si>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</si>
  <si>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</si>
  <si>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</si>
  <si>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</si>
  <si>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</si>
  <si>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</si>
  <si>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</si>
  <si>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</si>
  <si>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</si>
  <si>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</si>
  <si>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</si>
  <si>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</si>
  <si>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</si>
  <si>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</si>
  <si>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</si>
  <si>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</si>
  <si>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</si>
  <si>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</si>
  <si>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</si>
  <si>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</si>
  <si>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</si>
  <si>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</si>
  <si>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</si>
  <si>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</si>
  <si>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</si>
  <si>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</si>
  <si>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</si>
  <si>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</si>
  <si>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</si>
  <si>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</si>
  <si>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</si>
  <si>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</si>
  <si>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</si>
  <si>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</si>
  <si>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</si>
  <si>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</si>
  <si>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</si>
  <si>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</si>
  <si>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</si>
  <si>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</si>
  <si>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</si>
  <si>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</si>
  <si>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</si>
  <si>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</si>
  <si>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</si>
  <si>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</si>
  <si>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</si>
  <si>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</si>
  <si>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</si>
  <si>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</si>
  <si>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</si>
  <si>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</si>
  <si>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</si>
  <si>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</si>
  <si>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</si>
  <si>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</si>
  <si>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</si>
  <si>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</si>
  <si>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</si>
  <si>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</si>
  <si>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</si>
  <si>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</si>
  <si>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</si>
  <si>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</si>
  <si>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</si>
  <si>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</si>
  <si>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</si>
  <si>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</si>
  <si>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</si>
  <si>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</si>
  <si>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</si>
  <si>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</si>
  <si>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</si>
  <si>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1d8</t>
  </si>
  <si>
    <t>Speak Language</t>
  </si>
  <si>
    <t>Bludgeon</t>
  </si>
  <si>
    <t>Knowledge:  Nature</t>
  </si>
  <si>
    <t>Knowledge:  Religion</t>
  </si>
  <si>
    <t>Centaur</t>
  </si>
  <si>
    <t>+2 Natural Armor</t>
  </si>
  <si>
    <t>Centaur Outfit</t>
  </si>
  <si>
    <t>Chaotic Neutral</t>
  </si>
  <si>
    <t>Male</t>
  </si>
  <si>
    <t>x3</t>
  </si>
  <si>
    <t>Waterskin</t>
  </si>
  <si>
    <t>Sleight of Hand</t>
  </si>
  <si>
    <t>Survival</t>
  </si>
  <si>
    <t>Aegis</t>
  </si>
  <si>
    <t>Played by Wayne Willis</t>
  </si>
  <si>
    <t>Roll</t>
  </si>
  <si>
    <t>Centaur Features</t>
  </si>
  <si>
    <t>Feats</t>
  </si>
  <si>
    <t>Weapon Proficiencies</t>
  </si>
  <si>
    <t>2 Hooves 1d4</t>
  </si>
  <si>
    <t>Sylvan, Common, Elven</t>
  </si>
  <si>
    <t>1d4</t>
  </si>
  <si>
    <t>x2</t>
  </si>
  <si>
    <t>FF AC:</t>
  </si>
  <si>
    <t>Profession:  [type]</t>
  </si>
  <si>
    <t>Perform:  [type]</t>
  </si>
  <si>
    <t>Craft:  [type]</t>
  </si>
  <si>
    <t>1st:  Point Blank Shot</t>
  </si>
  <si>
    <t>Backpack</t>
  </si>
  <si>
    <t>Flint &amp; Steel</t>
  </si>
  <si>
    <t>Blanket</t>
  </si>
  <si>
    <t>40’</t>
  </si>
  <si>
    <t>Initiative:</t>
  </si>
  <si>
    <t>Actual Speed:</t>
  </si>
  <si>
    <t>Atk</t>
  </si>
  <si>
    <t>Darkvision 60’</t>
  </si>
  <si>
    <t>Attack Bonus:</t>
  </si>
  <si>
    <t>Gold Pieces</t>
  </si>
  <si>
    <t>Weight</t>
  </si>
  <si>
    <t>seven</t>
  </si>
  <si>
    <t>Value</t>
  </si>
  <si>
    <t>Everburning Torch</t>
  </si>
  <si>
    <t>Total Equity:</t>
  </si>
  <si>
    <t>Skill/Save</t>
  </si>
  <si>
    <t>Centaur 1</t>
  </si>
  <si>
    <t>Centaur 2</t>
  </si>
  <si>
    <t>Centaur 3</t>
  </si>
  <si>
    <t>Centaur 4</t>
  </si>
  <si>
    <t>Heavy Lance &amp; Composite Longbow</t>
  </si>
  <si>
    <t>1 use/day</t>
  </si>
  <si>
    <t>2</t>
  </si>
  <si>
    <t>4th:  Precise Shot</t>
  </si>
  <si>
    <t>Ranger</t>
  </si>
  <si>
    <t>Ranger Features</t>
  </si>
  <si>
    <t>Track</t>
  </si>
  <si>
    <t>Wild Empathy</t>
  </si>
  <si>
    <t>Ranger 1</t>
  </si>
  <si>
    <t>Favored Enemy:  Dragon</t>
  </si>
  <si>
    <t>Arrows</t>
  </si>
  <si>
    <t>1d6</t>
  </si>
  <si>
    <t>Combat Style:  Archery</t>
  </si>
  <si>
    <t>Ranger 2</t>
  </si>
  <si>
    <t>Equity on this page:</t>
  </si>
  <si>
    <t>+0</t>
  </si>
  <si>
    <t>-</t>
  </si>
  <si>
    <t>Greataxe +1</t>
  </si>
  <si>
    <t>Brooch of Stability</t>
  </si>
  <si>
    <t>HPs don't drop to -10</t>
  </si>
  <si>
    <t>Scrolls and Potions</t>
  </si>
  <si>
    <t>Level</t>
  </si>
  <si>
    <t>CLev</t>
  </si>
  <si>
    <t>Cloak of Resistance +1</t>
  </si>
  <si>
    <t>Sack</t>
  </si>
  <si>
    <t>Everlasting Rations</t>
  </si>
  <si>
    <t>1d12</t>
  </si>
  <si>
    <t>+4+1</t>
  </si>
  <si>
    <t>Slashing</t>
  </si>
  <si>
    <t>Endurance</t>
  </si>
  <si>
    <t>6th:  Far Shot</t>
  </si>
  <si>
    <t>Touch AC:</t>
  </si>
  <si>
    <r>
      <t>100</t>
    </r>
    <r>
      <rPr>
        <sz val="13"/>
        <rFont val="Times New Roman"/>
        <family val="1"/>
      </rPr>
      <t>/</t>
    </r>
    <r>
      <rPr>
        <sz val="13"/>
        <color indexed="51"/>
        <rFont val="Times New Roman"/>
        <family val="1"/>
      </rPr>
      <t>200</t>
    </r>
    <r>
      <rPr>
        <sz val="13"/>
        <rFont val="Times New Roman"/>
        <family val="1"/>
      </rPr>
      <t>/</t>
    </r>
    <r>
      <rPr>
        <sz val="13"/>
        <color indexed="10"/>
        <rFont val="Times New Roman"/>
        <family val="1"/>
      </rPr>
      <t>300</t>
    </r>
  </si>
  <si>
    <r>
      <t xml:space="preserve">Potion of </t>
    </r>
    <r>
      <rPr>
        <i/>
        <sz val="12"/>
        <rFont val="Times New Roman"/>
        <family val="1"/>
      </rPr>
      <t>Cure Moderate Wounds</t>
    </r>
  </si>
  <si>
    <t>Ranger 3</t>
  </si>
  <si>
    <t>Ranger 4</t>
  </si>
  <si>
    <t>Will:</t>
  </si>
  <si>
    <t>5</t>
  </si>
  <si>
    <t>Ref:</t>
  </si>
  <si>
    <t>Fort:</t>
  </si>
  <si>
    <t>BAB:</t>
  </si>
  <si>
    <t>AC:</t>
  </si>
  <si>
    <t>Speed:</t>
  </si>
  <si>
    <t>Medium</t>
  </si>
  <si>
    <t>Size:</t>
  </si>
  <si>
    <t>Animal Companion</t>
  </si>
  <si>
    <t>Wolf</t>
  </si>
  <si>
    <t>+2</t>
  </si>
  <si>
    <t>50’</t>
  </si>
  <si>
    <t>14</t>
  </si>
  <si>
    <t>Gray</t>
  </si>
  <si>
    <t>Color:</t>
  </si>
  <si>
    <t>Track, Hide +2, Listen +3, Move Silently +3, Spot +3, Survival +1*,</t>
  </si>
  <si>
    <t>Weapon Focus (bite, 1d6+1), Trip</t>
  </si>
  <si>
    <t>1 rnd/lvl</t>
  </si>
  <si>
    <t>25’ + 2½’/lvl</t>
  </si>
  <si>
    <t>1 SA</t>
  </si>
  <si>
    <t>V S DF</t>
  </si>
  <si>
    <t>Conjuration</t>
  </si>
  <si>
    <t>Duration</t>
  </si>
  <si>
    <t>Range</t>
  </si>
  <si>
    <t>Casting</t>
  </si>
  <si>
    <t>Components</t>
  </si>
  <si>
    <t>School</t>
  </si>
  <si>
    <t>Spell</t>
  </si>
  <si>
    <t>Knowledge:  Dungeoneering</t>
  </si>
  <si>
    <t>PHB</t>
  </si>
  <si>
    <t>Reference</t>
  </si>
  <si>
    <t>Page</t>
  </si>
  <si>
    <t>DC</t>
  </si>
  <si>
    <t>Cast?</t>
  </si>
  <si>
    <t>Prayers per Day</t>
  </si>
  <si>
    <t>Daily Spells by Level</t>
  </si>
  <si>
    <t>0th</t>
  </si>
  <si>
    <t>1st</t>
  </si>
  <si>
    <t>2nd</t>
  </si>
  <si>
    <t>4th</t>
  </si>
  <si>
    <t>Total Daily Spells</t>
  </si>
  <si>
    <t>Ranger Spells</t>
  </si>
  <si>
    <t>Wisdom Bonus</t>
  </si>
  <si>
    <t>Summon Nature’s Ally I</t>
  </si>
  <si>
    <t>¨</t>
  </si>
  <si>
    <t>Daily Spells</t>
  </si>
  <si>
    <t>Known Spells</t>
  </si>
  <si>
    <t>Simple Weapons, Light Armor, Shields</t>
  </si>
  <si>
    <t>-2</t>
  </si>
  <si>
    <t>Tika</t>
  </si>
  <si>
    <t>Female</t>
  </si>
  <si>
    <t>+2 while underground</t>
  </si>
  <si>
    <t>Grapple</t>
  </si>
  <si>
    <t>+1 within 30’</t>
  </si>
  <si>
    <t>Ranger 5</t>
  </si>
  <si>
    <t>Favored Enemy:  Undead</t>
  </si>
  <si>
    <t>9th:  Weapon Focus (Longbow)</t>
  </si>
  <si>
    <t>Blunt Arrows</t>
  </si>
  <si>
    <t>Piercing</t>
  </si>
  <si>
    <t>Bludgeoning</t>
  </si>
  <si>
    <t>Mithral Chain Barding +1</t>
  </si>
  <si>
    <t>Hoof Attack</t>
  </si>
  <si>
    <t>Greataxe +1, 2nd Attack</t>
  </si>
  <si>
    <t>2nd Shot</t>
  </si>
  <si>
    <t>3rd Shot, Rapid Firing</t>
  </si>
  <si>
    <r>
      <t xml:space="preserve">4th Shot, </t>
    </r>
    <r>
      <rPr>
        <i/>
        <sz val="12"/>
        <rFont val="Times New Roman"/>
        <family val="1"/>
      </rPr>
      <t>haste</t>
    </r>
  </si>
  <si>
    <t>Dagger +1</t>
  </si>
  <si>
    <t>1d3</t>
  </si>
  <si>
    <t>19-20, x2</t>
  </si>
  <si>
    <t>Prcg/Slsh</t>
  </si>
  <si>
    <t>Wealth Cap:</t>
  </si>
  <si>
    <r>
      <t xml:space="preserve">Wand of </t>
    </r>
    <r>
      <rPr>
        <i/>
        <sz val="12"/>
        <rFont val="Times New Roman"/>
        <family val="1"/>
      </rPr>
      <t>Cure Light Wounds</t>
    </r>
  </si>
  <si>
    <t>50 charges</t>
  </si>
  <si>
    <t>Healing Belt</t>
  </si>
  <si>
    <t>Greater Crystal of Aquatic Action</t>
  </si>
  <si>
    <t>Alchemist’s Fire:  5</t>
  </si>
  <si>
    <t>+1 vs. Favored Enemy</t>
  </si>
  <si>
    <t>Dragonbane Composite Longbow Str +4</t>
  </si>
  <si>
    <t>Amulet of Natural Armor +1</t>
  </si>
  <si>
    <t>Crystal of Electrical Assault, Lesser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</si>
</sst>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i/>
      <sz val="14"/>
      <color indexed="57"/>
      <name val="Times New Roman"/>
      <family val="1"/>
    </font>
    <font>
      <i/>
      <sz val="22"/>
      <color indexed="44"/>
      <name val="Times New Roman"/>
      <family val="1"/>
    </font>
    <font>
      <i/>
      <sz val="12"/>
      <color indexed="42"/>
      <name val="Times New Roman"/>
      <family val="1"/>
    </font>
    <font>
      <i/>
      <sz val="18"/>
      <color indexed="10"/>
      <name val="Times New Roman"/>
      <family val="1"/>
    </font>
    <font>
      <b/>
      <sz val="13"/>
      <color rgb="FF00CC00"/>
      <name val="Times New Roman"/>
      <family val="1"/>
    </font>
    <font>
      <sz val="13"/>
      <color rgb="FFFFC000"/>
      <name val="Times New Roman"/>
      <family val="1"/>
    </font>
    <font>
      <b/>
      <sz val="13"/>
      <color rgb="FF7030A0"/>
      <name val="Times New Roman"/>
      <family val="1"/>
    </font>
    <font>
      <b/>
      <sz val="13"/>
      <color rgb="FF0000FF"/>
      <name val="Times New Roman"/>
      <family val="1"/>
    </font>
    <font>
      <b/>
      <sz val="13"/>
      <color rgb="FFFFC000"/>
      <name val="Times New Roman"/>
      <family val="1"/>
    </font>
    <font>
      <sz val="13"/>
      <color rgb="FFFF0000"/>
      <name val="Times New Roman"/>
      <family val="1"/>
    </font>
    <font>
      <b/>
      <sz val="13"/>
      <color rgb="FF00B050"/>
      <name val="Times New Roman"/>
      <family val="1"/>
    </font>
    <font>
      <b/>
      <sz val="12"/>
      <color rgb="FFFFC000"/>
      <name val="Times New Roman"/>
      <family val="1"/>
    </font>
    <font>
      <sz val="12"/>
      <color rgb="FFFFC000"/>
      <name val="Times New Roman"/>
      <family val="1"/>
    </font>
    <font>
      <i/>
      <sz val="12"/>
      <name val="Times New Roman"/>
      <family val="1"/>
    </font>
    <font>
      <b/>
      <sz val="12"/>
      <color indexed="81"/>
      <name val="Times New Roman"/>
      <family val="1"/>
    </font>
    <font>
      <i/>
      <sz val="18"/>
      <color rgb="FF008000"/>
      <name val="Times New Roman"/>
      <family val="1"/>
    </font>
    <font>
      <sz val="13"/>
      <color rgb="FF008000"/>
      <name val="Times New Roman"/>
      <family val="1"/>
    </font>
    <font>
      <b/>
      <sz val="13"/>
      <color indexed="20"/>
      <name val="Times New Roman"/>
      <family val="1"/>
    </font>
    <font>
      <i/>
      <sz val="12"/>
      <color indexed="9"/>
      <name val="Times New Roman"/>
      <family val="1"/>
    </font>
    <font>
      <i/>
      <sz val="20"/>
      <color theme="7" tint="0.39997558519241921"/>
      <name val="Times New Roman"/>
      <family val="1"/>
    </font>
    <font>
      <sz val="12"/>
      <name val="Times New Roman"/>
      <family val="1"/>
      <charset val="1"/>
    </font>
    <font>
      <sz val="10"/>
      <name val="Arial"/>
      <family val="2"/>
    </font>
    <font>
      <i/>
      <sz val="18"/>
      <color indexed="12"/>
      <name val="Times New Roman"/>
      <family val="1"/>
    </font>
    <font>
      <sz val="13"/>
      <name val="Wingdings"/>
      <charset val="2"/>
    </font>
    <font>
      <i/>
      <sz val="18"/>
      <color rgb="FF0000FF"/>
      <name val="Times New Roman"/>
      <family val="1"/>
    </font>
    <font>
      <i/>
      <sz val="18"/>
      <color rgb="FF7030A0"/>
      <name val="Times New Roman"/>
      <family val="1"/>
    </font>
    <font>
      <b/>
      <sz val="12"/>
      <color theme="0"/>
      <name val="Times New Roman"/>
      <family val="1"/>
    </font>
    <font>
      <i/>
      <sz val="12"/>
      <color indexed="81"/>
      <name val="Times New Roman"/>
      <family val="1"/>
    </font>
    <font>
      <i/>
      <sz val="13"/>
      <name val="Times New Roman"/>
      <family val="1"/>
    </font>
  </fonts>
  <fills count="22">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theme="0" tint="-0.249977111117893"/>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55"/>
      </patternFill>
    </fill>
    <fill>
      <patternFill patternType="solid">
        <fgColor rgb="FFCCFFCC"/>
        <bgColor indexed="55"/>
      </patternFill>
    </fill>
    <fill>
      <patternFill patternType="solid">
        <fgColor rgb="FFCCFFCC"/>
        <bgColor indexed="64"/>
      </patternFill>
    </fill>
    <fill>
      <patternFill patternType="solid">
        <fgColor rgb="FFFFFF00"/>
        <bgColor indexed="64"/>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tint="-4.9989318521683403E-2"/>
        <bgColor indexed="64"/>
      </patternFill>
    </fill>
    <fill>
      <patternFill patternType="solid">
        <fgColor theme="7" tint="0.39997558519241921"/>
        <bgColor indexed="64"/>
      </patternFill>
    </fill>
  </fills>
  <borders count="129">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style="medium">
        <color indexed="64"/>
      </top>
      <bottom style="medium">
        <color indexed="64"/>
      </bottom>
      <diagonal/>
    </border>
    <border>
      <left/>
      <right style="double">
        <color indexed="64"/>
      </right>
      <top/>
      <bottom style="thin">
        <color indexed="64"/>
      </bottom>
      <diagonal/>
    </border>
    <border>
      <left style="double">
        <color indexed="64"/>
      </left>
      <right/>
      <top style="double">
        <color indexed="64"/>
      </top>
      <bottom style="thick">
        <color rgb="FFFFC000"/>
      </bottom>
      <diagonal/>
    </border>
    <border>
      <left/>
      <right/>
      <top style="double">
        <color indexed="64"/>
      </top>
      <bottom style="thick">
        <color rgb="FFFFC000"/>
      </bottom>
      <diagonal/>
    </border>
    <border>
      <left/>
      <right style="double">
        <color indexed="64"/>
      </right>
      <top style="double">
        <color indexed="64"/>
      </top>
      <bottom style="thick">
        <color rgb="FFFFC000"/>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double">
        <color indexed="64"/>
      </top>
      <bottom style="medium">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hair">
        <color indexed="64"/>
      </top>
      <bottom/>
      <diagonal/>
    </border>
    <border>
      <left style="hair">
        <color indexed="64"/>
      </left>
      <right/>
      <top style="medium">
        <color indexed="64"/>
      </top>
      <bottom style="hair">
        <color indexed="64"/>
      </bottom>
      <diagonal/>
    </border>
    <border>
      <left style="double">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medium">
        <color indexed="64"/>
      </top>
      <bottom/>
      <diagonal/>
    </border>
    <border>
      <left style="double">
        <color indexed="64"/>
      </left>
      <right style="hair">
        <color indexed="64"/>
      </right>
      <top style="hair">
        <color indexed="64"/>
      </top>
      <bottom style="hair">
        <color indexed="64"/>
      </bottom>
      <diagonal/>
    </border>
    <border>
      <left style="double">
        <color indexed="64"/>
      </left>
      <right style="double">
        <color indexed="64"/>
      </right>
      <top/>
      <bottom/>
      <diagonal/>
    </border>
    <border>
      <left/>
      <right style="hair">
        <color indexed="64"/>
      </right>
      <top style="medium">
        <color indexed="64"/>
      </top>
      <bottom style="hair">
        <color indexed="64"/>
      </bottom>
      <diagonal/>
    </border>
    <border>
      <left/>
      <right style="thin">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ck">
        <color indexed="16"/>
      </bottom>
      <diagonal/>
    </border>
    <border>
      <left/>
      <right/>
      <top style="double">
        <color indexed="64"/>
      </top>
      <bottom style="thick">
        <color indexed="16"/>
      </bottom>
      <diagonal/>
    </border>
    <border>
      <left style="double">
        <color indexed="64"/>
      </left>
      <right/>
      <top style="double">
        <color indexed="64"/>
      </top>
      <bottom style="thick">
        <color indexed="16"/>
      </bottom>
      <diagonal/>
    </border>
    <border>
      <left/>
      <right style="double">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thin">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diagonal/>
    </border>
    <border>
      <left style="hair">
        <color indexed="64"/>
      </left>
      <right style="double">
        <color indexed="64"/>
      </right>
      <top style="medium">
        <color indexed="64"/>
      </top>
      <bottom/>
      <diagonal/>
    </border>
    <border>
      <left style="hair">
        <color indexed="64"/>
      </left>
      <right style="double">
        <color indexed="64"/>
      </right>
      <top/>
      <bottom style="hair">
        <color indexed="64"/>
      </bottom>
      <diagonal/>
    </border>
    <border>
      <left style="hair">
        <color indexed="64"/>
      </left>
      <right style="double">
        <color indexed="64"/>
      </right>
      <top/>
      <bottom/>
      <diagonal/>
    </border>
  </borders>
  <cellStyleXfs count="11">
    <xf numFmtId="0" fontId="0" fillId="0" borderId="0"/>
    <xf numFmtId="0" fontId="34"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57" fillId="0" borderId="0"/>
    <xf numFmtId="0" fontId="58" fillId="0" borderId="0"/>
    <xf numFmtId="0" fontId="2" fillId="0" borderId="0"/>
    <xf numFmtId="0" fontId="58" fillId="0" borderId="0" applyFill="0" applyBorder="0"/>
    <xf numFmtId="0" fontId="1" fillId="0" borderId="0"/>
    <xf numFmtId="9" fontId="2" fillId="0" borderId="0" applyFont="0" applyFill="0" applyBorder="0" applyAlignment="0" applyProtection="0"/>
    <xf numFmtId="9" fontId="2" fillId="0" borderId="0" applyFont="0" applyFill="0" applyBorder="0" applyAlignment="0" applyProtection="0"/>
  </cellStyleXfs>
  <cellXfs count="533">
    <xf numFmtId="0" fontId="0" fillId="0" borderId="0" xfId="0"/>
    <xf numFmtId="0" fontId="37" fillId="0" borderId="39" xfId="0" applyFont="1" applyBorder="1" applyAlignment="1">
      <alignment horizontal="centerContinuous" vertical="center" wrapText="1"/>
    </xf>
    <xf numFmtId="0" fontId="45" fillId="11" borderId="42" xfId="0" applyNumberFormat="1" applyFont="1" applyFill="1" applyBorder="1" applyAlignment="1">
      <alignment horizontal="center" vertical="center" wrapText="1"/>
    </xf>
    <xf numFmtId="0" fontId="12" fillId="4" borderId="43" xfId="0" applyNumberFormat="1" applyFont="1" applyFill="1" applyBorder="1" applyAlignment="1">
      <alignment horizontal="center" vertical="center"/>
    </xf>
    <xf numFmtId="0" fontId="12" fillId="4" borderId="67" xfId="0" applyFont="1" applyFill="1" applyBorder="1" applyAlignment="1">
      <alignment horizontal="center" vertical="center"/>
    </xf>
    <xf numFmtId="0" fontId="40" fillId="0" borderId="39" xfId="0" applyFont="1" applyBorder="1" applyAlignment="1">
      <alignment horizontal="centerContinuous" vertical="center" wrapText="1"/>
    </xf>
    <xf numFmtId="0" fontId="38" fillId="3" borderId="69" xfId="0" applyFont="1" applyFill="1" applyBorder="1" applyAlignment="1">
      <alignment horizontal="right" vertical="center"/>
    </xf>
    <xf numFmtId="0" fontId="38" fillId="3" borderId="70" xfId="0" applyFont="1" applyFill="1" applyBorder="1" applyAlignment="1">
      <alignment horizontal="left" vertical="center"/>
    </xf>
    <xf numFmtId="0" fontId="20" fillId="3" borderId="70" xfId="0" applyFont="1" applyFill="1" applyBorder="1" applyAlignment="1">
      <alignment horizontal="left" vertical="center"/>
    </xf>
    <xf numFmtId="0" fontId="4" fillId="3" borderId="70" xfId="0" applyFont="1" applyFill="1" applyBorder="1" applyAlignment="1">
      <alignment horizontal="centerContinuous" vertical="center"/>
    </xf>
    <xf numFmtId="0" fontId="5" fillId="3" borderId="70" xfId="0" applyFont="1" applyFill="1" applyBorder="1" applyAlignment="1">
      <alignment horizontal="centerContinuous" vertical="center"/>
    </xf>
    <xf numFmtId="0" fontId="39" fillId="3" borderId="71" xfId="1" applyFont="1" applyFill="1" applyBorder="1" applyAlignment="1" applyProtection="1">
      <alignment horizontal="right" vertical="center"/>
    </xf>
    <xf numFmtId="0" fontId="0" fillId="0" borderId="0" xfId="0" applyAlignment="1">
      <alignment vertical="center"/>
    </xf>
    <xf numFmtId="0" fontId="6" fillId="0" borderId="1" xfId="0" applyFont="1" applyBorder="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Border="1" applyAlignment="1">
      <alignment horizontal="right" vertical="center"/>
    </xf>
    <xf numFmtId="0" fontId="7" fillId="0" borderId="2" xfId="0" applyFont="1" applyBorder="1" applyAlignment="1">
      <alignment horizontal="left" vertical="center"/>
    </xf>
    <xf numFmtId="0" fontId="7" fillId="0" borderId="0" xfId="0" applyFont="1" applyBorder="1" applyAlignment="1">
      <alignment horizontal="centerContinuous" vertical="center"/>
    </xf>
    <xf numFmtId="0" fontId="6" fillId="2" borderId="18" xfId="0" applyFont="1" applyFill="1" applyBorder="1" applyAlignment="1">
      <alignment horizontal="right" vertical="center"/>
    </xf>
    <xf numFmtId="0" fontId="6" fillId="2" borderId="58" xfId="0" applyFont="1" applyFill="1" applyBorder="1" applyAlignment="1">
      <alignment horizontal="right" vertical="center"/>
    </xf>
    <xf numFmtId="49" fontId="7" fillId="0" borderId="57" xfId="0" applyNumberFormat="1" applyFont="1" applyBorder="1" applyAlignment="1">
      <alignment horizontal="center" vertical="center"/>
    </xf>
    <xf numFmtId="49" fontId="2" fillId="0" borderId="29" xfId="0" applyNumberFormat="1" applyFont="1" applyFill="1" applyBorder="1" applyAlignment="1">
      <alignment horizontal="centerContinuous" vertical="center"/>
    </xf>
    <xf numFmtId="0" fontId="2" fillId="0" borderId="37" xfId="0" applyFont="1" applyBorder="1" applyAlignment="1">
      <alignment horizontal="centerContinuous" vertical="center"/>
    </xf>
    <xf numFmtId="0" fontId="47" fillId="2" borderId="13" xfId="0" applyFont="1" applyFill="1" applyBorder="1" applyAlignment="1">
      <alignment horizontal="right" vertical="center"/>
    </xf>
    <xf numFmtId="0" fontId="7" fillId="0" borderId="14" xfId="0" applyFont="1" applyFill="1" applyBorder="1" applyAlignment="1">
      <alignment horizontal="center" vertical="center"/>
    </xf>
    <xf numFmtId="0" fontId="8" fillId="3" borderId="16" xfId="0" applyFont="1" applyFill="1" applyBorder="1" applyAlignment="1">
      <alignment horizontal="right" vertical="center"/>
    </xf>
    <xf numFmtId="0" fontId="26" fillId="0" borderId="17" xfId="0" applyNumberFormat="1" applyFont="1" applyBorder="1" applyAlignment="1">
      <alignment horizontal="center" vertical="center"/>
    </xf>
    <xf numFmtId="0" fontId="8" fillId="2" borderId="15" xfId="0" applyFont="1" applyFill="1" applyBorder="1" applyAlignment="1">
      <alignment horizontal="right" vertical="center"/>
    </xf>
    <xf numFmtId="0" fontId="13" fillId="3" borderId="5" xfId="0" applyFont="1" applyFill="1" applyBorder="1" applyAlignment="1">
      <alignment horizontal="right" vertical="center"/>
    </xf>
    <xf numFmtId="0" fontId="7" fillId="0" borderId="3" xfId="0" quotePrefix="1" applyFont="1" applyBorder="1" applyAlignment="1">
      <alignment horizontal="center" vertical="center"/>
    </xf>
    <xf numFmtId="49" fontId="26" fillId="0" borderId="17" xfId="0" applyNumberFormat="1" applyFont="1" applyBorder="1" applyAlignment="1">
      <alignment horizontal="center" vertical="center"/>
    </xf>
    <xf numFmtId="0" fontId="8" fillId="2" borderId="4" xfId="0" applyFont="1" applyFill="1" applyBorder="1" applyAlignment="1">
      <alignment horizontal="right" vertical="center"/>
    </xf>
    <xf numFmtId="164" fontId="6" fillId="9" borderId="36" xfId="0" applyNumberFormat="1" applyFont="1" applyFill="1" applyBorder="1" applyAlignment="1">
      <alignment horizontal="center" vertical="center"/>
    </xf>
    <xf numFmtId="0" fontId="7" fillId="0" borderId="0" xfId="0" applyFont="1" applyBorder="1" applyAlignment="1">
      <alignment horizontal="left" vertical="center"/>
    </xf>
    <xf numFmtId="0" fontId="10" fillId="3" borderId="5"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41" fillId="3" borderId="5" xfId="0" applyFont="1" applyFill="1" applyBorder="1" applyAlignment="1">
      <alignment horizontal="right" vertical="center"/>
    </xf>
    <xf numFmtId="0" fontId="11" fillId="2" borderId="4" xfId="0" applyFont="1" applyFill="1" applyBorder="1" applyAlignment="1">
      <alignment horizontal="right" vertical="center"/>
    </xf>
    <xf numFmtId="0" fontId="22" fillId="3" borderId="5" xfId="0" applyFont="1" applyFill="1" applyBorder="1" applyAlignment="1">
      <alignment horizontal="right" vertical="center"/>
    </xf>
    <xf numFmtId="0" fontId="9" fillId="0" borderId="3" xfId="0" applyFont="1" applyBorder="1" applyAlignment="1">
      <alignment horizontal="center" vertical="center"/>
    </xf>
    <xf numFmtId="0" fontId="14" fillId="3" borderId="19" xfId="0" applyFont="1" applyFill="1" applyBorder="1" applyAlignment="1">
      <alignment horizontal="right" vertical="center"/>
    </xf>
    <xf numFmtId="0" fontId="7" fillId="0" borderId="29" xfId="0" quotePrefix="1" applyFont="1" applyBorder="1" applyAlignment="1">
      <alignment horizontal="center" vertical="center"/>
    </xf>
    <xf numFmtId="49" fontId="26" fillId="0" borderId="29" xfId="0" applyNumberFormat="1" applyFont="1" applyBorder="1" applyAlignment="1">
      <alignment horizontal="center" vertical="center"/>
    </xf>
    <xf numFmtId="0" fontId="11" fillId="2" borderId="30" xfId="0" applyFont="1" applyFill="1" applyBorder="1" applyAlignment="1">
      <alignment horizontal="righ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25" fillId="0" borderId="28"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5" fillId="0" borderId="0" xfId="0" applyFont="1" applyBorder="1" applyAlignment="1">
      <alignment vertical="center"/>
    </xf>
    <xf numFmtId="0" fontId="12" fillId="4" borderId="26" xfId="0" applyFont="1" applyFill="1" applyBorder="1" applyAlignment="1">
      <alignment horizontal="centerContinuous" vertical="center"/>
    </xf>
    <xf numFmtId="0" fontId="12" fillId="4" borderId="27" xfId="0" applyFont="1" applyFill="1" applyBorder="1" applyAlignment="1">
      <alignment horizontal="center" vertical="center"/>
    </xf>
    <xf numFmtId="0" fontId="12" fillId="4" borderId="27" xfId="0" applyFont="1" applyFill="1" applyBorder="1" applyAlignment="1">
      <alignment horizontal="center" vertical="center" wrapText="1"/>
    </xf>
    <xf numFmtId="0" fontId="12" fillId="4" borderId="27" xfId="0" applyNumberFormat="1" applyFont="1" applyFill="1" applyBorder="1" applyAlignment="1">
      <alignment horizontal="center" vertical="center" wrapText="1"/>
    </xf>
    <xf numFmtId="0" fontId="4" fillId="0" borderId="0" xfId="0" applyFont="1" applyBorder="1" applyAlignment="1">
      <alignment vertical="center"/>
    </xf>
    <xf numFmtId="0" fontId="8" fillId="0" borderId="1" xfId="0" applyFont="1" applyFill="1" applyBorder="1" applyAlignment="1">
      <alignment vertical="center"/>
    </xf>
    <xf numFmtId="0" fontId="6" fillId="0" borderId="32" xfId="0" applyNumberFormat="1" applyFont="1" applyFill="1" applyBorder="1" applyAlignment="1">
      <alignment horizontal="center" vertical="center"/>
    </xf>
    <xf numFmtId="49" fontId="17" fillId="0" borderId="32" xfId="0" applyNumberFormat="1" applyFont="1" applyFill="1" applyBorder="1" applyAlignment="1">
      <alignment horizontal="center" vertical="center"/>
    </xf>
    <xf numFmtId="0" fontId="17" fillId="0" borderId="33"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0" fontId="42" fillId="11" borderId="33" xfId="0" applyNumberFormat="1" applyFont="1" applyFill="1" applyBorder="1" applyAlignment="1">
      <alignment horizontal="center" vertical="center"/>
    </xf>
    <xf numFmtId="0" fontId="7" fillId="0" borderId="34" xfId="0" applyNumberFormat="1" applyFont="1" applyFill="1" applyBorder="1" applyAlignment="1">
      <alignment horizontal="center" vertical="center"/>
    </xf>
    <xf numFmtId="0" fontId="43" fillId="0" borderId="1" xfId="0" applyFont="1" applyFill="1" applyBorder="1" applyAlignment="1">
      <alignment vertical="center"/>
    </xf>
    <xf numFmtId="0" fontId="6" fillId="0" borderId="32" xfId="0" applyFont="1" applyFill="1" applyBorder="1" applyAlignment="1">
      <alignment horizontal="center" vertical="center"/>
    </xf>
    <xf numFmtId="49" fontId="24" fillId="0" borderId="32" xfId="0" applyNumberFormat="1" applyFont="1" applyFill="1" applyBorder="1" applyAlignment="1">
      <alignment horizontal="center" vertical="center"/>
    </xf>
    <xf numFmtId="0" fontId="24" fillId="0" borderId="33" xfId="0" applyNumberFormat="1" applyFont="1" applyFill="1" applyBorder="1" applyAlignment="1">
      <alignment horizontal="center" vertical="center"/>
    </xf>
    <xf numFmtId="0" fontId="7" fillId="0" borderId="32" xfId="0" applyFont="1" applyFill="1" applyBorder="1" applyAlignment="1">
      <alignment horizontal="center" vertical="center" wrapText="1"/>
    </xf>
    <xf numFmtId="1" fontId="7" fillId="0" borderId="32" xfId="0" applyNumberFormat="1" applyFont="1" applyFill="1" applyBorder="1" applyAlignment="1">
      <alignment horizontal="center" vertical="center" wrapText="1"/>
    </xf>
    <xf numFmtId="0" fontId="44" fillId="0" borderId="65" xfId="0" applyFont="1" applyFill="1" applyBorder="1" applyAlignment="1">
      <alignment vertical="center"/>
    </xf>
    <xf numFmtId="0" fontId="6" fillId="0" borderId="66" xfId="0" applyFont="1" applyFill="1" applyBorder="1" applyAlignment="1">
      <alignment horizontal="center" vertical="center"/>
    </xf>
    <xf numFmtId="49" fontId="28" fillId="0" borderId="66" xfId="0" applyNumberFormat="1" applyFont="1" applyFill="1" applyBorder="1" applyAlignment="1">
      <alignment horizontal="center" vertical="center"/>
    </xf>
    <xf numFmtId="0" fontId="28" fillId="0" borderId="66" xfId="0" applyNumberFormat="1" applyFont="1" applyFill="1" applyBorder="1" applyAlignment="1">
      <alignment horizontal="center" vertical="center"/>
    </xf>
    <xf numFmtId="0" fontId="7" fillId="0" borderId="66" xfId="0" applyFont="1" applyFill="1" applyBorder="1" applyAlignment="1">
      <alignment horizontal="center" vertical="center" wrapText="1"/>
    </xf>
    <xf numFmtId="1" fontId="7" fillId="0" borderId="66" xfId="0" applyNumberFormat="1" applyFont="1" applyFill="1" applyBorder="1" applyAlignment="1">
      <alignment horizontal="center" vertical="center" wrapText="1"/>
    </xf>
    <xf numFmtId="0" fontId="42" fillId="11" borderId="66" xfId="0" applyNumberFormat="1" applyFont="1" applyFill="1" applyBorder="1" applyAlignment="1">
      <alignment horizontal="center" vertical="center"/>
    </xf>
    <xf numFmtId="0" fontId="11" fillId="0" borderId="1" xfId="0" applyFont="1" applyFill="1" applyBorder="1" applyAlignment="1">
      <alignment vertical="center"/>
    </xf>
    <xf numFmtId="0" fontId="7" fillId="0" borderId="32" xfId="0" applyNumberFormat="1" applyFont="1" applyFill="1" applyBorder="1" applyAlignment="1">
      <alignment horizontal="center" vertical="center"/>
    </xf>
    <xf numFmtId="49" fontId="16" fillId="0" borderId="32" xfId="0" applyNumberFormat="1" applyFont="1" applyFill="1" applyBorder="1" applyAlignment="1">
      <alignment horizontal="center" vertical="center"/>
    </xf>
    <xf numFmtId="0" fontId="16" fillId="0" borderId="33"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19" fillId="0" borderId="0" xfId="0" applyFont="1" applyBorder="1" applyAlignment="1">
      <alignment vertical="center"/>
    </xf>
    <xf numFmtId="0" fontId="13" fillId="0" borderId="1" xfId="0" applyFont="1" applyFill="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32" xfId="0" applyNumberFormat="1" applyFont="1" applyFill="1" applyBorder="1" applyAlignment="1">
      <alignment horizontal="center" vertical="center"/>
    </xf>
    <xf numFmtId="0" fontId="23" fillId="0" borderId="33"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0" fillId="0" borderId="1" xfId="0" applyFont="1" applyFill="1" applyBorder="1" applyAlignment="1">
      <alignment vertical="center"/>
    </xf>
    <xf numFmtId="49" fontId="27" fillId="0" borderId="32" xfId="0" applyNumberFormat="1" applyFont="1" applyFill="1" applyBorder="1" applyAlignment="1">
      <alignment horizontal="center" vertical="center"/>
    </xf>
    <xf numFmtId="0" fontId="27" fillId="0" borderId="33" xfId="0" applyNumberFormat="1" applyFont="1" applyFill="1" applyBorder="1" applyAlignment="1">
      <alignment horizontal="center" vertical="center"/>
    </xf>
    <xf numFmtId="0" fontId="11" fillId="5" borderId="1" xfId="0" applyFont="1" applyFill="1" applyBorder="1" applyAlignment="1">
      <alignment vertical="center"/>
    </xf>
    <xf numFmtId="0" fontId="7" fillId="5" borderId="32" xfId="0" applyNumberFormat="1" applyFont="1" applyFill="1" applyBorder="1" applyAlignment="1">
      <alignment horizontal="center" vertical="center"/>
    </xf>
    <xf numFmtId="49" fontId="16" fillId="5" borderId="32" xfId="0" applyNumberFormat="1" applyFont="1" applyFill="1" applyBorder="1" applyAlignment="1">
      <alignment horizontal="center" vertical="center"/>
    </xf>
    <xf numFmtId="0" fontId="16" fillId="5" borderId="33" xfId="0" applyNumberFormat="1" applyFont="1" applyFill="1" applyBorder="1" applyAlignment="1">
      <alignment horizontal="center" vertical="center"/>
    </xf>
    <xf numFmtId="49" fontId="7" fillId="5" borderId="33" xfId="0" applyNumberFormat="1" applyFont="1" applyFill="1" applyBorder="1" applyAlignment="1">
      <alignment horizontal="center" vertical="center"/>
    </xf>
    <xf numFmtId="0" fontId="33" fillId="5" borderId="33" xfId="0" applyNumberFormat="1" applyFont="1" applyFill="1" applyBorder="1" applyAlignment="1">
      <alignment horizontal="center" vertical="center"/>
    </xf>
    <xf numFmtId="0" fontId="7" fillId="5" borderId="34" xfId="0" applyNumberFormat="1" applyFont="1" applyFill="1" applyBorder="1" applyAlignment="1">
      <alignment horizontal="center" vertical="center"/>
    </xf>
    <xf numFmtId="0" fontId="31" fillId="0" borderId="0" xfId="0" applyFont="1" applyBorder="1" applyAlignment="1">
      <alignment vertical="center"/>
    </xf>
    <xf numFmtId="0" fontId="11" fillId="6" borderId="1" xfId="0" applyFont="1" applyFill="1" applyBorder="1" applyAlignment="1">
      <alignment vertical="center"/>
    </xf>
    <xf numFmtId="0" fontId="7" fillId="6" borderId="32" xfId="0" applyNumberFormat="1" applyFont="1" applyFill="1" applyBorder="1" applyAlignment="1">
      <alignment horizontal="center" vertical="center"/>
    </xf>
    <xf numFmtId="49" fontId="16" fillId="6" borderId="32" xfId="0" applyNumberFormat="1" applyFont="1" applyFill="1" applyBorder="1" applyAlignment="1">
      <alignment horizontal="center" vertical="center"/>
    </xf>
    <xf numFmtId="0" fontId="16" fillId="6" borderId="33" xfId="0" applyNumberFormat="1" applyFont="1" applyFill="1" applyBorder="1" applyAlignment="1">
      <alignment horizontal="center" vertical="center"/>
    </xf>
    <xf numFmtId="49" fontId="7" fillId="6" borderId="33" xfId="0" applyNumberFormat="1" applyFont="1" applyFill="1" applyBorder="1" applyAlignment="1">
      <alignment horizontal="center" vertical="center"/>
    </xf>
    <xf numFmtId="0" fontId="7" fillId="6" borderId="34" xfId="0"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32" xfId="0" applyNumberFormat="1" applyFont="1" applyFill="1" applyBorder="1" applyAlignment="1">
      <alignment horizontal="center" vertical="center"/>
    </xf>
    <xf numFmtId="0" fontId="23" fillId="5" borderId="33"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32" xfId="0" applyNumberFormat="1" applyFont="1" applyFill="1" applyBorder="1" applyAlignment="1">
      <alignment horizontal="center" vertical="center"/>
    </xf>
    <xf numFmtId="0" fontId="28" fillId="0" borderId="33"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32" xfId="0" applyNumberFormat="1" applyFont="1" applyFill="1" applyBorder="1" applyAlignment="1">
      <alignment horizontal="center" vertical="center"/>
    </xf>
    <xf numFmtId="0" fontId="23" fillId="7" borderId="33" xfId="0" applyNumberFormat="1" applyFont="1" applyFill="1" applyBorder="1" applyAlignment="1">
      <alignment horizontal="center" vertical="center"/>
    </xf>
    <xf numFmtId="0" fontId="23" fillId="6" borderId="33" xfId="0" applyNumberFormat="1" applyFont="1" applyFill="1" applyBorder="1" applyAlignment="1">
      <alignment horizontal="center" vertical="center"/>
    </xf>
    <xf numFmtId="0" fontId="11" fillId="2" borderId="1" xfId="0" applyFont="1" applyFill="1" applyBorder="1" applyAlignment="1">
      <alignment vertical="center"/>
    </xf>
    <xf numFmtId="0" fontId="7" fillId="2" borderId="32" xfId="0" applyNumberFormat="1" applyFont="1" applyFill="1" applyBorder="1" applyAlignment="1">
      <alignment horizontal="center" vertical="center"/>
    </xf>
    <xf numFmtId="49" fontId="16" fillId="2" borderId="32" xfId="0" applyNumberFormat="1" applyFont="1" applyFill="1" applyBorder="1" applyAlignment="1">
      <alignment horizontal="center" vertical="center"/>
    </xf>
    <xf numFmtId="0" fontId="16" fillId="2" borderId="33" xfId="0" applyNumberFormat="1" applyFont="1" applyFill="1" applyBorder="1" applyAlignment="1">
      <alignment horizontal="center" vertical="center"/>
    </xf>
    <xf numFmtId="49" fontId="7" fillId="2" borderId="33" xfId="0" applyNumberFormat="1" applyFont="1" applyFill="1" applyBorder="1" applyAlignment="1">
      <alignment horizontal="center" vertical="center"/>
    </xf>
    <xf numFmtId="0" fontId="7" fillId="2" borderId="34" xfId="0" applyNumberFormat="1" applyFont="1" applyFill="1" applyBorder="1" applyAlignment="1">
      <alignment horizontal="center" vertical="center"/>
    </xf>
    <xf numFmtId="0" fontId="22" fillId="8" borderId="1" xfId="0" applyFont="1" applyFill="1" applyBorder="1" applyAlignment="1">
      <alignment vertical="center"/>
    </xf>
    <xf numFmtId="0" fontId="7" fillId="8" borderId="32" xfId="0" applyNumberFormat="1" applyFont="1" applyFill="1" applyBorder="1" applyAlignment="1">
      <alignment horizontal="center" vertical="center"/>
    </xf>
    <xf numFmtId="49" fontId="28" fillId="8" borderId="32" xfId="0" applyNumberFormat="1" applyFont="1" applyFill="1" applyBorder="1" applyAlignment="1">
      <alignment horizontal="center" vertical="center"/>
    </xf>
    <xf numFmtId="0" fontId="28" fillId="8" borderId="33" xfId="0" applyNumberFormat="1" applyFont="1" applyFill="1" applyBorder="1" applyAlignment="1">
      <alignment horizontal="center" vertical="center"/>
    </xf>
    <xf numFmtId="49" fontId="7" fillId="8" borderId="33" xfId="0" applyNumberFormat="1" applyFont="1" applyFill="1" applyBorder="1" applyAlignment="1">
      <alignment horizontal="center" vertical="center"/>
    </xf>
    <xf numFmtId="0" fontId="7" fillId="8" borderId="34" xfId="0" applyNumberFormat="1" applyFont="1" applyFill="1" applyBorder="1" applyAlignment="1">
      <alignment horizontal="center" vertical="center"/>
    </xf>
    <xf numFmtId="0" fontId="13" fillId="8" borderId="1" xfId="0" applyFont="1" applyFill="1" applyBorder="1" applyAlignment="1">
      <alignment vertical="center"/>
    </xf>
    <xf numFmtId="49" fontId="24" fillId="8" borderId="32" xfId="0" applyNumberFormat="1" applyFont="1" applyFill="1" applyBorder="1" applyAlignment="1">
      <alignment horizontal="center" vertical="center"/>
    </xf>
    <xf numFmtId="0" fontId="24" fillId="8" borderId="33"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32" xfId="0" applyNumberFormat="1" applyFont="1" applyFill="1" applyBorder="1" applyAlignment="1">
      <alignment horizontal="center" vertical="center"/>
    </xf>
    <xf numFmtId="0" fontId="24" fillId="5" borderId="33" xfId="0" applyNumberFormat="1" applyFont="1" applyFill="1" applyBorder="1" applyAlignment="1">
      <alignment horizontal="center" vertical="center"/>
    </xf>
    <xf numFmtId="0" fontId="14" fillId="2" borderId="1" xfId="0" applyFont="1" applyFill="1" applyBorder="1" applyAlignment="1">
      <alignment vertical="center"/>
    </xf>
    <xf numFmtId="49" fontId="23" fillId="2" borderId="32" xfId="0" applyNumberFormat="1" applyFont="1" applyFill="1" applyBorder="1" applyAlignment="1">
      <alignment horizontal="center" vertical="center"/>
    </xf>
    <xf numFmtId="0" fontId="23" fillId="2" borderId="33" xfId="0" applyNumberFormat="1" applyFont="1" applyFill="1" applyBorder="1" applyAlignment="1">
      <alignment horizontal="center" vertical="center"/>
    </xf>
    <xf numFmtId="0" fontId="14" fillId="10" borderId="1" xfId="0" applyFont="1" applyFill="1" applyBorder="1" applyAlignment="1">
      <alignment vertical="center"/>
    </xf>
    <xf numFmtId="0" fontId="7" fillId="13" borderId="32" xfId="0" applyNumberFormat="1" applyFont="1" applyFill="1" applyBorder="1" applyAlignment="1">
      <alignment horizontal="center" vertical="center"/>
    </xf>
    <xf numFmtId="49" fontId="28" fillId="13" borderId="32" xfId="0" applyNumberFormat="1" applyFont="1" applyFill="1" applyBorder="1" applyAlignment="1">
      <alignment horizontal="center" vertical="center"/>
    </xf>
    <xf numFmtId="0" fontId="28" fillId="13" borderId="33" xfId="0" applyNumberFormat="1" applyFont="1" applyFill="1" applyBorder="1" applyAlignment="1">
      <alignment horizontal="center" vertical="center"/>
    </xf>
    <xf numFmtId="49" fontId="7" fillId="13" borderId="33" xfId="0" applyNumberFormat="1" applyFont="1" applyFill="1" applyBorder="1" applyAlignment="1">
      <alignment horizontal="center" vertical="center"/>
    </xf>
    <xf numFmtId="49" fontId="7" fillId="10" borderId="33" xfId="0" applyNumberFormat="1" applyFont="1" applyFill="1" applyBorder="1" applyAlignment="1">
      <alignment horizontal="center" vertical="center"/>
    </xf>
    <xf numFmtId="0" fontId="7" fillId="10" borderId="34" xfId="0" applyNumberFormat="1" applyFont="1" applyFill="1" applyBorder="1" applyAlignment="1">
      <alignment horizontal="center" vertical="center"/>
    </xf>
    <xf numFmtId="0" fontId="7" fillId="2" borderId="34" xfId="0" quotePrefix="1" applyNumberFormat="1" applyFont="1" applyFill="1" applyBorder="1" applyAlignment="1">
      <alignment horizontal="center" vertical="center"/>
    </xf>
    <xf numFmtId="0" fontId="13" fillId="2" borderId="1" xfId="0" applyFont="1" applyFill="1" applyBorder="1" applyAlignment="1">
      <alignment vertical="center"/>
    </xf>
    <xf numFmtId="49" fontId="24" fillId="2" borderId="32" xfId="0" applyNumberFormat="1" applyFont="1" applyFill="1" applyBorder="1" applyAlignment="1">
      <alignment horizontal="center" vertical="center"/>
    </xf>
    <xf numFmtId="0" fontId="24" fillId="2" borderId="33" xfId="0" applyNumberFormat="1" applyFont="1" applyFill="1" applyBorder="1" applyAlignment="1">
      <alignment horizontal="center" vertical="center"/>
    </xf>
    <xf numFmtId="0" fontId="13" fillId="6" borderId="9" xfId="0" applyFont="1" applyFill="1" applyBorder="1" applyAlignment="1">
      <alignment vertical="center"/>
    </xf>
    <xf numFmtId="0" fontId="7" fillId="6" borderId="62" xfId="0" applyNumberFormat="1" applyFont="1" applyFill="1" applyBorder="1" applyAlignment="1">
      <alignment horizontal="center" vertical="center"/>
    </xf>
    <xf numFmtId="49" fontId="24" fillId="6" borderId="62" xfId="0" applyNumberFormat="1" applyFont="1" applyFill="1" applyBorder="1" applyAlignment="1">
      <alignment horizontal="center" vertical="center"/>
    </xf>
    <xf numFmtId="0" fontId="24" fillId="6" borderId="63" xfId="0" applyNumberFormat="1" applyFont="1" applyFill="1" applyBorder="1" applyAlignment="1">
      <alignment horizontal="center" vertical="center"/>
    </xf>
    <xf numFmtId="49" fontId="7" fillId="6" borderId="63" xfId="0" applyNumberFormat="1" applyFont="1" applyFill="1" applyBorder="1" applyAlignment="1">
      <alignment horizontal="center" vertical="center"/>
    </xf>
    <xf numFmtId="0" fontId="42" fillId="11" borderId="62" xfId="0" applyNumberFormat="1" applyFont="1" applyFill="1" applyBorder="1" applyAlignment="1">
      <alignment horizontal="center" vertical="center"/>
    </xf>
    <xf numFmtId="0" fontId="7" fillId="6" borderId="64"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left" vertical="center"/>
    </xf>
    <xf numFmtId="49" fontId="2" fillId="0" borderId="0" xfId="0" applyNumberFormat="1" applyFont="1" applyBorder="1" applyAlignment="1">
      <alignment horizontal="center" vertical="center"/>
    </xf>
    <xf numFmtId="0" fontId="36" fillId="0" borderId="39" xfId="0" applyFont="1" applyBorder="1" applyAlignment="1">
      <alignment horizontal="centerContinuous" vertical="center"/>
    </xf>
    <xf numFmtId="0" fontId="5" fillId="0" borderId="0" xfId="0" applyFont="1" applyBorder="1" applyAlignment="1">
      <alignment vertical="center" wrapText="1"/>
    </xf>
    <xf numFmtId="0" fontId="17" fillId="0" borderId="60" xfId="0" quotePrefix="1" applyFont="1" applyBorder="1" applyAlignment="1">
      <alignment horizontal="centerContinuous" vertical="center"/>
    </xf>
    <xf numFmtId="0" fontId="46" fillId="0" borderId="61" xfId="0" applyFont="1" applyFill="1" applyBorder="1" applyAlignment="1">
      <alignment horizontal="centerContinuous" vertical="center"/>
    </xf>
    <xf numFmtId="0" fontId="46" fillId="0" borderId="61" xfId="0" applyFont="1" applyFill="1" applyBorder="1" applyAlignment="1">
      <alignment horizontal="center" vertical="center" shrinkToFit="1"/>
    </xf>
    <xf numFmtId="0" fontId="46" fillId="0" borderId="41" xfId="0" applyFont="1" applyFill="1" applyBorder="1" applyAlignment="1">
      <alignment horizontal="centerContinuous" vertical="center"/>
    </xf>
    <xf numFmtId="0" fontId="46" fillId="0" borderId="41" xfId="0" applyFont="1" applyFill="1" applyBorder="1" applyAlignment="1">
      <alignment horizontal="center" vertical="center" shrinkToFit="1"/>
    </xf>
    <xf numFmtId="0" fontId="5" fillId="0" borderId="0" xfId="0" applyFont="1" applyBorder="1" applyAlignment="1">
      <alignment horizontal="left" vertical="center" wrapText="1"/>
    </xf>
    <xf numFmtId="0" fontId="7" fillId="0" borderId="60" xfId="0" applyFont="1" applyFill="1" applyBorder="1" applyAlignment="1">
      <alignment horizontal="centerContinuous" vertical="center"/>
    </xf>
    <xf numFmtId="0" fontId="7" fillId="0" borderId="40" xfId="0" applyFont="1" applyFill="1" applyBorder="1" applyAlignment="1">
      <alignment horizontal="centerContinuous" vertical="center"/>
    </xf>
    <xf numFmtId="0" fontId="7" fillId="0" borderId="41" xfId="0" applyFont="1" applyFill="1" applyBorder="1" applyAlignment="1">
      <alignment horizontal="centerContinuous" vertical="center"/>
    </xf>
    <xf numFmtId="0" fontId="4" fillId="0" borderId="0" xfId="0" applyFont="1" applyBorder="1" applyAlignment="1">
      <alignment horizontal="right" vertical="center" wrapText="1"/>
    </xf>
    <xf numFmtId="0" fontId="3" fillId="0" borderId="0" xfId="0" applyFont="1" applyBorder="1" applyAlignment="1">
      <alignment horizontal="centerContinuous" vertical="center"/>
    </xf>
    <xf numFmtId="0" fontId="21" fillId="12" borderId="20" xfId="0" applyFont="1" applyFill="1" applyBorder="1" applyAlignment="1">
      <alignment horizontal="center" vertical="center"/>
    </xf>
    <xf numFmtId="0" fontId="21" fillId="12" borderId="21" xfId="0" applyFont="1" applyFill="1" applyBorder="1" applyAlignment="1">
      <alignment horizontal="center" vertical="center"/>
    </xf>
    <xf numFmtId="49" fontId="21" fillId="12" borderId="21" xfId="0" applyNumberFormat="1" applyFont="1" applyFill="1" applyBorder="1" applyAlignment="1">
      <alignment horizontal="center" vertical="center"/>
    </xf>
    <xf numFmtId="0" fontId="21" fillId="12" borderId="25" xfId="0" applyFont="1" applyFill="1" applyBorder="1" applyAlignment="1">
      <alignment horizontal="center" vertical="center"/>
    </xf>
    <xf numFmtId="0" fontId="48" fillId="11" borderId="72" xfId="0" applyFont="1" applyFill="1" applyBorder="1" applyAlignment="1">
      <alignment horizontal="center" vertical="center"/>
    </xf>
    <xf numFmtId="0" fontId="21" fillId="12" borderId="73" xfId="0" applyFont="1" applyFill="1" applyBorder="1" applyAlignment="1">
      <alignment horizontal="center" vertical="center"/>
    </xf>
    <xf numFmtId="0" fontId="21" fillId="12" borderId="22" xfId="0" applyFont="1" applyFill="1" applyBorder="1" applyAlignment="1">
      <alignment horizontal="center" vertical="center"/>
    </xf>
    <xf numFmtId="0" fontId="21" fillId="12" borderId="39" xfId="0" applyFont="1" applyFill="1" applyBorder="1" applyAlignment="1">
      <alignment horizontal="center" vertical="center"/>
    </xf>
    <xf numFmtId="0" fontId="48" fillId="11" borderId="25" xfId="0" applyFont="1" applyFill="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2" borderId="25" xfId="0" applyFont="1" applyFill="1" applyBorder="1" applyAlignment="1">
      <alignment horizontal="centerContinuous" vertical="center"/>
    </xf>
    <xf numFmtId="0" fontId="21" fillId="12" borderId="73" xfId="0" applyFont="1" applyFill="1" applyBorder="1" applyAlignment="1">
      <alignment horizontal="centerContinuous" vertical="center"/>
    </xf>
    <xf numFmtId="0" fontId="21" fillId="12" borderId="78" xfId="0" applyFont="1" applyFill="1" applyBorder="1" applyAlignment="1">
      <alignment horizontal="centerContinuous" vertical="center"/>
    </xf>
    <xf numFmtId="164" fontId="5" fillId="0" borderId="81" xfId="0" applyNumberFormat="1" applyFont="1" applyFill="1" applyBorder="1" applyAlignment="1">
      <alignment horizontal="center" vertical="center"/>
    </xf>
    <xf numFmtId="164" fontId="2" fillId="0" borderId="83" xfId="0" applyNumberFormat="1" applyFont="1" applyFill="1" applyBorder="1" applyAlignment="1">
      <alignment horizontal="centerContinuous" vertical="center"/>
    </xf>
    <xf numFmtId="0" fontId="2" fillId="0" borderId="84" xfId="0" quotePrefix="1" applyFont="1" applyBorder="1" applyAlignment="1">
      <alignment horizontal="centerContinuous" vertical="center"/>
    </xf>
    <xf numFmtId="164" fontId="2" fillId="0" borderId="79" xfId="0" applyNumberFormat="1" applyFont="1" applyFill="1" applyBorder="1" applyAlignment="1">
      <alignment horizontal="centerContinuous" vertical="center"/>
    </xf>
    <xf numFmtId="0" fontId="2" fillId="0" borderId="80" xfId="0" applyFont="1" applyFill="1" applyBorder="1" applyAlignment="1">
      <alignment horizontal="centerContinuous" vertical="center"/>
    </xf>
    <xf numFmtId="0" fontId="18" fillId="0" borderId="0" xfId="0" applyFont="1" applyBorder="1" applyAlignment="1">
      <alignment horizontal="right" vertical="center"/>
    </xf>
    <xf numFmtId="0" fontId="21" fillId="12" borderId="23" xfId="0" applyFont="1" applyFill="1" applyBorder="1" applyAlignment="1">
      <alignment horizontal="centerContinuous" vertical="center"/>
    </xf>
    <xf numFmtId="0" fontId="21" fillId="12" borderId="24" xfId="0" applyFont="1" applyFill="1" applyBorder="1" applyAlignment="1">
      <alignment horizontal="centerContinuous" vertical="center"/>
    </xf>
    <xf numFmtId="49" fontId="2" fillId="0" borderId="79" xfId="0" applyNumberFormat="1"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4" borderId="42" xfId="0" applyFont="1" applyFill="1" applyBorder="1" applyAlignment="1">
      <alignment horizontal="center" vertical="center"/>
    </xf>
    <xf numFmtId="164" fontId="21" fillId="4" borderId="43" xfId="0" applyNumberFormat="1" applyFont="1" applyFill="1" applyBorder="1" applyAlignment="1">
      <alignment horizontal="center" vertical="center"/>
    </xf>
    <xf numFmtId="0" fontId="21" fillId="4" borderId="42" xfId="0" applyFont="1" applyFill="1" applyBorder="1" applyAlignment="1">
      <alignment horizontal="right" vertical="center"/>
    </xf>
    <xf numFmtId="0" fontId="21" fillId="4" borderId="44" xfId="0" applyFont="1" applyFill="1" applyBorder="1" applyAlignment="1">
      <alignment vertical="center"/>
    </xf>
    <xf numFmtId="164" fontId="21" fillId="4" borderId="39" xfId="0" applyNumberFormat="1" applyFont="1" applyFill="1" applyBorder="1" applyAlignment="1">
      <alignment horizontal="center" vertical="center"/>
    </xf>
    <xf numFmtId="0" fontId="5" fillId="0" borderId="45" xfId="0" applyFont="1" applyBorder="1" applyAlignment="1">
      <alignment horizontal="center" vertical="center" shrinkToFit="1"/>
    </xf>
    <xf numFmtId="1" fontId="5" fillId="0" borderId="46" xfId="0" applyNumberFormat="1" applyFont="1" applyBorder="1" applyAlignment="1">
      <alignment horizontal="center" vertical="center" shrinkToFit="1"/>
    </xf>
    <xf numFmtId="164" fontId="2" fillId="0" borderId="46" xfId="0" applyNumberFormat="1" applyFont="1" applyBorder="1" applyAlignment="1">
      <alignment horizontal="center" vertical="center" shrinkToFit="1"/>
    </xf>
    <xf numFmtId="0" fontId="5" fillId="0" borderId="47" xfId="0" applyFont="1" applyBorder="1" applyAlignment="1">
      <alignment horizontal="left" vertical="center"/>
    </xf>
    <xf numFmtId="0" fontId="5" fillId="0" borderId="48" xfId="0" applyFont="1" applyBorder="1" applyAlignment="1">
      <alignment horizontal="left" vertical="center" shrinkToFit="1"/>
    </xf>
    <xf numFmtId="1" fontId="2" fillId="0" borderId="61" xfId="0" applyNumberFormat="1" applyFont="1" applyBorder="1" applyAlignment="1">
      <alignment horizontal="center" vertical="center" shrinkToFit="1"/>
    </xf>
    <xf numFmtId="164" fontId="5" fillId="0" borderId="46" xfId="0" applyNumberFormat="1" applyFont="1" applyBorder="1" applyAlignment="1">
      <alignment horizontal="center" vertical="center" shrinkToFit="1"/>
    </xf>
    <xf numFmtId="1" fontId="5" fillId="0" borderId="61" xfId="0" applyNumberFormat="1" applyFont="1" applyBorder="1" applyAlignment="1">
      <alignment horizontal="center" vertical="center" shrinkToFit="1"/>
    </xf>
    <xf numFmtId="0" fontId="2" fillId="0" borderId="49" xfId="0" applyFont="1" applyBorder="1" applyAlignment="1">
      <alignment horizontal="center" vertical="center" shrinkToFit="1"/>
    </xf>
    <xf numFmtId="1" fontId="5" fillId="0" borderId="50" xfId="0" applyNumberFormat="1" applyFont="1" applyBorder="1" applyAlignment="1">
      <alignment horizontal="center" vertical="center" shrinkToFit="1"/>
    </xf>
    <xf numFmtId="164" fontId="5" fillId="0" borderId="50" xfId="0" applyNumberFormat="1" applyFont="1" applyBorder="1" applyAlignment="1">
      <alignment horizontal="center" vertical="center" shrinkToFit="1"/>
    </xf>
    <xf numFmtId="0" fontId="5" fillId="0" borderId="51" xfId="0" applyFont="1" applyBorder="1" applyAlignment="1">
      <alignment horizontal="left" vertical="center"/>
    </xf>
    <xf numFmtId="0" fontId="5" fillId="0" borderId="52" xfId="0" applyFont="1" applyBorder="1" applyAlignment="1">
      <alignment horizontal="left" vertical="center" shrinkToFit="1"/>
    </xf>
    <xf numFmtId="1" fontId="5" fillId="0" borderId="85" xfId="0" applyNumberFormat="1" applyFont="1" applyBorder="1" applyAlignment="1">
      <alignment horizontal="center" vertical="center" shrinkToFit="1"/>
    </xf>
    <xf numFmtId="0" fontId="5" fillId="0" borderId="53" xfId="0" applyFont="1" applyBorder="1" applyAlignment="1">
      <alignment horizontal="center" vertical="center" shrinkToFit="1"/>
    </xf>
    <xf numFmtId="1" fontId="5" fillId="0" borderId="54" xfId="0" applyNumberFormat="1" applyFont="1" applyBorder="1" applyAlignment="1">
      <alignment horizontal="center" vertical="center" shrinkToFit="1"/>
    </xf>
    <xf numFmtId="164" fontId="5" fillId="0" borderId="54" xfId="0" applyNumberFormat="1" applyFont="1" applyBorder="1" applyAlignment="1">
      <alignment horizontal="center" vertical="center" shrinkToFit="1"/>
    </xf>
    <xf numFmtId="0" fontId="5" fillId="0" borderId="55" xfId="0" applyFont="1" applyBorder="1" applyAlignment="1">
      <alignment horizontal="left" vertical="center"/>
    </xf>
    <xf numFmtId="0" fontId="5" fillId="0" borderId="56" xfId="0" applyFont="1" applyBorder="1" applyAlignment="1">
      <alignment horizontal="left" vertical="center" shrinkToFit="1"/>
    </xf>
    <xf numFmtId="1" fontId="5" fillId="0" borderId="41" xfId="0" applyNumberFormat="1" applyFont="1" applyBorder="1" applyAlignment="1">
      <alignment horizontal="center"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47" xfId="0" applyFont="1" applyBorder="1" applyAlignment="1">
      <alignment horizontal="left" vertical="center"/>
    </xf>
    <xf numFmtId="0" fontId="4" fillId="0" borderId="0" xfId="0" applyFont="1" applyFill="1" applyBorder="1" applyAlignment="1">
      <alignment horizontal="right" vertical="center"/>
    </xf>
    <xf numFmtId="1" fontId="5" fillId="0" borderId="0" xfId="0" applyNumberFormat="1" applyFont="1" applyBorder="1" applyAlignment="1">
      <alignment horizontal="center" vertical="center"/>
    </xf>
    <xf numFmtId="0" fontId="52" fillId="0" borderId="39" xfId="0" applyFont="1" applyBorder="1" applyAlignment="1">
      <alignment horizontal="centerContinuous" vertical="center"/>
    </xf>
    <xf numFmtId="0" fontId="53" fillId="0" borderId="41" xfId="0" applyFont="1" applyFill="1" applyBorder="1" applyAlignment="1">
      <alignment horizontal="center" vertical="center" shrinkToFit="1"/>
    </xf>
    <xf numFmtId="0" fontId="14" fillId="14" borderId="1" xfId="0" applyFont="1" applyFill="1" applyBorder="1" applyAlignment="1">
      <alignment vertical="center"/>
    </xf>
    <xf numFmtId="0" fontId="7" fillId="14" borderId="32" xfId="0" applyNumberFormat="1" applyFont="1" applyFill="1" applyBorder="1" applyAlignment="1">
      <alignment horizontal="center" vertical="center"/>
    </xf>
    <xf numFmtId="49" fontId="23" fillId="14" borderId="32" xfId="0" applyNumberFormat="1" applyFont="1" applyFill="1" applyBorder="1" applyAlignment="1">
      <alignment horizontal="center" vertical="center"/>
    </xf>
    <xf numFmtId="0" fontId="23" fillId="14" borderId="33" xfId="0" applyNumberFormat="1" applyFont="1" applyFill="1" applyBorder="1" applyAlignment="1">
      <alignment horizontal="center" vertical="center"/>
    </xf>
    <xf numFmtId="49" fontId="7" fillId="14" borderId="33" xfId="0" applyNumberFormat="1" applyFont="1" applyFill="1" applyBorder="1" applyAlignment="1">
      <alignment horizontal="center" vertical="center"/>
    </xf>
    <xf numFmtId="0" fontId="7" fillId="14" borderId="34" xfId="0" applyNumberFormat="1" applyFont="1" applyFill="1" applyBorder="1" applyAlignment="1">
      <alignment horizontal="center" vertical="center"/>
    </xf>
    <xf numFmtId="0" fontId="8" fillId="15" borderId="1" xfId="0" applyFont="1" applyFill="1" applyBorder="1" applyAlignment="1">
      <alignment vertical="center"/>
    </xf>
    <xf numFmtId="0" fontId="7" fillId="15" borderId="32" xfId="0" applyNumberFormat="1" applyFont="1" applyFill="1" applyBorder="1" applyAlignment="1">
      <alignment horizontal="center" vertical="center"/>
    </xf>
    <xf numFmtId="49" fontId="17" fillId="15" borderId="32" xfId="0" applyNumberFormat="1" applyFont="1" applyFill="1" applyBorder="1" applyAlignment="1">
      <alignment horizontal="center" vertical="center"/>
    </xf>
    <xf numFmtId="0" fontId="17" fillId="15" borderId="33" xfId="0" applyNumberFormat="1" applyFont="1" applyFill="1" applyBorder="1" applyAlignment="1">
      <alignment horizontal="center" vertical="center"/>
    </xf>
    <xf numFmtId="49" fontId="7" fillId="15" borderId="33" xfId="0" applyNumberFormat="1" applyFont="1" applyFill="1" applyBorder="1" applyAlignment="1">
      <alignment horizontal="center" vertical="center"/>
    </xf>
    <xf numFmtId="0" fontId="7" fillId="15" borderId="34" xfId="0" applyNumberFormat="1" applyFont="1" applyFill="1" applyBorder="1" applyAlignment="1">
      <alignment horizontal="center" vertical="center"/>
    </xf>
    <xf numFmtId="0" fontId="16" fillId="0" borderId="61" xfId="0" quotePrefix="1" applyFont="1" applyBorder="1" applyAlignment="1">
      <alignment horizontal="centerContinuous"/>
    </xf>
    <xf numFmtId="0" fontId="2" fillId="0" borderId="49" xfId="0" applyFont="1" applyBorder="1" applyAlignment="1">
      <alignment horizontal="center" shrinkToFit="1"/>
    </xf>
    <xf numFmtId="0" fontId="11" fillId="15" borderId="1" xfId="0" applyFont="1" applyFill="1" applyBorder="1" applyAlignment="1">
      <alignment vertical="center"/>
    </xf>
    <xf numFmtId="49" fontId="16" fillId="15" borderId="32" xfId="0" applyNumberFormat="1" applyFont="1" applyFill="1" applyBorder="1" applyAlignment="1">
      <alignment horizontal="center" vertical="center"/>
    </xf>
    <xf numFmtId="0" fontId="16" fillId="15" borderId="33"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0" fontId="13" fillId="15" borderId="1" xfId="0" applyFont="1" applyFill="1" applyBorder="1" applyAlignment="1">
      <alignment vertical="center"/>
    </xf>
    <xf numFmtId="49" fontId="24" fillId="15" borderId="32" xfId="0" applyNumberFormat="1" applyFont="1" applyFill="1" applyBorder="1" applyAlignment="1">
      <alignment horizontal="center" vertical="center"/>
    </xf>
    <xf numFmtId="0" fontId="24" fillId="15" borderId="33" xfId="0" applyNumberFormat="1" applyFont="1" applyFill="1" applyBorder="1" applyAlignment="1">
      <alignment horizontal="center" vertical="center"/>
    </xf>
    <xf numFmtId="49" fontId="2" fillId="0" borderId="75" xfId="0" applyNumberFormat="1"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Continuous" vertical="center"/>
    </xf>
    <xf numFmtId="0" fontId="5" fillId="0" borderId="0" xfId="0" applyFont="1" applyFill="1" applyBorder="1" applyAlignment="1">
      <alignment horizontal="centerContinuous" vertical="center"/>
    </xf>
    <xf numFmtId="164" fontId="5"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Continuous" vertical="center"/>
    </xf>
    <xf numFmtId="0" fontId="21" fillId="12" borderId="72" xfId="0" applyFont="1" applyFill="1" applyBorder="1" applyAlignment="1">
      <alignment horizontal="center" vertical="center"/>
    </xf>
    <xf numFmtId="0" fontId="5" fillId="0" borderId="53" xfId="0" applyFont="1" applyFill="1" applyBorder="1" applyAlignment="1">
      <alignment horizontal="center" vertical="center" shrinkToFit="1"/>
    </xf>
    <xf numFmtId="1" fontId="5" fillId="0" borderId="54" xfId="0" applyNumberFormat="1" applyFont="1" applyFill="1" applyBorder="1" applyAlignment="1">
      <alignment horizontal="center" vertical="center" shrinkToFit="1"/>
    </xf>
    <xf numFmtId="164" fontId="5" fillId="0" borderId="54" xfId="0" applyNumberFormat="1" applyFont="1" applyFill="1" applyBorder="1" applyAlignment="1">
      <alignment horizontal="center" vertical="center" shrinkToFit="1"/>
    </xf>
    <xf numFmtId="0" fontId="5" fillId="0" borderId="55" xfId="0" applyFont="1" applyFill="1" applyBorder="1" applyAlignment="1">
      <alignment horizontal="left" vertical="center"/>
    </xf>
    <xf numFmtId="0" fontId="5" fillId="0" borderId="56" xfId="0" applyFont="1" applyFill="1" applyBorder="1" applyAlignment="1">
      <alignment horizontal="left" vertical="center" shrinkToFit="1"/>
    </xf>
    <xf numFmtId="1" fontId="5" fillId="0" borderId="41" xfId="0" applyNumberFormat="1" applyFont="1" applyFill="1" applyBorder="1" applyAlignment="1">
      <alignment horizontal="center" vertical="center" shrinkToFit="1"/>
    </xf>
    <xf numFmtId="0" fontId="2" fillId="0" borderId="46" xfId="0" applyFont="1" applyBorder="1" applyAlignment="1">
      <alignment horizontal="center" vertical="center" shrinkToFit="1"/>
    </xf>
    <xf numFmtId="164" fontId="2" fillId="0" borderId="50" xfId="0" applyNumberFormat="1" applyFont="1" applyBorder="1" applyAlignment="1">
      <alignment horizontal="center" vertical="center" shrinkToFit="1"/>
    </xf>
    <xf numFmtId="49" fontId="7" fillId="0" borderId="91" xfId="0" applyNumberFormat="1" applyFont="1" applyFill="1" applyBorder="1" applyAlignment="1">
      <alignment horizontal="center" vertical="center"/>
    </xf>
    <xf numFmtId="0" fontId="2" fillId="0" borderId="87" xfId="0" applyFont="1" applyFill="1" applyBorder="1" applyAlignment="1">
      <alignment horizontal="centerContinuous" vertical="center" shrinkToFit="1"/>
    </xf>
    <xf numFmtId="0" fontId="21" fillId="0" borderId="83" xfId="0" applyFont="1" applyFill="1" applyBorder="1" applyAlignment="1">
      <alignment horizontal="centerContinuous" vertical="center"/>
    </xf>
    <xf numFmtId="0" fontId="2" fillId="0" borderId="86"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84" xfId="0" applyFont="1" applyFill="1" applyBorder="1" applyAlignment="1">
      <alignment horizontal="centerContinuous" vertical="center"/>
    </xf>
    <xf numFmtId="0" fontId="2" fillId="0" borderId="45" xfId="0" applyFont="1" applyFill="1" applyBorder="1" applyAlignment="1">
      <alignment horizontal="centerContinuous" vertical="center" shrinkToFit="1"/>
    </xf>
    <xf numFmtId="0" fontId="21" fillId="0" borderId="89" xfId="0" applyFont="1" applyFill="1" applyBorder="1" applyAlignment="1">
      <alignment horizontal="centerContinuous" vertical="center"/>
    </xf>
    <xf numFmtId="0" fontId="2" fillId="0" borderId="47"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90" xfId="0" applyFont="1" applyFill="1" applyBorder="1" applyAlignment="1">
      <alignment horizontal="centerContinuous" vertical="center"/>
    </xf>
    <xf numFmtId="0" fontId="2" fillId="0" borderId="92" xfId="0" applyFont="1" applyFill="1" applyBorder="1" applyAlignment="1">
      <alignment horizontal="center" vertical="center" shrinkToFit="1"/>
    </xf>
    <xf numFmtId="49" fontId="16" fillId="0" borderId="38" xfId="0" applyNumberFormat="1" applyFont="1" applyBorder="1" applyAlignment="1">
      <alignment horizontal="center" shrinkToFit="1"/>
    </xf>
    <xf numFmtId="0" fontId="2" fillId="0" borderId="53" xfId="0" applyFont="1" applyFill="1" applyBorder="1" applyAlignment="1">
      <alignment horizontal="centerContinuous" vertical="center" shrinkToFit="1"/>
    </xf>
    <xf numFmtId="0" fontId="2" fillId="0" borderId="79" xfId="0" applyFont="1" applyFill="1" applyBorder="1" applyAlignment="1">
      <alignment horizontal="centerContinuous" vertical="center"/>
    </xf>
    <xf numFmtId="49" fontId="2" fillId="0" borderId="55"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0" fontId="21" fillId="0" borderId="94" xfId="0" applyFont="1" applyFill="1" applyBorder="1" applyAlignment="1">
      <alignment horizontal="centerContinuous" vertical="center"/>
    </xf>
    <xf numFmtId="0" fontId="21" fillId="0" borderId="74" xfId="0" applyFont="1" applyFill="1" applyBorder="1" applyAlignment="1">
      <alignment horizontal="centerContinuous" vertical="center"/>
    </xf>
    <xf numFmtId="0" fontId="2" fillId="0" borderId="76" xfId="0" applyFont="1" applyFill="1" applyBorder="1" applyAlignment="1">
      <alignment horizontal="centerContinuous" vertical="center"/>
    </xf>
    <xf numFmtId="0" fontId="2" fillId="0" borderId="0" xfId="3" applyFont="1" applyBorder="1" applyAlignment="1">
      <alignment vertical="center"/>
    </xf>
    <xf numFmtId="0" fontId="2" fillId="0" borderId="0" xfId="3" applyFont="1" applyBorder="1" applyAlignment="1">
      <alignment horizontal="left" vertical="center"/>
    </xf>
    <xf numFmtId="0" fontId="4" fillId="0" borderId="0" xfId="3" applyFont="1" applyBorder="1" applyAlignment="1">
      <alignment horizontal="right" vertical="center"/>
    </xf>
    <xf numFmtId="0" fontId="7" fillId="0" borderId="11" xfId="3" applyFont="1" applyBorder="1" applyAlignment="1">
      <alignment vertical="center"/>
    </xf>
    <xf numFmtId="0" fontId="7" fillId="0" borderId="10" xfId="3" applyFont="1" applyBorder="1" applyAlignment="1">
      <alignment vertical="center"/>
    </xf>
    <xf numFmtId="0" fontId="7" fillId="0" borderId="9" xfId="3" applyFont="1" applyBorder="1" applyAlignment="1">
      <alignment vertical="center"/>
    </xf>
    <xf numFmtId="0" fontId="7" fillId="0" borderId="2" xfId="3" applyFont="1" applyBorder="1" applyAlignment="1">
      <alignment horizontal="left" vertical="center"/>
    </xf>
    <xf numFmtId="0" fontId="7" fillId="0" borderId="0" xfId="3" applyFont="1" applyBorder="1" applyAlignment="1">
      <alignment horizontal="left" vertical="center"/>
    </xf>
    <xf numFmtId="0" fontId="7" fillId="0" borderId="1" xfId="3" applyFont="1" applyBorder="1" applyAlignment="1">
      <alignment vertical="center"/>
    </xf>
    <xf numFmtId="0" fontId="7" fillId="0" borderId="2" xfId="3" applyFont="1" applyFill="1" applyBorder="1" applyAlignment="1">
      <alignment horizontal="center" vertical="center"/>
    </xf>
    <xf numFmtId="0" fontId="11" fillId="0" borderId="0" xfId="3" applyFont="1" applyFill="1" applyBorder="1" applyAlignment="1">
      <alignment horizontal="right" vertical="center"/>
    </xf>
    <xf numFmtId="0" fontId="6" fillId="0" borderId="1" xfId="3" applyFont="1" applyBorder="1" applyAlignment="1">
      <alignment horizontal="right" vertical="center"/>
    </xf>
    <xf numFmtId="0" fontId="11" fillId="0" borderId="1" xfId="3" applyFont="1" applyFill="1" applyBorder="1" applyAlignment="1">
      <alignment horizontal="right" vertical="center"/>
    </xf>
    <xf numFmtId="0" fontId="7" fillId="0" borderId="14" xfId="3" applyFont="1" applyBorder="1" applyAlignment="1">
      <alignment horizontal="center" vertical="center"/>
    </xf>
    <xf numFmtId="0" fontId="10" fillId="2" borderId="30" xfId="3" applyFont="1" applyFill="1" applyBorder="1" applyAlignment="1">
      <alignment horizontal="right" vertical="center"/>
    </xf>
    <xf numFmtId="0" fontId="26" fillId="0" borderId="29" xfId="3" applyNumberFormat="1" applyFont="1" applyFill="1" applyBorder="1" applyAlignment="1">
      <alignment horizontal="center" vertical="center"/>
    </xf>
    <xf numFmtId="0" fontId="7" fillId="0" borderId="29" xfId="3" applyFont="1" applyBorder="1" applyAlignment="1">
      <alignment horizontal="center" vertical="center"/>
    </xf>
    <xf numFmtId="0" fontId="14" fillId="3" borderId="19" xfId="3" applyFont="1" applyFill="1" applyBorder="1" applyAlignment="1">
      <alignment horizontal="right" vertical="center"/>
    </xf>
    <xf numFmtId="49" fontId="7" fillId="0" borderId="35" xfId="3" applyNumberFormat="1" applyFont="1" applyBorder="1" applyAlignment="1">
      <alignment horizontal="center" vertical="center"/>
    </xf>
    <xf numFmtId="0" fontId="54" fillId="2" borderId="4" xfId="3" applyFont="1" applyFill="1" applyBorder="1" applyAlignment="1">
      <alignment horizontal="right" vertical="center"/>
    </xf>
    <xf numFmtId="0" fontId="26" fillId="0" borderId="3" xfId="3" applyNumberFormat="1" applyFont="1" applyFill="1" applyBorder="1" applyAlignment="1">
      <alignment horizontal="center" vertical="center"/>
    </xf>
    <xf numFmtId="0" fontId="7" fillId="0" borderId="3" xfId="3" applyFont="1" applyBorder="1" applyAlignment="1">
      <alignment horizontal="center" vertical="center"/>
    </xf>
    <xf numFmtId="0" fontId="22" fillId="3" borderId="5" xfId="3" applyFont="1" applyFill="1" applyBorder="1" applyAlignment="1">
      <alignment horizontal="right" vertical="center"/>
    </xf>
    <xf numFmtId="0" fontId="7" fillId="0" borderId="35" xfId="3" applyFont="1" applyBorder="1" applyAlignment="1">
      <alignment horizontal="center" vertical="center"/>
    </xf>
    <xf numFmtId="0" fontId="8" fillId="2" borderId="95" xfId="3" applyFont="1" applyFill="1" applyBorder="1" applyAlignment="1">
      <alignment horizontal="right" vertical="center"/>
    </xf>
    <xf numFmtId="0" fontId="26" fillId="0" borderId="96" xfId="3" applyNumberFormat="1" applyFont="1" applyFill="1" applyBorder="1" applyAlignment="1">
      <alignment horizontal="center" vertical="center"/>
    </xf>
    <xf numFmtId="0" fontId="11" fillId="3" borderId="5" xfId="3" applyFont="1" applyFill="1" applyBorder="1" applyAlignment="1">
      <alignment horizontal="right" vertical="center"/>
    </xf>
    <xf numFmtId="0" fontId="8" fillId="0" borderId="1" xfId="3" applyFont="1" applyFill="1" applyBorder="1" applyAlignment="1">
      <alignment horizontal="right" vertical="center"/>
    </xf>
    <xf numFmtId="0" fontId="10" fillId="3" borderId="5" xfId="3" applyFont="1" applyFill="1" applyBorder="1" applyAlignment="1">
      <alignment horizontal="right" vertical="center"/>
    </xf>
    <xf numFmtId="0" fontId="11" fillId="2" borderId="95" xfId="3" applyFont="1" applyFill="1" applyBorder="1" applyAlignment="1">
      <alignment horizontal="right" vertical="center"/>
    </xf>
    <xf numFmtId="0" fontId="13" fillId="3" borderId="5" xfId="3" applyFont="1" applyFill="1" applyBorder="1" applyAlignment="1">
      <alignment horizontal="right" vertical="center"/>
    </xf>
    <xf numFmtId="0" fontId="7" fillId="0" borderId="8" xfId="3" applyFont="1" applyFill="1" applyBorder="1" applyAlignment="1">
      <alignment horizontal="center" vertical="center"/>
    </xf>
    <xf numFmtId="0" fontId="6" fillId="17" borderId="35" xfId="3" applyFont="1" applyFill="1" applyBorder="1" applyAlignment="1">
      <alignment horizontal="center" vertical="center"/>
    </xf>
    <xf numFmtId="1" fontId="7" fillId="0" borderId="35" xfId="3" applyNumberFormat="1" applyFont="1" applyBorder="1" applyAlignment="1">
      <alignment horizontal="center" vertical="center"/>
    </xf>
    <xf numFmtId="0" fontId="26" fillId="0" borderId="58" xfId="3" applyNumberFormat="1" applyFont="1" applyFill="1" applyBorder="1" applyAlignment="1">
      <alignment horizontal="center" vertical="center"/>
    </xf>
    <xf numFmtId="0" fontId="7" fillId="0" borderId="17" xfId="3" applyFont="1" applyBorder="1" applyAlignment="1">
      <alignment horizontal="center" vertical="center"/>
    </xf>
    <xf numFmtId="0" fontId="8" fillId="3" borderId="16" xfId="3" applyFont="1" applyFill="1" applyBorder="1" applyAlignment="1">
      <alignment horizontal="right" vertical="center"/>
    </xf>
    <xf numFmtId="0" fontId="7" fillId="0" borderId="11" xfId="3" applyFont="1" applyBorder="1" applyAlignment="1">
      <alignment horizontal="center" vertical="center"/>
    </xf>
    <xf numFmtId="0" fontId="6" fillId="0" borderId="10" xfId="3" applyFont="1" applyBorder="1" applyAlignment="1">
      <alignment horizontal="right" vertical="center"/>
    </xf>
    <xf numFmtId="0" fontId="7" fillId="0" borderId="10" xfId="3" applyFont="1" applyBorder="1" applyAlignment="1">
      <alignment horizontal="center" vertical="center"/>
    </xf>
    <xf numFmtId="0" fontId="7" fillId="0" borderId="10" xfId="3" applyFont="1" applyBorder="1" applyAlignment="1">
      <alignment horizontal="centerContinuous" vertical="center"/>
    </xf>
    <xf numFmtId="0" fontId="6" fillId="0" borderId="9" xfId="3" applyFont="1" applyBorder="1" applyAlignment="1">
      <alignment horizontal="right" vertical="center"/>
    </xf>
    <xf numFmtId="49" fontId="7" fillId="0" borderId="2" xfId="3" quotePrefix="1" applyNumberFormat="1" applyFont="1" applyBorder="1" applyAlignment="1">
      <alignment horizontal="center" vertical="center"/>
    </xf>
    <xf numFmtId="0" fontId="6" fillId="0" borderId="0" xfId="3" applyFont="1" applyBorder="1" applyAlignment="1">
      <alignment horizontal="right" vertical="center"/>
    </xf>
    <xf numFmtId="0" fontId="7" fillId="0" borderId="0" xfId="3" applyFont="1" applyBorder="1" applyAlignment="1">
      <alignment horizontal="center" vertical="center"/>
    </xf>
    <xf numFmtId="0" fontId="7" fillId="0" borderId="0" xfId="3" applyFont="1" applyBorder="1" applyAlignment="1">
      <alignment horizontal="centerContinuous" vertical="center"/>
    </xf>
    <xf numFmtId="0" fontId="7" fillId="0" borderId="0" xfId="3" applyFont="1" applyFill="1" applyBorder="1" applyAlignment="1">
      <alignment horizontal="centerContinuous" vertical="center"/>
    </xf>
    <xf numFmtId="0" fontId="55" fillId="3" borderId="97" xfId="3" applyFont="1" applyFill="1" applyBorder="1" applyAlignment="1">
      <alignment horizontal="right" vertical="center"/>
    </xf>
    <xf numFmtId="0" fontId="4" fillId="3" borderId="98" xfId="3" applyFont="1" applyFill="1" applyBorder="1" applyAlignment="1">
      <alignment horizontal="centerContinuous" vertical="center"/>
    </xf>
    <xf numFmtId="0" fontId="2" fillId="3" borderId="98" xfId="3" applyFont="1" applyFill="1" applyBorder="1" applyAlignment="1">
      <alignment horizontal="left" vertical="center"/>
    </xf>
    <xf numFmtId="0" fontId="20" fillId="3" borderId="98" xfId="3" applyFont="1" applyFill="1" applyBorder="1" applyAlignment="1">
      <alignment horizontal="left" vertical="center"/>
    </xf>
    <xf numFmtId="0" fontId="56" fillId="3" borderId="99" xfId="3" applyFont="1" applyFill="1" applyBorder="1" applyAlignment="1">
      <alignment horizontal="right" vertical="center"/>
    </xf>
    <xf numFmtId="0" fontId="2" fillId="0" borderId="0" xfId="6" applyFont="1" applyBorder="1" applyAlignment="1">
      <alignment vertical="center" wrapText="1"/>
    </xf>
    <xf numFmtId="0" fontId="4" fillId="0" borderId="0" xfId="6" applyFont="1" applyBorder="1" applyAlignment="1">
      <alignment horizontal="right" vertical="center" wrapText="1"/>
    </xf>
    <xf numFmtId="0" fontId="2" fillId="0" borderId="0" xfId="6" applyFont="1" applyBorder="1" applyAlignment="1">
      <alignment horizontal="left" vertical="center" wrapText="1"/>
    </xf>
    <xf numFmtId="0" fontId="7" fillId="0" borderId="63" xfId="2" applyNumberFormat="1" applyFont="1" applyFill="1" applyBorder="1" applyAlignment="1">
      <alignment horizontal="center" vertical="center" shrinkToFit="1"/>
    </xf>
    <xf numFmtId="0" fontId="2" fillId="0" borderId="63" xfId="2" applyNumberFormat="1" applyFont="1" applyFill="1" applyBorder="1" applyAlignment="1">
      <alignment horizontal="center" vertical="center" shrinkToFit="1"/>
    </xf>
    <xf numFmtId="0" fontId="2" fillId="0" borderId="63" xfId="6" applyFont="1" applyFill="1" applyBorder="1" applyAlignment="1">
      <alignment horizontal="center" vertical="center" shrinkToFit="1"/>
    </xf>
    <xf numFmtId="9" fontId="7" fillId="0" borderId="63" xfId="2" applyFont="1" applyFill="1" applyBorder="1" applyAlignment="1">
      <alignment horizontal="center" vertical="center" shrinkToFit="1"/>
    </xf>
    <xf numFmtId="9" fontId="7" fillId="0" borderId="62" xfId="2" applyFont="1" applyFill="1" applyBorder="1" applyAlignment="1">
      <alignment horizontal="center" vertical="center" shrinkToFit="1"/>
    </xf>
    <xf numFmtId="0" fontId="7" fillId="0" borderId="62" xfId="6" applyFont="1" applyFill="1" applyBorder="1" applyAlignment="1">
      <alignment horizontal="center" vertical="center" wrapText="1"/>
    </xf>
    <xf numFmtId="0" fontId="27" fillId="0" borderId="9" xfId="6" applyFont="1" applyFill="1" applyBorder="1" applyAlignment="1">
      <alignment horizontal="center" vertical="center" shrinkToFit="1"/>
    </xf>
    <xf numFmtId="0" fontId="4" fillId="0" borderId="0" xfId="6" applyFont="1" applyBorder="1" applyAlignment="1">
      <alignment vertical="center" wrapText="1"/>
    </xf>
    <xf numFmtId="0" fontId="12" fillId="18" borderId="27" xfId="6" applyFont="1" applyFill="1" applyBorder="1" applyAlignment="1">
      <alignment horizontal="center" vertical="center" wrapText="1"/>
    </xf>
    <xf numFmtId="0" fontId="21" fillId="18" borderId="27" xfId="6" applyFont="1" applyFill="1" applyBorder="1" applyAlignment="1">
      <alignment horizontal="center" vertical="center" wrapText="1"/>
    </xf>
    <xf numFmtId="0" fontId="12" fillId="18" borderId="26" xfId="6" applyFont="1" applyFill="1" applyBorder="1" applyAlignment="1">
      <alignment horizontal="centerContinuous" vertical="center" wrapText="1"/>
    </xf>
    <xf numFmtId="0" fontId="15" fillId="0" borderId="0" xfId="6" applyFont="1" applyBorder="1" applyAlignment="1">
      <alignment horizontal="centerContinuous" vertical="center" wrapText="1"/>
    </xf>
    <xf numFmtId="0" fontId="12" fillId="19" borderId="27" xfId="0" applyFont="1" applyFill="1" applyBorder="1" applyAlignment="1">
      <alignment horizontal="center" vertical="center" wrapText="1"/>
    </xf>
    <xf numFmtId="0" fontId="12" fillId="19" borderId="100" xfId="0" applyNumberFormat="1" applyFont="1" applyFill="1" applyBorder="1" applyAlignment="1">
      <alignment horizontal="centerContinuous" vertical="center" wrapText="1"/>
    </xf>
    <xf numFmtId="0" fontId="7" fillId="0" borderId="29" xfId="2" applyNumberFormat="1" applyFont="1" applyFill="1" applyBorder="1" applyAlignment="1">
      <alignment horizontal="center" vertical="center" shrinkToFit="1"/>
    </xf>
    <xf numFmtId="0" fontId="7" fillId="0" borderId="14" xfId="0" applyNumberFormat="1" applyFont="1" applyFill="1" applyBorder="1" applyAlignment="1">
      <alignment horizontal="center" vertical="center" wrapText="1"/>
    </xf>
    <xf numFmtId="0" fontId="59" fillId="0" borderId="101" xfId="0" applyFont="1" applyBorder="1" applyAlignment="1">
      <alignment horizontal="centerContinuous" vertical="center" wrapText="1"/>
    </xf>
    <xf numFmtId="0" fontId="15" fillId="0" borderId="102" xfId="0" applyFont="1" applyBorder="1" applyAlignment="1">
      <alignment horizontal="centerContinuous" vertical="center" wrapText="1"/>
    </xf>
    <xf numFmtId="0" fontId="15" fillId="0" borderId="103" xfId="0" applyFont="1" applyBorder="1" applyAlignment="1">
      <alignment horizontal="centerContinuous" vertical="center" wrapText="1"/>
    </xf>
    <xf numFmtId="0" fontId="12" fillId="18" borderId="65" xfId="0" applyFont="1" applyFill="1" applyBorder="1" applyAlignment="1">
      <alignment horizontal="centerContinuous" vertical="center" wrapText="1"/>
    </xf>
    <xf numFmtId="0" fontId="12" fillId="18" borderId="104" xfId="0" applyFont="1" applyFill="1" applyBorder="1" applyAlignment="1">
      <alignment horizontal="center" vertical="center" wrapText="1"/>
    </xf>
    <xf numFmtId="0" fontId="12" fillId="18" borderId="68" xfId="0" applyFont="1" applyFill="1" applyBorder="1" applyAlignment="1">
      <alignment horizontal="center" vertical="center" wrapText="1"/>
    </xf>
    <xf numFmtId="0" fontId="7" fillId="0" borderId="9" xfId="0" applyFont="1" applyFill="1" applyBorder="1" applyAlignment="1">
      <alignment horizontal="center" vertical="center" shrinkToFit="1"/>
    </xf>
    <xf numFmtId="0" fontId="7" fillId="0" borderId="62" xfId="0" applyFont="1" applyFill="1" applyBorder="1" applyAlignment="1">
      <alignment horizontal="center" vertical="center"/>
    </xf>
    <xf numFmtId="49" fontId="7" fillId="0" borderId="62" xfId="0" applyNumberFormat="1" applyFont="1" applyFill="1" applyBorder="1" applyAlignment="1">
      <alignment horizontal="center" vertical="center"/>
    </xf>
    <xf numFmtId="0" fontId="60" fillId="9" borderId="64" xfId="2" applyNumberFormat="1" applyFont="1" applyFill="1" applyBorder="1" applyAlignment="1">
      <alignment horizontal="center" vertical="center" shrinkToFit="1"/>
    </xf>
    <xf numFmtId="0" fontId="15" fillId="0" borderId="0" xfId="0" applyFont="1" applyBorder="1" applyAlignment="1">
      <alignment horizontal="centerContinuous" vertical="center" wrapText="1"/>
    </xf>
    <xf numFmtId="0" fontId="2" fillId="0" borderId="0" xfId="0" applyFont="1" applyBorder="1" applyAlignment="1">
      <alignment vertical="center" wrapText="1"/>
    </xf>
    <xf numFmtId="0" fontId="61" fillId="0" borderId="0" xfId="0" applyFont="1" applyBorder="1" applyAlignment="1">
      <alignment horizontal="centerContinuous" vertical="center" wrapText="1"/>
    </xf>
    <xf numFmtId="0" fontId="62" fillId="0" borderId="0" xfId="0" applyFont="1" applyBorder="1" applyAlignment="1">
      <alignment horizontal="centerContinuous" vertical="center" wrapText="1"/>
    </xf>
    <xf numFmtId="0" fontId="59" fillId="0" borderId="0" xfId="0" applyFont="1" applyBorder="1" applyAlignment="1">
      <alignment horizontal="centerContinuous" vertical="center" wrapText="1"/>
    </xf>
    <xf numFmtId="0" fontId="4" fillId="0" borderId="6" xfId="0" applyFont="1" applyBorder="1" applyAlignment="1">
      <alignment horizontal="centerContinuous" vertical="center"/>
    </xf>
    <xf numFmtId="0" fontId="4" fillId="0" borderId="7" xfId="0" applyFont="1" applyBorder="1" applyAlignment="1">
      <alignment horizontal="centerContinuous" vertical="center"/>
    </xf>
    <xf numFmtId="0" fontId="2" fillId="0" borderId="7" xfId="0" applyFont="1" applyBorder="1" applyAlignment="1">
      <alignment horizontal="centerContinuous" vertical="center" wrapText="1"/>
    </xf>
    <xf numFmtId="0" fontId="2" fillId="0" borderId="8" xfId="0" applyFont="1" applyBorder="1" applyAlignment="1">
      <alignment horizontal="centerContinuous"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5" xfId="0" applyFont="1" applyBorder="1" applyAlignment="1">
      <alignment horizontal="right" vertical="center"/>
    </xf>
    <xf numFmtId="0" fontId="2" fillId="0" borderId="106" xfId="0" applyFont="1" applyBorder="1" applyAlignment="1">
      <alignment horizontal="center" vertical="center" wrapText="1"/>
    </xf>
    <xf numFmtId="0" fontId="2" fillId="20" borderId="107" xfId="0" applyFont="1" applyFill="1" applyBorder="1" applyAlignment="1">
      <alignment horizontal="center" vertical="center" wrapText="1"/>
    </xf>
    <xf numFmtId="0" fontId="2" fillId="20" borderId="108" xfId="0" applyFont="1" applyFill="1" applyBorder="1" applyAlignment="1">
      <alignment horizontal="center" vertical="center" wrapText="1"/>
    </xf>
    <xf numFmtId="0" fontId="4" fillId="0" borderId="61" xfId="0" applyFont="1" applyBorder="1" applyAlignment="1">
      <alignment horizontal="right" vertical="center"/>
    </xf>
    <xf numFmtId="0" fontId="2" fillId="0" borderId="74" xfId="0" applyFont="1" applyBorder="1" applyAlignment="1">
      <alignment horizontal="center" vertical="center" wrapText="1"/>
    </xf>
    <xf numFmtId="0" fontId="2" fillId="20" borderId="46" xfId="0" applyFont="1" applyFill="1" applyBorder="1" applyAlignment="1">
      <alignment horizontal="center" vertical="center" wrapText="1"/>
    </xf>
    <xf numFmtId="0" fontId="2" fillId="20" borderId="48" xfId="0" applyFont="1" applyFill="1" applyBorder="1" applyAlignment="1">
      <alignment horizontal="center" vertical="center" wrapText="1"/>
    </xf>
    <xf numFmtId="0" fontId="4" fillId="0" borderId="41" xfId="0" applyFont="1" applyBorder="1" applyAlignment="1">
      <alignment horizontal="right" vertical="center"/>
    </xf>
    <xf numFmtId="0" fontId="63" fillId="19" borderId="76" xfId="0" applyFont="1" applyFill="1" applyBorder="1" applyAlignment="1">
      <alignment horizontal="center" vertical="center" wrapText="1"/>
    </xf>
    <xf numFmtId="0" fontId="4" fillId="20" borderId="54" xfId="0" applyFont="1" applyFill="1" applyBorder="1" applyAlignment="1">
      <alignment horizontal="center" vertical="center" wrapText="1"/>
    </xf>
    <xf numFmtId="0" fontId="4" fillId="20" borderId="56" xfId="0" applyFont="1" applyFill="1" applyBorder="1" applyAlignment="1">
      <alignment horizontal="center" vertical="center" wrapText="1"/>
    </xf>
    <xf numFmtId="0" fontId="59" fillId="0" borderId="28" xfId="6" applyFont="1" applyBorder="1" applyAlignment="1">
      <alignment horizontal="centerContinuous" vertical="center" wrapText="1"/>
    </xf>
    <xf numFmtId="0" fontId="7" fillId="8" borderId="34" xfId="0" quotePrefix="1"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7" fillId="0" borderId="68" xfId="0" quotePrefix="1" applyFont="1" applyFill="1" applyBorder="1" applyAlignment="1">
      <alignment horizontal="center" vertical="center"/>
    </xf>
    <xf numFmtId="0" fontId="7" fillId="0" borderId="34" xfId="0" quotePrefix="1" applyNumberFormat="1" applyFont="1" applyFill="1" applyBorder="1" applyAlignment="1">
      <alignment horizontal="center" vertical="center"/>
    </xf>
    <xf numFmtId="0" fontId="2" fillId="0" borderId="87" xfId="0" applyFont="1" applyFill="1" applyBorder="1" applyAlignment="1">
      <alignment horizontal="centerContinuous" vertical="center"/>
    </xf>
    <xf numFmtId="0" fontId="5" fillId="0" borderId="111" xfId="0" applyFont="1" applyFill="1" applyBorder="1" applyAlignment="1">
      <alignment horizontal="centerContinuous" vertical="center"/>
    </xf>
    <xf numFmtId="49" fontId="2" fillId="0" borderId="82" xfId="0" applyNumberFormat="1" applyFont="1" applyFill="1" applyBorder="1" applyAlignment="1">
      <alignment horizontal="centerContinuous" vertical="center"/>
    </xf>
    <xf numFmtId="49" fontId="2" fillId="0" borderId="83" xfId="0" applyNumberFormat="1" applyFont="1" applyFill="1" applyBorder="1" applyAlignment="1">
      <alignment horizontal="centerContinuous" vertical="center"/>
    </xf>
    <xf numFmtId="0" fontId="2" fillId="0" borderId="53" xfId="0" applyFont="1" applyFill="1" applyBorder="1" applyAlignment="1">
      <alignment horizontal="centerContinuous" vertical="center"/>
    </xf>
    <xf numFmtId="0" fontId="5" fillId="0" borderId="112" xfId="0" applyFont="1" applyFill="1" applyBorder="1" applyAlignment="1">
      <alignment horizontal="centerContinuous" vertical="center"/>
    </xf>
    <xf numFmtId="0" fontId="5" fillId="0" borderId="81" xfId="0" applyFont="1" applyFill="1" applyBorder="1" applyAlignment="1">
      <alignment horizontal="centerContinuous" vertical="center"/>
    </xf>
    <xf numFmtId="49" fontId="2" fillId="0" borderId="81" xfId="0" applyNumberFormat="1" applyFont="1" applyFill="1" applyBorder="1" applyAlignment="1">
      <alignment horizontal="center" vertical="center"/>
    </xf>
    <xf numFmtId="0" fontId="5" fillId="0" borderId="75" xfId="0" applyFont="1" applyFill="1" applyBorder="1" applyAlignment="1">
      <alignment horizontal="centerContinuous" vertical="center"/>
    </xf>
    <xf numFmtId="164" fontId="2" fillId="0" borderId="75" xfId="0" applyNumberFormat="1" applyFont="1" applyFill="1" applyBorder="1" applyAlignment="1">
      <alignment horizontal="center" vertical="center"/>
    </xf>
    <xf numFmtId="0" fontId="6" fillId="2" borderId="12" xfId="0" applyFont="1" applyFill="1" applyBorder="1" applyAlignment="1">
      <alignment horizontal="right" vertical="center"/>
    </xf>
    <xf numFmtId="0" fontId="65" fillId="0" borderId="6" xfId="0" applyFont="1" applyBorder="1" applyAlignment="1">
      <alignment vertical="center"/>
    </xf>
    <xf numFmtId="0" fontId="2" fillId="0" borderId="113" xfId="0" applyFont="1" applyFill="1" applyBorder="1" applyAlignment="1">
      <alignment horizontal="centerContinuous" vertical="center"/>
    </xf>
    <xf numFmtId="0" fontId="5" fillId="0" borderId="114" xfId="0" applyFont="1" applyFill="1" applyBorder="1" applyAlignment="1">
      <alignment horizontal="centerContinuous" vertical="center"/>
    </xf>
    <xf numFmtId="0" fontId="5" fillId="0" borderId="109" xfId="0" applyFont="1" applyFill="1" applyBorder="1" applyAlignment="1">
      <alignment horizontal="centerContinuous" vertical="center"/>
    </xf>
    <xf numFmtId="164" fontId="5" fillId="0" borderId="109" xfId="0" applyNumberFormat="1" applyFont="1" applyFill="1" applyBorder="1" applyAlignment="1">
      <alignment horizontal="center" vertical="center"/>
    </xf>
    <xf numFmtId="49" fontId="2" fillId="0" borderId="109" xfId="0" applyNumberFormat="1" applyFont="1" applyFill="1" applyBorder="1" applyAlignment="1">
      <alignment horizontal="center" vertical="center"/>
    </xf>
    <xf numFmtId="49" fontId="2" fillId="0" borderId="110" xfId="0" applyNumberFormat="1" applyFont="1" applyFill="1" applyBorder="1" applyAlignment="1">
      <alignment horizontal="centerContinuous" vertical="center"/>
    </xf>
    <xf numFmtId="49" fontId="2" fillId="0" borderId="115" xfId="0" applyNumberFormat="1" applyFont="1" applyFill="1" applyBorder="1" applyAlignment="1">
      <alignment horizontal="centerContinuous" vertical="center"/>
    </xf>
    <xf numFmtId="0" fontId="2" fillId="0" borderId="116" xfId="0" applyFont="1" applyFill="1" applyBorder="1" applyAlignment="1">
      <alignment horizontal="centerContinuous" vertical="center"/>
    </xf>
    <xf numFmtId="49" fontId="2" fillId="0" borderId="77" xfId="0" applyNumberFormat="1" applyFont="1" applyFill="1" applyBorder="1" applyAlignment="1">
      <alignment horizontal="centerContinuous" vertical="center"/>
    </xf>
    <xf numFmtId="0" fontId="2" fillId="10" borderId="117" xfId="0" applyFont="1" applyFill="1" applyBorder="1" applyAlignment="1">
      <alignment horizontal="center" vertical="center"/>
    </xf>
    <xf numFmtId="49" fontId="2" fillId="10" borderId="117" xfId="0" applyNumberFormat="1" applyFont="1" applyFill="1" applyBorder="1" applyAlignment="1">
      <alignment horizontal="center" vertical="center"/>
    </xf>
    <xf numFmtId="164" fontId="2" fillId="10" borderId="117" xfId="0" applyNumberFormat="1" applyFont="1" applyFill="1" applyBorder="1" applyAlignment="1">
      <alignment horizontal="center" vertical="center"/>
    </xf>
    <xf numFmtId="0" fontId="2" fillId="10" borderId="118" xfId="0" applyFont="1" applyFill="1" applyBorder="1" applyAlignment="1">
      <alignment horizontal="center" vertical="center"/>
    </xf>
    <xf numFmtId="49" fontId="2" fillId="10" borderId="118" xfId="0" applyNumberFormat="1" applyFont="1" applyFill="1" applyBorder="1" applyAlignment="1">
      <alignment horizontal="center" vertical="center"/>
    </xf>
    <xf numFmtId="164" fontId="2" fillId="10" borderId="118" xfId="0" applyNumberFormat="1" applyFont="1" applyFill="1" applyBorder="1" applyAlignment="1">
      <alignment horizontal="center" vertical="center"/>
    </xf>
    <xf numFmtId="0" fontId="9" fillId="0" borderId="17" xfId="0" applyFont="1" applyFill="1" applyBorder="1" applyAlignment="1">
      <alignment horizontal="center" vertical="center"/>
    </xf>
    <xf numFmtId="0" fontId="2" fillId="0" borderId="74" xfId="0" applyFont="1" applyBorder="1" applyAlignment="1">
      <alignment horizontal="center" vertical="center" shrinkToFit="1"/>
    </xf>
    <xf numFmtId="0" fontId="2" fillId="0" borderId="46" xfId="0" applyFont="1" applyBorder="1" applyAlignment="1">
      <alignment horizontal="left" vertical="center"/>
    </xf>
    <xf numFmtId="0" fontId="2" fillId="0" borderId="48" xfId="0" applyFont="1" applyBorder="1" applyAlignment="1">
      <alignment horizontal="left" vertical="center" shrinkToFit="1"/>
    </xf>
    <xf numFmtId="0" fontId="2" fillId="0" borderId="50" xfId="0" applyFont="1" applyBorder="1" applyAlignment="1">
      <alignment horizontal="left" vertical="center"/>
    </xf>
    <xf numFmtId="0" fontId="2" fillId="0" borderId="52" xfId="0" applyFont="1" applyBorder="1" applyAlignment="1">
      <alignment horizontal="left" vertical="center" shrinkToFit="1"/>
    </xf>
    <xf numFmtId="0" fontId="2" fillId="0" borderId="0" xfId="0" applyFont="1" applyBorder="1" applyAlignment="1">
      <alignment horizontal="center" vertical="center"/>
    </xf>
    <xf numFmtId="1" fontId="2" fillId="0" borderId="85" xfId="0" applyNumberFormat="1" applyFont="1" applyFill="1" applyBorder="1" applyAlignment="1">
      <alignment horizontal="center" vertical="center"/>
    </xf>
    <xf numFmtId="1" fontId="5" fillId="0" borderId="0" xfId="0" applyNumberFormat="1" applyFont="1" applyBorder="1" applyAlignment="1">
      <alignment vertical="center"/>
    </xf>
    <xf numFmtId="0" fontId="65" fillId="0" borderId="1" xfId="0" applyFont="1" applyBorder="1" applyAlignment="1">
      <alignment vertical="center"/>
    </xf>
    <xf numFmtId="0" fontId="2" fillId="0" borderId="119"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4" xfId="0" quotePrefix="1" applyFont="1" applyFill="1" applyBorder="1" applyAlignment="1">
      <alignment horizontal="center" vertical="center"/>
    </xf>
    <xf numFmtId="9" fontId="2" fillId="0" borderId="54" xfId="0" applyNumberFormat="1" applyFont="1" applyFill="1" applyBorder="1" applyAlignment="1">
      <alignment horizontal="center" vertical="center"/>
    </xf>
    <xf numFmtId="164" fontId="2" fillId="0" borderId="54" xfId="0" applyNumberFormat="1" applyFont="1" applyFill="1" applyBorder="1" applyAlignment="1">
      <alignment horizontal="center" vertical="center"/>
    </xf>
    <xf numFmtId="164" fontId="2" fillId="0" borderId="55" xfId="0" applyNumberFormat="1" applyFont="1" applyFill="1" applyBorder="1" applyAlignment="1">
      <alignment horizontal="centerContinuous" vertical="center"/>
    </xf>
    <xf numFmtId="0" fontId="2" fillId="0" borderId="0" xfId="0" applyFont="1" applyFill="1" applyBorder="1" applyAlignment="1">
      <alignment vertical="center"/>
    </xf>
    <xf numFmtId="1" fontId="2" fillId="0" borderId="41" xfId="0" applyNumberFormat="1" applyFont="1" applyFill="1" applyBorder="1" applyAlignment="1">
      <alignment horizontal="center" vertical="center"/>
    </xf>
    <xf numFmtId="1" fontId="5" fillId="0" borderId="61" xfId="0" applyNumberFormat="1" applyFont="1" applyBorder="1" applyAlignment="1">
      <alignment horizontal="center" vertical="center"/>
    </xf>
    <xf numFmtId="1" fontId="5" fillId="10" borderId="85" xfId="0" applyNumberFormat="1" applyFont="1" applyFill="1" applyBorder="1" applyAlignment="1">
      <alignment horizontal="center" vertical="center"/>
    </xf>
    <xf numFmtId="1" fontId="5" fillId="10" borderId="41" xfId="0" applyNumberFormat="1" applyFont="1" applyFill="1" applyBorder="1" applyAlignment="1">
      <alignment horizontal="center" vertical="center"/>
    </xf>
    <xf numFmtId="1" fontId="21" fillId="12" borderId="39" xfId="0" applyNumberFormat="1" applyFont="1" applyFill="1" applyBorder="1" applyAlignment="1">
      <alignment horizontal="center" vertical="center"/>
    </xf>
    <xf numFmtId="1" fontId="2" fillId="0" borderId="60" xfId="0" applyNumberFormat="1" applyFont="1" applyFill="1" applyBorder="1" applyAlignment="1">
      <alignment horizontal="center" vertical="center"/>
    </xf>
    <xf numFmtId="1" fontId="5" fillId="0" borderId="41" xfId="0" applyNumberFormat="1" applyFont="1" applyFill="1" applyBorder="1" applyAlignment="1">
      <alignment horizontal="center" vertical="center"/>
    </xf>
    <xf numFmtId="1" fontId="5" fillId="0" borderId="60" xfId="0" applyNumberFormat="1" applyFont="1" applyFill="1" applyBorder="1" applyAlignment="1">
      <alignment horizontal="center" vertical="center"/>
    </xf>
    <xf numFmtId="1" fontId="5" fillId="0" borderId="93" xfId="0" applyNumberFormat="1" applyFont="1" applyFill="1" applyBorder="1" applyAlignment="1">
      <alignment horizontal="center" vertical="center"/>
    </xf>
    <xf numFmtId="1" fontId="2" fillId="0" borderId="61" xfId="0" applyNumberFormat="1" applyFont="1" applyFill="1" applyBorder="1" applyAlignment="1">
      <alignment horizontal="center" vertical="center"/>
    </xf>
    <xf numFmtId="1" fontId="5" fillId="0" borderId="0" xfId="0" applyNumberFormat="1" applyFont="1" applyFill="1" applyBorder="1" applyAlignment="1">
      <alignment horizontal="center" vertical="center"/>
    </xf>
    <xf numFmtId="1" fontId="2" fillId="0" borderId="85" xfId="0" applyNumberFormat="1" applyFont="1" applyBorder="1" applyAlignment="1">
      <alignment horizontal="center" vertical="center"/>
    </xf>
    <xf numFmtId="1" fontId="2" fillId="0" borderId="41" xfId="0" applyNumberFormat="1" applyFont="1" applyBorder="1" applyAlignment="1">
      <alignment horizontal="center" vertical="center"/>
    </xf>
    <xf numFmtId="1" fontId="2" fillId="0" borderId="46" xfId="0" applyNumberFormat="1" applyFont="1" applyBorder="1" applyAlignment="1">
      <alignment horizontal="center" vertical="center" shrinkToFit="1"/>
    </xf>
    <xf numFmtId="0" fontId="2" fillId="0" borderId="120" xfId="0" applyFont="1" applyBorder="1" applyAlignment="1">
      <alignment horizontal="center" vertical="center"/>
    </xf>
    <xf numFmtId="0" fontId="5" fillId="0" borderId="88" xfId="0" applyFont="1" applyBorder="1" applyAlignment="1">
      <alignment horizontal="center" vertical="center"/>
    </xf>
    <xf numFmtId="0" fontId="5" fillId="0" borderId="88" xfId="0" applyFont="1" applyFill="1" applyBorder="1" applyAlignment="1">
      <alignment horizontal="center" vertical="center"/>
    </xf>
    <xf numFmtId="9" fontId="5" fillId="0" borderId="88" xfId="0" applyNumberFormat="1" applyFont="1" applyBorder="1" applyAlignment="1">
      <alignment horizontal="center" vertical="center"/>
    </xf>
    <xf numFmtId="0" fontId="2" fillId="0" borderId="88" xfId="0" applyFont="1" applyBorder="1" applyAlignment="1">
      <alignment horizontal="center" vertical="center"/>
    </xf>
    <xf numFmtId="164" fontId="5" fillId="0" borderId="88" xfId="0" applyNumberFormat="1" applyFont="1" applyFill="1" applyBorder="1" applyAlignment="1">
      <alignment horizontal="center" vertical="center"/>
    </xf>
    <xf numFmtId="164" fontId="2" fillId="0" borderId="86" xfId="0" applyNumberFormat="1" applyFont="1" applyFill="1" applyBorder="1" applyAlignment="1">
      <alignment horizontal="centerContinuous" vertical="center"/>
    </xf>
    <xf numFmtId="0" fontId="2" fillId="0" borderId="121" xfId="0" applyFont="1" applyBorder="1" applyAlignment="1">
      <alignment horizontal="center" vertical="center"/>
    </xf>
    <xf numFmtId="0" fontId="2" fillId="0" borderId="117"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123" xfId="0" quotePrefix="1" applyFont="1" applyBorder="1" applyAlignment="1">
      <alignment horizontal="center" vertical="center" wrapText="1"/>
    </xf>
    <xf numFmtId="0" fontId="2" fillId="16" borderId="123" xfId="0" applyNumberFormat="1" applyFont="1" applyFill="1" applyBorder="1" applyAlignment="1">
      <alignment horizontal="center" vertical="center"/>
    </xf>
    <xf numFmtId="164" fontId="2" fillId="0" borderId="123" xfId="0" applyNumberFormat="1" applyFont="1" applyFill="1" applyBorder="1" applyAlignment="1">
      <alignment horizontal="center" vertical="center"/>
    </xf>
    <xf numFmtId="1" fontId="49" fillId="11" borderId="123" xfId="0" applyNumberFormat="1" applyFont="1" applyFill="1" applyBorder="1" applyAlignment="1">
      <alignment horizontal="center" vertical="center"/>
    </xf>
    <xf numFmtId="1" fontId="2" fillId="0" borderId="123" xfId="0" applyNumberFormat="1" applyFont="1" applyFill="1" applyBorder="1" applyAlignment="1">
      <alignment horizontal="center" vertical="center"/>
    </xf>
    <xf numFmtId="0" fontId="2" fillId="0" borderId="117" xfId="0" quotePrefix="1" applyFont="1" applyBorder="1" applyAlignment="1">
      <alignment horizontal="center" vertical="center" wrapText="1"/>
    </xf>
    <xf numFmtId="49" fontId="2" fillId="16" borderId="117" xfId="0" applyNumberFormat="1" applyFont="1" applyFill="1" applyBorder="1" applyAlignment="1">
      <alignment horizontal="center" vertical="center"/>
    </xf>
    <xf numFmtId="164" fontId="2" fillId="0" borderId="117" xfId="0" applyNumberFormat="1" applyFont="1" applyFill="1" applyBorder="1" applyAlignment="1">
      <alignment horizontal="center" vertical="center"/>
    </xf>
    <xf numFmtId="1" fontId="49" fillId="11" borderId="117" xfId="0" applyNumberFormat="1" applyFont="1" applyFill="1" applyBorder="1" applyAlignment="1">
      <alignment horizontal="center" vertical="center"/>
    </xf>
    <xf numFmtId="1" fontId="2" fillId="0" borderId="117" xfId="0" applyNumberFormat="1" applyFont="1" applyFill="1" applyBorder="1" applyAlignment="1">
      <alignment horizontal="center" vertical="center"/>
    </xf>
    <xf numFmtId="0" fontId="2" fillId="0" borderId="124" xfId="0" applyFont="1" applyBorder="1" applyAlignment="1">
      <alignment horizontal="center" vertical="center"/>
    </xf>
    <xf numFmtId="0" fontId="2" fillId="0" borderId="118" xfId="0" applyFont="1" applyBorder="1" applyAlignment="1">
      <alignment horizontal="center" vertical="center"/>
    </xf>
    <xf numFmtId="0" fontId="2" fillId="0" borderId="118" xfId="0" quotePrefix="1" applyFont="1" applyBorder="1" applyAlignment="1">
      <alignment horizontal="center" vertical="center" wrapText="1"/>
    </xf>
    <xf numFmtId="49" fontId="2" fillId="16" borderId="118" xfId="0" applyNumberFormat="1" applyFont="1" applyFill="1" applyBorder="1" applyAlignment="1">
      <alignment horizontal="center" vertical="center"/>
    </xf>
    <xf numFmtId="164" fontId="2" fillId="0" borderId="118" xfId="0" applyNumberFormat="1" applyFont="1" applyFill="1" applyBorder="1" applyAlignment="1">
      <alignment horizontal="center" vertical="center"/>
    </xf>
    <xf numFmtId="1" fontId="49" fillId="11" borderId="118" xfId="0" applyNumberFormat="1" applyFont="1" applyFill="1" applyBorder="1" applyAlignment="1">
      <alignment horizontal="center" vertical="center"/>
    </xf>
    <xf numFmtId="1" fontId="2" fillId="0" borderId="118" xfId="0" applyNumberFormat="1" applyFont="1" applyFill="1" applyBorder="1" applyAlignment="1">
      <alignment horizontal="center" vertical="center"/>
    </xf>
    <xf numFmtId="0" fontId="2" fillId="16" borderId="118" xfId="0" applyNumberFormat="1" applyFont="1" applyFill="1" applyBorder="1" applyAlignment="1">
      <alignment horizontal="center" vertical="center"/>
    </xf>
    <xf numFmtId="0" fontId="2" fillId="21" borderId="117" xfId="0" quotePrefix="1" applyFont="1" applyFill="1" applyBorder="1" applyAlignment="1">
      <alignment horizontal="center" vertical="center" wrapText="1"/>
    </xf>
    <xf numFmtId="0" fontId="2" fillId="16" borderId="117" xfId="0" applyNumberFormat="1" applyFont="1" applyFill="1" applyBorder="1" applyAlignment="1">
      <alignment horizontal="center" vertical="center"/>
    </xf>
    <xf numFmtId="0" fontId="5" fillId="0" borderId="54" xfId="0" applyFont="1" applyFill="1" applyBorder="1" applyAlignment="1">
      <alignment horizontal="center" vertical="center"/>
    </xf>
    <xf numFmtId="49" fontId="5" fillId="0" borderId="54" xfId="0" applyNumberFormat="1" applyFont="1" applyFill="1" applyBorder="1" applyAlignment="1">
      <alignment horizontal="center" vertical="center"/>
    </xf>
    <xf numFmtId="0" fontId="2" fillId="0" borderId="54" xfId="0" applyNumberFormat="1" applyFont="1" applyFill="1" applyBorder="1" applyAlignment="1">
      <alignment horizontal="center" vertical="center"/>
    </xf>
    <xf numFmtId="164" fontId="5" fillId="0" borderId="54" xfId="0" applyNumberFormat="1" applyFont="1" applyFill="1" applyBorder="1" applyAlignment="1">
      <alignment horizontal="center" vertical="center"/>
    </xf>
    <xf numFmtId="1" fontId="49" fillId="11" borderId="54" xfId="0" applyNumberFormat="1" applyFont="1" applyFill="1" applyBorder="1" applyAlignment="1">
      <alignment horizontal="center" vertical="center"/>
    </xf>
    <xf numFmtId="1" fontId="2" fillId="0" borderId="54" xfId="0" applyNumberFormat="1" applyFont="1" applyFill="1" applyBorder="1" applyAlignment="1">
      <alignment horizontal="center" vertical="center"/>
    </xf>
    <xf numFmtId="0" fontId="2" fillId="0" borderId="122" xfId="0" applyFont="1" applyFill="1" applyBorder="1" applyAlignment="1">
      <alignment horizontal="center" vertical="center"/>
    </xf>
    <xf numFmtId="49" fontId="2" fillId="0" borderId="123" xfId="2" applyNumberFormat="1" applyFont="1" applyBorder="1" applyAlignment="1">
      <alignment horizontal="center" vertical="center"/>
    </xf>
    <xf numFmtId="0" fontId="2" fillId="0" borderId="123" xfId="0" applyFont="1" applyBorder="1" applyAlignment="1">
      <alignment horizontal="center" vertical="center" shrinkToFit="1"/>
    </xf>
    <xf numFmtId="164" fontId="5" fillId="0" borderId="123" xfId="0" applyNumberFormat="1" applyFont="1" applyBorder="1" applyAlignment="1">
      <alignment horizontal="center" vertical="center"/>
    </xf>
    <xf numFmtId="164" fontId="2" fillId="0" borderId="123" xfId="0" applyNumberFormat="1" applyFont="1" applyBorder="1" applyAlignment="1">
      <alignment horizontal="center" vertical="center"/>
    </xf>
    <xf numFmtId="0" fontId="2" fillId="0" borderId="124" xfId="0" applyFont="1" applyFill="1" applyBorder="1" applyAlignment="1">
      <alignment horizontal="center" vertical="center"/>
    </xf>
    <xf numFmtId="0" fontId="2" fillId="10" borderId="118" xfId="0" quotePrefix="1" applyFont="1" applyFill="1" applyBorder="1" applyAlignment="1">
      <alignment horizontal="center" vertical="center" wrapText="1"/>
    </xf>
    <xf numFmtId="49" fontId="2" fillId="10" borderId="118" xfId="2" applyNumberFormat="1" applyFont="1" applyFill="1" applyBorder="1" applyAlignment="1">
      <alignment horizontal="center" vertical="center"/>
    </xf>
    <xf numFmtId="0" fontId="2" fillId="10" borderId="118" xfId="0" applyFont="1" applyFill="1" applyBorder="1" applyAlignment="1">
      <alignment horizontal="center" vertical="center" shrinkToFit="1"/>
    </xf>
    <xf numFmtId="164" fontId="5" fillId="10" borderId="118" xfId="0" applyNumberFormat="1" applyFont="1" applyFill="1" applyBorder="1" applyAlignment="1">
      <alignment horizontal="center" vertical="center"/>
    </xf>
    <xf numFmtId="164" fontId="2" fillId="0" borderId="118" xfId="0" applyNumberFormat="1" applyFont="1" applyBorder="1" applyAlignment="1">
      <alignment horizontal="center" vertical="center"/>
    </xf>
    <xf numFmtId="0" fontId="2" fillId="0" borderId="125" xfId="0" applyFont="1" applyFill="1" applyBorder="1" applyAlignment="1">
      <alignment horizontal="center" vertical="center"/>
    </xf>
    <xf numFmtId="0" fontId="2" fillId="0" borderId="50" xfId="0" applyFont="1" applyBorder="1" applyAlignment="1">
      <alignment horizontal="center" vertical="center"/>
    </xf>
    <xf numFmtId="49" fontId="2" fillId="0" borderId="50" xfId="2" applyNumberFormat="1" applyFont="1" applyBorder="1" applyAlignment="1">
      <alignment horizontal="center" vertical="center"/>
    </xf>
    <xf numFmtId="164" fontId="2" fillId="0" borderId="50" xfId="0" applyNumberFormat="1" applyFont="1" applyBorder="1" applyAlignment="1">
      <alignment horizontal="center" vertical="center"/>
    </xf>
    <xf numFmtId="1" fontId="49" fillId="11" borderId="50" xfId="0" applyNumberFormat="1" applyFont="1" applyFill="1" applyBorder="1" applyAlignment="1">
      <alignment horizontal="center" vertical="center"/>
    </xf>
    <xf numFmtId="1" fontId="2" fillId="0" borderId="50" xfId="0" applyNumberFormat="1" applyFont="1" applyFill="1" applyBorder="1" applyAlignment="1">
      <alignment horizontal="center" vertical="center"/>
    </xf>
    <xf numFmtId="0" fontId="2" fillId="0" borderId="54" xfId="2" applyNumberFormat="1" applyFont="1" applyFill="1" applyBorder="1" applyAlignment="1">
      <alignment horizontal="center" vertical="center"/>
    </xf>
    <xf numFmtId="0" fontId="2" fillId="0" borderId="54" xfId="0" applyFont="1" applyBorder="1" applyAlignment="1">
      <alignment horizontal="center" vertical="center"/>
    </xf>
    <xf numFmtId="164" fontId="2" fillId="0" borderId="54" xfId="0" applyNumberFormat="1" applyFont="1" applyBorder="1" applyAlignment="1">
      <alignment horizontal="center" vertical="center"/>
    </xf>
    <xf numFmtId="0" fontId="2" fillId="0" borderId="126" xfId="0" quotePrefix="1" applyFont="1" applyBorder="1" applyAlignment="1">
      <alignment horizontal="center" vertical="center"/>
    </xf>
    <xf numFmtId="0" fontId="2" fillId="0" borderId="127" xfId="0" quotePrefix="1" applyFont="1" applyBorder="1" applyAlignment="1">
      <alignment horizontal="center" vertical="center"/>
    </xf>
    <xf numFmtId="0" fontId="2" fillId="0" borderId="52" xfId="0" quotePrefix="1" applyFont="1" applyBorder="1" applyAlignment="1">
      <alignment horizontal="center" vertical="center"/>
    </xf>
    <xf numFmtId="0" fontId="2" fillId="0" borderId="56" xfId="0" quotePrefix="1" applyFont="1" applyFill="1" applyBorder="1" applyAlignment="1">
      <alignment horizontal="center" vertical="center"/>
    </xf>
    <xf numFmtId="0" fontId="2" fillId="0" borderId="128" xfId="0" quotePrefix="1" applyFont="1" applyBorder="1" applyAlignment="1">
      <alignment horizontal="center" vertical="center"/>
    </xf>
    <xf numFmtId="1" fontId="5" fillId="10" borderId="61" xfId="0" applyNumberFormat="1" applyFont="1" applyFill="1" applyBorder="1" applyAlignment="1">
      <alignment horizontal="center" vertical="center"/>
    </xf>
    <xf numFmtId="0" fontId="7" fillId="0" borderId="59" xfId="0" applyNumberFormat="1" applyFont="1" applyFill="1" applyBorder="1" applyAlignment="1">
      <alignment horizontal="centerContinuous" vertical="center"/>
    </xf>
    <xf numFmtId="0" fontId="7" fillId="0" borderId="31" xfId="0" applyFont="1" applyFill="1" applyBorder="1" applyAlignment="1">
      <alignment horizontal="centerContinuous" vertical="center"/>
    </xf>
    <xf numFmtId="1" fontId="7" fillId="0" borderId="35" xfId="0" applyNumberFormat="1" applyFont="1" applyFill="1" applyBorder="1" applyAlignment="1">
      <alignment horizontal="center" vertical="center"/>
    </xf>
    <xf numFmtId="0" fontId="42" fillId="0" borderId="66" xfId="0" applyFont="1" applyFill="1" applyBorder="1" applyAlignment="1">
      <alignment horizontal="center" vertical="center" wrapText="1"/>
    </xf>
    <xf numFmtId="1" fontId="6" fillId="0" borderId="35" xfId="0" applyNumberFormat="1" applyFont="1" applyBorder="1" applyAlignment="1">
      <alignment horizontal="center" vertical="center"/>
    </xf>
    <xf numFmtId="1" fontId="7" fillId="0" borderId="14" xfId="0" applyNumberFormat="1" applyFont="1" applyBorder="1" applyAlignment="1">
      <alignment horizontal="center" vertical="center"/>
    </xf>
    <xf numFmtId="0" fontId="7" fillId="0" borderId="35" xfId="0" applyNumberFormat="1" applyFont="1" applyBorder="1" applyAlignment="1">
      <alignment horizontal="center" vertical="center"/>
    </xf>
  </cellXfs>
  <cellStyles count="11">
    <cellStyle name="Excel Built-in Normal" xfId="4"/>
    <cellStyle name="Hyperlink" xfId="1" builtinId="8"/>
    <cellStyle name="Normal" xfId="0" builtinId="0"/>
    <cellStyle name="Normal 2" xfId="5"/>
    <cellStyle name="Normal 2 2" xfId="6"/>
    <cellStyle name="Normal 3" xfId="7"/>
    <cellStyle name="Normal 4" xfId="3"/>
    <cellStyle name="Normal 5" xfId="8"/>
    <cellStyle name="Percent" xfId="2" builtinId="5"/>
    <cellStyle name="Percent 2" xfId="9"/>
    <cellStyle name="Percent 2 2" xfId="10"/>
  </cellStyles>
  <dxfs count="20">
    <dxf>
      <font>
        <b/>
        <i val="0"/>
        <condense val="0"/>
        <extend val="0"/>
      </font>
      <fill>
        <patternFill>
          <bgColor indexed="51"/>
        </patternFill>
      </fill>
    </dxf>
    <dxf>
      <font>
        <b/>
        <i val="0"/>
        <condense val="0"/>
        <extend val="0"/>
      </font>
      <fill>
        <patternFill>
          <bgColor indexed="11"/>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FF00"/>
      <color rgb="FFCCFFCC"/>
      <color rgb="FF0000FF"/>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228600</xdr:colOff>
      <xdr:row>0</xdr:row>
      <xdr:rowOff>0</xdr:rowOff>
    </xdr:from>
    <xdr:to>
      <xdr:col>9</xdr:col>
      <xdr:colOff>0</xdr:colOff>
      <xdr:row>0</xdr:row>
      <xdr:rowOff>0</xdr:rowOff>
    </xdr:to>
    <xdr:sp macro="" textlink="">
      <xdr:nvSpPr>
        <xdr:cNvPr id="13401" name="Rectangle 1"/>
        <xdr:cNvSpPr>
          <a:spLocks noChangeArrowheads="1"/>
        </xdr:cNvSpPr>
      </xdr:nvSpPr>
      <xdr:spPr bwMode="auto">
        <a:xfrm>
          <a:off x="5429250" y="0"/>
          <a:ext cx="2952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4337" name="Rectangle 1"/>
        <xdr:cNvSpPr>
          <a:spLocks noChangeArrowheads="1"/>
        </xdr:cNvSpPr>
      </xdr:nvSpPr>
      <xdr:spPr bwMode="auto">
        <a:xfrm>
          <a:off x="1011555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2476500</xdr:colOff>
      <xdr:row>1</xdr:row>
      <xdr:rowOff>123825</xdr:rowOff>
    </xdr:from>
    <xdr:to>
      <xdr:col>2</xdr:col>
      <xdr:colOff>28575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showGridLines="0" tabSelected="1" workbookViewId="0"/>
  </sheetViews>
  <sheetFormatPr defaultRowHeight="15.75"/>
  <cols>
    <col min="1" max="1" width="14.5" style="12" customWidth="1"/>
    <col min="2" max="2" width="9.25" style="12" customWidth="1"/>
    <col min="3" max="3" width="4.875" style="12" customWidth="1"/>
    <col min="4" max="4" width="13.875" style="12" bestFit="1" customWidth="1"/>
    <col min="5" max="5" width="10.25" style="12" bestFit="1" customWidth="1"/>
    <col min="6" max="6" width="11.75" style="12" customWidth="1"/>
    <col min="7" max="7" width="12.5" style="12" customWidth="1"/>
    <col min="8" max="16384" width="9" style="12"/>
  </cols>
  <sheetData>
    <row r="1" spans="1:7" ht="29.25" thickTop="1" thickBot="1">
      <c r="A1" s="6" t="s">
        <v>100</v>
      </c>
      <c r="B1" s="7"/>
      <c r="C1" s="8"/>
      <c r="D1" s="9"/>
      <c r="E1" s="10"/>
      <c r="F1" s="9"/>
      <c r="G1" s="11" t="s">
        <v>101</v>
      </c>
    </row>
    <row r="2" spans="1:7" ht="17.25" thickTop="1">
      <c r="A2" s="13" t="s">
        <v>0</v>
      </c>
      <c r="B2" s="14" t="s">
        <v>91</v>
      </c>
      <c r="C2" s="15"/>
      <c r="D2" s="16"/>
      <c r="E2" s="15"/>
      <c r="G2" s="17"/>
    </row>
    <row r="3" spans="1:7" ht="16.5">
      <c r="A3" s="13" t="s">
        <v>64</v>
      </c>
      <c r="B3" s="14" t="s">
        <v>91</v>
      </c>
      <c r="C3" s="18"/>
      <c r="D3" s="16" t="s">
        <v>65</v>
      </c>
      <c r="E3" s="15">
        <v>4</v>
      </c>
      <c r="F3" s="16"/>
      <c r="G3" s="17"/>
    </row>
    <row r="4" spans="1:7" ht="16.5">
      <c r="A4" s="13" t="s">
        <v>64</v>
      </c>
      <c r="B4" s="14" t="s">
        <v>139</v>
      </c>
      <c r="C4" s="18"/>
      <c r="D4" s="16" t="s">
        <v>65</v>
      </c>
      <c r="E4" s="15">
        <v>5</v>
      </c>
      <c r="F4" s="16"/>
      <c r="G4" s="17"/>
    </row>
    <row r="5" spans="1:7" ht="17.25" thickBot="1">
      <c r="A5" s="13" t="s">
        <v>66</v>
      </c>
      <c r="B5" s="14" t="s">
        <v>94</v>
      </c>
      <c r="C5" s="15"/>
      <c r="D5" s="16" t="s">
        <v>1</v>
      </c>
      <c r="E5" s="15" t="s">
        <v>95</v>
      </c>
      <c r="F5" s="16"/>
      <c r="G5" s="17"/>
    </row>
    <row r="6" spans="1:7" ht="17.25" thickTop="1">
      <c r="A6" s="19" t="s">
        <v>123</v>
      </c>
      <c r="B6" s="526">
        <f>6</f>
        <v>6</v>
      </c>
      <c r="C6" s="527"/>
      <c r="D6" s="20" t="s">
        <v>76</v>
      </c>
      <c r="E6" s="21" t="s">
        <v>118</v>
      </c>
      <c r="F6" s="16"/>
      <c r="G6" s="17"/>
    </row>
    <row r="7" spans="1:7" ht="17.25" thickBot="1">
      <c r="A7" s="415" t="s">
        <v>119</v>
      </c>
      <c r="B7" s="22" t="str">
        <f>C9</f>
        <v>+4</v>
      </c>
      <c r="C7" s="23"/>
      <c r="D7" s="24" t="s">
        <v>120</v>
      </c>
      <c r="E7" s="25" t="s">
        <v>118</v>
      </c>
      <c r="F7" s="16"/>
      <c r="G7" s="17"/>
    </row>
    <row r="8" spans="1:7" ht="17.25" thickTop="1">
      <c r="A8" s="26" t="s">
        <v>2</v>
      </c>
      <c r="B8" s="432">
        <f>18</f>
        <v>18</v>
      </c>
      <c r="C8" s="27" t="str">
        <f t="shared" ref="C8:C13" si="0">IF(B8&gt;9.9,CONCATENATE("+",ROUNDDOWN((B8-10)/2,0)),ROUNDUP((B8-10)/2,0))</f>
        <v>+4</v>
      </c>
      <c r="D8" s="28" t="s">
        <v>74</v>
      </c>
      <c r="E8" s="287" t="s">
        <v>167</v>
      </c>
      <c r="F8" s="16"/>
      <c r="G8" s="17"/>
    </row>
    <row r="9" spans="1:7" ht="16.5">
      <c r="A9" s="29" t="s">
        <v>3</v>
      </c>
      <c r="B9" s="30">
        <v>19</v>
      </c>
      <c r="C9" s="31" t="str">
        <f t="shared" si="0"/>
        <v>+4</v>
      </c>
      <c r="D9" s="32" t="s">
        <v>75</v>
      </c>
      <c r="E9" s="33">
        <f>(SUM(Martial!G3:G23)+SUM(Equipment!C3:C18))</f>
        <v>68.75</v>
      </c>
      <c r="F9" s="34"/>
      <c r="G9" s="17"/>
    </row>
    <row r="10" spans="1:7" ht="16.5">
      <c r="A10" s="35" t="s">
        <v>12</v>
      </c>
      <c r="B10" s="36">
        <v>13</v>
      </c>
      <c r="C10" s="37" t="str">
        <f t="shared" si="0"/>
        <v>+1</v>
      </c>
      <c r="D10" s="32" t="s">
        <v>14</v>
      </c>
      <c r="E10" s="530">
        <f>((3*8)*0.75)+((E4*8)*0.75)+(SUM(3,E4)*C10)</f>
        <v>56</v>
      </c>
      <c r="F10" s="34"/>
      <c r="G10" s="17"/>
    </row>
    <row r="11" spans="1:7" ht="16.5">
      <c r="A11" s="38" t="s">
        <v>13</v>
      </c>
      <c r="B11" s="36">
        <v>12</v>
      </c>
      <c r="C11" s="31" t="str">
        <f t="shared" si="0"/>
        <v>+1</v>
      </c>
      <c r="D11" s="39" t="s">
        <v>166</v>
      </c>
      <c r="E11" s="528">
        <f>10+C9</f>
        <v>14</v>
      </c>
      <c r="F11" s="34"/>
      <c r="G11" s="17"/>
    </row>
    <row r="12" spans="1:7" ht="16.5">
      <c r="A12" s="40" t="s">
        <v>15</v>
      </c>
      <c r="B12" s="41">
        <v>14</v>
      </c>
      <c r="C12" s="31" t="str">
        <f t="shared" si="0"/>
        <v>+2</v>
      </c>
      <c r="D12" s="39" t="s">
        <v>110</v>
      </c>
      <c r="E12" s="532">
        <f>E13-C9</f>
        <v>16</v>
      </c>
      <c r="F12" s="34"/>
      <c r="G12" s="17"/>
    </row>
    <row r="13" spans="1:7" ht="17.25" thickBot="1">
      <c r="A13" s="42" t="s">
        <v>11</v>
      </c>
      <c r="B13" s="43">
        <v>12</v>
      </c>
      <c r="C13" s="44" t="str">
        <f t="shared" si="0"/>
        <v>+1</v>
      </c>
      <c r="D13" s="45" t="s">
        <v>63</v>
      </c>
      <c r="E13" s="531">
        <f>E11+SUM(Martial!B19:B20)</f>
        <v>20</v>
      </c>
      <c r="F13" s="13"/>
      <c r="G13" s="17"/>
    </row>
    <row r="14" spans="1:7" ht="17.25" thickTop="1">
      <c r="A14" s="416"/>
      <c r="B14" s="46"/>
      <c r="C14" s="46"/>
      <c r="D14" s="46"/>
      <c r="E14" s="46"/>
      <c r="F14" s="46"/>
      <c r="G14" s="47"/>
    </row>
    <row r="15" spans="1:7" ht="16.5">
      <c r="A15" s="441"/>
      <c r="B15" s="14"/>
      <c r="C15" s="14"/>
      <c r="D15" s="14"/>
      <c r="E15" s="14"/>
      <c r="F15" s="14"/>
      <c r="G15" s="49"/>
    </row>
    <row r="16" spans="1:7" ht="16.5">
      <c r="A16" s="48"/>
      <c r="B16" s="14"/>
      <c r="C16" s="14"/>
      <c r="D16" s="14"/>
      <c r="E16" s="14"/>
      <c r="F16" s="14"/>
      <c r="G16" s="49"/>
    </row>
    <row r="17" spans="1:7" ht="16.5">
      <c r="A17" s="48"/>
      <c r="B17" s="14"/>
      <c r="C17" s="14"/>
      <c r="D17" s="14"/>
      <c r="E17" s="14"/>
      <c r="F17" s="14"/>
      <c r="G17" s="49"/>
    </row>
    <row r="18" spans="1:7" ht="17.25" thickBot="1">
      <c r="A18" s="50"/>
      <c r="B18" s="51"/>
      <c r="C18" s="51"/>
      <c r="D18" s="51"/>
      <c r="E18" s="51"/>
      <c r="F18" s="51"/>
      <c r="G18" s="52"/>
    </row>
    <row r="19" spans="1:7" ht="16.5" thickTop="1"/>
  </sheetData>
  <conditionalFormatting sqref="E9">
    <cfRule type="cellIs" dxfId="19" priority="4" stopIfTrue="1" operator="greaterThan">
      <formula>153</formula>
    </cfRule>
    <cfRule type="cellIs" dxfId="18" priority="5" stopIfTrue="1" operator="between">
      <formula>76</formula>
      <formula>153</formula>
    </cfRule>
  </conditionalFormatting>
  <hyperlinks>
    <hyperlink ref="G1" r:id="rId1"/>
  </hyperlinks>
  <pageMargins left="0.7" right="0.7" top="0.75" bottom="0.75" header="0.3" footer="0.3"/>
  <pageSetup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showGridLines="0" workbookViewId="0">
      <pane ySplit="2" topLeftCell="A3" activePane="bottomLeft" state="frozen"/>
      <selection pane="bottomLeft" activeCell="A3" sqref="A3"/>
    </sheetView>
  </sheetViews>
  <sheetFormatPr defaultColWidth="13" defaultRowHeight="15.75"/>
  <cols>
    <col min="1" max="1" width="27.875" style="161" bestFit="1" customWidth="1"/>
    <col min="2" max="2" width="5.875" style="161" bestFit="1" customWidth="1"/>
    <col min="3" max="3" width="7.625" style="163" hidden="1" customWidth="1"/>
    <col min="4" max="4" width="5.875" style="163" hidden="1" customWidth="1"/>
    <col min="5" max="5" width="9.125" style="163" bestFit="1" customWidth="1"/>
    <col min="6" max="6" width="6.75" style="163" bestFit="1" customWidth="1"/>
    <col min="7" max="7" width="6" style="164" bestFit="1" customWidth="1"/>
    <col min="8" max="8" width="5.25" style="164" bestFit="1" customWidth="1"/>
    <col min="9" max="9" width="6.875" style="164" bestFit="1" customWidth="1"/>
    <col min="10" max="10" width="23.375" style="161" bestFit="1" customWidth="1"/>
    <col min="11" max="16384" width="13" style="56"/>
  </cols>
  <sheetData>
    <row r="1" spans="1:10" ht="24" thickBot="1">
      <c r="A1" s="53" t="s">
        <v>10</v>
      </c>
      <c r="B1" s="54"/>
      <c r="C1" s="54"/>
      <c r="D1" s="54"/>
      <c r="E1" s="54"/>
      <c r="F1" s="54"/>
      <c r="G1" s="55"/>
      <c r="H1" s="55"/>
      <c r="I1" s="55"/>
      <c r="J1" s="54"/>
    </row>
    <row r="2" spans="1:10" s="61" customFormat="1" ht="33.75" thickBot="1">
      <c r="A2" s="57" t="s">
        <v>130</v>
      </c>
      <c r="B2" s="58" t="s">
        <v>29</v>
      </c>
      <c r="C2" s="58" t="s">
        <v>36</v>
      </c>
      <c r="D2" s="58" t="s">
        <v>28</v>
      </c>
      <c r="E2" s="59" t="s">
        <v>61</v>
      </c>
      <c r="F2" s="59" t="s">
        <v>37</v>
      </c>
      <c r="G2" s="60" t="s">
        <v>67</v>
      </c>
      <c r="H2" s="2" t="s">
        <v>102</v>
      </c>
      <c r="I2" s="3" t="s">
        <v>83</v>
      </c>
      <c r="J2" s="4" t="s">
        <v>81</v>
      </c>
    </row>
    <row r="3" spans="1:10" s="61" customFormat="1" ht="16.5">
      <c r="A3" s="62" t="s">
        <v>69</v>
      </c>
      <c r="B3" s="63">
        <v>5</v>
      </c>
      <c r="C3" s="64" t="s">
        <v>31</v>
      </c>
      <c r="D3" s="65" t="str">
        <f>IF(C3="Str",'Personal File'!$C$8,IF(C3="Dex",'Personal File'!$C$9,IF(C3="Con",'Personal File'!$C$10,IF(C3="Int",'Personal File'!$C$11,IF(C3="Wis",'Personal File'!$C$12,IF(C3="Cha",'Personal File'!$C$13))))))</f>
        <v>+1</v>
      </c>
      <c r="E3" s="65" t="str">
        <f>CONCATENATE(C3," (",D3,")")</f>
        <v>Con (+1)</v>
      </c>
      <c r="F3" s="73">
        <v>1</v>
      </c>
      <c r="G3" s="66">
        <f>B3+D3+F3</f>
        <v>7</v>
      </c>
      <c r="H3" s="67">
        <f ca="1">RANDBETWEEN(1,20)</f>
        <v>10</v>
      </c>
      <c r="I3" s="275">
        <f t="shared" ref="I3:I43" ca="1" si="0">SUM(G3:H3)</f>
        <v>17</v>
      </c>
      <c r="J3" s="402"/>
    </row>
    <row r="4" spans="1:10" s="61" customFormat="1" ht="16.5">
      <c r="A4" s="69" t="s">
        <v>70</v>
      </c>
      <c r="B4" s="70">
        <v>7</v>
      </c>
      <c r="C4" s="71" t="s">
        <v>34</v>
      </c>
      <c r="D4" s="72" t="str">
        <f>IF(C4="Str",'Personal File'!$C$8,IF(C4="Dex",'Personal File'!$C$9,IF(C4="Con",'Personal File'!$C$10,IF(C4="Int",'Personal File'!$C$11,IF(C4="Wis",'Personal File'!$C$12,IF(C4="Cha",'Personal File'!$C$13))))))</f>
        <v>+4</v>
      </c>
      <c r="E4" s="72" t="str">
        <f>CONCATENATE(C4," (",D4,")")</f>
        <v>Dex (+4)</v>
      </c>
      <c r="F4" s="73">
        <v>1</v>
      </c>
      <c r="G4" s="74">
        <f>B4+D4+F4</f>
        <v>12</v>
      </c>
      <c r="H4" s="67">
        <f t="shared" ref="H4:H43" ca="1" si="1">RANDBETWEEN(1,20)</f>
        <v>17</v>
      </c>
      <c r="I4" s="74">
        <f t="shared" ca="1" si="0"/>
        <v>29</v>
      </c>
      <c r="J4" s="402"/>
    </row>
    <row r="5" spans="1:10" s="61" customFormat="1" ht="16.5">
      <c r="A5" s="75" t="s">
        <v>71</v>
      </c>
      <c r="B5" s="76">
        <v>4</v>
      </c>
      <c r="C5" s="77" t="s">
        <v>33</v>
      </c>
      <c r="D5" s="78" t="str">
        <f>IF(C5="Str",'Personal File'!$C$8,IF(C5="Dex",'Personal File'!$C$9,IF(C5="Con",'Personal File'!$C$10,IF(C5="Int",'Personal File'!$C$11,IF(C5="Wis",'Personal File'!$C$12,IF(C5="Cha",'Personal File'!$C$13))))))</f>
        <v>+2</v>
      </c>
      <c r="E5" s="529" t="str">
        <f>CONCATENATE(C5," (",D5,")")</f>
        <v>Wis (+2)</v>
      </c>
      <c r="F5" s="79">
        <v>1</v>
      </c>
      <c r="G5" s="80">
        <f>B5+D5+F5</f>
        <v>7</v>
      </c>
      <c r="H5" s="81">
        <f t="shared" ca="1" si="1"/>
        <v>20</v>
      </c>
      <c r="I5" s="80">
        <f t="shared" ca="1" si="0"/>
        <v>27</v>
      </c>
      <c r="J5" s="403"/>
    </row>
    <row r="6" spans="1:10" s="87" customFormat="1" ht="16.5">
      <c r="A6" s="82" t="s">
        <v>38</v>
      </c>
      <c r="B6" s="83">
        <v>0</v>
      </c>
      <c r="C6" s="84" t="s">
        <v>32</v>
      </c>
      <c r="D6" s="85" t="str">
        <f>IF(C6="Str",'Personal File'!$C$8,IF(C6="Dex",'Personal File'!$C$9,IF(C6="Con",'Personal File'!$C$10,IF(C6="Int",'Personal File'!$C$11,IF(C6="Wis",'Personal File'!$C$12,IF(C6="Cha",'Personal File'!$C$13))))))</f>
        <v>+1</v>
      </c>
      <c r="E6" s="85" t="str">
        <f t="shared" ref="E6:E43" si="2">CONCATENATE(C6," (",D6,")")</f>
        <v>Int (+1)</v>
      </c>
      <c r="F6" s="86" t="s">
        <v>62</v>
      </c>
      <c r="G6" s="66">
        <f t="shared" ref="G6:G11" si="3">B6+MID(E6,6,2)+F6</f>
        <v>1</v>
      </c>
      <c r="H6" s="67">
        <f t="shared" ca="1" si="1"/>
        <v>1</v>
      </c>
      <c r="I6" s="66">
        <f t="shared" ca="1" si="0"/>
        <v>2</v>
      </c>
      <c r="J6" s="404"/>
    </row>
    <row r="7" spans="1:10" s="89" customFormat="1" ht="16.5">
      <c r="A7" s="88" t="s">
        <v>39</v>
      </c>
      <c r="B7" s="83">
        <v>0</v>
      </c>
      <c r="C7" s="71" t="s">
        <v>34</v>
      </c>
      <c r="D7" s="72" t="str">
        <f>IF(C7="Str",'Personal File'!$C$8,IF(C7="Dex",'Personal File'!$C$9,IF(C7="Con",'Personal File'!$C$10,IF(C7="Int",'Personal File'!$C$11,IF(C7="Wis",'Personal File'!$C$12,IF(C7="Cha",'Personal File'!$C$13))))))</f>
        <v>+4</v>
      </c>
      <c r="E7" s="72" t="str">
        <f t="shared" si="2"/>
        <v>Dex (+4)</v>
      </c>
      <c r="F7" s="66" t="s">
        <v>220</v>
      </c>
      <c r="G7" s="66">
        <f t="shared" si="3"/>
        <v>2</v>
      </c>
      <c r="H7" s="67">
        <f t="shared" ca="1" si="1"/>
        <v>10</v>
      </c>
      <c r="I7" s="66">
        <f t="shared" ca="1" si="0"/>
        <v>12</v>
      </c>
      <c r="J7" s="404"/>
    </row>
    <row r="8" spans="1:10" s="93" customFormat="1" ht="16.5">
      <c r="A8" s="90" t="s">
        <v>40</v>
      </c>
      <c r="B8" s="83">
        <v>0</v>
      </c>
      <c r="C8" s="91" t="s">
        <v>30</v>
      </c>
      <c r="D8" s="92" t="str">
        <f>IF(C8="Str",'Personal File'!$C$8,IF(C8="Dex",'Personal File'!$C$9,IF(C8="Con",'Personal File'!$C$10,IF(C8="Int",'Personal File'!$C$11,IF(C8="Wis",'Personal File'!$C$12,IF(C8="Cha",'Personal File'!$C$13))))))</f>
        <v>+1</v>
      </c>
      <c r="E8" s="92" t="str">
        <f t="shared" si="2"/>
        <v>Cha (+1)</v>
      </c>
      <c r="F8" s="66" t="s">
        <v>62</v>
      </c>
      <c r="G8" s="66">
        <f t="shared" si="3"/>
        <v>1</v>
      </c>
      <c r="H8" s="67">
        <f t="shared" ca="1" si="1"/>
        <v>3</v>
      </c>
      <c r="I8" s="66">
        <f t="shared" ca="1" si="0"/>
        <v>4</v>
      </c>
      <c r="J8" s="404"/>
    </row>
    <row r="9" spans="1:10" s="94" customFormat="1" ht="16.5">
      <c r="A9" s="62" t="s">
        <v>41</v>
      </c>
      <c r="B9" s="83">
        <v>0</v>
      </c>
      <c r="C9" s="64" t="s">
        <v>35</v>
      </c>
      <c r="D9" s="65" t="str">
        <f>IF(C9="Str",'Personal File'!$C$8,IF(C9="Dex",'Personal File'!$C$9,IF(C9="Con",'Personal File'!$C$10,IF(C9="Int",'Personal File'!$C$11,IF(C9="Wis",'Personal File'!$C$12,IF(C9="Cha",'Personal File'!$C$13))))))</f>
        <v>+4</v>
      </c>
      <c r="E9" s="65" t="str">
        <f t="shared" si="2"/>
        <v>Str (+4)</v>
      </c>
      <c r="F9" s="66" t="s">
        <v>220</v>
      </c>
      <c r="G9" s="66">
        <f t="shared" si="3"/>
        <v>2</v>
      </c>
      <c r="H9" s="67">
        <f t="shared" ca="1" si="1"/>
        <v>5</v>
      </c>
      <c r="I9" s="66">
        <f t="shared" ca="1" si="0"/>
        <v>7</v>
      </c>
      <c r="J9" s="404"/>
    </row>
    <row r="10" spans="1:10" s="94" customFormat="1" ht="16.5">
      <c r="A10" s="95" t="s">
        <v>16</v>
      </c>
      <c r="B10" s="83">
        <v>0</v>
      </c>
      <c r="C10" s="96" t="s">
        <v>31</v>
      </c>
      <c r="D10" s="97" t="str">
        <f>IF(C10="Str",'Personal File'!$C$8,IF(C10="Dex",'Personal File'!$C$9,IF(C10="Con",'Personal File'!$C$10,IF(C10="Int",'Personal File'!$C$11,IF(C10="Wis",'Personal File'!$C$12,IF(C10="Cha",'Personal File'!$C$13))))))</f>
        <v>+1</v>
      </c>
      <c r="E10" s="97" t="str">
        <f t="shared" si="2"/>
        <v>Con (+1)</v>
      </c>
      <c r="F10" s="66" t="s">
        <v>62</v>
      </c>
      <c r="G10" s="66">
        <f t="shared" si="3"/>
        <v>1</v>
      </c>
      <c r="H10" s="67">
        <f t="shared" ca="1" si="1"/>
        <v>4</v>
      </c>
      <c r="I10" s="66">
        <f t="shared" ca="1" si="0"/>
        <v>5</v>
      </c>
      <c r="J10" s="404"/>
    </row>
    <row r="11" spans="1:10" s="87" customFormat="1" ht="16.5">
      <c r="A11" s="82" t="s">
        <v>113</v>
      </c>
      <c r="B11" s="83">
        <v>0</v>
      </c>
      <c r="C11" s="84" t="s">
        <v>32</v>
      </c>
      <c r="D11" s="85" t="str">
        <f>IF(C11="Str",'Personal File'!$C$8,IF(C11="Dex",'Personal File'!$C$9,IF(C11="Con",'Personal File'!$C$10,IF(C11="Int",'Personal File'!$C$11,IF(C11="Wis",'Personal File'!$C$12,IF(C11="Cha",'Personal File'!$C$13))))))</f>
        <v>+1</v>
      </c>
      <c r="E11" s="85" t="str">
        <f t="shared" si="2"/>
        <v>Int (+1)</v>
      </c>
      <c r="F11" s="66" t="s">
        <v>62</v>
      </c>
      <c r="G11" s="66">
        <f t="shared" si="3"/>
        <v>1</v>
      </c>
      <c r="H11" s="67">
        <f t="shared" ca="1" si="1"/>
        <v>3</v>
      </c>
      <c r="I11" s="66">
        <f t="shared" ca="1" si="0"/>
        <v>4</v>
      </c>
      <c r="J11" s="404"/>
    </row>
    <row r="12" spans="1:10" s="105" customFormat="1" ht="16.5">
      <c r="A12" s="98" t="s">
        <v>42</v>
      </c>
      <c r="B12" s="99">
        <v>0</v>
      </c>
      <c r="C12" s="100" t="s">
        <v>32</v>
      </c>
      <c r="D12" s="101" t="str">
        <f>IF(C12="Str",'Personal File'!$C$8,IF(C12="Dex",'Personal File'!$C$9,IF(C12="Con",'Personal File'!$C$10,IF(C12="Int",'Personal File'!$C$11,IF(C12="Wis",'Personal File'!$C$12,IF(C12="Cha",'Personal File'!$C$13))))))</f>
        <v>+1</v>
      </c>
      <c r="E12" s="101" t="str">
        <f t="shared" si="2"/>
        <v>Int (+1)</v>
      </c>
      <c r="F12" s="102" t="s">
        <v>62</v>
      </c>
      <c r="G12" s="103">
        <v>0</v>
      </c>
      <c r="H12" s="67">
        <f t="shared" ca="1" si="1"/>
        <v>11</v>
      </c>
      <c r="I12" s="103">
        <f t="shared" ca="1" si="0"/>
        <v>11</v>
      </c>
      <c r="J12" s="127"/>
    </row>
    <row r="13" spans="1:10" s="89" customFormat="1" ht="16.5">
      <c r="A13" s="90" t="s">
        <v>43</v>
      </c>
      <c r="B13" s="83">
        <v>0</v>
      </c>
      <c r="C13" s="91" t="s">
        <v>30</v>
      </c>
      <c r="D13" s="92" t="str">
        <f>IF(C13="Str",'Personal File'!$C$8,IF(C13="Dex",'Personal File'!$C$9,IF(C13="Con",'Personal File'!$C$10,IF(C13="Int",'Personal File'!$C$11,IF(C13="Wis",'Personal File'!$C$12,IF(C13="Cha",'Personal File'!$C$13))))))</f>
        <v>+1</v>
      </c>
      <c r="E13" s="92" t="str">
        <f t="shared" si="2"/>
        <v>Cha (+1)</v>
      </c>
      <c r="F13" s="66" t="s">
        <v>62</v>
      </c>
      <c r="G13" s="66">
        <f>B13+MID(E13,6,2)+F13</f>
        <v>1</v>
      </c>
      <c r="H13" s="67">
        <f t="shared" ca="1" si="1"/>
        <v>10</v>
      </c>
      <c r="I13" s="66">
        <f t="shared" ca="1" si="0"/>
        <v>11</v>
      </c>
      <c r="J13" s="68"/>
    </row>
    <row r="14" spans="1:10" s="89" customFormat="1" ht="16.5">
      <c r="A14" s="98" t="s">
        <v>44</v>
      </c>
      <c r="B14" s="99">
        <v>0</v>
      </c>
      <c r="C14" s="100" t="s">
        <v>32</v>
      </c>
      <c r="D14" s="101" t="str">
        <f>IF(C14="Str",'Personal File'!$C$8,IF(C14="Dex",'Personal File'!$C$9,IF(C14="Con",'Personal File'!$C$10,IF(C14="Int",'Personal File'!$C$11,IF(C14="Wis",'Personal File'!$C$12,IF(C14="Cha",'Personal File'!$C$13))))))</f>
        <v>+1</v>
      </c>
      <c r="E14" s="101" t="str">
        <f t="shared" si="2"/>
        <v>Int (+1)</v>
      </c>
      <c r="F14" s="102" t="s">
        <v>62</v>
      </c>
      <c r="G14" s="103">
        <v>0</v>
      </c>
      <c r="H14" s="67">
        <f t="shared" ca="1" si="1"/>
        <v>6</v>
      </c>
      <c r="I14" s="103">
        <f t="shared" ca="1" si="0"/>
        <v>6</v>
      </c>
      <c r="J14" s="127"/>
    </row>
    <row r="15" spans="1:10" s="89" customFormat="1" ht="16.5">
      <c r="A15" s="90" t="s">
        <v>45</v>
      </c>
      <c r="B15" s="83">
        <v>0</v>
      </c>
      <c r="C15" s="91" t="s">
        <v>30</v>
      </c>
      <c r="D15" s="92" t="str">
        <f>IF(C15="Str",'Personal File'!$C$8,IF(C15="Dex",'Personal File'!$C$9,IF(C15="Con",'Personal File'!$C$10,IF(C15="Int",'Personal File'!$C$11,IF(C15="Wis",'Personal File'!$C$12,IF(C15="Cha",'Personal File'!$C$13))))))</f>
        <v>+1</v>
      </c>
      <c r="E15" s="92" t="str">
        <f t="shared" si="2"/>
        <v>Cha (+1)</v>
      </c>
      <c r="F15" s="66" t="s">
        <v>62</v>
      </c>
      <c r="G15" s="66">
        <f t="shared" ref="G15:G24" si="4">B15+MID(E15,6,2)+F15</f>
        <v>1</v>
      </c>
      <c r="H15" s="67">
        <f t="shared" ca="1" si="1"/>
        <v>13</v>
      </c>
      <c r="I15" s="66">
        <f t="shared" ca="1" si="0"/>
        <v>14</v>
      </c>
      <c r="J15" s="68"/>
    </row>
    <row r="16" spans="1:10" s="89" customFormat="1" ht="16.5">
      <c r="A16" s="88" t="s">
        <v>46</v>
      </c>
      <c r="B16" s="83">
        <v>0</v>
      </c>
      <c r="C16" s="71" t="s">
        <v>34</v>
      </c>
      <c r="D16" s="72" t="str">
        <f>IF(C16="Str",'Personal File'!$C$8,IF(C16="Dex",'Personal File'!$C$9,IF(C16="Con",'Personal File'!$C$10,IF(C16="Int",'Personal File'!$C$11,IF(C16="Wis",'Personal File'!$C$12,IF(C16="Cha",'Personal File'!$C$13))))))</f>
        <v>+4</v>
      </c>
      <c r="E16" s="72" t="str">
        <f t="shared" si="2"/>
        <v>Dex (+4)</v>
      </c>
      <c r="F16" s="66" t="s">
        <v>220</v>
      </c>
      <c r="G16" s="66">
        <f t="shared" si="4"/>
        <v>2</v>
      </c>
      <c r="H16" s="67">
        <f t="shared" ca="1" si="1"/>
        <v>7</v>
      </c>
      <c r="I16" s="66">
        <f t="shared" ca="1" si="0"/>
        <v>9</v>
      </c>
      <c r="J16" s="68"/>
    </row>
    <row r="17" spans="1:10" s="89" customFormat="1" ht="16.5">
      <c r="A17" s="106" t="s">
        <v>47</v>
      </c>
      <c r="B17" s="107">
        <v>0</v>
      </c>
      <c r="C17" s="108" t="s">
        <v>32</v>
      </c>
      <c r="D17" s="109" t="str">
        <f>IF(C17="Str",'Personal File'!$C$8,IF(C17="Dex",'Personal File'!$C$9,IF(C17="Con",'Personal File'!$C$10,IF(C17="Int",'Personal File'!$C$11,IF(C17="Wis",'Personal File'!$C$12,IF(C17="Cha",'Personal File'!$C$13))))))</f>
        <v>+1</v>
      </c>
      <c r="E17" s="109" t="str">
        <f t="shared" si="2"/>
        <v>Int (+1)</v>
      </c>
      <c r="F17" s="110" t="s">
        <v>62</v>
      </c>
      <c r="G17" s="110">
        <f t="shared" si="4"/>
        <v>1</v>
      </c>
      <c r="H17" s="67">
        <f t="shared" ca="1" si="1"/>
        <v>16</v>
      </c>
      <c r="I17" s="110">
        <f t="shared" ca="1" si="0"/>
        <v>17</v>
      </c>
      <c r="J17" s="68"/>
    </row>
    <row r="18" spans="1:10" s="89" customFormat="1" ht="16.5">
      <c r="A18" s="90" t="s">
        <v>48</v>
      </c>
      <c r="B18" s="83">
        <v>0</v>
      </c>
      <c r="C18" s="91" t="s">
        <v>30</v>
      </c>
      <c r="D18" s="92" t="str">
        <f>IF(C18="Str",'Personal File'!$C$8,IF(C18="Dex",'Personal File'!$C$9,IF(C18="Con",'Personal File'!$C$10,IF(C18="Int",'Personal File'!$C$11,IF(C18="Wis",'Personal File'!$C$12,IF(C18="Cha",'Personal File'!$C$13))))))</f>
        <v>+1</v>
      </c>
      <c r="E18" s="92" t="str">
        <f t="shared" si="2"/>
        <v>Cha (+1)</v>
      </c>
      <c r="F18" s="66" t="s">
        <v>62</v>
      </c>
      <c r="G18" s="66">
        <f t="shared" si="4"/>
        <v>1</v>
      </c>
      <c r="H18" s="67">
        <f t="shared" ca="1" si="1"/>
        <v>16</v>
      </c>
      <c r="I18" s="66">
        <f t="shared" ca="1" si="0"/>
        <v>17</v>
      </c>
      <c r="J18" s="68"/>
    </row>
    <row r="19" spans="1:10" s="89" customFormat="1" ht="16.5">
      <c r="A19" s="237" t="s">
        <v>18</v>
      </c>
      <c r="B19" s="238">
        <v>2</v>
      </c>
      <c r="C19" s="239" t="s">
        <v>30</v>
      </c>
      <c r="D19" s="240" t="str">
        <f>IF(C19="Str",'Personal File'!$C$8,IF(C19="Dex",'Personal File'!$C$9,IF(C19="Con",'Personal File'!$C$10,IF(C19="Int",'Personal File'!$C$11,IF(C19="Wis",'Personal File'!$C$12,IF(C19="Cha",'Personal File'!$C$13))))))</f>
        <v>+1</v>
      </c>
      <c r="E19" s="240" t="str">
        <f t="shared" si="2"/>
        <v>Cha (+1)</v>
      </c>
      <c r="F19" s="241" t="s">
        <v>62</v>
      </c>
      <c r="G19" s="132">
        <f t="shared" si="4"/>
        <v>3</v>
      </c>
      <c r="H19" s="67">
        <f t="shared" ca="1" si="1"/>
        <v>20</v>
      </c>
      <c r="I19" s="132">
        <f t="shared" ca="1" si="0"/>
        <v>23</v>
      </c>
      <c r="J19" s="242"/>
    </row>
    <row r="20" spans="1:10" s="89" customFormat="1" ht="16.5">
      <c r="A20" s="115" t="s">
        <v>49</v>
      </c>
      <c r="B20" s="83">
        <v>0</v>
      </c>
      <c r="C20" s="116" t="s">
        <v>33</v>
      </c>
      <c r="D20" s="117" t="str">
        <f>IF(C20="Str",'Personal File'!$C$8,IF(C20="Dex",'Personal File'!$C$9,IF(C20="Con",'Personal File'!$C$10,IF(C20="Int",'Personal File'!$C$11,IF(C20="Wis",'Personal File'!$C$12,IF(C20="Cha",'Personal File'!$C$13))))))</f>
        <v>+2</v>
      </c>
      <c r="E20" s="117" t="str">
        <f t="shared" si="2"/>
        <v>Wis (+2)</v>
      </c>
      <c r="F20" s="66" t="s">
        <v>220</v>
      </c>
      <c r="G20" s="66">
        <f t="shared" si="4"/>
        <v>0</v>
      </c>
      <c r="H20" s="67">
        <f t="shared" ca="1" si="1"/>
        <v>13</v>
      </c>
      <c r="I20" s="66">
        <f t="shared" ca="1" si="0"/>
        <v>13</v>
      </c>
      <c r="J20" s="68"/>
    </row>
    <row r="21" spans="1:10" s="89" customFormat="1" ht="16.5">
      <c r="A21" s="255" t="s">
        <v>50</v>
      </c>
      <c r="B21" s="244">
        <v>5</v>
      </c>
      <c r="C21" s="256" t="s">
        <v>34</v>
      </c>
      <c r="D21" s="257" t="str">
        <f>IF(C21="Str",'Personal File'!$C$8,IF(C21="Dex",'Personal File'!$C$9,IF(C21="Con",'Personal File'!$C$10,IF(C21="Int",'Personal File'!$C$11,IF(C21="Wis",'Personal File'!$C$12,IF(C21="Cha",'Personal File'!$C$13))))))</f>
        <v>+4</v>
      </c>
      <c r="E21" s="257" t="str">
        <f t="shared" si="2"/>
        <v>Dex (+4)</v>
      </c>
      <c r="F21" s="132" t="s">
        <v>220</v>
      </c>
      <c r="G21" s="247">
        <f t="shared" si="4"/>
        <v>7</v>
      </c>
      <c r="H21" s="67">
        <f t="shared" ca="1" si="1"/>
        <v>16</v>
      </c>
      <c r="I21" s="247">
        <f t="shared" ca="1" si="0"/>
        <v>23</v>
      </c>
      <c r="J21" s="248"/>
    </row>
    <row r="22" spans="1:10" s="89" customFormat="1" ht="16.5">
      <c r="A22" s="118" t="s">
        <v>51</v>
      </c>
      <c r="B22" s="107">
        <v>0</v>
      </c>
      <c r="C22" s="119" t="s">
        <v>30</v>
      </c>
      <c r="D22" s="120" t="str">
        <f>IF(C22="Str",'Personal File'!$C$8,IF(C22="Dex",'Personal File'!$C$9,IF(C22="Con",'Personal File'!$C$10,IF(C22="Int",'Personal File'!$C$11,IF(C22="Wis",'Personal File'!$C$12,IF(C22="Cha",'Personal File'!$C$13))))))</f>
        <v>+1</v>
      </c>
      <c r="E22" s="121" t="str">
        <f t="shared" si="2"/>
        <v>Cha (+1)</v>
      </c>
      <c r="F22" s="110" t="s">
        <v>62</v>
      </c>
      <c r="G22" s="110">
        <f t="shared" si="4"/>
        <v>1</v>
      </c>
      <c r="H22" s="67">
        <f t="shared" ca="1" si="1"/>
        <v>1</v>
      </c>
      <c r="I22" s="110">
        <f t="shared" ca="1" si="0"/>
        <v>2</v>
      </c>
      <c r="J22" s="111"/>
    </row>
    <row r="23" spans="1:10" s="89" customFormat="1" ht="16.5">
      <c r="A23" s="243" t="s">
        <v>52</v>
      </c>
      <c r="B23" s="244">
        <v>4</v>
      </c>
      <c r="C23" s="245" t="s">
        <v>35</v>
      </c>
      <c r="D23" s="246" t="str">
        <f>IF(C23="Str",'Personal File'!$C$8,IF(C23="Dex",'Personal File'!$C$9,IF(C23="Con",'Personal File'!$C$10,IF(C23="Int",'Personal File'!$C$11,IF(C23="Wis",'Personal File'!$C$12,IF(C23="Cha",'Personal File'!$C$13))))))</f>
        <v>+4</v>
      </c>
      <c r="E23" s="246" t="str">
        <f t="shared" si="2"/>
        <v>Str (+4)</v>
      </c>
      <c r="F23" s="132" t="s">
        <v>220</v>
      </c>
      <c r="G23" s="247">
        <f t="shared" si="4"/>
        <v>6</v>
      </c>
      <c r="H23" s="67">
        <f t="shared" ca="1" si="1"/>
        <v>9</v>
      </c>
      <c r="I23" s="247">
        <f t="shared" ca="1" si="0"/>
        <v>15</v>
      </c>
      <c r="J23" s="248"/>
    </row>
    <row r="24" spans="1:10" s="89" customFormat="1" ht="16.5">
      <c r="A24" s="251" t="s">
        <v>200</v>
      </c>
      <c r="B24" s="244">
        <v>5</v>
      </c>
      <c r="C24" s="252" t="s">
        <v>32</v>
      </c>
      <c r="D24" s="253" t="str">
        <f>IF(C24="Str",'Personal File'!$C$8,IF(C24="Dex",'Personal File'!$C$9,IF(C24="Con",'Personal File'!$C$10,IF(C24="Int",'Personal File'!$C$11,IF(C24="Wis",'Personal File'!$C$12,IF(C24="Cha",'Personal File'!$C$13))))))</f>
        <v>+1</v>
      </c>
      <c r="E24" s="253" t="str">
        <f t="shared" ref="E24" si="5">CONCATENATE(C24," (",D24,")")</f>
        <v>Int (+1)</v>
      </c>
      <c r="F24" s="247" t="s">
        <v>137</v>
      </c>
      <c r="G24" s="247">
        <f t="shared" si="4"/>
        <v>8</v>
      </c>
      <c r="H24" s="67">
        <f t="shared" ca="1" si="1"/>
        <v>7</v>
      </c>
      <c r="I24" s="247">
        <f t="shared" ref="I24" ca="1" si="6">SUM(G24:H24)</f>
        <v>15</v>
      </c>
      <c r="J24" s="248"/>
    </row>
    <row r="25" spans="1:10" s="89" customFormat="1" ht="16.5">
      <c r="A25" s="251" t="s">
        <v>89</v>
      </c>
      <c r="B25" s="244">
        <v>5</v>
      </c>
      <c r="C25" s="252" t="s">
        <v>32</v>
      </c>
      <c r="D25" s="253" t="str">
        <f>IF(C25="Str",'Personal File'!$C$8,IF(C25="Dex",'Personal File'!$C$9,IF(C25="Con",'Personal File'!$C$10,IF(C25="Int",'Personal File'!$C$11,IF(C25="Wis",'Personal File'!$C$12,IF(C25="Cha",'Personal File'!$C$13))))))</f>
        <v>+1</v>
      </c>
      <c r="E25" s="253" t="str">
        <f t="shared" si="2"/>
        <v>Int (+1)</v>
      </c>
      <c r="F25" s="247" t="s">
        <v>137</v>
      </c>
      <c r="G25" s="247">
        <f t="shared" ref="G25" si="7">B25+MID(E25,6,2)+F25</f>
        <v>8</v>
      </c>
      <c r="H25" s="67">
        <f t="shared" ca="1" si="1"/>
        <v>12</v>
      </c>
      <c r="I25" s="247">
        <f t="shared" ca="1" si="0"/>
        <v>20</v>
      </c>
      <c r="J25" s="248"/>
    </row>
    <row r="26" spans="1:10" s="89" customFormat="1" ht="16.5">
      <c r="A26" s="122" t="s">
        <v>90</v>
      </c>
      <c r="B26" s="123">
        <v>0</v>
      </c>
      <c r="C26" s="124" t="s">
        <v>32</v>
      </c>
      <c r="D26" s="125" t="str">
        <f>IF(C26="Str",'Personal File'!$C$8,IF(C26="Dex",'Personal File'!$C$9,IF(C26="Con",'Personal File'!$C$10,IF(C26="Int",'Personal File'!$C$11,IF(C26="Wis",'Personal File'!$C$12,IF(C26="Cha",'Personal File'!$C$13))))))</f>
        <v>+1</v>
      </c>
      <c r="E26" s="125" t="str">
        <f t="shared" si="2"/>
        <v>Int (+1)</v>
      </c>
      <c r="F26" s="126" t="s">
        <v>62</v>
      </c>
      <c r="G26" s="103">
        <v>0</v>
      </c>
      <c r="H26" s="67">
        <f t="shared" ca="1" si="1"/>
        <v>10</v>
      </c>
      <c r="I26" s="103">
        <f t="shared" ca="1" si="0"/>
        <v>10</v>
      </c>
      <c r="J26" s="127"/>
    </row>
    <row r="27" spans="1:10" s="89" customFormat="1" ht="16.5">
      <c r="A27" s="128" t="s">
        <v>53</v>
      </c>
      <c r="B27" s="129">
        <v>5</v>
      </c>
      <c r="C27" s="130" t="s">
        <v>33</v>
      </c>
      <c r="D27" s="131" t="str">
        <f>IF(C27="Str",'Personal File'!$C$8,IF(C27="Dex",'Personal File'!$C$9,IF(C27="Con",'Personal File'!$C$10,IF(C27="Int",'Personal File'!$C$11,IF(C27="Wis",'Personal File'!$C$12,IF(C27="Cha",'Personal File'!$C$13))))))</f>
        <v>+2</v>
      </c>
      <c r="E27" s="131" t="str">
        <f t="shared" si="2"/>
        <v>Wis (+2)</v>
      </c>
      <c r="F27" s="132" t="s">
        <v>62</v>
      </c>
      <c r="G27" s="132">
        <f>B27+MID(E27,6,2)+F27</f>
        <v>7</v>
      </c>
      <c r="H27" s="67">
        <f t="shared" ca="1" si="1"/>
        <v>3</v>
      </c>
      <c r="I27" s="132">
        <f t="shared" ca="1" si="0"/>
        <v>10</v>
      </c>
      <c r="J27" s="242"/>
    </row>
    <row r="28" spans="1:10" s="89" customFormat="1" ht="16.5">
      <c r="A28" s="134" t="s">
        <v>19</v>
      </c>
      <c r="B28" s="129">
        <v>5</v>
      </c>
      <c r="C28" s="135" t="s">
        <v>34</v>
      </c>
      <c r="D28" s="136" t="str">
        <f>IF(C28="Str",'Personal File'!$C$8,IF(C28="Dex",'Personal File'!$C$9,IF(C28="Con",'Personal File'!$C$10,IF(C28="Int",'Personal File'!$C$11,IF(C28="Wis",'Personal File'!$C$12,IF(C28="Cha",'Personal File'!$C$13))))))</f>
        <v>+4</v>
      </c>
      <c r="E28" s="136" t="str">
        <f t="shared" si="2"/>
        <v>Dex (+4)</v>
      </c>
      <c r="F28" s="132" t="s">
        <v>220</v>
      </c>
      <c r="G28" s="132">
        <f>B28+MID(E28,6,2)+F28</f>
        <v>7</v>
      </c>
      <c r="H28" s="67">
        <f t="shared" ca="1" si="1"/>
        <v>17</v>
      </c>
      <c r="I28" s="132">
        <f t="shared" ca="1" si="0"/>
        <v>24</v>
      </c>
      <c r="J28" s="133"/>
    </row>
    <row r="29" spans="1:10" s="89" customFormat="1" ht="16.5">
      <c r="A29" s="137" t="s">
        <v>54</v>
      </c>
      <c r="B29" s="99">
        <v>0</v>
      </c>
      <c r="C29" s="138" t="s">
        <v>34</v>
      </c>
      <c r="D29" s="139" t="str">
        <f>IF(C29="Str",'Personal File'!$C$8,IF(C29="Dex",'Personal File'!$C$9,IF(C29="Con",'Personal File'!$C$10,IF(C29="Int",'Personal File'!$C$11,IF(C29="Wis",'Personal File'!$C$12,IF(C29="Cha",'Personal File'!$C$13))))))</f>
        <v>+4</v>
      </c>
      <c r="E29" s="139" t="str">
        <f t="shared" si="2"/>
        <v>Dex (+4)</v>
      </c>
      <c r="F29" s="102" t="s">
        <v>62</v>
      </c>
      <c r="G29" s="103">
        <v>0</v>
      </c>
      <c r="H29" s="67">
        <f t="shared" ca="1" si="1"/>
        <v>10</v>
      </c>
      <c r="I29" s="103">
        <f t="shared" ca="1" si="0"/>
        <v>10</v>
      </c>
      <c r="J29" s="104"/>
    </row>
    <row r="30" spans="1:10" ht="16.5">
      <c r="A30" s="140" t="s">
        <v>112</v>
      </c>
      <c r="B30" s="123">
        <v>0</v>
      </c>
      <c r="C30" s="141" t="s">
        <v>30</v>
      </c>
      <c r="D30" s="142" t="str">
        <f>IF(C30="Str",'Personal File'!$C$8,IF(C30="Dex",'Personal File'!$C$9,IF(C30="Con",'Personal File'!$C$10,IF(C30="Int",'Personal File'!$C$11,IF(C30="Wis",'Personal File'!$C$12,IF(C30="Cha",'Personal File'!$C$13))))))</f>
        <v>+1</v>
      </c>
      <c r="E30" s="142" t="str">
        <f t="shared" si="2"/>
        <v>Cha (+1)</v>
      </c>
      <c r="F30" s="126" t="s">
        <v>62</v>
      </c>
      <c r="G30" s="103">
        <v>0</v>
      </c>
      <c r="H30" s="67">
        <f t="shared" ca="1" si="1"/>
        <v>19</v>
      </c>
      <c r="I30" s="103">
        <f t="shared" ca="1" si="0"/>
        <v>19</v>
      </c>
      <c r="J30" s="127"/>
    </row>
    <row r="31" spans="1:10" ht="16.5">
      <c r="A31" s="143" t="s">
        <v>111</v>
      </c>
      <c r="B31" s="144">
        <v>0</v>
      </c>
      <c r="C31" s="145" t="s">
        <v>33</v>
      </c>
      <c r="D31" s="146" t="str">
        <f>IF(C31="Str",'Personal File'!$C$8,IF(C31="Dex",'Personal File'!$C$9,IF(C31="Con",'Personal File'!$C$10,IF(C31="Int",'Personal File'!$C$11,IF(C31="Wis",'Personal File'!$C$12,IF(C31="Cha",'Personal File'!$C$13))))))</f>
        <v>+2</v>
      </c>
      <c r="E31" s="146" t="str">
        <f t="shared" si="2"/>
        <v>Wis (+2)</v>
      </c>
      <c r="F31" s="147" t="s">
        <v>62</v>
      </c>
      <c r="G31" s="148">
        <f>B31+MID(E31,6,2)+F31</f>
        <v>2</v>
      </c>
      <c r="H31" s="67">
        <f t="shared" ca="1" si="1"/>
        <v>7</v>
      </c>
      <c r="I31" s="148">
        <f t="shared" ca="1" si="0"/>
        <v>9</v>
      </c>
      <c r="J31" s="149"/>
    </row>
    <row r="32" spans="1:10" ht="16.5">
      <c r="A32" s="88" t="s">
        <v>20</v>
      </c>
      <c r="B32" s="83">
        <v>0</v>
      </c>
      <c r="C32" s="71" t="s">
        <v>34</v>
      </c>
      <c r="D32" s="72" t="str">
        <f>IF(C32="Str",'Personal File'!$C$8,IF(C32="Dex",'Personal File'!$C$9,IF(C32="Con",'Personal File'!$C$10,IF(C32="Int",'Personal File'!$C$11,IF(C32="Wis",'Personal File'!$C$12,IF(C32="Cha",'Personal File'!$C$13))))))</f>
        <v>+4</v>
      </c>
      <c r="E32" s="72" t="str">
        <f t="shared" si="2"/>
        <v>Dex (+4)</v>
      </c>
      <c r="F32" s="66" t="s">
        <v>62</v>
      </c>
      <c r="G32" s="66">
        <f>B32+MID(E32,6,2)+F32</f>
        <v>4</v>
      </c>
      <c r="H32" s="67">
        <f t="shared" ca="1" si="1"/>
        <v>18</v>
      </c>
      <c r="I32" s="66">
        <f t="shared" ca="1" si="0"/>
        <v>22</v>
      </c>
      <c r="J32" s="68"/>
    </row>
    <row r="33" spans="1:10" ht="16.5">
      <c r="A33" s="82" t="s">
        <v>21</v>
      </c>
      <c r="B33" s="83">
        <v>0</v>
      </c>
      <c r="C33" s="84" t="s">
        <v>32</v>
      </c>
      <c r="D33" s="85" t="str">
        <f>IF(C33="Str",'Personal File'!$C$8,IF(C33="Dex",'Personal File'!$C$9,IF(C33="Con",'Personal File'!$C$10,IF(C33="Int",'Personal File'!$C$11,IF(C33="Wis",'Personal File'!$C$12,IF(C33="Cha",'Personal File'!$C$13))))))</f>
        <v>+1</v>
      </c>
      <c r="E33" s="85" t="str">
        <f t="shared" si="2"/>
        <v>Int (+1)</v>
      </c>
      <c r="F33" s="66" t="s">
        <v>62</v>
      </c>
      <c r="G33" s="66">
        <f>B33+MID(E33,6,2)+F33</f>
        <v>1</v>
      </c>
      <c r="H33" s="67">
        <f t="shared" ca="1" si="1"/>
        <v>15</v>
      </c>
      <c r="I33" s="66">
        <f t="shared" ca="1" si="0"/>
        <v>16</v>
      </c>
      <c r="J33" s="68"/>
    </row>
    <row r="34" spans="1:10" ht="16.5">
      <c r="A34" s="115" t="s">
        <v>55</v>
      </c>
      <c r="B34" s="83">
        <v>0</v>
      </c>
      <c r="C34" s="116" t="s">
        <v>33</v>
      </c>
      <c r="D34" s="117" t="str">
        <f>IF(C34="Str",'Personal File'!$C$8,IF(C34="Dex",'Personal File'!$C$9,IF(C34="Con",'Personal File'!$C$10,IF(C34="Int",'Personal File'!$C$11,IF(C34="Wis",'Personal File'!$C$12,IF(C34="Cha",'Personal File'!$C$13))))))</f>
        <v>+2</v>
      </c>
      <c r="E34" s="117" t="str">
        <f t="shared" si="2"/>
        <v>Wis (+2)</v>
      </c>
      <c r="F34" s="66" t="s">
        <v>62</v>
      </c>
      <c r="G34" s="66">
        <f>B34+MID(E34,6,2)+F34</f>
        <v>2</v>
      </c>
      <c r="H34" s="67">
        <f t="shared" ca="1" si="1"/>
        <v>5</v>
      </c>
      <c r="I34" s="66">
        <f t="shared" ca="1" si="0"/>
        <v>7</v>
      </c>
      <c r="J34" s="68"/>
    </row>
    <row r="35" spans="1:10" ht="16.5">
      <c r="A35" s="137" t="s">
        <v>98</v>
      </c>
      <c r="B35" s="99">
        <v>0</v>
      </c>
      <c r="C35" s="138" t="s">
        <v>34</v>
      </c>
      <c r="D35" s="139" t="str">
        <f>IF(C35="Str",'Personal File'!$C$8,IF(C35="Dex",'Personal File'!$C$9,IF(C35="Con",'Personal File'!$C$10,IF(C35="Int",'Personal File'!$C$11,IF(C35="Wis",'Personal File'!$C$12,IF(C35="Cha",'Personal File'!$C$13))))))</f>
        <v>+4</v>
      </c>
      <c r="E35" s="139" t="str">
        <f t="shared" si="2"/>
        <v>Dex (+4)</v>
      </c>
      <c r="F35" s="102" t="s">
        <v>220</v>
      </c>
      <c r="G35" s="103">
        <v>0</v>
      </c>
      <c r="H35" s="67">
        <f t="shared" ca="1" si="1"/>
        <v>7</v>
      </c>
      <c r="I35" s="103">
        <f t="shared" ca="1" si="0"/>
        <v>7</v>
      </c>
      <c r="J35" s="104"/>
    </row>
    <row r="36" spans="1:10" ht="16.5">
      <c r="A36" s="122" t="s">
        <v>87</v>
      </c>
      <c r="B36" s="123">
        <v>0</v>
      </c>
      <c r="C36" s="124" t="s">
        <v>32</v>
      </c>
      <c r="D36" s="125" t="str">
        <f>IF(C36="Str",'Personal File'!$C$8,IF(C36="Dex",'Personal File'!$C$9,IF(C36="Con",'Personal File'!$C$10,IF(C36="Int",'Personal File'!$C$11,IF(C36="Wis",'Personal File'!$C$12,IF(C36="Cha",'Personal File'!$C$13))))))</f>
        <v>+1</v>
      </c>
      <c r="E36" s="125" t="str">
        <f t="shared" si="2"/>
        <v>Int (+1)</v>
      </c>
      <c r="F36" s="126" t="s">
        <v>62</v>
      </c>
      <c r="G36" s="103">
        <v>0</v>
      </c>
      <c r="H36" s="67">
        <f t="shared" ca="1" si="1"/>
        <v>2</v>
      </c>
      <c r="I36" s="103">
        <f t="shared" ca="1" si="0"/>
        <v>2</v>
      </c>
      <c r="J36" s="127"/>
    </row>
    <row r="37" spans="1:10" ht="16.5">
      <c r="A37" s="122" t="s">
        <v>56</v>
      </c>
      <c r="B37" s="123">
        <v>0</v>
      </c>
      <c r="C37" s="124" t="s">
        <v>32</v>
      </c>
      <c r="D37" s="125" t="str">
        <f>IF(C37="Str",'Personal File'!$C$8,IF(C37="Dex",'Personal File'!$C$9,IF(C37="Con",'Personal File'!$C$10,IF(C37="Int",'Personal File'!$C$11,IF(C37="Wis",'Personal File'!$C$12,IF(C37="Cha",'Personal File'!$C$13))))))</f>
        <v>+1</v>
      </c>
      <c r="E37" s="125" t="str">
        <f t="shared" si="2"/>
        <v>Int (+1)</v>
      </c>
      <c r="F37" s="126" t="s">
        <v>62</v>
      </c>
      <c r="G37" s="103">
        <v>0</v>
      </c>
      <c r="H37" s="67">
        <f t="shared" ca="1" si="1"/>
        <v>3</v>
      </c>
      <c r="I37" s="103">
        <f t="shared" ca="1" si="0"/>
        <v>3</v>
      </c>
      <c r="J37" s="150"/>
    </row>
    <row r="38" spans="1:10" ht="16.5">
      <c r="A38" s="128" t="s">
        <v>57</v>
      </c>
      <c r="B38" s="129">
        <v>8</v>
      </c>
      <c r="C38" s="130" t="s">
        <v>33</v>
      </c>
      <c r="D38" s="131" t="str">
        <f>IF(C38="Str",'Personal File'!$C$8,IF(C38="Dex",'Personal File'!$C$9,IF(C38="Con",'Personal File'!$C$10,IF(C38="Int",'Personal File'!$C$11,IF(C38="Wis",'Personal File'!$C$12,IF(C38="Cha",'Personal File'!$C$13))))))</f>
        <v>+2</v>
      </c>
      <c r="E38" s="131" t="str">
        <f t="shared" si="2"/>
        <v>Wis (+2)</v>
      </c>
      <c r="F38" s="132" t="s">
        <v>62</v>
      </c>
      <c r="G38" s="132">
        <f>B38+MID(E38,6,2)+F38</f>
        <v>10</v>
      </c>
      <c r="H38" s="67">
        <f t="shared" ca="1" si="1"/>
        <v>4</v>
      </c>
      <c r="I38" s="132">
        <f t="shared" ca="1" si="0"/>
        <v>14</v>
      </c>
      <c r="J38" s="133"/>
    </row>
    <row r="39" spans="1:10" ht="16.5">
      <c r="A39" s="128" t="s">
        <v>99</v>
      </c>
      <c r="B39" s="129">
        <v>12</v>
      </c>
      <c r="C39" s="130" t="s">
        <v>33</v>
      </c>
      <c r="D39" s="131" t="str">
        <f>IF(C39="Str",'Personal File'!$C$8,IF(C39="Dex",'Personal File'!$C$9,IF(C39="Con",'Personal File'!$C$10,IF(C39="Int",'Personal File'!$C$11,IF(C39="Wis",'Personal File'!$C$12,IF(C39="Cha",'Personal File'!$C$13))))))</f>
        <v>+2</v>
      </c>
      <c r="E39" s="131" t="str">
        <f t="shared" si="2"/>
        <v>Wis (+2)</v>
      </c>
      <c r="F39" s="132" t="s">
        <v>220</v>
      </c>
      <c r="G39" s="132">
        <f>B39+MID(E39,6,2)+F39</f>
        <v>12</v>
      </c>
      <c r="H39" s="67">
        <f t="shared" ca="1" si="1"/>
        <v>1</v>
      </c>
      <c r="I39" s="132">
        <f t="shared" ca="1" si="0"/>
        <v>13</v>
      </c>
      <c r="J39" s="401" t="s">
        <v>223</v>
      </c>
    </row>
    <row r="40" spans="1:10" ht="16.5">
      <c r="A40" s="243" t="s">
        <v>22</v>
      </c>
      <c r="B40" s="244">
        <v>2</v>
      </c>
      <c r="C40" s="245" t="s">
        <v>35</v>
      </c>
      <c r="D40" s="246" t="str">
        <f>IF(C40="Str",'Personal File'!$C$8,IF(C40="Dex",'Personal File'!$C$9,IF(C40="Con",'Personal File'!$C$10,IF(C40="Int",'Personal File'!$C$11,IF(C40="Wis",'Personal File'!$C$12,IF(C40="Cha",'Personal File'!$C$13))))))</f>
        <v>+4</v>
      </c>
      <c r="E40" s="246" t="str">
        <f t="shared" si="2"/>
        <v>Str (+4)</v>
      </c>
      <c r="F40" s="247" t="s">
        <v>62</v>
      </c>
      <c r="G40" s="247">
        <f>B40+MID(E40,6,2)+F40</f>
        <v>6</v>
      </c>
      <c r="H40" s="67">
        <f t="shared" ca="1" si="1"/>
        <v>7</v>
      </c>
      <c r="I40" s="247">
        <f t="shared" ca="1" si="0"/>
        <v>13</v>
      </c>
      <c r="J40" s="248"/>
    </row>
    <row r="41" spans="1:10" ht="16.5">
      <c r="A41" s="151" t="s">
        <v>58</v>
      </c>
      <c r="B41" s="123">
        <v>0</v>
      </c>
      <c r="C41" s="152" t="s">
        <v>34</v>
      </c>
      <c r="D41" s="153" t="str">
        <f>IF(C41="Str",'Personal File'!$C$8,IF(C41="Dex",'Personal File'!$C$9,IF(C41="Con",'Personal File'!$C$10,IF(C41="Int",'Personal File'!$C$11,IF(C41="Wis",'Personal File'!$C$12,IF(C41="Cha",'Personal File'!$C$13))))))</f>
        <v>+4</v>
      </c>
      <c r="E41" s="153" t="str">
        <f t="shared" si="2"/>
        <v>Dex (+4)</v>
      </c>
      <c r="F41" s="102" t="s">
        <v>220</v>
      </c>
      <c r="G41" s="103">
        <v>0</v>
      </c>
      <c r="H41" s="67">
        <f t="shared" ca="1" si="1"/>
        <v>14</v>
      </c>
      <c r="I41" s="103">
        <f t="shared" ca="1" si="0"/>
        <v>14</v>
      </c>
      <c r="J41" s="127"/>
    </row>
    <row r="42" spans="1:10" ht="16.5">
      <c r="A42" s="112" t="s">
        <v>59</v>
      </c>
      <c r="B42" s="99">
        <v>0</v>
      </c>
      <c r="C42" s="113" t="s">
        <v>30</v>
      </c>
      <c r="D42" s="114" t="str">
        <f>IF(C42="Str",'Personal File'!$C$8,IF(C42="Dex",'Personal File'!$C$9,IF(C42="Con",'Personal File'!$C$10,IF(C42="Int",'Personal File'!$C$11,IF(C42="Wis",'Personal File'!$C$12,IF(C42="Cha",'Personal File'!$C$13))))))</f>
        <v>+1</v>
      </c>
      <c r="E42" s="114" t="str">
        <f t="shared" si="2"/>
        <v>Cha (+1)</v>
      </c>
      <c r="F42" s="102" t="s">
        <v>62</v>
      </c>
      <c r="G42" s="103">
        <v>0</v>
      </c>
      <c r="H42" s="67">
        <f t="shared" ca="1" si="1"/>
        <v>9</v>
      </c>
      <c r="I42" s="103">
        <f t="shared" ca="1" si="0"/>
        <v>9</v>
      </c>
      <c r="J42" s="104"/>
    </row>
    <row r="43" spans="1:10" ht="17.25" thickBot="1">
      <c r="A43" s="154" t="s">
        <v>60</v>
      </c>
      <c r="B43" s="155">
        <v>0</v>
      </c>
      <c r="C43" s="156" t="s">
        <v>34</v>
      </c>
      <c r="D43" s="157" t="str">
        <f>IF(C43="Str",'Personal File'!$C$8,IF(C43="Dex",'Personal File'!$C$9,IF(C43="Con",'Personal File'!$C$10,IF(C43="Int",'Personal File'!$C$11,IF(C43="Wis",'Personal File'!$C$12,IF(C43="Cha",'Personal File'!$C$13))))))</f>
        <v>+4</v>
      </c>
      <c r="E43" s="157" t="str">
        <f t="shared" si="2"/>
        <v>Dex (+4)</v>
      </c>
      <c r="F43" s="158" t="s">
        <v>62</v>
      </c>
      <c r="G43" s="158">
        <f>B43+MID(E43,6,2)+F43</f>
        <v>4</v>
      </c>
      <c r="H43" s="159">
        <f t="shared" ca="1" si="1"/>
        <v>7</v>
      </c>
      <c r="I43" s="158">
        <f t="shared" ca="1" si="0"/>
        <v>11</v>
      </c>
      <c r="J43" s="160"/>
    </row>
    <row r="44" spans="1:10" ht="16.5" thickTop="1">
      <c r="B44" s="162">
        <f>SUM(B6:B43)</f>
        <v>53</v>
      </c>
      <c r="E44" s="162">
        <f>SUM(E45:E53)</f>
        <v>53</v>
      </c>
      <c r="F44" s="166"/>
    </row>
    <row r="45" spans="1:10">
      <c r="B45" s="162"/>
      <c r="E45" s="165">
        <f>(2+'Personal File'!$C$11)*4</f>
        <v>12</v>
      </c>
      <c r="F45" s="166" t="s">
        <v>131</v>
      </c>
    </row>
    <row r="46" spans="1:10">
      <c r="E46" s="167">
        <f>2+'Personal File'!$C$11</f>
        <v>3</v>
      </c>
      <c r="F46" s="166" t="s">
        <v>132</v>
      </c>
    </row>
    <row r="47" spans="1:10">
      <c r="E47" s="254">
        <v>0</v>
      </c>
      <c r="F47" s="166" t="s">
        <v>133</v>
      </c>
    </row>
    <row r="48" spans="1:10">
      <c r="E48" s="167">
        <f>2+'Personal File'!$C$11</f>
        <v>3</v>
      </c>
      <c r="F48" s="166" t="s">
        <v>134</v>
      </c>
    </row>
    <row r="49" spans="5:6">
      <c r="E49" s="167">
        <f>6+'Personal File'!$C$11</f>
        <v>7</v>
      </c>
      <c r="F49" s="166" t="s">
        <v>143</v>
      </c>
    </row>
    <row r="50" spans="5:6">
      <c r="E50" s="167">
        <f>6+'Personal File'!$C$11</f>
        <v>7</v>
      </c>
      <c r="F50" s="166" t="s">
        <v>148</v>
      </c>
    </row>
    <row r="51" spans="5:6">
      <c r="E51" s="167">
        <f>6+'Personal File'!$C$11</f>
        <v>7</v>
      </c>
      <c r="F51" s="166" t="s">
        <v>169</v>
      </c>
    </row>
    <row r="52" spans="5:6">
      <c r="E52" s="167">
        <f>6+'Personal File'!$C$11</f>
        <v>7</v>
      </c>
      <c r="F52" s="166" t="s">
        <v>170</v>
      </c>
    </row>
    <row r="53" spans="5:6">
      <c r="E53" s="167">
        <f>6+'Personal File'!$C$11</f>
        <v>7</v>
      </c>
      <c r="F53" s="166" t="s">
        <v>226</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showGridLines="0" workbookViewId="0">
      <pane ySplit="2" topLeftCell="A3" activePane="bottomLeft" state="frozen"/>
      <selection pane="bottomLeft" activeCell="A3" sqref="A3"/>
    </sheetView>
  </sheetViews>
  <sheetFormatPr defaultColWidth="13" defaultRowHeight="15.75"/>
  <cols>
    <col min="1" max="1" width="22" style="348" bestFit="1" customWidth="1"/>
    <col min="2" max="2" width="6.25" style="348" bestFit="1" customWidth="1"/>
    <col min="3" max="4" width="11.25" style="349" bestFit="1" customWidth="1"/>
    <col min="5" max="5" width="7.25" style="349" bestFit="1" customWidth="1"/>
    <col min="6" max="6" width="10.875" style="349" bestFit="1" customWidth="1"/>
    <col min="7" max="7" width="9.5" style="349" bestFit="1" customWidth="1"/>
    <col min="8" max="8" width="10.375" style="348" bestFit="1" customWidth="1"/>
    <col min="9" max="9" width="5.625" style="347" bestFit="1" customWidth="1"/>
    <col min="10" max="16384" width="13" style="347"/>
  </cols>
  <sheetData>
    <row r="1" spans="1:9" ht="24" thickBot="1">
      <c r="A1" s="400" t="s">
        <v>218</v>
      </c>
      <c r="B1" s="361"/>
      <c r="C1" s="361"/>
      <c r="D1" s="361"/>
      <c r="E1" s="361"/>
      <c r="F1" s="361"/>
      <c r="G1" s="361"/>
      <c r="H1" s="361"/>
      <c r="I1" s="361"/>
    </row>
    <row r="2" spans="1:9" s="357" customFormat="1" ht="16.5">
      <c r="A2" s="360" t="s">
        <v>199</v>
      </c>
      <c r="B2" s="358" t="s">
        <v>156</v>
      </c>
      <c r="C2" s="358" t="s">
        <v>198</v>
      </c>
      <c r="D2" s="359" t="s">
        <v>197</v>
      </c>
      <c r="E2" s="359" t="s">
        <v>196</v>
      </c>
      <c r="F2" s="358" t="s">
        <v>195</v>
      </c>
      <c r="G2" s="358" t="s">
        <v>194</v>
      </c>
      <c r="H2" s="362" t="s">
        <v>202</v>
      </c>
      <c r="I2" s="363" t="s">
        <v>203</v>
      </c>
    </row>
    <row r="3" spans="1:9" ht="17.25" thickBot="1">
      <c r="A3" s="356" t="s">
        <v>215</v>
      </c>
      <c r="B3" s="355">
        <v>1</v>
      </c>
      <c r="C3" s="354" t="s">
        <v>193</v>
      </c>
      <c r="D3" s="353" t="s">
        <v>192</v>
      </c>
      <c r="E3" s="352" t="s">
        <v>191</v>
      </c>
      <c r="F3" s="351" t="s">
        <v>190</v>
      </c>
      <c r="G3" s="350" t="s">
        <v>189</v>
      </c>
      <c r="H3" s="364" t="s">
        <v>201</v>
      </c>
      <c r="I3" s="365">
        <v>288</v>
      </c>
    </row>
    <row r="4" spans="1:9" ht="16.5" thickTop="1"/>
  </sheetData>
  <printOptions gridLinesSet="0"/>
  <pageMargins left="0.62" right="0.33" top="0.5" bottom="0.63" header="0.5" footer="0.5"/>
  <pageSetup orientation="portrait" horizontalDpi="120" verticalDpi="144"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3"/>
  <sheetViews>
    <sheetView showGridLines="0" workbookViewId="0"/>
  </sheetViews>
  <sheetFormatPr defaultColWidth="9.125" defaultRowHeight="15.75"/>
  <cols>
    <col min="1" max="1" width="23.25" style="169" bestFit="1" customWidth="1"/>
    <col min="2" max="2" width="6.25" style="169" bestFit="1" customWidth="1"/>
    <col min="3" max="3" width="4.125" style="169" bestFit="1" customWidth="1"/>
    <col min="4" max="4" width="6.375" style="169" bestFit="1" customWidth="1"/>
    <col min="5" max="5" width="4.25" style="169" customWidth="1"/>
    <col min="6" max="6" width="16.5" style="169" bestFit="1" customWidth="1"/>
    <col min="7" max="10" width="4.875" style="169" customWidth="1"/>
    <col min="11" max="11" width="3" style="169" customWidth="1"/>
    <col min="12" max="12" width="24.125" style="175" bestFit="1" customWidth="1"/>
    <col min="13" max="13" width="2.5" style="179" customWidth="1"/>
    <col min="14" max="14" width="35.125" style="169" bestFit="1" customWidth="1"/>
    <col min="15" max="16384" width="9.125" style="169"/>
  </cols>
  <sheetData>
    <row r="1" spans="1:14" ht="24.75" thickTop="1" thickBot="1">
      <c r="A1" s="366" t="s">
        <v>217</v>
      </c>
      <c r="B1" s="367"/>
      <c r="C1" s="367"/>
      <c r="D1" s="368"/>
      <c r="F1" s="378" t="s">
        <v>206</v>
      </c>
      <c r="G1" s="378"/>
      <c r="H1" s="379"/>
      <c r="I1" s="376"/>
      <c r="J1" s="380"/>
      <c r="L1" s="168" t="s">
        <v>103</v>
      </c>
      <c r="M1" s="169"/>
      <c r="N1" s="168" t="s">
        <v>104</v>
      </c>
    </row>
    <row r="2" spans="1:14" ht="17.25" thickTop="1">
      <c r="A2" s="369" t="s">
        <v>199</v>
      </c>
      <c r="B2" s="370" t="s">
        <v>156</v>
      </c>
      <c r="C2" s="370" t="s">
        <v>204</v>
      </c>
      <c r="D2" s="371" t="s">
        <v>205</v>
      </c>
      <c r="F2" s="377"/>
      <c r="G2" s="381" t="s">
        <v>207</v>
      </c>
      <c r="H2" s="382"/>
      <c r="I2" s="383"/>
      <c r="J2" s="384"/>
      <c r="L2" s="170" t="s">
        <v>92</v>
      </c>
      <c r="M2" s="169"/>
      <c r="N2" s="171" t="s">
        <v>114</v>
      </c>
    </row>
    <row r="3" spans="1:14" ht="17.25" thickBot="1">
      <c r="A3" s="372" t="s">
        <v>215</v>
      </c>
      <c r="B3" s="373">
        <v>1</v>
      </c>
      <c r="C3" s="374">
        <f>10+B3+'Personal File'!$C$12</f>
        <v>13</v>
      </c>
      <c r="D3" s="375" t="s">
        <v>216</v>
      </c>
      <c r="F3" s="377"/>
      <c r="G3" s="385" t="s">
        <v>208</v>
      </c>
      <c r="H3" s="386" t="s">
        <v>209</v>
      </c>
      <c r="I3" s="386" t="s">
        <v>210</v>
      </c>
      <c r="J3" s="387" t="s">
        <v>211</v>
      </c>
      <c r="L3" s="172" t="s">
        <v>106</v>
      </c>
      <c r="M3" s="169"/>
      <c r="N3" s="171" t="s">
        <v>138</v>
      </c>
    </row>
    <row r="4" spans="1:14" ht="18" thickTop="1" thickBot="1">
      <c r="F4" s="388" t="s">
        <v>213</v>
      </c>
      <c r="G4" s="389">
        <v>0</v>
      </c>
      <c r="H4" s="390">
        <v>0</v>
      </c>
      <c r="I4" s="390">
        <v>0</v>
      </c>
      <c r="J4" s="391">
        <v>0</v>
      </c>
      <c r="L4" s="174" t="s">
        <v>122</v>
      </c>
      <c r="M4" s="169"/>
      <c r="N4" s="171" t="s">
        <v>165</v>
      </c>
    </row>
    <row r="5" spans="1:14" ht="18" thickTop="1" thickBot="1">
      <c r="F5" s="392" t="s">
        <v>214</v>
      </c>
      <c r="G5" s="393">
        <v>1</v>
      </c>
      <c r="H5" s="394">
        <v>0</v>
      </c>
      <c r="I5" s="394">
        <v>0</v>
      </c>
      <c r="J5" s="395">
        <v>0</v>
      </c>
      <c r="M5" s="169"/>
      <c r="N5" s="173" t="s">
        <v>228</v>
      </c>
    </row>
    <row r="6" spans="1:14" ht="24.75" thickTop="1" thickBot="1">
      <c r="F6" s="396" t="s">
        <v>212</v>
      </c>
      <c r="G6" s="397">
        <f t="shared" ref="G6:J6" si="0">SUM(G4:G5)</f>
        <v>1</v>
      </c>
      <c r="H6" s="398">
        <f t="shared" si="0"/>
        <v>0</v>
      </c>
      <c r="I6" s="398">
        <f t="shared" si="0"/>
        <v>0</v>
      </c>
      <c r="J6" s="399">
        <f t="shared" si="0"/>
        <v>0</v>
      </c>
      <c r="L6" s="235" t="s">
        <v>140</v>
      </c>
      <c r="M6" s="169"/>
    </row>
    <row r="7" spans="1:14" ht="24.75" thickTop="1" thickBot="1">
      <c r="L7" s="170" t="s">
        <v>144</v>
      </c>
      <c r="M7" s="169"/>
      <c r="N7" s="5" t="s">
        <v>105</v>
      </c>
    </row>
    <row r="8" spans="1:14" ht="16.5">
      <c r="L8" s="172" t="s">
        <v>227</v>
      </c>
      <c r="M8" s="169"/>
      <c r="N8" s="176" t="s">
        <v>219</v>
      </c>
    </row>
    <row r="9" spans="1:14" ht="17.25" thickBot="1">
      <c r="L9" s="172" t="s">
        <v>147</v>
      </c>
      <c r="M9" s="169"/>
      <c r="N9" s="178" t="s">
        <v>135</v>
      </c>
    </row>
    <row r="10" spans="1:14" ht="18" thickTop="1" thickBot="1">
      <c r="L10" s="249" t="s">
        <v>141</v>
      </c>
      <c r="M10" s="169"/>
    </row>
    <row r="11" spans="1:14" ht="20.25" thickTop="1" thickBot="1">
      <c r="L11" s="249" t="s">
        <v>164</v>
      </c>
      <c r="M11" s="169"/>
      <c r="N11" s="1" t="s">
        <v>77</v>
      </c>
    </row>
    <row r="12" spans="1:14" ht="17.25" thickBot="1">
      <c r="L12" s="236" t="s">
        <v>142</v>
      </c>
      <c r="M12" s="169"/>
      <c r="N12" s="177" t="s">
        <v>107</v>
      </c>
    </row>
    <row r="13" spans="1:14" ht="16.5" thickTop="1">
      <c r="L13" s="169"/>
    </row>
  </sheetData>
  <phoneticPr fontId="0" type="noConversion"/>
  <conditionalFormatting sqref="D3">
    <cfRule type="cellIs" dxfId="1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showGridLines="0" workbookViewId="0"/>
  </sheetViews>
  <sheetFormatPr defaultColWidth="13" defaultRowHeight="15.75"/>
  <cols>
    <col min="1" max="1" width="32.625" style="165" bestFit="1" customWidth="1"/>
    <col min="2" max="2" width="8.625" style="165" customWidth="1"/>
    <col min="3" max="3" width="6.125" style="165" bestFit="1" customWidth="1"/>
    <col min="4" max="4" width="8" style="165" customWidth="1"/>
    <col min="5" max="5" width="9.5" style="165" customWidth="1"/>
    <col min="6" max="6" width="8" style="165" bestFit="1" customWidth="1"/>
    <col min="7" max="7" width="8.875" style="165" bestFit="1" customWidth="1"/>
    <col min="8" max="8" width="4" style="165" bestFit="1" customWidth="1"/>
    <col min="9" max="9" width="5.625" style="165" bestFit="1" customWidth="1"/>
    <col min="10" max="10" width="6.25" style="165" bestFit="1" customWidth="1"/>
    <col min="11" max="11" width="20.125" style="165" bestFit="1" customWidth="1"/>
    <col min="12" max="12" width="2.625" style="56" customWidth="1"/>
    <col min="13" max="13" width="7.375" style="56" bestFit="1" customWidth="1"/>
    <col min="14" max="14" width="7.75" style="165" bestFit="1" customWidth="1"/>
    <col min="15" max="16384" width="13" style="56"/>
  </cols>
  <sheetData>
    <row r="1" spans="1:13" ht="24" thickBot="1">
      <c r="A1" s="180" t="s">
        <v>23</v>
      </c>
      <c r="B1" s="180"/>
      <c r="C1" s="180"/>
      <c r="D1" s="180"/>
      <c r="E1" s="180"/>
      <c r="F1" s="180"/>
      <c r="G1" s="180"/>
      <c r="H1" s="180"/>
      <c r="I1" s="180"/>
      <c r="J1" s="180"/>
      <c r="K1" s="180"/>
    </row>
    <row r="2" spans="1:13" ht="17.25" thickTop="1" thickBot="1">
      <c r="A2" s="181" t="s">
        <v>5</v>
      </c>
      <c r="B2" s="182" t="s">
        <v>6</v>
      </c>
      <c r="C2" s="182" t="s">
        <v>25</v>
      </c>
      <c r="D2" s="182" t="s">
        <v>26</v>
      </c>
      <c r="E2" s="183" t="s">
        <v>68</v>
      </c>
      <c r="F2" s="182" t="s">
        <v>24</v>
      </c>
      <c r="G2" s="182" t="s">
        <v>27</v>
      </c>
      <c r="H2" s="184" t="s">
        <v>121</v>
      </c>
      <c r="I2" s="185" t="s">
        <v>102</v>
      </c>
      <c r="J2" s="186" t="s">
        <v>83</v>
      </c>
      <c r="K2" s="187" t="s">
        <v>4</v>
      </c>
      <c r="M2" s="188" t="s">
        <v>127</v>
      </c>
    </row>
    <row r="3" spans="1:13">
      <c r="A3" s="500" t="s">
        <v>152</v>
      </c>
      <c r="B3" s="473" t="s">
        <v>161</v>
      </c>
      <c r="C3" s="474" t="s">
        <v>162</v>
      </c>
      <c r="D3" s="501">
        <v>1</v>
      </c>
      <c r="E3" s="501" t="s">
        <v>96</v>
      </c>
      <c r="F3" s="502" t="s">
        <v>163</v>
      </c>
      <c r="G3" s="503">
        <v>12</v>
      </c>
      <c r="H3" s="504" t="str">
        <f>CONCATENATE("+",RIGHT('Personal File'!$B$6,1)+RIGHT('Personal File'!$C$8)+D3)</f>
        <v>+11</v>
      </c>
      <c r="I3" s="477">
        <f t="shared" ref="I3:I4" ca="1" si="0">RANDBETWEEN(1,20)</f>
        <v>7</v>
      </c>
      <c r="J3" s="478">
        <f t="shared" ref="J3:J5" ca="1" si="1">I3+H3</f>
        <v>18</v>
      </c>
      <c r="K3" s="520" t="s">
        <v>248</v>
      </c>
      <c r="M3" s="450">
        <v>2000</v>
      </c>
    </row>
    <row r="4" spans="1:13">
      <c r="A4" s="505" t="s">
        <v>234</v>
      </c>
      <c r="B4" s="485" t="s">
        <v>161</v>
      </c>
      <c r="C4" s="506"/>
      <c r="D4" s="507"/>
      <c r="E4" s="507"/>
      <c r="F4" s="508"/>
      <c r="G4" s="509"/>
      <c r="H4" s="510" t="str">
        <f>CONCATENATE("+",H3-5)</f>
        <v>+6</v>
      </c>
      <c r="I4" s="489">
        <f t="shared" ca="1" si="0"/>
        <v>6</v>
      </c>
      <c r="J4" s="490">
        <f t="shared" ca="1" si="1"/>
        <v>12</v>
      </c>
      <c r="K4" s="521" t="s">
        <v>248</v>
      </c>
      <c r="M4" s="451"/>
    </row>
    <row r="5" spans="1:13">
      <c r="A5" s="511" t="s">
        <v>238</v>
      </c>
      <c r="B5" s="512" t="s">
        <v>239</v>
      </c>
      <c r="C5" s="512">
        <v>1</v>
      </c>
      <c r="D5" s="513">
        <v>1</v>
      </c>
      <c r="E5" s="512" t="s">
        <v>240</v>
      </c>
      <c r="F5" s="512" t="s">
        <v>241</v>
      </c>
      <c r="G5" s="512">
        <v>0.25</v>
      </c>
      <c r="H5" s="514" t="str">
        <f>CONCATENATE("+",RIGHT('Personal File'!$B$6,1)+RIGHT('Personal File'!$C$8)+D5)</f>
        <v>+11</v>
      </c>
      <c r="I5" s="515">
        <f t="shared" ref="I5:I6" ca="1" si="2">RANDBETWEEN(1,20)</f>
        <v>15</v>
      </c>
      <c r="J5" s="516">
        <f t="shared" ca="1" si="1"/>
        <v>26</v>
      </c>
      <c r="K5" s="522" t="s">
        <v>248</v>
      </c>
      <c r="M5" s="451"/>
    </row>
    <row r="6" spans="1:13">
      <c r="A6" s="511" t="s">
        <v>224</v>
      </c>
      <c r="B6" s="512" t="s">
        <v>151</v>
      </c>
      <c r="C6" s="512" t="s">
        <v>151</v>
      </c>
      <c r="D6" s="513" t="s">
        <v>62</v>
      </c>
      <c r="E6" s="512" t="s">
        <v>151</v>
      </c>
      <c r="F6" s="512" t="s">
        <v>151</v>
      </c>
      <c r="G6" s="512" t="s">
        <v>151</v>
      </c>
      <c r="H6" s="514" t="str">
        <f>CONCATENATE("+",RIGHT('Personal File'!$B$6,1)+RIGHT('Personal File'!$C$8)+D6)</f>
        <v>+10</v>
      </c>
      <c r="I6" s="515">
        <f t="shared" ca="1" si="2"/>
        <v>12</v>
      </c>
      <c r="J6" s="516">
        <f t="shared" ref="J6" ca="1" si="3">I6+H6</f>
        <v>22</v>
      </c>
      <c r="K6" s="522" t="s">
        <v>248</v>
      </c>
      <c r="M6" s="451"/>
    </row>
    <row r="7" spans="1:13" ht="16.5" thickBot="1">
      <c r="A7" s="442" t="s">
        <v>233</v>
      </c>
      <c r="B7" s="443" t="s">
        <v>108</v>
      </c>
      <c r="C7" s="517" t="str">
        <f>'Personal File'!$C$8</f>
        <v>+4</v>
      </c>
      <c r="D7" s="494">
        <v>0</v>
      </c>
      <c r="E7" s="518" t="s">
        <v>109</v>
      </c>
      <c r="F7" s="443" t="s">
        <v>88</v>
      </c>
      <c r="G7" s="497">
        <v>0</v>
      </c>
      <c r="H7" s="519" t="str">
        <f>CONCATENATE("+",RIGHT('Personal File'!$B$6,1)+RIGHT('Personal File'!$C$8)+D7)</f>
        <v>+10</v>
      </c>
      <c r="I7" s="498">
        <f t="shared" ref="I7" ca="1" si="4">RANDBETWEEN(1,20)</f>
        <v>3</v>
      </c>
      <c r="J7" s="499">
        <f t="shared" ref="J7" ca="1" si="5">I7+H7</f>
        <v>13</v>
      </c>
      <c r="K7" s="523" t="s">
        <v>248</v>
      </c>
      <c r="M7" s="452"/>
    </row>
    <row r="8" spans="1:13" ht="6" customHeight="1" thickTop="1" thickBot="1">
      <c r="M8" s="234"/>
    </row>
    <row r="9" spans="1:13" ht="17.25" thickTop="1" thickBot="1">
      <c r="A9" s="181" t="s">
        <v>8</v>
      </c>
      <c r="B9" s="182" t="s">
        <v>6</v>
      </c>
      <c r="C9" s="182" t="s">
        <v>25</v>
      </c>
      <c r="D9" s="182" t="s">
        <v>26</v>
      </c>
      <c r="E9" s="183" t="s">
        <v>68</v>
      </c>
      <c r="F9" s="182" t="s">
        <v>9</v>
      </c>
      <c r="G9" s="182" t="s">
        <v>27</v>
      </c>
      <c r="H9" s="184" t="s">
        <v>121</v>
      </c>
      <c r="I9" s="189" t="s">
        <v>102</v>
      </c>
      <c r="J9" s="184" t="s">
        <v>83</v>
      </c>
      <c r="K9" s="187" t="s">
        <v>4</v>
      </c>
      <c r="M9" s="453" t="s">
        <v>127</v>
      </c>
    </row>
    <row r="10" spans="1:13">
      <c r="A10" s="472" t="s">
        <v>249</v>
      </c>
      <c r="B10" s="473" t="s">
        <v>86</v>
      </c>
      <c r="C10" s="474" t="str">
        <f>'Personal File'!C8</f>
        <v>+4</v>
      </c>
      <c r="D10" s="475">
        <f>1+2</f>
        <v>3</v>
      </c>
      <c r="E10" s="473" t="s">
        <v>96</v>
      </c>
      <c r="F10" s="475" t="str">
        <f t="shared" ref="F10:F14" si="6">CONCATENATE(110*1.5,"’")</f>
        <v>165’</v>
      </c>
      <c r="G10" s="476">
        <v>3</v>
      </c>
      <c r="H10" s="476" t="str">
        <f>CONCATENATE("+",RIGHT('Personal File'!$B$6,1)+RIGHT('Personal File'!$C$9)+D10-2+1)</f>
        <v>+12</v>
      </c>
      <c r="I10" s="477">
        <f t="shared" ref="I10:I14" ca="1" si="7">RANDBETWEEN(1,20)</f>
        <v>2</v>
      </c>
      <c r="J10" s="478">
        <f t="shared" ref="J10:J16" ca="1" si="8">I10+H10</f>
        <v>14</v>
      </c>
      <c r="K10" s="520" t="s">
        <v>225</v>
      </c>
      <c r="M10" s="454">
        <v>18800</v>
      </c>
    </row>
    <row r="11" spans="1:13">
      <c r="A11" s="470" t="s">
        <v>235</v>
      </c>
      <c r="B11" s="471" t="s">
        <v>86</v>
      </c>
      <c r="C11" s="479" t="str">
        <f>'Personal File'!C8</f>
        <v>+4</v>
      </c>
      <c r="D11" s="480">
        <f t="shared" ref="D11:D14" si="9">1+2</f>
        <v>3</v>
      </c>
      <c r="E11" s="426"/>
      <c r="F11" s="427"/>
      <c r="G11" s="428"/>
      <c r="H11" s="481" t="str">
        <f>CONCATENATE("+",RIGHT('Personal File'!$B$6,1)+RIGHT('Personal File'!$C$9)+D11-2+1-5)</f>
        <v>+7</v>
      </c>
      <c r="I11" s="482">
        <f t="shared" ca="1" si="7"/>
        <v>14</v>
      </c>
      <c r="J11" s="483">
        <f t="shared" ref="J11" ca="1" si="10">I11+H11</f>
        <v>21</v>
      </c>
      <c r="K11" s="524" t="s">
        <v>225</v>
      </c>
      <c r="M11" s="451"/>
    </row>
    <row r="12" spans="1:13">
      <c r="A12" s="470" t="s">
        <v>236</v>
      </c>
      <c r="B12" s="471" t="s">
        <v>86</v>
      </c>
      <c r="C12" s="479" t="str">
        <f>'Personal File'!C8</f>
        <v>+4</v>
      </c>
      <c r="D12" s="480">
        <f t="shared" si="9"/>
        <v>3</v>
      </c>
      <c r="E12" s="426"/>
      <c r="F12" s="427"/>
      <c r="G12" s="428"/>
      <c r="H12" s="481" t="str">
        <f>CONCATENATE("+",RIGHT('Personal File'!$B$6,1)+RIGHT('Personal File'!$C$9)+D12-2+1)</f>
        <v>+12</v>
      </c>
      <c r="I12" s="482">
        <f t="shared" ca="1" si="7"/>
        <v>17</v>
      </c>
      <c r="J12" s="483">
        <f t="shared" ca="1" si="8"/>
        <v>29</v>
      </c>
      <c r="K12" s="524" t="s">
        <v>225</v>
      </c>
      <c r="M12" s="451"/>
    </row>
    <row r="13" spans="1:13">
      <c r="A13" s="484" t="s">
        <v>237</v>
      </c>
      <c r="B13" s="485" t="s">
        <v>86</v>
      </c>
      <c r="C13" s="486" t="str">
        <f>'Personal File'!C8</f>
        <v>+4</v>
      </c>
      <c r="D13" s="487">
        <f t="shared" si="9"/>
        <v>3</v>
      </c>
      <c r="E13" s="429"/>
      <c r="F13" s="430"/>
      <c r="G13" s="431"/>
      <c r="H13" s="488" t="str">
        <f>CONCATENATE("+",RIGHT('Personal File'!$B$6,1)+RIGHT('Personal File'!$C$9)+D13-2+1)</f>
        <v>+12</v>
      </c>
      <c r="I13" s="489">
        <f t="shared" ca="1" si="7"/>
        <v>7</v>
      </c>
      <c r="J13" s="490">
        <f t="shared" ref="J13" ca="1" si="11">I13+H13</f>
        <v>19</v>
      </c>
      <c r="K13" s="521" t="s">
        <v>225</v>
      </c>
      <c r="M13" s="451"/>
    </row>
    <row r="14" spans="1:13">
      <c r="A14" s="484" t="s">
        <v>249</v>
      </c>
      <c r="B14" s="485" t="s">
        <v>86</v>
      </c>
      <c r="C14" s="486" t="str">
        <f>'Personal File'!C8</f>
        <v>+4</v>
      </c>
      <c r="D14" s="487">
        <f t="shared" si="9"/>
        <v>3</v>
      </c>
      <c r="E14" s="485" t="s">
        <v>96</v>
      </c>
      <c r="F14" s="491" t="str">
        <f t="shared" si="6"/>
        <v>165’</v>
      </c>
      <c r="G14" s="488">
        <v>3</v>
      </c>
      <c r="H14" s="488" t="str">
        <f>CONCATENATE("+",RIGHT('Personal File'!$B$6,1)+RIGHT('Personal File'!$C$9)+D14+1)</f>
        <v>+14</v>
      </c>
      <c r="I14" s="489">
        <f t="shared" ca="1" si="7"/>
        <v>17</v>
      </c>
      <c r="J14" s="490">
        <f t="shared" ref="J14" ca="1" si="12">I14+H14</f>
        <v>31</v>
      </c>
      <c r="K14" s="521" t="s">
        <v>225</v>
      </c>
      <c r="M14" s="525"/>
    </row>
    <row r="15" spans="1:13">
      <c r="A15" s="470" t="s">
        <v>251</v>
      </c>
      <c r="B15" s="471" t="s">
        <v>151</v>
      </c>
      <c r="C15" s="492" t="s">
        <v>146</v>
      </c>
      <c r="D15" s="480" t="s">
        <v>151</v>
      </c>
      <c r="E15" s="471" t="s">
        <v>151</v>
      </c>
      <c r="F15" s="493" t="s">
        <v>151</v>
      </c>
      <c r="G15" s="481" t="s">
        <v>151</v>
      </c>
      <c r="H15" s="481" t="s">
        <v>151</v>
      </c>
      <c r="I15" s="482" t="s">
        <v>151</v>
      </c>
      <c r="J15" s="483" t="s">
        <v>151</v>
      </c>
      <c r="K15" s="524" t="s">
        <v>151</v>
      </c>
      <c r="M15" s="457">
        <v>3000</v>
      </c>
    </row>
    <row r="16" spans="1:13" ht="16.5" thickBot="1">
      <c r="A16" s="442" t="s">
        <v>247</v>
      </c>
      <c r="B16" s="494" t="s">
        <v>146</v>
      </c>
      <c r="C16" s="495" t="s">
        <v>62</v>
      </c>
      <c r="D16" s="291" t="s">
        <v>62</v>
      </c>
      <c r="E16" s="494" t="s">
        <v>109</v>
      </c>
      <c r="F16" s="496" t="str">
        <f>CONCATENATE(10*2,"’")</f>
        <v>20’</v>
      </c>
      <c r="G16" s="497">
        <f>2*RIGHT(A16,1)</f>
        <v>10</v>
      </c>
      <c r="H16" s="446" t="str">
        <f>CONCATENATE("+",RIGHT('Personal File'!$B$6,1)+RIGHT('Personal File'!$C$9)+D16)</f>
        <v>+10</v>
      </c>
      <c r="I16" s="498">
        <f t="shared" ref="I16" ca="1" si="13">RANDBETWEEN(1,20)</f>
        <v>20</v>
      </c>
      <c r="J16" s="499">
        <f t="shared" ca="1" si="8"/>
        <v>30</v>
      </c>
      <c r="K16" s="523" t="s">
        <v>225</v>
      </c>
      <c r="L16" s="259"/>
      <c r="M16" s="455">
        <f>10*G16</f>
        <v>100</v>
      </c>
    </row>
    <row r="17" spans="1:13" ht="6" customHeight="1" thickTop="1" thickBot="1">
      <c r="D17" s="190"/>
      <c r="E17" s="190"/>
      <c r="G17" s="191"/>
      <c r="H17" s="191"/>
      <c r="I17" s="191"/>
      <c r="J17" s="191"/>
      <c r="M17" s="234"/>
    </row>
    <row r="18" spans="1:13" ht="17.25" thickTop="1" thickBot="1">
      <c r="A18" s="181" t="s">
        <v>72</v>
      </c>
      <c r="B18" s="182" t="s">
        <v>17</v>
      </c>
      <c r="C18" s="182" t="s">
        <v>34</v>
      </c>
      <c r="D18" s="182" t="s">
        <v>83</v>
      </c>
      <c r="E18" s="182" t="s">
        <v>84</v>
      </c>
      <c r="F18" s="182" t="s">
        <v>85</v>
      </c>
      <c r="G18" s="182" t="s">
        <v>27</v>
      </c>
      <c r="H18" s="192" t="s">
        <v>81</v>
      </c>
      <c r="I18" s="193"/>
      <c r="J18" s="193"/>
      <c r="K18" s="194"/>
      <c r="M18" s="453" t="s">
        <v>127</v>
      </c>
    </row>
    <row r="19" spans="1:13">
      <c r="A19" s="463" t="s">
        <v>232</v>
      </c>
      <c r="B19" s="464">
        <v>5</v>
      </c>
      <c r="C19" s="465">
        <v>4</v>
      </c>
      <c r="D19" s="279">
        <v>-2</v>
      </c>
      <c r="E19" s="466">
        <v>0.2</v>
      </c>
      <c r="F19" s="467" t="s">
        <v>118</v>
      </c>
      <c r="G19" s="468">
        <v>20</v>
      </c>
      <c r="H19" s="469"/>
      <c r="I19" s="196"/>
      <c r="J19" s="196"/>
      <c r="K19" s="197"/>
      <c r="M19" s="456">
        <v>3200</v>
      </c>
    </row>
    <row r="20" spans="1:13" ht="16.5" thickBot="1">
      <c r="A20" s="442" t="s">
        <v>250</v>
      </c>
      <c r="B20" s="443">
        <v>1</v>
      </c>
      <c r="C20" s="444" t="s">
        <v>151</v>
      </c>
      <c r="D20" s="443" t="s">
        <v>151</v>
      </c>
      <c r="E20" s="445" t="s">
        <v>151</v>
      </c>
      <c r="F20" s="443" t="s">
        <v>151</v>
      </c>
      <c r="G20" s="446">
        <v>0</v>
      </c>
      <c r="H20" s="447"/>
      <c r="I20" s="198"/>
      <c r="J20" s="198"/>
      <c r="K20" s="199"/>
      <c r="L20" s="448"/>
      <c r="M20" s="449">
        <v>2000</v>
      </c>
    </row>
    <row r="21" spans="1:13" ht="6.75" customHeight="1" thickTop="1" thickBot="1">
      <c r="M21" s="234"/>
    </row>
    <row r="22" spans="1:13" ht="17.25" thickTop="1" thickBot="1">
      <c r="A22" s="200"/>
      <c r="B22" s="191"/>
      <c r="D22" s="201" t="s">
        <v>73</v>
      </c>
      <c r="E22" s="202"/>
      <c r="F22" s="192" t="s">
        <v>7</v>
      </c>
      <c r="G22" s="182" t="s">
        <v>27</v>
      </c>
      <c r="H22" s="184" t="s">
        <v>121</v>
      </c>
      <c r="I22" s="192" t="s">
        <v>81</v>
      </c>
      <c r="J22" s="193"/>
      <c r="K22" s="194"/>
      <c r="M22" s="453" t="s">
        <v>127</v>
      </c>
    </row>
    <row r="23" spans="1:13">
      <c r="A23" s="200"/>
      <c r="B23" s="191"/>
      <c r="D23" s="405" t="s">
        <v>145</v>
      </c>
      <c r="E23" s="406"/>
      <c r="F23" s="411">
        <v>95</v>
      </c>
      <c r="G23" s="195">
        <f t="shared" ref="G23" si="14">F23/10</f>
        <v>9.5</v>
      </c>
      <c r="H23" s="412" t="s">
        <v>150</v>
      </c>
      <c r="I23" s="407" t="s">
        <v>230</v>
      </c>
      <c r="J23" s="408"/>
      <c r="K23" s="280"/>
      <c r="M23" s="454">
        <f t="shared" ref="M23:M24" si="15">F23/20</f>
        <v>4.75</v>
      </c>
    </row>
    <row r="24" spans="1:13">
      <c r="A24" s="200"/>
      <c r="B24" s="191"/>
      <c r="D24" s="417" t="s">
        <v>229</v>
      </c>
      <c r="E24" s="418"/>
      <c r="F24" s="419">
        <v>20</v>
      </c>
      <c r="G24" s="420">
        <f>F24/5</f>
        <v>4</v>
      </c>
      <c r="H24" s="421" t="s">
        <v>150</v>
      </c>
      <c r="I24" s="422" t="s">
        <v>231</v>
      </c>
      <c r="J24" s="423"/>
      <c r="K24" s="424"/>
      <c r="M24" s="458">
        <f t="shared" si="15"/>
        <v>1</v>
      </c>
    </row>
    <row r="25" spans="1:13" ht="16.5" thickBot="1">
      <c r="A25" s="200"/>
      <c r="B25" s="191"/>
      <c r="D25" s="409"/>
      <c r="E25" s="410"/>
      <c r="F25" s="413"/>
      <c r="G25" s="414"/>
      <c r="H25" s="258"/>
      <c r="I25" s="425"/>
      <c r="J25" s="203"/>
      <c r="K25" s="199"/>
      <c r="M25" s="449"/>
    </row>
    <row r="26" spans="1:13" ht="17.25" thickTop="1" thickBot="1">
      <c r="A26" s="200"/>
      <c r="B26" s="191"/>
      <c r="D26" s="261"/>
      <c r="E26" s="262"/>
      <c r="F26" s="262"/>
      <c r="G26" s="263"/>
      <c r="H26" s="264"/>
      <c r="I26" s="265"/>
      <c r="J26" s="265"/>
      <c r="K26" s="261"/>
      <c r="M26" s="459"/>
    </row>
    <row r="27" spans="1:13" ht="17.25" thickTop="1" thickBot="1">
      <c r="A27" s="200"/>
      <c r="B27" s="191"/>
      <c r="D27" s="201" t="s">
        <v>155</v>
      </c>
      <c r="E27" s="193"/>
      <c r="F27" s="193"/>
      <c r="G27" s="193"/>
      <c r="H27" s="266" t="s">
        <v>7</v>
      </c>
      <c r="I27" s="266" t="s">
        <v>156</v>
      </c>
      <c r="J27" s="266" t="s">
        <v>157</v>
      </c>
      <c r="K27" s="194" t="s">
        <v>81</v>
      </c>
      <c r="L27" s="260"/>
      <c r="M27" s="453" t="s">
        <v>127</v>
      </c>
    </row>
    <row r="28" spans="1:13">
      <c r="A28" s="200"/>
      <c r="B28" s="191"/>
      <c r="D28" s="276" t="s">
        <v>243</v>
      </c>
      <c r="E28" s="277"/>
      <c r="F28" s="277"/>
      <c r="G28" s="292"/>
      <c r="H28" s="278">
        <v>0</v>
      </c>
      <c r="I28" s="279">
        <v>1</v>
      </c>
      <c r="J28" s="279">
        <v>1</v>
      </c>
      <c r="K28" s="280" t="s">
        <v>244</v>
      </c>
      <c r="L28" s="260"/>
      <c r="M28" s="454">
        <v>750</v>
      </c>
    </row>
    <row r="29" spans="1:13">
      <c r="A29" s="200"/>
      <c r="B29" s="191"/>
      <c r="D29" s="281" t="s">
        <v>168</v>
      </c>
      <c r="E29" s="282"/>
      <c r="F29" s="282"/>
      <c r="G29" s="293"/>
      <c r="H29" s="283">
        <v>0</v>
      </c>
      <c r="I29" s="284">
        <v>2</v>
      </c>
      <c r="J29" s="284">
        <v>4</v>
      </c>
      <c r="K29" s="285"/>
      <c r="L29" s="260"/>
      <c r="M29" s="460">
        <f>H29*300</f>
        <v>0</v>
      </c>
    </row>
    <row r="30" spans="1:13" ht="16.5" thickBot="1">
      <c r="A30" s="200"/>
      <c r="B30" s="191"/>
      <c r="D30" s="288"/>
      <c r="E30" s="289"/>
      <c r="F30" s="289"/>
      <c r="G30" s="294"/>
      <c r="H30" s="290"/>
      <c r="I30" s="291"/>
      <c r="J30" s="291"/>
      <c r="K30" s="199"/>
      <c r="L30" s="260"/>
      <c r="M30" s="461"/>
    </row>
    <row r="31" spans="1:13" ht="16.5" thickTop="1">
      <c r="M31" s="440"/>
    </row>
    <row r="32" spans="1:13">
      <c r="K32" s="161" t="s">
        <v>149</v>
      </c>
      <c r="M32" s="440">
        <f>SUM(M3:M30)</f>
        <v>29855.75</v>
      </c>
    </row>
  </sheetData>
  <phoneticPr fontId="0" type="noConversion"/>
  <conditionalFormatting sqref="I3:I4 I6:I7">
    <cfRule type="cellIs" dxfId="16" priority="24" operator="equal">
      <formula>20</formula>
    </cfRule>
    <cfRule type="cellIs" dxfId="15" priority="25" operator="equal">
      <formula>1</formula>
    </cfRule>
  </conditionalFormatting>
  <conditionalFormatting sqref="I16">
    <cfRule type="cellIs" dxfId="14" priority="22" operator="equal">
      <formula>20</formula>
    </cfRule>
    <cfRule type="cellIs" dxfId="13" priority="23" operator="equal">
      <formula>1</formula>
    </cfRule>
  </conditionalFormatting>
  <conditionalFormatting sqref="I10 I12">
    <cfRule type="cellIs" dxfId="12" priority="20" operator="equal">
      <formula>20</formula>
    </cfRule>
    <cfRule type="cellIs" dxfId="11" priority="21" operator="equal">
      <formula>1</formula>
    </cfRule>
  </conditionalFormatting>
  <conditionalFormatting sqref="I14:I15">
    <cfRule type="cellIs" dxfId="10" priority="8" operator="equal">
      <formula>20</formula>
    </cfRule>
    <cfRule type="cellIs" dxfId="9" priority="9" operator="equal">
      <formula>1</formula>
    </cfRule>
  </conditionalFormatting>
  <conditionalFormatting sqref="I13">
    <cfRule type="cellIs" dxfId="8" priority="6" operator="equal">
      <formula>20</formula>
    </cfRule>
    <cfRule type="cellIs" dxfId="7" priority="7" operator="equal">
      <formula>1</formula>
    </cfRule>
  </conditionalFormatting>
  <conditionalFormatting sqref="I11">
    <cfRule type="cellIs" dxfId="6" priority="4" operator="equal">
      <formula>20</formula>
    </cfRule>
    <cfRule type="cellIs" dxfId="5" priority="5" operator="equal">
      <formula>1</formula>
    </cfRule>
  </conditionalFormatting>
  <conditionalFormatting sqref="I5">
    <cfRule type="cellIs" dxfId="4" priority="2" operator="equal">
      <formula>20</formula>
    </cfRule>
    <cfRule type="cellIs" dxfId="3" priority="3" operator="equal">
      <formula>1</formula>
    </cfRule>
  </conditionalFormatting>
  <conditionalFormatting sqref="B20">
    <cfRule type="cellIs" dxfId="2" priority="1" operator="equal">
      <formula>2</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workbookViewId="0"/>
  </sheetViews>
  <sheetFormatPr defaultColWidth="13" defaultRowHeight="15.75"/>
  <cols>
    <col min="1" max="1" width="27.375" style="165" bestFit="1" customWidth="1"/>
    <col min="2" max="2" width="4.875" style="191" bestFit="1" customWidth="1"/>
    <col min="3" max="3" width="6.875" style="191" bestFit="1" customWidth="1"/>
    <col min="4" max="4" width="23.375" style="56" bestFit="1" customWidth="1"/>
    <col min="5" max="5" width="19.375" style="56" customWidth="1"/>
    <col min="6" max="6" width="2.375" style="56" customWidth="1"/>
    <col min="7" max="7" width="5.875" style="56" bestFit="1" customWidth="1"/>
    <col min="8" max="16384" width="13" style="56"/>
  </cols>
  <sheetData>
    <row r="1" spans="1:7" ht="24" thickBot="1">
      <c r="A1" s="180" t="s">
        <v>78</v>
      </c>
      <c r="B1" s="204"/>
      <c r="C1" s="204"/>
      <c r="D1" s="180"/>
      <c r="E1" s="180"/>
    </row>
    <row r="2" spans="1:7" s="165" customFormat="1" ht="17.25" thickTop="1" thickBot="1">
      <c r="A2" s="205" t="s">
        <v>79</v>
      </c>
      <c r="B2" s="205" t="s">
        <v>7</v>
      </c>
      <c r="C2" s="206" t="s">
        <v>125</v>
      </c>
      <c r="D2" s="207" t="s">
        <v>80</v>
      </c>
      <c r="E2" s="208" t="s">
        <v>81</v>
      </c>
      <c r="G2" s="209" t="s">
        <v>127</v>
      </c>
    </row>
    <row r="3" spans="1:7">
      <c r="A3" s="210" t="s">
        <v>93</v>
      </c>
      <c r="B3" s="211">
        <v>1</v>
      </c>
      <c r="C3" s="212" t="s">
        <v>126</v>
      </c>
      <c r="D3" s="213"/>
      <c r="E3" s="214"/>
      <c r="G3" s="215">
        <v>0</v>
      </c>
    </row>
    <row r="4" spans="1:7">
      <c r="A4" s="210" t="s">
        <v>115</v>
      </c>
      <c r="B4" s="211">
        <v>1</v>
      </c>
      <c r="C4" s="216">
        <v>1</v>
      </c>
      <c r="D4" s="213"/>
      <c r="E4" s="214"/>
      <c r="G4" s="217">
        <v>0</v>
      </c>
    </row>
    <row r="5" spans="1:7">
      <c r="A5" s="218" t="s">
        <v>159</v>
      </c>
      <c r="B5" s="211">
        <v>1</v>
      </c>
      <c r="C5" s="216">
        <v>1</v>
      </c>
      <c r="D5" s="221"/>
      <c r="E5" s="222"/>
      <c r="G5" s="223">
        <v>0</v>
      </c>
    </row>
    <row r="6" spans="1:7">
      <c r="A6" s="250" t="s">
        <v>158</v>
      </c>
      <c r="B6" s="219">
        <v>2</v>
      </c>
      <c r="C6" s="220">
        <v>1</v>
      </c>
      <c r="D6" s="221"/>
      <c r="E6" s="222"/>
      <c r="G6" s="223">
        <v>1000</v>
      </c>
    </row>
    <row r="7" spans="1:7">
      <c r="A7" s="286" t="s">
        <v>246</v>
      </c>
      <c r="B7" s="433">
        <v>1</v>
      </c>
      <c r="C7" s="212">
        <v>0</v>
      </c>
      <c r="D7" s="436"/>
      <c r="E7" s="437"/>
      <c r="F7" s="438"/>
      <c r="G7" s="439">
        <v>3000</v>
      </c>
    </row>
    <row r="8" spans="1:7">
      <c r="A8" s="286" t="s">
        <v>245</v>
      </c>
      <c r="B8" s="433">
        <v>1</v>
      </c>
      <c r="C8" s="212">
        <v>1</v>
      </c>
      <c r="D8" s="434"/>
      <c r="E8" s="435"/>
      <c r="F8" s="260"/>
      <c r="G8" s="223">
        <v>750</v>
      </c>
    </row>
    <row r="9" spans="1:7">
      <c r="A9" s="218" t="s">
        <v>153</v>
      </c>
      <c r="B9" s="219">
        <v>1</v>
      </c>
      <c r="C9" s="220">
        <v>0</v>
      </c>
      <c r="D9" s="221" t="s">
        <v>154</v>
      </c>
      <c r="E9" s="222" t="s">
        <v>136</v>
      </c>
      <c r="G9" s="223">
        <v>1000</v>
      </c>
    </row>
    <row r="10" spans="1:7" ht="16.5" thickBot="1">
      <c r="A10" s="224"/>
      <c r="B10" s="225"/>
      <c r="C10" s="226"/>
      <c r="D10" s="227"/>
      <c r="E10" s="228"/>
      <c r="G10" s="229"/>
    </row>
    <row r="11" spans="1:7" ht="24.75" thickTop="1" thickBot="1">
      <c r="A11" s="180" t="s">
        <v>82</v>
      </c>
      <c r="B11" s="230"/>
      <c r="C11" s="230"/>
      <c r="D11" s="180"/>
      <c r="E11" s="231"/>
    </row>
    <row r="12" spans="1:7" ht="17.25" thickTop="1" thickBot="1">
      <c r="A12" s="205" t="s">
        <v>79</v>
      </c>
      <c r="B12" s="205" t="s">
        <v>7</v>
      </c>
      <c r="C12" s="206" t="s">
        <v>125</v>
      </c>
      <c r="D12" s="207" t="s">
        <v>80</v>
      </c>
      <c r="E12" s="208" t="s">
        <v>81</v>
      </c>
      <c r="G12" s="209" t="s">
        <v>127</v>
      </c>
    </row>
    <row r="13" spans="1:7">
      <c r="A13" s="210" t="s">
        <v>97</v>
      </c>
      <c r="B13" s="211">
        <v>2</v>
      </c>
      <c r="C13" s="216">
        <v>1</v>
      </c>
      <c r="D13" s="232"/>
      <c r="E13" s="214"/>
      <c r="G13" s="217">
        <v>0</v>
      </c>
    </row>
    <row r="14" spans="1:7">
      <c r="A14" s="210" t="s">
        <v>117</v>
      </c>
      <c r="B14" s="211">
        <v>1</v>
      </c>
      <c r="C14" s="216">
        <v>3</v>
      </c>
      <c r="D14" s="213"/>
      <c r="E14" s="214"/>
      <c r="G14" s="217">
        <v>0</v>
      </c>
    </row>
    <row r="15" spans="1:7">
      <c r="A15" s="218" t="s">
        <v>160</v>
      </c>
      <c r="B15" s="273">
        <v>1</v>
      </c>
      <c r="C15" s="274">
        <v>2</v>
      </c>
      <c r="D15" s="221"/>
      <c r="E15" s="222"/>
      <c r="G15" s="223">
        <v>350</v>
      </c>
    </row>
    <row r="16" spans="1:7">
      <c r="A16" s="218" t="s">
        <v>124</v>
      </c>
      <c r="B16" s="462">
        <v>0</v>
      </c>
      <c r="C16" s="274">
        <f>B16/100</f>
        <v>0</v>
      </c>
      <c r="D16" s="221"/>
      <c r="E16" s="222"/>
      <c r="G16" s="223">
        <f>B16</f>
        <v>0</v>
      </c>
    </row>
    <row r="17" spans="1:7">
      <c r="A17" s="210" t="s">
        <v>116</v>
      </c>
      <c r="B17" s="211">
        <v>0</v>
      </c>
      <c r="C17" s="216">
        <v>0</v>
      </c>
      <c r="D17" s="213"/>
      <c r="E17" s="214"/>
      <c r="G17" s="217">
        <v>0</v>
      </c>
    </row>
    <row r="18" spans="1:7" s="259" customFormat="1" ht="16.5" thickBot="1">
      <c r="A18" s="267" t="s">
        <v>128</v>
      </c>
      <c r="B18" s="268">
        <v>1</v>
      </c>
      <c r="C18" s="269">
        <v>1</v>
      </c>
      <c r="D18" s="270"/>
      <c r="E18" s="271"/>
      <c r="G18" s="272">
        <v>110</v>
      </c>
    </row>
    <row r="19" spans="1:7" ht="16.5" thickTop="1">
      <c r="A19" s="56"/>
      <c r="B19" s="56"/>
      <c r="C19" s="56"/>
    </row>
    <row r="20" spans="1:7">
      <c r="A20" s="56"/>
      <c r="B20" s="56"/>
      <c r="E20" s="233" t="s">
        <v>129</v>
      </c>
      <c r="G20" s="234">
        <f>SUM(G3:G18,Martial!M3:M30)</f>
        <v>36065.75</v>
      </c>
    </row>
    <row r="21" spans="1:7">
      <c r="A21" s="56"/>
      <c r="B21" s="56"/>
      <c r="C21" s="56"/>
      <c r="E21" s="233" t="s">
        <v>242</v>
      </c>
      <c r="G21" s="234">
        <v>36000</v>
      </c>
    </row>
    <row r="22" spans="1:7">
      <c r="G22" s="440"/>
    </row>
    <row r="23" spans="1:7">
      <c r="A23" s="56"/>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ColWidth="13" defaultRowHeight="15.75"/>
  <cols>
    <col min="1" max="1" width="22.625" style="297" customWidth="1"/>
    <col min="2" max="2" width="10" style="296" customWidth="1"/>
    <col min="3" max="3" width="5.5" style="296" customWidth="1"/>
    <col min="4" max="4" width="13.75" style="297" bestFit="1" customWidth="1"/>
    <col min="5" max="5" width="9.625" style="296" bestFit="1" customWidth="1"/>
    <col min="6" max="6" width="14.875" style="297" customWidth="1"/>
    <col min="7" max="7" width="17.875" style="296" customWidth="1"/>
    <col min="8" max="16384" width="13" style="295"/>
  </cols>
  <sheetData>
    <row r="1" spans="1:7" ht="29.25" thickTop="1" thickBot="1">
      <c r="A1" s="346" t="s">
        <v>221</v>
      </c>
      <c r="B1" s="345"/>
      <c r="C1" s="345"/>
      <c r="D1" s="345"/>
      <c r="E1" s="344"/>
      <c r="F1" s="343"/>
      <c r="G1" s="342" t="s">
        <v>180</v>
      </c>
    </row>
    <row r="2" spans="1:7" ht="17.25" thickTop="1">
      <c r="A2" s="306" t="s">
        <v>0</v>
      </c>
      <c r="B2" s="341" t="s">
        <v>181</v>
      </c>
      <c r="C2" s="340"/>
      <c r="D2" s="338" t="s">
        <v>1</v>
      </c>
      <c r="E2" s="339" t="s">
        <v>222</v>
      </c>
      <c r="F2" s="338" t="s">
        <v>119</v>
      </c>
      <c r="G2" s="337" t="s">
        <v>182</v>
      </c>
    </row>
    <row r="3" spans="1:7" ht="17.25" thickBot="1">
      <c r="A3" s="336" t="s">
        <v>186</v>
      </c>
      <c r="B3" s="335" t="s">
        <v>185</v>
      </c>
      <c r="C3" s="335"/>
      <c r="D3" s="333" t="s">
        <v>179</v>
      </c>
      <c r="E3" s="334" t="s">
        <v>178</v>
      </c>
      <c r="F3" s="333" t="s">
        <v>177</v>
      </c>
      <c r="G3" s="332" t="s">
        <v>183</v>
      </c>
    </row>
    <row r="4" spans="1:7" ht="17.25" thickTop="1">
      <c r="A4" s="331" t="s">
        <v>2</v>
      </c>
      <c r="B4" s="330">
        <v>13</v>
      </c>
      <c r="C4" s="329" t="str">
        <f t="shared" ref="C4:C9" si="0">IF(B4&gt;9.9,CONCATENATE("+",ROUNDDOWN((B4-10)/2,0)),ROUNDUP((B4-10)/2,0))</f>
        <v>+1</v>
      </c>
      <c r="D4" s="319" t="s">
        <v>14</v>
      </c>
      <c r="E4" s="328">
        <v>13</v>
      </c>
      <c r="F4" s="327">
        <v>13</v>
      </c>
      <c r="G4" s="326"/>
    </row>
    <row r="5" spans="1:7" ht="16.5">
      <c r="A5" s="325" t="s">
        <v>3</v>
      </c>
      <c r="B5" s="316">
        <v>15</v>
      </c>
      <c r="C5" s="320" t="str">
        <f t="shared" si="0"/>
        <v>+2</v>
      </c>
      <c r="D5" s="324" t="s">
        <v>176</v>
      </c>
      <c r="E5" s="313" t="s">
        <v>184</v>
      </c>
      <c r="F5" s="322"/>
      <c r="G5" s="304"/>
    </row>
    <row r="6" spans="1:7" ht="16.5">
      <c r="A6" s="323" t="s">
        <v>12</v>
      </c>
      <c r="B6" s="316">
        <v>15</v>
      </c>
      <c r="C6" s="320" t="str">
        <f t="shared" si="0"/>
        <v>+2</v>
      </c>
      <c r="D6" s="319" t="s">
        <v>175</v>
      </c>
      <c r="E6" s="318">
        <v>3</v>
      </c>
      <c r="F6" s="322"/>
      <c r="G6" s="304"/>
    </row>
    <row r="7" spans="1:7" ht="16.5">
      <c r="A7" s="321" t="s">
        <v>13</v>
      </c>
      <c r="B7" s="316">
        <v>2</v>
      </c>
      <c r="C7" s="320">
        <f t="shared" si="0"/>
        <v>-4</v>
      </c>
      <c r="D7" s="319" t="s">
        <v>174</v>
      </c>
      <c r="E7" s="318">
        <v>5</v>
      </c>
      <c r="F7" s="307"/>
      <c r="G7" s="304"/>
    </row>
    <row r="8" spans="1:7" ht="16.5">
      <c r="A8" s="317" t="s">
        <v>15</v>
      </c>
      <c r="B8" s="316">
        <v>12</v>
      </c>
      <c r="C8" s="315" t="str">
        <f t="shared" si="0"/>
        <v>+1</v>
      </c>
      <c r="D8" s="314" t="s">
        <v>173</v>
      </c>
      <c r="E8" s="313" t="s">
        <v>172</v>
      </c>
      <c r="F8" s="307"/>
      <c r="G8" s="304"/>
    </row>
    <row r="9" spans="1:7" ht="17.25" thickBot="1">
      <c r="A9" s="312" t="s">
        <v>11</v>
      </c>
      <c r="B9" s="311">
        <v>6</v>
      </c>
      <c r="C9" s="310">
        <f t="shared" si="0"/>
        <v>-2</v>
      </c>
      <c r="D9" s="309" t="s">
        <v>171</v>
      </c>
      <c r="E9" s="308">
        <v>1</v>
      </c>
      <c r="F9" s="307"/>
      <c r="G9" s="304"/>
    </row>
    <row r="10" spans="1:7" ht="17.25" thickTop="1">
      <c r="A10" s="303" t="s">
        <v>187</v>
      </c>
      <c r="B10" s="302"/>
      <c r="C10" s="302"/>
      <c r="D10" s="302"/>
      <c r="E10" s="301"/>
      <c r="F10" s="307"/>
      <c r="G10" s="304"/>
    </row>
    <row r="11" spans="1:7" ht="16.5">
      <c r="A11" s="303" t="s">
        <v>188</v>
      </c>
      <c r="B11" s="302"/>
      <c r="C11" s="302"/>
      <c r="D11" s="302"/>
      <c r="E11" s="301"/>
      <c r="F11" s="305"/>
      <c r="G11" s="304"/>
    </row>
    <row r="12" spans="1:7" ht="16.5">
      <c r="A12" s="303"/>
      <c r="B12" s="302"/>
      <c r="C12" s="302"/>
      <c r="D12" s="302"/>
      <c r="E12" s="301"/>
      <c r="F12" s="302"/>
      <c r="G12" s="301"/>
    </row>
    <row r="13" spans="1:7" ht="17.25" thickBot="1">
      <c r="A13" s="300"/>
      <c r="B13" s="299"/>
      <c r="C13" s="299"/>
      <c r="D13" s="299"/>
      <c r="E13" s="298"/>
      <c r="F13" s="299"/>
      <c r="G13" s="298"/>
    </row>
    <row r="14" spans="1:7" ht="16.5"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Spells</vt:lpstr>
      <vt:lpstr>Feats</vt:lpstr>
      <vt:lpstr>Martial</vt:lpstr>
      <vt:lpstr>Equipment</vt:lpstr>
      <vt:lpstr>Animal</vt:lpstr>
      <vt:lpstr>Animal!Print_Area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2014-07-31T19:39:00Z</cp:lastPrinted>
  <dcterms:created xsi:type="dcterms:W3CDTF">2000-10-24T15:39:59Z</dcterms:created>
  <dcterms:modified xsi:type="dcterms:W3CDTF">2014-12-09T01:36:00Z</dcterms:modified>
</cp:coreProperties>
</file>