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105" yWindow="105" windowWidth="11910" windowHeight="10605" tabRatio="638"/>
  </bookViews>
  <sheets>
    <sheet name="Personal File" sheetId="4" r:id="rId1"/>
    <sheet name="Skills" sheetId="15" r:id="rId2"/>
    <sheet name="Feats" sheetId="20" r:id="rId3"/>
    <sheet name="Martial" sheetId="6" r:id="rId4"/>
    <sheet name="Equipment" sheetId="19" r:id="rId5"/>
  </sheets>
  <definedNames>
    <definedName name="OLE_LINK1" localSheetId="2">Feats!#REF!</definedName>
    <definedName name="_xlnm.Print_Area" localSheetId="4">Equipment!#REF!</definedName>
    <definedName name="_xlnm.Print_Area" localSheetId="2">Feats!#REF!</definedName>
    <definedName name="_xlnm.Print_Area" localSheetId="3">Martial!#REF!</definedName>
    <definedName name="_xlnm.Print_Area" localSheetId="0">'Personal File'!$A$1:$H$23</definedName>
    <definedName name="_xlnm.Print_Area" localSheetId="1">Skills!$A$1:$K$27</definedName>
  </definedNames>
  <calcPr calcId="145621"/>
</workbook>
</file>

<file path=xl/calcChain.xml><?xml version="1.0" encoding="utf-8"?>
<calcChain xmlns="http://schemas.openxmlformats.org/spreadsheetml/2006/main">
  <c r="C8" i="6" l="1"/>
  <c r="C9" i="6"/>
  <c r="H9" i="6"/>
  <c r="H8" i="6"/>
  <c r="E42" i="15" l="1"/>
  <c r="G16" i="6" l="1"/>
  <c r="G17" i="6"/>
  <c r="I3" i="6" l="1"/>
  <c r="G18" i="6" l="1"/>
  <c r="I8" i="6" l="1"/>
  <c r="I9" i="6"/>
  <c r="H40" i="15" l="1"/>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F33" i="15"/>
  <c r="F39" i="15"/>
  <c r="F26" i="15"/>
  <c r="F23" i="15"/>
  <c r="F21" i="15"/>
  <c r="F16" i="15"/>
  <c r="F9" i="15"/>
  <c r="F7" i="15"/>
  <c r="B42" i="15" l="1"/>
  <c r="E9" i="4" l="1"/>
  <c r="I4" i="6"/>
  <c r="I5" i="6"/>
  <c r="H5" i="15" l="1"/>
  <c r="H4" i="15"/>
  <c r="H3" i="15"/>
  <c r="C13" i="4" l="1"/>
  <c r="C12" i="4"/>
  <c r="D5" i="15" s="1"/>
  <c r="C11" i="4"/>
  <c r="C10" i="4"/>
  <c r="E10" i="4" s="1"/>
  <c r="C9" i="4"/>
  <c r="C8" i="4"/>
  <c r="H3" i="6" l="1"/>
  <c r="J3" i="6" s="1"/>
  <c r="C4" i="6"/>
  <c r="C3" i="6"/>
  <c r="J9" i="6"/>
  <c r="E11" i="4"/>
  <c r="J8" i="6"/>
  <c r="D4" i="15"/>
  <c r="E4" i="15" s="1"/>
  <c r="B7" i="4"/>
  <c r="E13" i="4"/>
  <c r="E12" i="4" s="1"/>
  <c r="H4" i="6"/>
  <c r="J4" i="6" s="1"/>
  <c r="H5" i="6"/>
  <c r="J5" i="6" s="1"/>
  <c r="E5" i="15"/>
  <c r="G5" i="15"/>
  <c r="D3" i="15"/>
  <c r="H41" i="15"/>
  <c r="H11" i="15"/>
  <c r="H10" i="15"/>
  <c r="H9" i="15"/>
  <c r="H8" i="15"/>
  <c r="H7" i="15"/>
  <c r="H6" i="15"/>
  <c r="G4" i="15" l="1"/>
  <c r="I4" i="15" s="1"/>
  <c r="I5" i="15"/>
  <c r="E3" i="15"/>
  <c r="G3" i="15"/>
  <c r="I3" i="15" l="1"/>
  <c r="D11" i="15" l="1"/>
  <c r="E11" i="15" l="1"/>
  <c r="G11" i="15"/>
  <c r="I11" i="15" l="1"/>
  <c r="D29" i="15" l="1"/>
  <c r="E29" i="15" l="1"/>
  <c r="G29" i="15"/>
  <c r="D35" i="15"/>
  <c r="D19" i="15"/>
  <c r="D37" i="15"/>
  <c r="D34" i="15"/>
  <c r="D39" i="15"/>
  <c r="D36" i="15"/>
  <c r="D38" i="15"/>
  <c r="D31" i="15"/>
  <c r="D40" i="15"/>
  <c r="D27" i="15"/>
  <c r="D33" i="15"/>
  <c r="D24" i="15"/>
  <c r="D14" i="15"/>
  <c r="D12" i="15"/>
  <c r="D41" i="15"/>
  <c r="D32" i="15"/>
  <c r="D30" i="15"/>
  <c r="D28" i="15"/>
  <c r="D26" i="15"/>
  <c r="D25" i="15"/>
  <c r="D23" i="15"/>
  <c r="D22" i="15"/>
  <c r="D21" i="15"/>
  <c r="D20" i="15"/>
  <c r="D18" i="15"/>
  <c r="D17" i="15"/>
  <c r="D16" i="15"/>
  <c r="D15" i="15"/>
  <c r="D13" i="15"/>
  <c r="D10" i="15"/>
  <c r="D9" i="15"/>
  <c r="D8" i="15"/>
  <c r="D7" i="15"/>
  <c r="D6" i="15"/>
  <c r="I29" i="15" l="1"/>
  <c r="E7" i="15"/>
  <c r="G7" i="15"/>
  <c r="E9" i="15"/>
  <c r="G9" i="15"/>
  <c r="E16" i="15"/>
  <c r="G16" i="15"/>
  <c r="E6" i="15"/>
  <c r="G6" i="15"/>
  <c r="E8" i="15"/>
  <c r="G8" i="15"/>
  <c r="E10" i="15"/>
  <c r="G10" i="15"/>
  <c r="E15" i="15"/>
  <c r="G15" i="15"/>
  <c r="E17" i="15"/>
  <c r="G17" i="15"/>
  <c r="E20" i="15"/>
  <c r="G20" i="15"/>
  <c r="E22" i="15"/>
  <c r="G22" i="15"/>
  <c r="E25" i="15"/>
  <c r="G25" i="15"/>
  <c r="E28" i="15"/>
  <c r="G28" i="15"/>
  <c r="E32" i="15"/>
  <c r="G32" i="15"/>
  <c r="E12" i="15"/>
  <c r="G12" i="15"/>
  <c r="E24" i="15"/>
  <c r="G24" i="15"/>
  <c r="E27" i="15"/>
  <c r="G27" i="15"/>
  <c r="E31" i="15"/>
  <c r="G31" i="15"/>
  <c r="E36" i="15"/>
  <c r="G36" i="15"/>
  <c r="E37" i="15"/>
  <c r="G37" i="15"/>
  <c r="E13" i="15"/>
  <c r="G13" i="15"/>
  <c r="E18" i="15"/>
  <c r="G18" i="15"/>
  <c r="E21" i="15"/>
  <c r="G21" i="15"/>
  <c r="E23" i="15"/>
  <c r="G23" i="15"/>
  <c r="E26" i="15"/>
  <c r="G26" i="15"/>
  <c r="E30" i="15"/>
  <c r="G30" i="15"/>
  <c r="E41" i="15"/>
  <c r="G41" i="15"/>
  <c r="E14" i="15"/>
  <c r="G14" i="15"/>
  <c r="E33" i="15"/>
  <c r="G33" i="15"/>
  <c r="E40" i="15"/>
  <c r="G40" i="15"/>
  <c r="E38" i="15"/>
  <c r="G38" i="15"/>
  <c r="E39" i="15"/>
  <c r="G39" i="15"/>
  <c r="E34" i="15"/>
  <c r="G34" i="15"/>
  <c r="E19" i="15"/>
  <c r="G19" i="15"/>
  <c r="E35" i="15"/>
  <c r="G35" i="15"/>
  <c r="I35" i="15" l="1"/>
  <c r="I19" i="15"/>
  <c r="I34" i="15"/>
  <c r="I39" i="15"/>
  <c r="I38" i="15"/>
  <c r="I40" i="15"/>
  <c r="I33" i="15"/>
  <c r="I14" i="15"/>
  <c r="I41" i="15"/>
  <c r="I30" i="15"/>
  <c r="I26" i="15"/>
  <c r="I23" i="15"/>
  <c r="I21" i="15"/>
  <c r="I18" i="15"/>
  <c r="I13" i="15"/>
  <c r="I37" i="15"/>
  <c r="I36" i="15"/>
  <c r="I31" i="15"/>
  <c r="I27" i="15"/>
  <c r="I24" i="15"/>
  <c r="I12" i="15"/>
  <c r="I32" i="15"/>
  <c r="I28" i="15"/>
  <c r="I25" i="15"/>
  <c r="I22" i="15"/>
  <c r="I20" i="15"/>
  <c r="I17" i="15"/>
  <c r="I15" i="15"/>
  <c r="I10" i="15"/>
  <c r="I8" i="15"/>
  <c r="I6" i="15"/>
  <c r="I16" i="15"/>
  <c r="I9" i="15"/>
  <c r="I7" i="15"/>
</calcChain>
</file>

<file path=xl/comments1.xml><?xml version="1.0" encoding="utf-8"?>
<comments xmlns="http://schemas.openxmlformats.org/spreadsheetml/2006/main">
  <authors>
    <author>Alexis Álvarez</author>
  </authors>
  <commentList>
    <comment ref="C7" authorId="0">
      <text>
        <r>
          <rPr>
            <sz val="12"/>
            <color indexed="81"/>
            <rFont val="Times New Roman"/>
            <family val="1"/>
          </rPr>
          <t>Improved Initiative +4
Blooded +2</t>
        </r>
      </text>
    </comment>
    <comment ref="E8" authorId="0">
      <text>
        <r>
          <rPr>
            <sz val="12"/>
            <color indexed="81"/>
            <rFont val="Times New Roman"/>
            <family val="1"/>
          </rPr>
          <t>See PHB 162</t>
        </r>
      </text>
    </comment>
    <comment ref="E10" authorId="0">
      <text>
        <r>
          <rPr>
            <sz val="12"/>
            <color indexed="81"/>
            <rFont val="Times New Roman"/>
            <family val="1"/>
          </rPr>
          <t>[(3 * 12 Barbarian) * 75%] + [(2 * 10 Fighter) * 75%] + (4 * 2 Con)</t>
        </r>
      </text>
    </comment>
  </commentList>
</comments>
</file>

<file path=xl/comments2.xml><?xml version="1.0" encoding="utf-8"?>
<comments xmlns="http://schemas.openxmlformats.org/spreadsheetml/2006/main">
  <authors>
    <author>Alexis Álvarez</author>
  </authors>
  <commentList>
    <comment ref="F3" authorId="0">
      <text>
        <r>
          <rPr>
            <sz val="12"/>
            <color indexed="81"/>
            <rFont val="Times New Roman"/>
            <family val="1"/>
          </rPr>
          <t>Cloak of Resistance +1</t>
        </r>
      </text>
    </comment>
    <comment ref="F4" authorId="0">
      <text>
        <r>
          <rPr>
            <sz val="12"/>
            <color indexed="81"/>
            <rFont val="Times New Roman"/>
            <family val="1"/>
          </rPr>
          <t>Cloak of Resistance +1</t>
        </r>
      </text>
    </comment>
    <comment ref="F5" authorId="0">
      <text>
        <r>
          <rPr>
            <sz val="12"/>
            <color indexed="81"/>
            <rFont val="Times New Roman"/>
            <family val="1"/>
          </rPr>
          <t>Cloak of Resistance +1</t>
        </r>
      </text>
    </comment>
    <comment ref="F7" authorId="0">
      <text>
        <r>
          <rPr>
            <sz val="12"/>
            <color indexed="81"/>
            <rFont val="Times New Roman"/>
            <family val="1"/>
          </rPr>
          <t>Chain Shirt</t>
        </r>
      </text>
    </comment>
    <comment ref="F9" authorId="0">
      <text>
        <r>
          <rPr>
            <sz val="12"/>
            <color indexed="81"/>
            <rFont val="Times New Roman"/>
            <family val="1"/>
          </rPr>
          <t>Chain Shirt</t>
        </r>
      </text>
    </comment>
    <comment ref="F16" authorId="0">
      <text>
        <r>
          <rPr>
            <sz val="12"/>
            <color indexed="81"/>
            <rFont val="Times New Roman"/>
            <family val="1"/>
          </rPr>
          <t>Chain Shirt</t>
        </r>
      </text>
    </comment>
    <comment ref="F21" authorId="0">
      <text>
        <r>
          <rPr>
            <sz val="12"/>
            <color indexed="81"/>
            <rFont val="Times New Roman"/>
            <family val="1"/>
          </rPr>
          <t>Chain Shirt</t>
        </r>
      </text>
    </comment>
    <comment ref="F23" authorId="0">
      <text>
        <r>
          <rPr>
            <sz val="12"/>
            <color indexed="81"/>
            <rFont val="Times New Roman"/>
            <family val="1"/>
          </rPr>
          <t>Chain Shirt</t>
        </r>
      </text>
    </comment>
    <comment ref="F26" authorId="0">
      <text>
        <r>
          <rPr>
            <sz val="12"/>
            <color indexed="81"/>
            <rFont val="Times New Roman"/>
            <family val="1"/>
          </rPr>
          <t>Chain Shirt</t>
        </r>
      </text>
    </comment>
    <comment ref="F33" authorId="0">
      <text>
        <r>
          <rPr>
            <sz val="12"/>
            <color indexed="81"/>
            <rFont val="Times New Roman"/>
            <family val="1"/>
          </rPr>
          <t>Chain Shirt</t>
        </r>
      </text>
    </comment>
    <comment ref="F39" authorId="0">
      <text>
        <r>
          <rPr>
            <sz val="12"/>
            <color indexed="81"/>
            <rFont val="Times New Roman"/>
            <family val="1"/>
          </rPr>
          <t>Chain Shirt</t>
        </r>
      </text>
    </comment>
  </commentList>
</comments>
</file>

<file path=xl/comments3.xml><?xml version="1.0" encoding="utf-8"?>
<comments xmlns="http://schemas.openxmlformats.org/spreadsheetml/2006/main">
  <authors>
    <author>Alexis Álvarez</author>
  </authors>
  <commentList>
    <comment ref="A2" authorId="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 ref="A3" authorId="0">
      <text>
        <r>
          <rPr>
            <sz val="12"/>
            <color indexed="81"/>
            <rFont val="Times New Roman"/>
            <family val="1"/>
          </rPr>
          <t xml:space="preserve">You are skilled at making well-placed shots with ranged weapons at close range.
</t>
        </r>
        <r>
          <rPr>
            <b/>
            <sz val="12"/>
            <color indexed="81"/>
            <rFont val="Times New Roman"/>
            <family val="1"/>
          </rPr>
          <t xml:space="preserve">Benefit:  </t>
        </r>
        <r>
          <rPr>
            <sz val="12"/>
            <color indexed="81"/>
            <rFont val="Times New Roman"/>
            <family val="1"/>
          </rPr>
          <t xml:space="preserve">You get a +1 bonus on attack and damage rolls with ranged weapons at ranges of up to 30 feet.
</t>
        </r>
        <r>
          <rPr>
            <b/>
            <sz val="12"/>
            <color indexed="81"/>
            <rFont val="Times New Roman"/>
            <family val="1"/>
          </rPr>
          <t xml:space="preserve">Special:  </t>
        </r>
        <r>
          <rPr>
            <sz val="12"/>
            <color indexed="81"/>
            <rFont val="Times New Roman"/>
            <family val="1"/>
          </rPr>
          <t>A fighter may select Point Blank Shot as one of his fighter bonus feats (see page 38).
PHB 98</t>
        </r>
      </text>
    </comment>
    <comment ref="A4" authorId="0">
      <text>
        <r>
          <rPr>
            <sz val="12"/>
            <color indexed="81"/>
            <rFont val="Times New Roman"/>
            <family val="1"/>
          </rPr>
          <t xml:space="preserve">You can use ranged weapons with exceptional speed.
</t>
        </r>
        <r>
          <rPr>
            <b/>
            <sz val="12"/>
            <color indexed="81"/>
            <rFont val="Times New Roman"/>
            <family val="1"/>
          </rPr>
          <t xml:space="preserve">Prerequisites:  </t>
        </r>
        <r>
          <rPr>
            <sz val="12"/>
            <color indexed="81"/>
            <rFont val="Times New Roman"/>
            <family val="1"/>
          </rPr>
          <t xml:space="preserve">Dex 13, Point Blank Shot.
</t>
        </r>
        <r>
          <rPr>
            <b/>
            <sz val="12"/>
            <color indexed="81"/>
            <rFont val="Times New Roman"/>
            <family val="1"/>
          </rPr>
          <t xml:space="preserve">Benefit:  </t>
        </r>
        <r>
          <rPr>
            <sz val="12"/>
            <color indexed="81"/>
            <rFont val="Times New Roman"/>
            <family val="1"/>
          </rPr>
          <t xml:space="preserve">You can get one extra attack per round with a ranged weapon.  The attack is at your highest base attack bonus, but each attack you make in that round (the extra one and the normal ones) takes a –2 penalty.  You must use the full attack action (see page 143) to use this feat.
</t>
        </r>
        <r>
          <rPr>
            <b/>
            <sz val="12"/>
            <color indexed="81"/>
            <rFont val="Times New Roman"/>
            <family val="1"/>
          </rPr>
          <t xml:space="preserve">Special:  </t>
        </r>
        <r>
          <rPr>
            <sz val="12"/>
            <color indexed="81"/>
            <rFont val="Times New Roman"/>
            <family val="1"/>
          </rPr>
          <t>A fighter may select Rapid Shot as one of his fighter bonus feats (see page 38).
A 2nd-level ranger who has chosen the archery combat style is treated as having Rapid Shot, even if he does not have the prerequisites for it, but only when he is wearing light or no armor (see page 48).
PHB 99</t>
        </r>
      </text>
    </comment>
    <comment ref="A5" authorId="0">
      <text>
        <r>
          <rPr>
            <sz val="12"/>
            <color indexed="81"/>
            <rFont val="Times New Roman"/>
            <family val="1"/>
          </rPr>
          <t xml:space="preserve">You are skilled at timing and aiming ranged attacks.
</t>
        </r>
        <r>
          <rPr>
            <b/>
            <sz val="12"/>
            <color indexed="81"/>
            <rFont val="Times New Roman"/>
            <family val="1"/>
          </rPr>
          <t xml:space="preserve">Prerequisite:  </t>
        </r>
        <r>
          <rPr>
            <sz val="12"/>
            <color indexed="81"/>
            <rFont val="Times New Roman"/>
            <family val="1"/>
          </rPr>
          <t xml:space="preserve">Point Blank Shot.
</t>
        </r>
        <r>
          <rPr>
            <b/>
            <sz val="12"/>
            <color indexed="81"/>
            <rFont val="Times New Roman"/>
            <family val="1"/>
          </rPr>
          <t xml:space="preserve">Benefit:  </t>
        </r>
        <r>
          <rPr>
            <sz val="12"/>
            <color indexed="81"/>
            <rFont val="Times New Roman"/>
            <family val="1"/>
          </rPr>
          <t xml:space="preserve">You can shoot or throw ranged weapons at an opponent engaged in melee without taking the standard –4 penalty on your attack roll (see Shooting or Throwing into a Melee, page 140).
</t>
        </r>
        <r>
          <rPr>
            <b/>
            <sz val="12"/>
            <color indexed="81"/>
            <rFont val="Times New Roman"/>
            <family val="1"/>
          </rPr>
          <t xml:space="preserve">Special:  </t>
        </r>
        <r>
          <rPr>
            <sz val="12"/>
            <color indexed="81"/>
            <rFont val="Times New Roman"/>
            <family val="1"/>
          </rPr>
          <t>A fighter may select Precise Shot as one of his fighter bonus feats (see page 38).
PHB 98</t>
        </r>
      </text>
    </comment>
    <comment ref="A6" authorId="0">
      <text>
        <r>
          <rPr>
            <sz val="12"/>
            <color indexed="81"/>
            <rFont val="Times New Roman"/>
            <family val="1"/>
          </rPr>
          <t xml:space="preserve">Choose one type of weapon, such as greataxe, for which you have already selected the Weapon Focus feat.  You can also choose unarmed strike or grapple as your weapon for purposes of this feat.
You deal extra damage when using this weapon.
</t>
        </r>
        <r>
          <rPr>
            <b/>
            <sz val="12"/>
            <color indexed="81"/>
            <rFont val="Times New Roman"/>
            <family val="1"/>
          </rPr>
          <t xml:space="preserve">Prerequisites:  </t>
        </r>
        <r>
          <rPr>
            <sz val="12"/>
            <color indexed="81"/>
            <rFont val="Times New Roman"/>
            <family val="1"/>
          </rPr>
          <t xml:space="preserve">Proficiency with selected weapon, Weapon Focus with selected weapon, fighter level 4th.
</t>
        </r>
        <r>
          <rPr>
            <b/>
            <sz val="12"/>
            <color indexed="81"/>
            <rFont val="Times New Roman"/>
            <family val="1"/>
          </rPr>
          <t xml:space="preserve">Benefit:  </t>
        </r>
        <r>
          <rPr>
            <sz val="12"/>
            <color indexed="81"/>
            <rFont val="Times New Roman"/>
            <family val="1"/>
          </rPr>
          <t xml:space="preserve">You gain a +2 bonus on all damage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Specialization as one of his fighter
bonus feats (see page 38).
PHB 102</t>
        </r>
      </text>
    </comment>
  </commentList>
</comments>
</file>

<file path=xl/comments4.xml><?xml version="1.0" encoding="utf-8"?>
<comments xmlns="http://schemas.openxmlformats.org/spreadsheetml/2006/main">
  <authors>
    <author>Alexis Álvarez</author>
  </authors>
  <commentList>
    <comment ref="C8" authorId="0">
      <text>
        <r>
          <rPr>
            <sz val="12"/>
            <color indexed="81"/>
            <rFont val="Times New Roman"/>
            <family val="1"/>
          </rPr>
          <t>Strength + Weapon Specialization bonuses</t>
        </r>
      </text>
    </comment>
    <comment ref="C9" authorId="0">
      <text>
        <r>
          <rPr>
            <sz val="12"/>
            <color indexed="81"/>
            <rFont val="Times New Roman"/>
            <family val="1"/>
          </rPr>
          <t>Strength + Weapon Specialization bonuses</t>
        </r>
      </text>
    </comment>
    <comment ref="D11" authorId="0">
      <text>
        <r>
          <rPr>
            <sz val="12"/>
            <color indexed="81"/>
            <rFont val="Times New Roman"/>
            <family val="1"/>
          </rPr>
          <t>Balance, Climb, Escape Artist, Hide, Jump, Move Silently, Sleight of Hand, Tumble.</t>
        </r>
      </text>
    </comment>
  </commentList>
</comments>
</file>

<file path=xl/sharedStrings.xml><?xml version="1.0" encoding="utf-8"?>
<sst xmlns="http://schemas.openxmlformats.org/spreadsheetml/2006/main" count="275" uniqueCount="166">
  <si>
    <t>Race:</t>
  </si>
  <si>
    <t>Sex:</t>
  </si>
  <si>
    <t>Strength:</t>
  </si>
  <si>
    <t>Dexterity:</t>
  </si>
  <si>
    <t>Skill</t>
  </si>
  <si>
    <t>Properties</t>
  </si>
  <si>
    <t>Melee Weapon</t>
  </si>
  <si>
    <t>Dmg</t>
  </si>
  <si>
    <t>Qty.</t>
  </si>
  <si>
    <t>Ranged Weapon</t>
  </si>
  <si>
    <t>Dmg.</t>
  </si>
  <si>
    <t>Rng.</t>
  </si>
  <si>
    <t>Skills</t>
  </si>
  <si>
    <t>Charisma:</t>
  </si>
  <si>
    <t>Constitution:</t>
  </si>
  <si>
    <t>Intelligence:</t>
  </si>
  <si>
    <t>Hit Points:</t>
  </si>
  <si>
    <t>Wisdom:</t>
  </si>
  <si>
    <t>Concentration</t>
  </si>
  <si>
    <t>AC Mod.</t>
  </si>
  <si>
    <t>Handle Animal</t>
  </si>
  <si>
    <t>Move Silently</t>
  </si>
  <si>
    <t>Ride</t>
  </si>
  <si>
    <t>Search</t>
  </si>
  <si>
    <t>Swim</t>
  </si>
  <si>
    <t>Weapons and Armor</t>
  </si>
  <si>
    <t>Type</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</si>
  <si>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</si>
  <si>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</si>
  <si>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</si>
  <si>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</si>
  <si>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</si>
  <si>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</si>
  <si>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</si>
  <si>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</si>
  <si>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</si>
  <si>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</si>
  <si>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</si>
  <si>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</si>
  <si>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</si>
  <si>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</si>
  <si>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</si>
  <si>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</si>
  <si>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</si>
  <si>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</si>
  <si>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</si>
  <si>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</si>
  <si>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</si>
  <si>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</si>
  <si>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</si>
  <si>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</si>
  <si>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</si>
  <si>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</si>
  <si>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</si>
  <si>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</si>
  <si>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</si>
  <si>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</si>
  <si>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</si>
  <si>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</si>
  <si>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</si>
  <si>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</si>
  <si>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</si>
  <si>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</si>
  <si>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</si>
  <si>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</si>
  <si>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</si>
  <si>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Modified AC:</t>
  </si>
  <si>
    <t>Class:</t>
  </si>
  <si>
    <t>Level:</t>
  </si>
  <si>
    <t>Alignment:</t>
  </si>
  <si>
    <t>Total</t>
  </si>
  <si>
    <t>Critical</t>
  </si>
  <si>
    <t>Fortitude</t>
  </si>
  <si>
    <t>Reflex</t>
  </si>
  <si>
    <t>Will</t>
  </si>
  <si>
    <t>Armor &amp; Shield</t>
  </si>
  <si>
    <t>Missiles</t>
  </si>
  <si>
    <t>Lb. Capacity:</t>
  </si>
  <si>
    <t>Lb. Carried:</t>
  </si>
  <si>
    <t>Base Speed:</t>
  </si>
  <si>
    <t>Languages</t>
  </si>
  <si>
    <t>Equipment Worn</t>
  </si>
  <si>
    <t>Item</t>
  </si>
  <si>
    <t>Effects/</t>
  </si>
  <si>
    <t>Notes</t>
  </si>
  <si>
    <t>Equipment Carried</t>
  </si>
  <si>
    <t>Check</t>
  </si>
  <si>
    <t>Arcane</t>
  </si>
  <si>
    <t>Speed</t>
  </si>
  <si>
    <t>Speak Language</t>
  </si>
  <si>
    <t>Sleight of Hand</t>
  </si>
  <si>
    <t>Survival</t>
  </si>
  <si>
    <t>Attack Bonus:</t>
  </si>
  <si>
    <t>Touch AC:</t>
  </si>
  <si>
    <t>Weapon Proficiencies</t>
  </si>
  <si>
    <t>Atk</t>
  </si>
  <si>
    <t>Feats</t>
  </si>
  <si>
    <t>Knowledge:  Local</t>
  </si>
  <si>
    <t>x3</t>
  </si>
  <si>
    <t>Slashing</t>
  </si>
  <si>
    <t>Roll</t>
  </si>
  <si>
    <t>Chaotic Good</t>
  </si>
  <si>
    <t>Played by Mike Laymon</t>
  </si>
  <si>
    <t>Male</t>
  </si>
  <si>
    <t>Fighter</t>
  </si>
  <si>
    <t>Initiative:</t>
  </si>
  <si>
    <t>Fighter 1</t>
  </si>
  <si>
    <t>Fighter 2</t>
  </si>
  <si>
    <t>CROSS-CLASS</t>
  </si>
  <si>
    <t>Craft:  [type]</t>
  </si>
  <si>
    <t>FF AC:</t>
  </si>
  <si>
    <t>Actual Speed:</t>
  </si>
  <si>
    <t>Perform:  [type]</t>
  </si>
  <si>
    <t>Profession:  [type]</t>
  </si>
  <si>
    <t>All Armor and Shields</t>
  </si>
  <si>
    <t>All Simple &amp; Martial Weapons</t>
  </si>
  <si>
    <t>Eriven</t>
  </si>
  <si>
    <t>Ravensblood</t>
  </si>
  <si>
    <t>Elf</t>
  </si>
  <si>
    <t>Subrace:</t>
  </si>
  <si>
    <t>30’</t>
  </si>
  <si>
    <t>Fighter 1:  Rapid Shot</t>
  </si>
  <si>
    <t>1st:  Weapon Focus - Composite Longbow</t>
  </si>
  <si>
    <t>1d8</t>
  </si>
  <si>
    <t>110’</t>
  </si>
  <si>
    <t>Longsword</t>
  </si>
  <si>
    <t>19-20/x2</t>
  </si>
  <si>
    <t>Composite Longbow Str +2</t>
  </si>
  <si>
    <t>Arrows</t>
  </si>
  <si>
    <t>Alchemist Arrows</t>
  </si>
  <si>
    <t>Common, Elven</t>
  </si>
  <si>
    <t>Racial Abilities</t>
  </si>
  <si>
    <t>+2 versus Enchantments</t>
  </si>
  <si>
    <t>Immunity to Sleep</t>
  </si>
  <si>
    <t>Low-light Vision</t>
  </si>
  <si>
    <r>
      <t>58</t>
    </r>
    <r>
      <rPr>
        <sz val="13"/>
        <rFont val="Times New Roman"/>
        <family val="1"/>
      </rPr>
      <t>/</t>
    </r>
    <r>
      <rPr>
        <sz val="13"/>
        <color indexed="51"/>
        <rFont val="Times New Roman"/>
        <family val="1"/>
      </rPr>
      <t>116</t>
    </r>
    <r>
      <rPr>
        <sz val="13"/>
        <rFont val="Times New Roman"/>
        <family val="1"/>
      </rPr>
      <t>/</t>
    </r>
    <r>
      <rPr>
        <sz val="13"/>
        <color indexed="10"/>
        <rFont val="Times New Roman"/>
        <family val="1"/>
      </rPr>
      <t>175</t>
    </r>
  </si>
  <si>
    <t>Add +1 bonus within 30’</t>
  </si>
  <si>
    <t>Comp Longbow, Rapid Shot</t>
  </si>
  <si>
    <t>Grapple, Unarmed Strike</t>
  </si>
  <si>
    <t>1d3</t>
  </si>
  <si>
    <t>Bludgeon</t>
  </si>
  <si>
    <t>x2</t>
  </si>
  <si>
    <t>Fighter 3</t>
  </si>
  <si>
    <t>Value</t>
  </si>
  <si>
    <t>Loincloth</t>
  </si>
  <si>
    <t>½</t>
  </si>
  <si>
    <t>Mithral Chain Shirt</t>
  </si>
  <si>
    <t>Sleep Arrows</t>
  </si>
  <si>
    <t>Scrolls and Potions</t>
  </si>
  <si>
    <t>Level</t>
  </si>
  <si>
    <t>CLev</t>
  </si>
  <si>
    <t>Wand of Cure Light Wounds</t>
  </si>
  <si>
    <t>Sun</t>
  </si>
  <si>
    <t>In Jadin’s possession</t>
  </si>
  <si>
    <t>+2 (elf) vs. Enchantments</t>
  </si>
  <si>
    <t>Fighter 4</t>
  </si>
  <si>
    <t>+4</t>
  </si>
  <si>
    <t>Fighter 2:  Precise Shot</t>
  </si>
  <si>
    <t>3rd:  Point Blank Shot</t>
  </si>
  <si>
    <t>Potion of Cat’s Grace</t>
  </si>
  <si>
    <t>1</t>
  </si>
  <si>
    <t>2</t>
  </si>
  <si>
    <t>4</t>
  </si>
  <si>
    <t>Potion of Cure Moderate Wounds</t>
  </si>
  <si>
    <t>Cloak of Resistance +1</t>
  </si>
  <si>
    <t>Fighter 3:  Weapon Specializaton - Composite Longbow</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</si>
</sst>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3">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sz val="10"/>
      <name val="Arial"/>
      <family val="2"/>
    </font>
    <font>
      <sz val="12"/>
      <name val="Times New Roman"/>
      <family val="1"/>
      <charset val="1"/>
    </font>
    <font>
      <b/>
      <sz val="13"/>
      <color rgb="FF00CC00"/>
      <name val="Times New Roman"/>
      <family val="1"/>
    </font>
    <font>
      <sz val="13"/>
      <color rgb="FFFF0000"/>
      <name val="Times New Roman"/>
      <family val="1"/>
    </font>
    <font>
      <b/>
      <sz val="12"/>
      <color indexed="81"/>
      <name val="Times New Roman"/>
      <family val="1"/>
    </font>
    <font>
      <i/>
      <sz val="22"/>
      <color theme="7" tint="0.39997558519241921"/>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i/>
      <sz val="12"/>
      <color rgb="FFFF0000"/>
      <name val="Times New Roman"/>
      <family val="1"/>
    </font>
    <font>
      <b/>
      <sz val="13"/>
      <color rgb="FF00B050"/>
      <name val="Times New Roman"/>
      <family val="1"/>
    </font>
    <font>
      <b/>
      <i/>
      <sz val="16"/>
      <color indexed="53"/>
      <name val="Times New Roman"/>
      <family val="1"/>
    </font>
    <font>
      <b/>
      <i/>
      <sz val="16"/>
      <color indexed="57"/>
      <name val="Times New Roman"/>
      <family val="1"/>
    </font>
    <font>
      <b/>
      <i/>
      <sz val="16"/>
      <color indexed="10"/>
      <name val="Times New Roman"/>
      <family val="1"/>
    </font>
    <font>
      <i/>
      <sz val="14"/>
      <color indexed="17"/>
      <name val="Times New Roman"/>
      <family val="1"/>
    </font>
  </fonts>
  <fills count="10">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11"/>
        <bgColor indexed="64"/>
      </patternFill>
    </fill>
    <fill>
      <patternFill patternType="solid">
        <fgColor rgb="FFCCFFCC"/>
        <bgColor indexed="64"/>
      </patternFill>
    </fill>
    <fill>
      <patternFill patternType="solid">
        <fgColor rgb="FFFF0000"/>
        <bgColor indexed="64"/>
      </patternFill>
    </fill>
    <fill>
      <patternFill patternType="solid">
        <fgColor theme="0" tint="-0.249977111117893"/>
        <bgColor indexed="64"/>
      </patternFill>
    </fill>
    <fill>
      <patternFill patternType="solid">
        <fgColor rgb="FF7030A0"/>
        <bgColor indexed="64"/>
      </patternFill>
    </fill>
  </fills>
  <borders count="107">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hair">
        <color indexed="64"/>
      </right>
      <top style="hair">
        <color indexed="64"/>
      </top>
      <bottom style="hair">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right style="double">
        <color indexed="64"/>
      </right>
      <top/>
      <bottom style="thin">
        <color indexed="64"/>
      </bottom>
      <diagonal/>
    </border>
    <border>
      <left style="double">
        <color auto="1"/>
      </left>
      <right style="thin">
        <color auto="1"/>
      </right>
      <top style="double">
        <color auto="1"/>
      </top>
      <bottom style="thin">
        <color auto="1"/>
      </bottom>
      <diagonal/>
    </border>
    <border>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style="thin">
        <color indexed="64"/>
      </left>
      <right style="thin">
        <color indexed="64"/>
      </right>
      <top style="hair">
        <color indexed="64"/>
      </top>
      <bottom style="hair">
        <color indexed="64"/>
      </bottom>
      <diagonal/>
    </border>
    <border>
      <left style="double">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double">
        <color indexed="64"/>
      </top>
      <bottom style="thick">
        <color theme="7" tint="0.39994506668294322"/>
      </bottom>
      <diagonal/>
    </border>
    <border>
      <left/>
      <right/>
      <top style="double">
        <color indexed="64"/>
      </top>
      <bottom style="thick">
        <color theme="7" tint="0.39994506668294322"/>
      </bottom>
      <diagonal/>
    </border>
    <border>
      <left/>
      <right style="double">
        <color indexed="64"/>
      </right>
      <top style="double">
        <color indexed="64"/>
      </top>
      <bottom style="thick">
        <color theme="7" tint="0.39994506668294322"/>
      </bottom>
      <diagonal/>
    </border>
    <border>
      <left style="thin">
        <color auto="1"/>
      </left>
      <right/>
      <top style="double">
        <color auto="1"/>
      </top>
      <bottom style="thin">
        <color auto="1"/>
      </bottom>
      <diagonal/>
    </border>
    <border>
      <left/>
      <right style="medium">
        <color auto="1"/>
      </right>
      <top style="double">
        <color auto="1"/>
      </top>
      <bottom style="thin">
        <color auto="1"/>
      </bottom>
      <diagonal/>
    </border>
    <border>
      <left/>
      <right style="medium">
        <color auto="1"/>
      </right>
      <top style="thin">
        <color indexed="64"/>
      </top>
      <bottom style="double">
        <color indexed="64"/>
      </bottom>
      <diagonal/>
    </border>
    <border>
      <left style="double">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style="double">
        <color indexed="64"/>
      </left>
      <right style="double">
        <color indexed="64"/>
      </right>
      <top/>
      <bottom style="hair">
        <color indexed="64"/>
      </bottom>
      <diagonal/>
    </border>
    <border>
      <left/>
      <right/>
      <top style="hair">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bottom style="hair">
        <color indexed="64"/>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double">
        <color indexed="64"/>
      </right>
      <top style="hair">
        <color indexed="64"/>
      </top>
      <bottom style="hair">
        <color indexed="64"/>
      </bottom>
      <diagonal/>
    </border>
    <border>
      <left/>
      <right style="thin">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medium">
        <color indexed="64"/>
      </bottom>
      <diagonal/>
    </border>
    <border>
      <left style="double">
        <color indexed="64"/>
      </left>
      <right style="double">
        <color indexed="64"/>
      </right>
      <top style="hair">
        <color indexed="64"/>
      </top>
      <bottom/>
      <diagonal/>
    </border>
    <border>
      <left style="double">
        <color indexed="64"/>
      </left>
      <right style="double">
        <color indexed="64"/>
      </right>
      <top style="medium">
        <color indexed="64"/>
      </top>
      <bottom/>
      <diagonal/>
    </border>
  </borders>
  <cellStyleXfs count="7">
    <xf numFmtId="0" fontId="0" fillId="0" borderId="0"/>
    <xf numFmtId="0" fontId="33" fillId="0" borderId="0" applyNumberFormat="0" applyFill="0" applyBorder="0" applyAlignment="0" applyProtection="0">
      <alignment vertical="top"/>
      <protection locked="0"/>
    </xf>
    <xf numFmtId="9" fontId="1" fillId="0" borderId="0" applyFont="0" applyFill="0" applyBorder="0" applyAlignment="0" applyProtection="0"/>
    <xf numFmtId="9" fontId="4" fillId="0" borderId="0" applyFont="0" applyFill="0" applyBorder="0" applyAlignment="0" applyProtection="0"/>
    <xf numFmtId="0" fontId="35" fillId="0" borderId="0"/>
    <xf numFmtId="0" fontId="1" fillId="0" borderId="0"/>
    <xf numFmtId="0" fontId="36" fillId="0" borderId="0"/>
  </cellStyleXfs>
  <cellXfs count="343">
    <xf numFmtId="0" fontId="0" fillId="0" borderId="0" xfId="0"/>
    <xf numFmtId="0" fontId="11" fillId="3" borderId="59" xfId="0" applyFont="1" applyFill="1" applyBorder="1" applyAlignment="1">
      <alignment horizontal="centerContinuous" vertical="center"/>
    </xf>
    <xf numFmtId="0" fontId="11" fillId="3" borderId="35" xfId="0" applyFont="1" applyFill="1" applyBorder="1" applyAlignment="1">
      <alignment horizontal="center" vertical="center"/>
    </xf>
    <xf numFmtId="0" fontId="11" fillId="3" borderId="35" xfId="0" applyFont="1" applyFill="1" applyBorder="1" applyAlignment="1">
      <alignment horizontal="center" vertical="center" wrapText="1"/>
    </xf>
    <xf numFmtId="0" fontId="11" fillId="3" borderId="35" xfId="0" applyNumberFormat="1" applyFont="1" applyFill="1" applyBorder="1" applyAlignment="1">
      <alignment horizontal="center" vertical="center" wrapText="1"/>
    </xf>
    <xf numFmtId="0" fontId="11" fillId="3" borderId="35" xfId="0" applyNumberFormat="1" applyFont="1" applyFill="1" applyBorder="1" applyAlignment="1">
      <alignment horizontal="center" vertical="center"/>
    </xf>
    <xf numFmtId="0" fontId="11" fillId="3" borderId="60" xfId="0" applyFont="1" applyFill="1" applyBorder="1" applyAlignment="1">
      <alignment horizontal="center" vertical="center"/>
    </xf>
    <xf numFmtId="1" fontId="1" fillId="0" borderId="68" xfId="0" applyNumberFormat="1" applyFont="1" applyBorder="1" applyAlignment="1">
      <alignment horizontal="center" vertical="center"/>
    </xf>
    <xf numFmtId="0" fontId="1" fillId="0" borderId="69" xfId="0" applyFont="1" applyFill="1" applyBorder="1" applyAlignment="1">
      <alignment horizontal="center" vertical="center"/>
    </xf>
    <xf numFmtId="0" fontId="1" fillId="0" borderId="70" xfId="0" applyFont="1" applyFill="1" applyBorder="1" applyAlignment="1">
      <alignment horizontal="center" vertical="center"/>
    </xf>
    <xf numFmtId="0" fontId="1" fillId="0" borderId="70" xfId="0" quotePrefix="1" applyFont="1" applyFill="1" applyBorder="1" applyAlignment="1">
      <alignment horizontal="center" vertical="center" wrapText="1"/>
    </xf>
    <xf numFmtId="49" fontId="1" fillId="0" borderId="70" xfId="2" applyNumberFormat="1" applyFont="1" applyFill="1" applyBorder="1" applyAlignment="1">
      <alignment horizontal="center" vertical="center"/>
    </xf>
    <xf numFmtId="0" fontId="1" fillId="0" borderId="70" xfId="0" applyFont="1" applyFill="1" applyBorder="1" applyAlignment="1">
      <alignment horizontal="center" vertical="center" shrinkToFit="1"/>
    </xf>
    <xf numFmtId="164" fontId="1" fillId="0" borderId="70" xfId="0" applyNumberFormat="1" applyFont="1" applyFill="1" applyBorder="1" applyAlignment="1">
      <alignment horizontal="center" vertical="center"/>
    </xf>
    <xf numFmtId="164" fontId="4" fillId="0" borderId="71" xfId="0" applyNumberFormat="1" applyFont="1" applyBorder="1" applyAlignment="1">
      <alignment horizontal="center" vertical="center"/>
    </xf>
    <xf numFmtId="1" fontId="46" fillId="9" borderId="71" xfId="0" applyNumberFormat="1" applyFont="1" applyFill="1" applyBorder="1" applyAlignment="1">
      <alignment horizontal="center" vertical="center"/>
    </xf>
    <xf numFmtId="1" fontId="1" fillId="0" borderId="71" xfId="0" applyNumberFormat="1" applyFont="1" applyBorder="1" applyAlignment="1">
      <alignment horizontal="center" vertical="center"/>
    </xf>
    <xf numFmtId="0" fontId="4" fillId="0" borderId="72" xfId="0" applyFont="1" applyBorder="1" applyAlignment="1">
      <alignment horizontal="center" vertical="center"/>
    </xf>
    <xf numFmtId="0" fontId="1" fillId="0" borderId="68" xfId="0" applyFont="1" applyFill="1" applyBorder="1" applyAlignment="1">
      <alignment horizontal="center" vertical="center"/>
    </xf>
    <xf numFmtId="0" fontId="1" fillId="0" borderId="68" xfId="0" quotePrefix="1" applyFont="1" applyFill="1" applyBorder="1" applyAlignment="1">
      <alignment horizontal="center" vertical="center" wrapText="1"/>
    </xf>
    <xf numFmtId="49" fontId="1" fillId="0" borderId="68" xfId="2" applyNumberFormat="1" applyFont="1" applyFill="1" applyBorder="1" applyAlignment="1">
      <alignment horizontal="center" vertical="center"/>
    </xf>
    <xf numFmtId="0" fontId="1" fillId="0" borderId="68" xfId="0" applyFont="1" applyFill="1" applyBorder="1" applyAlignment="1">
      <alignment horizontal="center" vertical="center" shrinkToFit="1"/>
    </xf>
    <xf numFmtId="164" fontId="1" fillId="0" borderId="68" xfId="0" applyNumberFormat="1" applyFont="1" applyFill="1" applyBorder="1" applyAlignment="1">
      <alignment horizontal="center" vertical="center"/>
    </xf>
    <xf numFmtId="164" fontId="4" fillId="0" borderId="74" xfId="0" applyNumberFormat="1" applyFont="1" applyBorder="1" applyAlignment="1">
      <alignment horizontal="center" vertical="center"/>
    </xf>
    <xf numFmtId="1" fontId="46" fillId="9" borderId="74" xfId="0" applyNumberFormat="1" applyFont="1" applyFill="1" applyBorder="1" applyAlignment="1">
      <alignment horizontal="center" vertical="center"/>
    </xf>
    <xf numFmtId="0" fontId="4" fillId="0" borderId="75"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4" fillId="0" borderId="77" xfId="0" quotePrefix="1" applyFont="1" applyBorder="1" applyAlignment="1">
      <alignment horizontal="center" vertical="center" wrapText="1"/>
    </xf>
    <xf numFmtId="49" fontId="4" fillId="0" borderId="77" xfId="2" applyNumberFormat="1" applyFont="1" applyBorder="1" applyAlignment="1">
      <alignment horizontal="center" vertical="center"/>
    </xf>
    <xf numFmtId="49" fontId="1" fillId="0" borderId="77" xfId="2" applyNumberFormat="1" applyFont="1" applyBorder="1" applyAlignment="1">
      <alignment horizontal="center" vertical="center"/>
    </xf>
    <xf numFmtId="0" fontId="1" fillId="0" borderId="77" xfId="0" applyFont="1" applyBorder="1" applyAlignment="1">
      <alignment horizontal="center" vertical="center" shrinkToFit="1"/>
    </xf>
    <xf numFmtId="164" fontId="4" fillId="0" borderId="77" xfId="0" applyNumberFormat="1" applyFont="1" applyBorder="1" applyAlignment="1">
      <alignment horizontal="center" vertical="center"/>
    </xf>
    <xf numFmtId="164" fontId="4" fillId="0" borderId="78" xfId="0" applyNumberFormat="1" applyFont="1" applyBorder="1" applyAlignment="1">
      <alignment horizontal="center" vertical="center"/>
    </xf>
    <xf numFmtId="0" fontId="3" fillId="0" borderId="79" xfId="0" applyFont="1" applyBorder="1" applyAlignment="1">
      <alignment horizontal="center" vertical="center"/>
    </xf>
    <xf numFmtId="0" fontId="50" fillId="0" borderId="30" xfId="0" applyFont="1" applyBorder="1" applyAlignment="1">
      <alignment horizontal="centerContinuous" vertical="center" wrapText="1"/>
    </xf>
    <xf numFmtId="0" fontId="51" fillId="0" borderId="30" xfId="0" applyFont="1" applyBorder="1" applyAlignment="1">
      <alignment horizontal="centerContinuous" vertical="center" wrapText="1"/>
    </xf>
    <xf numFmtId="0" fontId="44" fillId="9" borderId="34" xfId="0" applyNumberFormat="1" applyFont="1" applyFill="1" applyBorder="1" applyAlignment="1">
      <alignment horizontal="center" vertical="center" wrapText="1"/>
    </xf>
    <xf numFmtId="0" fontId="52" fillId="0" borderId="30" xfId="0" applyFont="1" applyBorder="1" applyAlignment="1">
      <alignment horizontal="centerContinuous" vertical="center" wrapText="1"/>
    </xf>
    <xf numFmtId="0" fontId="1" fillId="0" borderId="73" xfId="0" applyFont="1" applyFill="1" applyBorder="1" applyAlignment="1">
      <alignment horizontal="center" vertical="center"/>
    </xf>
    <xf numFmtId="164" fontId="1" fillId="0" borderId="56" xfId="0" applyNumberFormat="1" applyFont="1" applyFill="1" applyBorder="1" applyAlignment="1">
      <alignment horizontal="center" vertical="center"/>
    </xf>
    <xf numFmtId="164" fontId="1" fillId="0" borderId="33" xfId="0" applyNumberFormat="1" applyFont="1" applyFill="1" applyBorder="1" applyAlignment="1">
      <alignment horizontal="center" vertical="center"/>
    </xf>
    <xf numFmtId="164" fontId="4" fillId="0" borderId="51" xfId="0" applyNumberFormat="1" applyFont="1" applyBorder="1" applyAlignment="1">
      <alignment horizontal="center" vertical="center"/>
    </xf>
    <xf numFmtId="0" fontId="40" fillId="2" borderId="84" xfId="0" applyFont="1" applyFill="1" applyBorder="1" applyAlignment="1">
      <alignment horizontal="right" vertical="center"/>
    </xf>
    <xf numFmtId="0" fontId="40" fillId="2" borderId="85" xfId="0" applyFont="1" applyFill="1" applyBorder="1" applyAlignment="1">
      <alignment horizontal="left" vertical="center"/>
    </xf>
    <xf numFmtId="0" fontId="20" fillId="2" borderId="85" xfId="0" applyFont="1" applyFill="1" applyBorder="1" applyAlignment="1">
      <alignment horizontal="left" vertical="center"/>
    </xf>
    <xf numFmtId="0" fontId="3" fillId="2" borderId="85" xfId="0" applyFont="1" applyFill="1" applyBorder="1" applyAlignment="1">
      <alignment horizontal="centerContinuous" vertical="center"/>
    </xf>
    <xf numFmtId="0" fontId="47" fillId="2" borderId="86" xfId="1" applyFont="1" applyFill="1" applyBorder="1" applyAlignment="1" applyProtection="1">
      <alignment horizontal="right" vertical="center"/>
    </xf>
    <xf numFmtId="0" fontId="4" fillId="0" borderId="0" xfId="0" applyFont="1" applyBorder="1" applyAlignment="1">
      <alignment vertical="center"/>
    </xf>
    <xf numFmtId="0" fontId="5" fillId="0" borderId="1" xfId="0" applyFont="1" applyBorder="1" applyAlignment="1">
      <alignment horizontal="right"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5" fillId="0" borderId="0" xfId="0" applyFont="1" applyBorder="1" applyAlignment="1">
      <alignment horizontal="right" vertical="center"/>
    </xf>
    <xf numFmtId="0" fontId="0" fillId="0" borderId="0" xfId="0" applyAlignment="1">
      <alignment vertical="center"/>
    </xf>
    <xf numFmtId="0" fontId="6" fillId="0" borderId="2" xfId="0" applyFont="1" applyBorder="1" applyAlignment="1">
      <alignment horizontal="left" vertical="center"/>
    </xf>
    <xf numFmtId="0" fontId="5" fillId="8" borderId="1" xfId="0" applyFont="1" applyFill="1" applyBorder="1" applyAlignment="1">
      <alignment horizontal="right" vertical="center"/>
    </xf>
    <xf numFmtId="0" fontId="6" fillId="8" borderId="0" xfId="0" applyFont="1" applyFill="1" applyBorder="1" applyAlignment="1">
      <alignment vertical="center"/>
    </xf>
    <xf numFmtId="0" fontId="6" fillId="8" borderId="0" xfId="0" applyFont="1" applyFill="1" applyBorder="1" applyAlignment="1">
      <alignment horizontal="center" vertical="center"/>
    </xf>
    <xf numFmtId="0" fontId="5" fillId="8" borderId="0" xfId="0" applyFont="1" applyFill="1" applyBorder="1" applyAlignment="1">
      <alignment horizontal="right" vertical="center"/>
    </xf>
    <xf numFmtId="0" fontId="5" fillId="4" borderId="64" xfId="0" applyFont="1" applyFill="1" applyBorder="1" applyAlignment="1">
      <alignment horizontal="right" vertical="center"/>
    </xf>
    <xf numFmtId="49" fontId="6" fillId="0" borderId="87" xfId="0" applyNumberFormat="1" applyFont="1" applyBorder="1" applyAlignment="1">
      <alignment horizontal="centerContinuous" vertical="center"/>
    </xf>
    <xf numFmtId="0" fontId="1" fillId="0" borderId="88" xfId="0" applyFont="1" applyBorder="1" applyAlignment="1">
      <alignment horizontal="centerContinuous" vertical="center"/>
    </xf>
    <xf numFmtId="0" fontId="5" fillId="4" borderId="65" xfId="0" applyFont="1" applyFill="1" applyBorder="1" applyAlignment="1">
      <alignment horizontal="right" vertical="center"/>
    </xf>
    <xf numFmtId="49" fontId="6" fillId="0" borderId="66" xfId="0" applyNumberFormat="1" applyFont="1" applyBorder="1" applyAlignment="1">
      <alignment horizontal="center" vertical="center"/>
    </xf>
    <xf numFmtId="0" fontId="6" fillId="0" borderId="0" xfId="0" applyFont="1" applyBorder="1" applyAlignment="1">
      <alignment horizontal="left" vertical="center"/>
    </xf>
    <xf numFmtId="0" fontId="3" fillId="4" borderId="11" xfId="0" applyFont="1" applyFill="1" applyBorder="1" applyAlignment="1">
      <alignment horizontal="right" vertical="center"/>
    </xf>
    <xf numFmtId="49" fontId="1" fillId="0" borderId="23" xfId="0" applyNumberFormat="1" applyFont="1" applyFill="1" applyBorder="1" applyAlignment="1">
      <alignment horizontal="centerContinuous" vertical="center"/>
    </xf>
    <xf numFmtId="0" fontId="1" fillId="0" borderId="89" xfId="0" applyFont="1" applyBorder="1" applyAlignment="1">
      <alignment horizontal="centerContinuous" vertical="center"/>
    </xf>
    <xf numFmtId="0" fontId="48" fillId="4" borderId="29" xfId="0" applyFont="1" applyFill="1" applyBorder="1" applyAlignment="1">
      <alignment horizontal="right" vertical="center"/>
    </xf>
    <xf numFmtId="0" fontId="6" fillId="0" borderId="12" xfId="0" applyFont="1" applyFill="1" applyBorder="1" applyAlignment="1">
      <alignment horizontal="center" vertical="center"/>
    </xf>
    <xf numFmtId="0" fontId="7" fillId="2" borderId="13" xfId="0" applyFont="1" applyFill="1" applyBorder="1" applyAlignment="1">
      <alignment horizontal="right" vertical="center"/>
    </xf>
    <xf numFmtId="0" fontId="6" fillId="0" borderId="14" xfId="0" applyFont="1" applyFill="1" applyBorder="1" applyAlignment="1">
      <alignment horizontal="center" vertical="center"/>
    </xf>
    <xf numFmtId="0" fontId="26" fillId="0" borderId="14" xfId="0" applyNumberFormat="1" applyFont="1" applyBorder="1" applyAlignment="1">
      <alignment horizontal="center" vertical="center"/>
    </xf>
    <xf numFmtId="0" fontId="7" fillId="4" borderId="55" xfId="0" applyFont="1" applyFill="1" applyBorder="1" applyAlignment="1">
      <alignment horizontal="right" vertical="center"/>
    </xf>
    <xf numFmtId="49" fontId="16" fillId="0" borderId="31" xfId="0" applyNumberFormat="1" applyFont="1" applyBorder="1" applyAlignment="1">
      <alignment horizontal="center" vertical="center" shrinkToFit="1"/>
    </xf>
    <xf numFmtId="0" fontId="12" fillId="2" borderId="4" xfId="0" applyFont="1" applyFill="1" applyBorder="1" applyAlignment="1">
      <alignment horizontal="right" vertical="center"/>
    </xf>
    <xf numFmtId="0" fontId="6" fillId="0" borderId="3" xfId="0" quotePrefix="1" applyFont="1" applyFill="1" applyBorder="1" applyAlignment="1">
      <alignment horizontal="center" vertical="center"/>
    </xf>
    <xf numFmtId="49" fontId="26" fillId="0" borderId="14" xfId="0" applyNumberFormat="1" applyFont="1" applyBorder="1" applyAlignment="1">
      <alignment horizontal="center" vertical="center"/>
    </xf>
    <xf numFmtId="0" fontId="7" fillId="4" borderId="53" xfId="0" applyFont="1" applyFill="1" applyBorder="1" applyAlignment="1">
      <alignment horizontal="right" vertical="center"/>
    </xf>
    <xf numFmtId="164" fontId="5" fillId="5" borderId="28" xfId="0" applyNumberFormat="1" applyFont="1" applyFill="1" applyBorder="1" applyAlignment="1">
      <alignment horizontal="center" vertical="center"/>
    </xf>
    <xf numFmtId="0" fontId="9" fillId="2" borderId="4" xfId="0" applyFont="1" applyFill="1" applyBorder="1" applyAlignment="1">
      <alignment horizontal="right" vertical="center"/>
    </xf>
    <xf numFmtId="0" fontId="8" fillId="0" borderId="3" xfId="0" quotePrefix="1" applyFont="1" applyFill="1" applyBorder="1" applyAlignment="1">
      <alignment horizontal="center" vertical="center"/>
    </xf>
    <xf numFmtId="49" fontId="26" fillId="0" borderId="3" xfId="0" applyNumberFormat="1" applyFont="1" applyBorder="1" applyAlignment="1">
      <alignment horizontal="center" vertical="center"/>
    </xf>
    <xf numFmtId="0" fontId="5" fillId="0" borderId="27" xfId="0" applyNumberFormat="1" applyFont="1" applyBorder="1" applyAlignment="1">
      <alignment horizontal="center" vertical="center"/>
    </xf>
    <xf numFmtId="0" fontId="37" fillId="2" borderId="4" xfId="0" applyFont="1" applyFill="1" applyBorder="1" applyAlignment="1">
      <alignment horizontal="right" vertical="center"/>
    </xf>
    <xf numFmtId="0" fontId="8" fillId="0" borderId="3" xfId="0" quotePrefix="1" applyFont="1" applyBorder="1" applyAlignment="1">
      <alignment horizontal="center" vertical="center"/>
    </xf>
    <xf numFmtId="0" fontId="10" fillId="4" borderId="53" xfId="0" applyFont="1" applyFill="1" applyBorder="1" applyAlignment="1">
      <alignment horizontal="right" vertical="center"/>
    </xf>
    <xf numFmtId="49" fontId="6" fillId="0" borderId="27" xfId="0" applyNumberFormat="1" applyFont="1" applyBorder="1" applyAlignment="1">
      <alignment horizontal="center" vertical="center"/>
    </xf>
    <xf numFmtId="0" fontId="22" fillId="2" borderId="4" xfId="0" applyFont="1" applyFill="1" applyBorder="1" applyAlignment="1">
      <alignment horizontal="right" vertical="center"/>
    </xf>
    <xf numFmtId="0" fontId="8" fillId="0" borderId="3" xfId="0" applyFont="1" applyBorder="1" applyAlignment="1">
      <alignment horizontal="center" vertical="center"/>
    </xf>
    <xf numFmtId="0" fontId="6" fillId="0" borderId="27" xfId="0" applyNumberFormat="1" applyFont="1" applyBorder="1" applyAlignment="1">
      <alignment horizontal="center" vertical="center"/>
    </xf>
    <xf numFmtId="0" fontId="13" fillId="2" borderId="15" xfId="0" applyFont="1" applyFill="1" applyBorder="1" applyAlignment="1">
      <alignment horizontal="right" vertical="center"/>
    </xf>
    <xf numFmtId="0" fontId="6" fillId="0" borderId="23" xfId="0" quotePrefix="1" applyFont="1" applyBorder="1" applyAlignment="1">
      <alignment horizontal="center" vertical="center"/>
    </xf>
    <xf numFmtId="49" fontId="26" fillId="0" borderId="23" xfId="0" applyNumberFormat="1" applyFont="1" applyBorder="1" applyAlignment="1">
      <alignment horizontal="center" vertical="center"/>
    </xf>
    <xf numFmtId="0" fontId="10" fillId="4" borderId="54" xfId="0" applyFont="1" applyFill="1" applyBorder="1" applyAlignment="1">
      <alignment horizontal="right" vertical="center"/>
    </xf>
    <xf numFmtId="49" fontId="6" fillId="0" borderId="12" xfId="0" applyNumberFormat="1" applyFont="1" applyBorder="1" applyAlignment="1">
      <alignment horizontal="center" vertical="center"/>
    </xf>
    <xf numFmtId="0" fontId="2" fillId="0" borderId="1" xfId="0" applyFont="1" applyBorder="1" applyAlignment="1">
      <alignment vertical="center"/>
    </xf>
    <xf numFmtId="0" fontId="14" fillId="0" borderId="0" xfId="0" applyFont="1" applyBorder="1" applyAlignment="1">
      <alignment vertical="center"/>
    </xf>
    <xf numFmtId="0" fontId="15" fillId="0" borderId="0" xfId="0" applyFont="1" applyBorder="1" applyAlignment="1">
      <alignment vertical="center"/>
    </xf>
    <xf numFmtId="0" fontId="15" fillId="0" borderId="2"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3" fillId="0" borderId="0" xfId="0" applyFont="1" applyBorder="1" applyAlignment="1">
      <alignment vertical="center"/>
    </xf>
    <xf numFmtId="0" fontId="6" fillId="0" borderId="1" xfId="0" applyFont="1" applyBorder="1" applyAlignment="1">
      <alignment vertical="center"/>
    </xf>
    <xf numFmtId="0" fontId="6" fillId="0" borderId="2"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3" fillId="0" borderId="0" xfId="0" applyFont="1" applyBorder="1" applyAlignment="1">
      <alignment horizontal="right" vertical="center"/>
    </xf>
    <xf numFmtId="0" fontId="4" fillId="0" borderId="0" xfId="0" applyFont="1" applyBorder="1" applyAlignment="1">
      <alignment horizontal="left" vertical="center"/>
    </xf>
    <xf numFmtId="0" fontId="25" fillId="0" borderId="22" xfId="0" applyFont="1" applyBorder="1" applyAlignment="1">
      <alignment horizontal="centerContinuous" vertical="center"/>
    </xf>
    <xf numFmtId="0" fontId="15" fillId="0" borderId="0" xfId="0" applyFont="1" applyBorder="1" applyAlignment="1">
      <alignment horizontal="centerContinuous" vertical="center"/>
    </xf>
    <xf numFmtId="0" fontId="15" fillId="0" borderId="0" xfId="0" applyNumberFormat="1" applyFont="1" applyBorder="1" applyAlignment="1">
      <alignment horizontal="centerContinuous" vertical="center"/>
    </xf>
    <xf numFmtId="0" fontId="41" fillId="0" borderId="1" xfId="0" applyFont="1" applyFill="1" applyBorder="1" applyAlignment="1">
      <alignment vertical="center"/>
    </xf>
    <xf numFmtId="0" fontId="5" fillId="0" borderId="24" xfId="0" applyFont="1" applyFill="1" applyBorder="1" applyAlignment="1">
      <alignment horizontal="center" vertical="center"/>
    </xf>
    <xf numFmtId="0" fontId="6" fillId="0" borderId="24" xfId="0" applyFont="1" applyFill="1" applyBorder="1" applyAlignment="1">
      <alignment horizontal="center" vertical="center"/>
    </xf>
    <xf numFmtId="0" fontId="42" fillId="0" borderId="24" xfId="0" applyFont="1" applyFill="1" applyBorder="1" applyAlignment="1">
      <alignment horizontal="center" vertical="center" wrapText="1"/>
    </xf>
    <xf numFmtId="0" fontId="6" fillId="0" borderId="24" xfId="0" applyFont="1" applyFill="1" applyBorder="1" applyAlignment="1">
      <alignment horizontal="center" vertical="center" wrapText="1"/>
    </xf>
    <xf numFmtId="1" fontId="6" fillId="0" borderId="24" xfId="0" applyNumberFormat="1" applyFont="1" applyFill="1" applyBorder="1" applyAlignment="1">
      <alignment horizontal="center" vertical="center" wrapText="1"/>
    </xf>
    <xf numFmtId="0" fontId="44" fillId="9" borderId="25" xfId="0" applyNumberFormat="1" applyFont="1" applyFill="1" applyBorder="1" applyAlignment="1">
      <alignment horizontal="center" vertical="center"/>
    </xf>
    <xf numFmtId="49" fontId="6" fillId="0" borderId="24" xfId="0" applyNumberFormat="1" applyFont="1" applyFill="1" applyBorder="1" applyAlignment="1">
      <alignment horizontal="center" vertical="center" wrapText="1"/>
    </xf>
    <xf numFmtId="0" fontId="1" fillId="0" borderId="2" xfId="0" quotePrefix="1" applyFont="1" applyFill="1" applyBorder="1" applyAlignment="1">
      <alignment horizontal="center" vertical="center"/>
    </xf>
    <xf numFmtId="0" fontId="43" fillId="0" borderId="1" xfId="0" applyFont="1" applyFill="1" applyBorder="1" applyAlignment="1">
      <alignment vertical="center"/>
    </xf>
    <xf numFmtId="0" fontId="12" fillId="0" borderId="25" xfId="0" applyNumberFormat="1" applyFont="1" applyFill="1" applyBorder="1" applyAlignment="1">
      <alignment horizontal="center" vertical="center"/>
    </xf>
    <xf numFmtId="0" fontId="42" fillId="0" borderId="61" xfId="0" applyFont="1" applyFill="1" applyBorder="1" applyAlignment="1">
      <alignment vertical="center"/>
    </xf>
    <xf numFmtId="0" fontId="5" fillId="0" borderId="62" xfId="0" applyFont="1" applyFill="1" applyBorder="1" applyAlignment="1">
      <alignment horizontal="center" vertical="center"/>
    </xf>
    <xf numFmtId="0" fontId="6" fillId="0" borderId="62" xfId="0" applyFont="1" applyFill="1" applyBorder="1" applyAlignment="1">
      <alignment horizontal="center" vertical="center"/>
    </xf>
    <xf numFmtId="0" fontId="44" fillId="0" borderId="62" xfId="0" applyFont="1" applyFill="1" applyBorder="1" applyAlignment="1">
      <alignment horizontal="center" vertical="center" wrapText="1"/>
    </xf>
    <xf numFmtId="0" fontId="6" fillId="0" borderId="62" xfId="0" applyFont="1" applyFill="1" applyBorder="1" applyAlignment="1">
      <alignment horizontal="center" vertical="center" wrapText="1"/>
    </xf>
    <xf numFmtId="1" fontId="6" fillId="0" borderId="62" xfId="0" applyNumberFormat="1" applyFont="1" applyFill="1" applyBorder="1" applyAlignment="1">
      <alignment horizontal="center" vertical="center" wrapText="1"/>
    </xf>
    <xf numFmtId="0" fontId="44" fillId="9" borderId="62" xfId="0" applyNumberFormat="1" applyFont="1" applyFill="1" applyBorder="1" applyAlignment="1">
      <alignment horizontal="center" vertical="center"/>
    </xf>
    <xf numFmtId="49" fontId="6" fillId="0" borderId="62" xfId="0" applyNumberFormat="1" applyFont="1" applyFill="1" applyBorder="1" applyAlignment="1">
      <alignment horizontal="center" vertical="center" wrapText="1"/>
    </xf>
    <xf numFmtId="0" fontId="1" fillId="0" borderId="63" xfId="0" quotePrefix="1" applyFont="1" applyFill="1" applyBorder="1" applyAlignment="1">
      <alignment horizontal="center" vertical="center"/>
    </xf>
    <xf numFmtId="0" fontId="10" fillId="0" borderId="1" xfId="0" applyFont="1" applyFill="1" applyBorder="1" applyAlignment="1">
      <alignment vertical="center"/>
    </xf>
    <xf numFmtId="0" fontId="6" fillId="0" borderId="24" xfId="0" applyNumberFormat="1" applyFont="1" applyFill="1" applyBorder="1" applyAlignment="1">
      <alignment horizontal="center" vertical="center"/>
    </xf>
    <xf numFmtId="49" fontId="16" fillId="0" borderId="24" xfId="0" applyNumberFormat="1" applyFont="1" applyFill="1" applyBorder="1" applyAlignment="1">
      <alignment horizontal="center" vertical="center"/>
    </xf>
    <xf numFmtId="0" fontId="16" fillId="0" borderId="25" xfId="0" applyNumberFormat="1" applyFont="1" applyFill="1" applyBorder="1" applyAlignment="1">
      <alignment horizontal="center" vertical="center"/>
    </xf>
    <xf numFmtId="0" fontId="10" fillId="0" borderId="25" xfId="0" applyNumberFormat="1" applyFont="1" applyFill="1" applyBorder="1" applyAlignment="1">
      <alignment horizontal="center" vertical="center"/>
    </xf>
    <xf numFmtId="49" fontId="6" fillId="0" borderId="25" xfId="0" applyNumberFormat="1" applyFont="1" applyFill="1" applyBorder="1" applyAlignment="1">
      <alignment horizontal="center" vertical="center"/>
    </xf>
    <xf numFmtId="0" fontId="6" fillId="0" borderId="26" xfId="0" applyNumberFormat="1" applyFont="1" applyFill="1" applyBorder="1" applyAlignment="1">
      <alignment horizontal="center" vertical="center"/>
    </xf>
    <xf numFmtId="0" fontId="19" fillId="0" borderId="0" xfId="0" applyFont="1" applyBorder="1" applyAlignment="1">
      <alignment vertical="center"/>
    </xf>
    <xf numFmtId="0" fontId="12" fillId="0" borderId="1" xfId="0" applyFont="1" applyFill="1" applyBorder="1" applyAlignment="1">
      <alignment vertical="center"/>
    </xf>
    <xf numFmtId="49" fontId="24" fillId="0" borderId="24" xfId="0" applyNumberFormat="1" applyFont="1" applyFill="1" applyBorder="1" applyAlignment="1">
      <alignment horizontal="center" vertical="center"/>
    </xf>
    <xf numFmtId="0" fontId="24" fillId="0" borderId="25" xfId="0" applyNumberFormat="1" applyFont="1" applyFill="1" applyBorder="1" applyAlignment="1">
      <alignment horizontal="center" vertical="center"/>
    </xf>
    <xf numFmtId="0" fontId="6" fillId="0" borderId="25" xfId="0" applyNumberFormat="1" applyFont="1" applyFill="1" applyBorder="1" applyAlignment="1">
      <alignment horizontal="center" vertical="center"/>
    </xf>
    <xf numFmtId="0" fontId="32" fillId="0" borderId="0" xfId="0" applyFont="1" applyBorder="1" applyAlignment="1">
      <alignment vertical="center"/>
    </xf>
    <xf numFmtId="0" fontId="13" fillId="0" borderId="1" xfId="0" applyFont="1" applyFill="1" applyBorder="1" applyAlignment="1">
      <alignment vertical="center"/>
    </xf>
    <xf numFmtId="49" fontId="23" fillId="0" borderId="24" xfId="0" applyNumberFormat="1" applyFont="1" applyFill="1" applyBorder="1" applyAlignment="1">
      <alignment horizontal="center" vertical="center"/>
    </xf>
    <xf numFmtId="0" fontId="23" fillId="0" borderId="25" xfId="0" applyNumberFormat="1" applyFont="1" applyFill="1" applyBorder="1" applyAlignment="1">
      <alignment horizontal="center" vertical="center"/>
    </xf>
    <xf numFmtId="0" fontId="13" fillId="0" borderId="25" xfId="0" applyNumberFormat="1" applyFont="1" applyFill="1" applyBorder="1" applyAlignment="1">
      <alignment horizontal="center" vertical="center"/>
    </xf>
    <xf numFmtId="0" fontId="30" fillId="0" borderId="0" xfId="0" applyFont="1" applyBorder="1" applyAlignment="1">
      <alignment vertical="center"/>
    </xf>
    <xf numFmtId="0" fontId="7" fillId="0" borderId="1" xfId="0" applyFont="1" applyFill="1" applyBorder="1" applyAlignment="1">
      <alignment vertical="center"/>
    </xf>
    <xf numFmtId="49" fontId="17" fillId="0" borderId="24" xfId="0" applyNumberFormat="1" applyFont="1" applyFill="1" applyBorder="1" applyAlignment="1">
      <alignment horizontal="center" vertical="center"/>
    </xf>
    <xf numFmtId="0" fontId="17" fillId="0" borderId="25" xfId="0" applyNumberFormat="1" applyFont="1" applyFill="1" applyBorder="1" applyAlignment="1">
      <alignment horizontal="center" vertical="center"/>
    </xf>
    <xf numFmtId="0" fontId="7" fillId="0" borderId="25" xfId="0" applyNumberFormat="1" applyFont="1" applyFill="1" applyBorder="1" applyAlignment="1">
      <alignment horizontal="center" vertical="center"/>
    </xf>
    <xf numFmtId="0" fontId="29" fillId="0" borderId="0" xfId="0" applyFont="1" applyBorder="1" applyAlignment="1">
      <alignment vertical="center"/>
    </xf>
    <xf numFmtId="0" fontId="9" fillId="0" borderId="1" xfId="0" applyFont="1" applyFill="1" applyBorder="1" applyAlignment="1">
      <alignment vertical="center"/>
    </xf>
    <xf numFmtId="49" fontId="27" fillId="0" borderId="24" xfId="0" applyNumberFormat="1" applyFont="1" applyFill="1" applyBorder="1" applyAlignment="1">
      <alignment horizontal="center" vertical="center"/>
    </xf>
    <xf numFmtId="0" fontId="27" fillId="0" borderId="25" xfId="0" applyNumberFormat="1" applyFont="1" applyFill="1" applyBorder="1" applyAlignment="1">
      <alignment horizontal="center" vertical="center"/>
    </xf>
    <xf numFmtId="0" fontId="9" fillId="0" borderId="25" xfId="0" applyNumberFormat="1" applyFont="1" applyFill="1" applyBorder="1" applyAlignment="1">
      <alignment horizontal="center" vertical="center"/>
    </xf>
    <xf numFmtId="0" fontId="10" fillId="8" borderId="1" xfId="0" applyFont="1" applyFill="1" applyBorder="1" applyAlignment="1">
      <alignment vertical="center"/>
    </xf>
    <xf numFmtId="0" fontId="6" fillId="8" borderId="24" xfId="0" applyNumberFormat="1" applyFont="1" applyFill="1" applyBorder="1" applyAlignment="1">
      <alignment horizontal="center" vertical="center"/>
    </xf>
    <xf numFmtId="49" fontId="16" fillId="8" borderId="24" xfId="0" applyNumberFormat="1" applyFont="1" applyFill="1" applyBorder="1" applyAlignment="1">
      <alignment horizontal="center" vertical="center"/>
    </xf>
    <xf numFmtId="0" fontId="16" fillId="8" borderId="25" xfId="0" applyNumberFormat="1" applyFont="1" applyFill="1" applyBorder="1" applyAlignment="1">
      <alignment horizontal="center" vertical="center"/>
    </xf>
    <xf numFmtId="0" fontId="10" fillId="8" borderId="25" xfId="0" applyNumberFormat="1" applyFont="1" applyFill="1" applyBorder="1" applyAlignment="1">
      <alignment horizontal="center" vertical="center"/>
    </xf>
    <xf numFmtId="49" fontId="6" fillId="8" borderId="25" xfId="0" applyNumberFormat="1" applyFont="1" applyFill="1" applyBorder="1" applyAlignment="1">
      <alignment horizontal="center" vertical="center"/>
    </xf>
    <xf numFmtId="0" fontId="6" fillId="8" borderId="26" xfId="0" applyNumberFormat="1" applyFont="1" applyFill="1" applyBorder="1" applyAlignment="1">
      <alignment horizontal="center" vertical="center"/>
    </xf>
    <xf numFmtId="0" fontId="31" fillId="0" borderId="0" xfId="0" applyFont="1" applyBorder="1" applyAlignment="1">
      <alignment vertical="center"/>
    </xf>
    <xf numFmtId="0" fontId="22" fillId="0" borderId="1" xfId="0" applyFont="1" applyFill="1" applyBorder="1" applyAlignment="1">
      <alignment vertical="center"/>
    </xf>
    <xf numFmtId="49" fontId="28" fillId="0" borderId="24" xfId="0" applyNumberFormat="1" applyFont="1" applyFill="1" applyBorder="1" applyAlignment="1">
      <alignment horizontal="center" vertical="center"/>
    </xf>
    <xf numFmtId="0" fontId="28" fillId="0" borderId="25" xfId="0" applyNumberFormat="1" applyFont="1" applyFill="1" applyBorder="1" applyAlignment="1">
      <alignment horizontal="center" vertical="center"/>
    </xf>
    <xf numFmtId="0" fontId="22" fillId="0" borderId="25" xfId="0" applyNumberFormat="1" applyFont="1" applyFill="1" applyBorder="1" applyAlignment="1">
      <alignment horizontal="center" vertical="center"/>
    </xf>
    <xf numFmtId="0" fontId="22" fillId="6" borderId="1" xfId="0" applyFont="1" applyFill="1" applyBorder="1" applyAlignment="1">
      <alignment vertical="center"/>
    </xf>
    <xf numFmtId="0" fontId="6" fillId="6" borderId="24" xfId="0" applyNumberFormat="1" applyFont="1" applyFill="1" applyBorder="1" applyAlignment="1">
      <alignment horizontal="center" vertical="center"/>
    </xf>
    <xf numFmtId="49" fontId="28" fillId="6" borderId="24" xfId="0" applyNumberFormat="1" applyFont="1" applyFill="1" applyBorder="1" applyAlignment="1">
      <alignment horizontal="center" vertical="center"/>
    </xf>
    <xf numFmtId="0" fontId="28" fillId="6" borderId="25" xfId="0" applyNumberFormat="1" applyFont="1" applyFill="1" applyBorder="1" applyAlignment="1">
      <alignment horizontal="center" vertical="center"/>
    </xf>
    <xf numFmtId="0" fontId="22" fillId="6" borderId="25" xfId="0" applyNumberFormat="1" applyFont="1" applyFill="1" applyBorder="1" applyAlignment="1">
      <alignment horizontal="center" vertical="center"/>
    </xf>
    <xf numFmtId="49" fontId="6" fillId="6" borderId="25" xfId="0" applyNumberFormat="1" applyFont="1" applyFill="1" applyBorder="1" applyAlignment="1">
      <alignment horizontal="center" vertical="center"/>
    </xf>
    <xf numFmtId="0" fontId="6" fillId="6" borderId="26" xfId="0" applyNumberFormat="1" applyFont="1" applyFill="1" applyBorder="1" applyAlignment="1">
      <alignment horizontal="center" vertical="center"/>
    </xf>
    <xf numFmtId="0" fontId="12" fillId="8" borderId="1" xfId="0" applyFont="1" applyFill="1" applyBorder="1" applyAlignment="1">
      <alignment vertical="center"/>
    </xf>
    <xf numFmtId="49" fontId="24" fillId="8" borderId="24" xfId="0" applyNumberFormat="1" applyFont="1" applyFill="1" applyBorder="1" applyAlignment="1">
      <alignment horizontal="center" vertical="center"/>
    </xf>
    <xf numFmtId="0" fontId="24" fillId="8" borderId="25" xfId="0" applyNumberFormat="1" applyFont="1" applyFill="1" applyBorder="1" applyAlignment="1">
      <alignment horizontal="center" vertical="center"/>
    </xf>
    <xf numFmtId="0" fontId="12" fillId="8" borderId="25" xfId="0" applyNumberFormat="1" applyFont="1" applyFill="1" applyBorder="1" applyAlignment="1">
      <alignment horizontal="center" vertical="center"/>
    </xf>
    <xf numFmtId="0" fontId="13" fillId="8" borderId="1" xfId="0" applyFont="1" applyFill="1" applyBorder="1" applyAlignment="1">
      <alignment vertical="center"/>
    </xf>
    <xf numFmtId="49" fontId="28" fillId="8" borderId="24" xfId="0" applyNumberFormat="1" applyFont="1" applyFill="1" applyBorder="1" applyAlignment="1">
      <alignment horizontal="center" vertical="center"/>
    </xf>
    <xf numFmtId="0" fontId="28" fillId="8" borderId="25" xfId="0" applyNumberFormat="1" applyFont="1" applyFill="1" applyBorder="1" applyAlignment="1">
      <alignment horizontal="center" vertical="center"/>
    </xf>
    <xf numFmtId="0" fontId="22" fillId="8" borderId="25" xfId="0" applyNumberFormat="1" applyFont="1" applyFill="1" applyBorder="1" applyAlignment="1">
      <alignment horizontal="center" vertical="center"/>
    </xf>
    <xf numFmtId="0" fontId="10" fillId="6" borderId="1" xfId="0" applyFont="1" applyFill="1" applyBorder="1" applyAlignment="1">
      <alignment vertical="center"/>
    </xf>
    <xf numFmtId="49" fontId="16" fillId="6" borderId="24" xfId="0" applyNumberFormat="1" applyFont="1" applyFill="1" applyBorder="1" applyAlignment="1">
      <alignment horizontal="center" vertical="center"/>
    </xf>
    <xf numFmtId="0" fontId="16" fillId="6" borderId="25" xfId="0" applyNumberFormat="1" applyFont="1" applyFill="1" applyBorder="1" applyAlignment="1">
      <alignment horizontal="center" vertical="center"/>
    </xf>
    <xf numFmtId="0" fontId="10" fillId="6" borderId="25" xfId="0" applyNumberFormat="1" applyFont="1" applyFill="1" applyBorder="1" applyAlignment="1">
      <alignment horizontal="center" vertical="center"/>
    </xf>
    <xf numFmtId="0" fontId="6" fillId="8" borderId="26" xfId="0" quotePrefix="1" applyNumberFormat="1" applyFont="1" applyFill="1" applyBorder="1" applyAlignment="1">
      <alignment horizontal="center" vertical="center"/>
    </xf>
    <xf numFmtId="49" fontId="23" fillId="8" borderId="24" xfId="0" applyNumberFormat="1" applyFont="1" applyFill="1" applyBorder="1" applyAlignment="1">
      <alignment horizontal="center" vertical="center"/>
    </xf>
    <xf numFmtId="0" fontId="23" fillId="8" borderId="25" xfId="0" applyNumberFormat="1" applyFont="1" applyFill="1" applyBorder="1" applyAlignment="1">
      <alignment horizontal="center" vertical="center"/>
    </xf>
    <xf numFmtId="0" fontId="13" fillId="8" borderId="25" xfId="0" applyNumberFormat="1" applyFont="1" applyFill="1" applyBorder="1" applyAlignment="1">
      <alignment horizontal="center" vertical="center"/>
    </xf>
    <xf numFmtId="0" fontId="12" fillId="0" borderId="8" xfId="0" applyFont="1" applyFill="1" applyBorder="1" applyAlignment="1">
      <alignment vertical="center"/>
    </xf>
    <xf numFmtId="0" fontId="6" fillId="0" borderId="49" xfId="0" applyNumberFormat="1" applyFont="1" applyFill="1" applyBorder="1" applyAlignment="1">
      <alignment horizontal="center" vertical="center"/>
    </xf>
    <xf numFmtId="49" fontId="24" fillId="0" borderId="49" xfId="0" applyNumberFormat="1" applyFont="1" applyFill="1" applyBorder="1" applyAlignment="1">
      <alignment horizontal="center" vertical="center"/>
    </xf>
    <xf numFmtId="0" fontId="24" fillId="0" borderId="50" xfId="0" applyNumberFormat="1" applyFont="1" applyFill="1" applyBorder="1" applyAlignment="1">
      <alignment horizontal="center" vertical="center"/>
    </xf>
    <xf numFmtId="0" fontId="12" fillId="0" borderId="50" xfId="0" applyNumberFormat="1" applyFont="1" applyFill="1" applyBorder="1" applyAlignment="1">
      <alignment horizontal="center" vertical="center"/>
    </xf>
    <xf numFmtId="49" fontId="6" fillId="0" borderId="50" xfId="0" applyNumberFormat="1" applyFont="1" applyFill="1" applyBorder="1" applyAlignment="1">
      <alignment horizontal="center" vertical="center"/>
    </xf>
    <xf numFmtId="0" fontId="44" fillId="9" borderId="49" xfId="0" applyNumberFormat="1" applyFont="1" applyFill="1" applyBorder="1" applyAlignment="1">
      <alignment horizontal="center" vertical="center"/>
    </xf>
    <xf numFmtId="0" fontId="6" fillId="0" borderId="32" xfId="0" applyNumberFormat="1"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4" fillId="0" borderId="0" xfId="0" applyNumberFormat="1" applyFont="1" applyBorder="1" applyAlignment="1">
      <alignment horizontal="left" vertical="center"/>
    </xf>
    <xf numFmtId="0" fontId="1" fillId="0" borderId="0" xfId="0" applyFont="1" applyBorder="1" applyAlignment="1">
      <alignment horizontal="center" vertical="center"/>
    </xf>
    <xf numFmtId="0" fontId="1" fillId="0" borderId="0" xfId="0" applyFont="1" applyBorder="1" applyAlignment="1">
      <alignment horizontal="left" vertical="center"/>
    </xf>
    <xf numFmtId="0" fontId="49" fillId="0" borderId="30" xfId="0" applyFont="1" applyBorder="1" applyAlignment="1">
      <alignment horizontal="centerContinuous" vertical="center"/>
    </xf>
    <xf numFmtId="0" fontId="6" fillId="0" borderId="0" xfId="0" applyFont="1" applyBorder="1" applyAlignment="1">
      <alignment vertical="center" wrapText="1"/>
    </xf>
    <xf numFmtId="0" fontId="38" fillId="0" borderId="33" xfId="0" applyFont="1" applyFill="1" applyBorder="1" applyAlignment="1">
      <alignment horizontal="centerContinuous" vertical="center"/>
    </xf>
    <xf numFmtId="0" fontId="38" fillId="0" borderId="105" xfId="0" applyFont="1" applyFill="1" applyBorder="1" applyAlignment="1">
      <alignment horizontal="centerContinuous" vertical="center"/>
    </xf>
    <xf numFmtId="0" fontId="38" fillId="0" borderId="33" xfId="0" applyFont="1" applyFill="1" applyBorder="1" applyAlignment="1">
      <alignment horizontal="center" vertical="center" shrinkToFit="1"/>
    </xf>
    <xf numFmtId="0" fontId="38" fillId="0" borderId="51" xfId="0" applyFont="1" applyFill="1" applyBorder="1" applyAlignment="1">
      <alignment horizontal="centerContinuous" vertical="center"/>
    </xf>
    <xf numFmtId="0" fontId="6" fillId="0" borderId="0" xfId="0" applyFont="1" applyBorder="1" applyAlignment="1">
      <alignment horizontal="left" vertical="center" wrapText="1"/>
    </xf>
    <xf numFmtId="0" fontId="6" fillId="0" borderId="56" xfId="0" applyFont="1" applyFill="1" applyBorder="1" applyAlignment="1">
      <alignment horizontal="centerContinuous" vertical="center"/>
    </xf>
    <xf numFmtId="0" fontId="6" fillId="0" borderId="51" xfId="0" applyFont="1" applyFill="1" applyBorder="1" applyAlignment="1">
      <alignment horizontal="centerContinuous" vertical="center"/>
    </xf>
    <xf numFmtId="0" fontId="6" fillId="0" borderId="57" xfId="0" applyFont="1" applyFill="1" applyBorder="1" applyAlignment="1">
      <alignment horizontal="centerContinuous" vertical="center"/>
    </xf>
    <xf numFmtId="0" fontId="6" fillId="0" borderId="94" xfId="0" quotePrefix="1" applyFont="1" applyFill="1" applyBorder="1" applyAlignment="1">
      <alignment horizontal="centerContinuous" vertical="center"/>
    </xf>
    <xf numFmtId="0" fontId="6" fillId="0" borderId="94" xfId="0" applyFont="1" applyFill="1" applyBorder="1" applyAlignment="1">
      <alignment horizontal="centerContinuous" vertical="center"/>
    </xf>
    <xf numFmtId="0" fontId="6" fillId="0" borderId="51" xfId="0" quotePrefix="1" applyFont="1" applyFill="1" applyBorder="1" applyAlignment="1">
      <alignment horizontal="centerContinuous" vertical="center"/>
    </xf>
    <xf numFmtId="0" fontId="2" fillId="0" borderId="0" xfId="0" applyFont="1" applyBorder="1" applyAlignment="1">
      <alignment horizontal="centerContinuous" vertical="center"/>
    </xf>
    <xf numFmtId="0" fontId="21" fillId="7" borderId="16" xfId="0" applyFont="1" applyFill="1" applyBorder="1" applyAlignment="1">
      <alignment horizontal="center" vertical="center"/>
    </xf>
    <xf numFmtId="0" fontId="21" fillId="7" borderId="17" xfId="0" applyFont="1" applyFill="1" applyBorder="1" applyAlignment="1">
      <alignment horizontal="center" vertical="center"/>
    </xf>
    <xf numFmtId="49" fontId="21" fillId="7" borderId="17" xfId="0" applyNumberFormat="1" applyFont="1" applyFill="1" applyBorder="1" applyAlignment="1">
      <alignment horizontal="center" vertical="center"/>
    </xf>
    <xf numFmtId="0" fontId="21" fillId="7" borderId="21" xfId="0" applyFont="1" applyFill="1" applyBorder="1" applyAlignment="1">
      <alignment horizontal="center" vertical="center"/>
    </xf>
    <xf numFmtId="0" fontId="45" fillId="9" borderId="21" xfId="0" applyFont="1" applyFill="1" applyBorder="1" applyAlignment="1">
      <alignment horizontal="center" vertical="center"/>
    </xf>
    <xf numFmtId="0" fontId="21" fillId="7" borderId="18" xfId="0" applyFont="1" applyFill="1" applyBorder="1" applyAlignment="1">
      <alignment horizontal="center" vertical="center"/>
    </xf>
    <xf numFmtId="0" fontId="21" fillId="7" borderId="30" xfId="0" applyFont="1" applyFill="1" applyBorder="1" applyAlignment="1">
      <alignment horizontal="center" vertical="center"/>
    </xf>
    <xf numFmtId="1" fontId="46" fillId="9" borderId="78" xfId="0" applyNumberFormat="1" applyFont="1" applyFill="1" applyBorder="1" applyAlignment="1">
      <alignment horizontal="center" vertical="center"/>
    </xf>
    <xf numFmtId="1" fontId="1" fillId="0" borderId="78" xfId="0" applyNumberFormat="1" applyFont="1" applyFill="1" applyBorder="1" applyAlignment="1">
      <alignment horizontal="center" vertical="center"/>
    </xf>
    <xf numFmtId="0" fontId="4" fillId="0" borderId="0" xfId="0" applyFont="1" applyBorder="1" applyAlignment="1">
      <alignment horizontal="center" vertical="center"/>
    </xf>
    <xf numFmtId="0" fontId="3" fillId="0" borderId="90" xfId="0" applyFont="1" applyBorder="1" applyAlignment="1">
      <alignment horizontal="center" vertical="center"/>
    </xf>
    <xf numFmtId="0" fontId="1" fillId="0" borderId="91" xfId="0" applyFont="1" applyBorder="1" applyAlignment="1">
      <alignment horizontal="center" vertical="center"/>
    </xf>
    <xf numFmtId="49" fontId="1" fillId="0" borderId="91" xfId="0" applyNumberFormat="1" applyFont="1" applyBorder="1" applyAlignment="1">
      <alignment horizontal="center" vertical="center"/>
    </xf>
    <xf numFmtId="164" fontId="1" fillId="0" borderId="91" xfId="0" applyNumberFormat="1" applyFont="1" applyBorder="1" applyAlignment="1">
      <alignment horizontal="center" vertical="center"/>
    </xf>
    <xf numFmtId="164" fontId="1" fillId="0" borderId="92" xfId="0" applyNumberFormat="1" applyFont="1" applyFill="1" applyBorder="1" applyAlignment="1">
      <alignment horizontal="center" vertical="center"/>
    </xf>
    <xf numFmtId="1" fontId="46" fillId="9" borderId="92" xfId="0" applyNumberFormat="1" applyFont="1" applyFill="1" applyBorder="1" applyAlignment="1">
      <alignment horizontal="center" vertical="center"/>
    </xf>
    <xf numFmtId="1" fontId="1" fillId="0" borderId="92" xfId="0" applyNumberFormat="1" applyFont="1" applyFill="1" applyBorder="1" applyAlignment="1">
      <alignment horizontal="center" vertical="center"/>
    </xf>
    <xf numFmtId="0" fontId="1" fillId="0" borderId="93" xfId="0" applyFont="1" applyBorder="1" applyAlignment="1">
      <alignment horizontal="center" vertical="center"/>
    </xf>
    <xf numFmtId="164" fontId="1" fillId="0" borderId="106" xfId="0" applyNumberFormat="1" applyFont="1" applyBorder="1" applyAlignment="1">
      <alignment horizontal="center" vertical="center"/>
    </xf>
    <xf numFmtId="0" fontId="1" fillId="0" borderId="76" xfId="0" applyFont="1" applyFill="1" applyBorder="1" applyAlignment="1">
      <alignment horizontal="center" vertical="center"/>
    </xf>
    <xf numFmtId="0" fontId="1" fillId="0" borderId="77" xfId="0" applyFont="1" applyFill="1" applyBorder="1" applyAlignment="1">
      <alignment horizontal="center" vertical="center"/>
    </xf>
    <xf numFmtId="0" fontId="1" fillId="0" borderId="77" xfId="0" quotePrefix="1" applyNumberFormat="1" applyFont="1" applyFill="1" applyBorder="1" applyAlignment="1">
      <alignment horizontal="center" vertical="center"/>
    </xf>
    <xf numFmtId="49" fontId="1" fillId="0" borderId="77" xfId="0" applyNumberFormat="1" applyFont="1" applyFill="1" applyBorder="1" applyAlignment="1">
      <alignment horizontal="center" vertical="center"/>
    </xf>
    <xf numFmtId="0" fontId="1" fillId="8" borderId="77" xfId="0" applyFont="1" applyFill="1" applyBorder="1" applyAlignment="1">
      <alignment horizontal="center" vertical="center"/>
    </xf>
    <xf numFmtId="49" fontId="1" fillId="8" borderId="77" xfId="0" applyNumberFormat="1" applyFont="1" applyFill="1" applyBorder="1" applyAlignment="1">
      <alignment horizontal="center" vertical="center"/>
    </xf>
    <xf numFmtId="164" fontId="1" fillId="8" borderId="77" xfId="0" applyNumberFormat="1" applyFont="1" applyFill="1" applyBorder="1" applyAlignment="1">
      <alignment horizontal="center" vertical="center"/>
    </xf>
    <xf numFmtId="164" fontId="1" fillId="0" borderId="78" xfId="0" applyNumberFormat="1" applyFont="1" applyFill="1" applyBorder="1" applyAlignment="1">
      <alignment horizontal="center" vertical="center"/>
    </xf>
    <xf numFmtId="0" fontId="1" fillId="0" borderId="79" xfId="0" applyFont="1" applyBorder="1" applyAlignment="1">
      <alignment horizontal="center" vertical="center"/>
    </xf>
    <xf numFmtId="164" fontId="1" fillId="8" borderId="51" xfId="0" applyNumberFormat="1" applyFont="1" applyFill="1" applyBorder="1" applyAlignment="1">
      <alignment horizontal="center" vertical="center"/>
    </xf>
    <xf numFmtId="0" fontId="4" fillId="0" borderId="0" xfId="0" applyFont="1" applyBorder="1" applyAlignment="1">
      <alignment horizontal="centerContinuous" vertical="center"/>
    </xf>
    <xf numFmtId="164" fontId="4" fillId="0" borderId="0" xfId="0" applyNumberFormat="1" applyFont="1" applyBorder="1" applyAlignment="1">
      <alignment horizontal="center" vertical="center"/>
    </xf>
    <xf numFmtId="0" fontId="21" fillId="7" borderId="21" xfId="0" applyFont="1" applyFill="1" applyBorder="1" applyAlignment="1">
      <alignment horizontal="centerContinuous" vertical="center"/>
    </xf>
    <xf numFmtId="0" fontId="21" fillId="7" borderId="67" xfId="0" applyFont="1" applyFill="1" applyBorder="1" applyAlignment="1">
      <alignment horizontal="centerContinuous" vertical="center"/>
    </xf>
    <xf numFmtId="0" fontId="21" fillId="7" borderId="52" xfId="0" applyFont="1" applyFill="1" applyBorder="1" applyAlignment="1">
      <alignment horizontal="centerContinuous" vertical="center"/>
    </xf>
    <xf numFmtId="0" fontId="3" fillId="0" borderId="69" xfId="0" applyFont="1" applyBorder="1" applyAlignment="1">
      <alignment horizontal="center" vertical="center" shrinkToFit="1"/>
    </xf>
    <xf numFmtId="0" fontId="1" fillId="0" borderId="103" xfId="0" applyFont="1" applyFill="1" applyBorder="1" applyAlignment="1">
      <alignment horizontal="center" vertical="center"/>
    </xf>
    <xf numFmtId="9" fontId="1" fillId="0" borderId="103" xfId="0" applyNumberFormat="1" applyFont="1" applyFill="1" applyBorder="1" applyAlignment="1">
      <alignment horizontal="center" vertical="center"/>
    </xf>
    <xf numFmtId="164" fontId="1" fillId="0" borderId="103" xfId="0" applyNumberFormat="1" applyFont="1" applyFill="1" applyBorder="1" applyAlignment="1">
      <alignment horizontal="center" vertical="center"/>
    </xf>
    <xf numFmtId="164" fontId="1" fillId="0" borderId="71" xfId="0" applyNumberFormat="1" applyFont="1" applyFill="1" applyBorder="1" applyAlignment="1">
      <alignment horizontal="centerContinuous" vertical="center"/>
    </xf>
    <xf numFmtId="164" fontId="1" fillId="0" borderId="80" xfId="0" applyNumberFormat="1" applyFont="1" applyFill="1" applyBorder="1" applyAlignment="1">
      <alignment horizontal="centerContinuous" vertical="center"/>
    </xf>
    <xf numFmtId="0" fontId="4" fillId="0" borderId="81" xfId="0" quotePrefix="1" applyFont="1" applyBorder="1" applyAlignment="1">
      <alignment horizontal="centerContinuous" vertical="center"/>
    </xf>
    <xf numFmtId="164" fontId="4" fillId="0" borderId="56" xfId="0" applyNumberFormat="1" applyFont="1" applyFill="1" applyBorder="1" applyAlignment="1">
      <alignment horizontal="center" vertical="center"/>
    </xf>
    <xf numFmtId="0" fontId="3" fillId="0" borderId="76" xfId="0" applyFont="1" applyBorder="1" applyAlignment="1">
      <alignment horizontal="center" vertical="center"/>
    </xf>
    <xf numFmtId="0" fontId="4" fillId="0" borderId="77" xfId="0" applyFont="1" applyBorder="1" applyAlignment="1">
      <alignment horizontal="center" vertical="center"/>
    </xf>
    <xf numFmtId="0" fontId="1" fillId="0" borderId="77" xfId="0" quotePrefix="1" applyFont="1" applyBorder="1" applyAlignment="1">
      <alignment horizontal="center" vertical="center"/>
    </xf>
    <xf numFmtId="9" fontId="4" fillId="0" borderId="77" xfId="0" applyNumberFormat="1" applyFont="1" applyBorder="1" applyAlignment="1">
      <alignment horizontal="center" vertical="center"/>
    </xf>
    <xf numFmtId="164" fontId="4" fillId="0" borderId="78" xfId="0" applyNumberFormat="1" applyFont="1" applyBorder="1" applyAlignment="1">
      <alignment horizontal="centerContinuous" vertical="center"/>
    </xf>
    <xf numFmtId="164" fontId="4" fillId="0" borderId="82" xfId="0" applyNumberFormat="1" applyFont="1" applyBorder="1" applyAlignment="1">
      <alignment horizontal="centerContinuous" vertical="center"/>
    </xf>
    <xf numFmtId="0" fontId="4" fillId="0" borderId="83" xfId="0" applyFont="1" applyBorder="1" applyAlignment="1">
      <alignment horizontal="centerContinuous" vertical="center"/>
    </xf>
    <xf numFmtId="0" fontId="18" fillId="0" borderId="0" xfId="0" applyFont="1" applyBorder="1" applyAlignment="1">
      <alignment horizontal="right" vertical="center"/>
    </xf>
    <xf numFmtId="0" fontId="21" fillId="7" borderId="19" xfId="0" applyFont="1" applyFill="1" applyBorder="1" applyAlignment="1">
      <alignment horizontal="centerContinuous" vertical="center"/>
    </xf>
    <xf numFmtId="0" fontId="21" fillId="7" borderId="20" xfId="0" applyFont="1" applyFill="1" applyBorder="1" applyAlignment="1">
      <alignment horizontal="centerContinuous" vertical="center"/>
    </xf>
    <xf numFmtId="0" fontId="1" fillId="0" borderId="98" xfId="0" applyFont="1" applyFill="1" applyBorder="1" applyAlignment="1">
      <alignment horizontal="centerContinuous" vertical="center"/>
    </xf>
    <xf numFmtId="0" fontId="1" fillId="0" borderId="99" xfId="0" applyFont="1" applyFill="1" applyBorder="1" applyAlignment="1">
      <alignment horizontal="centerContinuous" vertical="center"/>
    </xf>
    <xf numFmtId="0" fontId="1" fillId="0" borderId="71" xfId="0" applyFont="1" applyFill="1" applyBorder="1" applyAlignment="1">
      <alignment horizontal="centerContinuous" vertical="center"/>
    </xf>
    <xf numFmtId="49" fontId="1" fillId="0" borderId="71" xfId="0" applyNumberFormat="1" applyFont="1" applyFill="1" applyBorder="1" applyAlignment="1">
      <alignment horizontal="center" vertical="center"/>
    </xf>
    <xf numFmtId="49" fontId="1" fillId="0" borderId="71" xfId="0" applyNumberFormat="1" applyFont="1" applyFill="1" applyBorder="1" applyAlignment="1">
      <alignment horizontal="centerContinuous" vertical="center"/>
    </xf>
    <xf numFmtId="49" fontId="1" fillId="0" borderId="80" xfId="0" applyNumberFormat="1" applyFont="1" applyFill="1" applyBorder="1" applyAlignment="1">
      <alignment horizontal="centerContinuous" vertical="center"/>
    </xf>
    <xf numFmtId="0" fontId="1" fillId="0" borderId="81" xfId="0" applyFont="1" applyFill="1" applyBorder="1" applyAlignment="1">
      <alignment horizontal="centerContinuous" vertical="center"/>
    </xf>
    <xf numFmtId="0" fontId="1" fillId="0" borderId="37" xfId="0" applyFont="1" applyFill="1" applyBorder="1" applyAlignment="1">
      <alignment horizontal="centerContinuous" vertical="center"/>
    </xf>
    <xf numFmtId="0" fontId="1" fillId="0" borderId="100" xfId="0" applyFont="1" applyFill="1" applyBorder="1" applyAlignment="1">
      <alignment horizontal="centerContinuous" vertical="center"/>
    </xf>
    <xf numFmtId="0" fontId="1" fillId="0" borderId="74" xfId="0" applyFont="1" applyFill="1" applyBorder="1" applyAlignment="1">
      <alignment horizontal="centerContinuous" vertical="center"/>
    </xf>
    <xf numFmtId="49" fontId="1" fillId="0" borderId="74" xfId="0" applyNumberFormat="1" applyFont="1" applyFill="1" applyBorder="1" applyAlignment="1">
      <alignment horizontal="center" vertical="center"/>
    </xf>
    <xf numFmtId="49" fontId="1" fillId="0" borderId="74" xfId="0" applyNumberFormat="1" applyFont="1" applyFill="1" applyBorder="1" applyAlignment="1">
      <alignment horizontal="centerContinuous" vertical="center"/>
    </xf>
    <xf numFmtId="49" fontId="1" fillId="0" borderId="95" xfId="0" applyNumberFormat="1" applyFont="1" applyFill="1" applyBorder="1" applyAlignment="1">
      <alignment horizontal="centerContinuous" vertical="center"/>
    </xf>
    <xf numFmtId="0" fontId="1" fillId="0" borderId="101" xfId="0" applyFont="1" applyFill="1" applyBorder="1" applyAlignment="1">
      <alignment horizontal="centerContinuous" vertical="center"/>
    </xf>
    <xf numFmtId="0" fontId="1" fillId="0" borderId="45" xfId="0" applyFont="1" applyFill="1" applyBorder="1" applyAlignment="1">
      <alignment horizontal="centerContinuous" vertical="center"/>
    </xf>
    <xf numFmtId="0" fontId="4" fillId="0" borderId="102" xfId="0" applyFont="1" applyFill="1" applyBorder="1" applyAlignment="1">
      <alignment horizontal="centerContinuous" vertical="center"/>
    </xf>
    <xf numFmtId="0" fontId="4" fillId="0" borderId="78" xfId="0" applyFont="1" applyFill="1" applyBorder="1" applyAlignment="1">
      <alignment horizontal="centerContinuous" vertical="center"/>
    </xf>
    <xf numFmtId="164" fontId="4" fillId="0" borderId="77" xfId="0" applyNumberFormat="1" applyFont="1" applyFill="1" applyBorder="1" applyAlignment="1">
      <alignment horizontal="center" vertical="center"/>
    </xf>
    <xf numFmtId="49" fontId="1" fillId="0" borderId="78" xfId="0" applyNumberFormat="1" applyFont="1" applyFill="1" applyBorder="1" applyAlignment="1">
      <alignment horizontal="center" vertical="center"/>
    </xf>
    <xf numFmtId="49" fontId="1" fillId="0" borderId="78" xfId="0" applyNumberFormat="1" applyFont="1" applyFill="1" applyBorder="1" applyAlignment="1">
      <alignment horizontal="centerContinuous" vertical="center"/>
    </xf>
    <xf numFmtId="49" fontId="1" fillId="0" borderId="82" xfId="0" applyNumberFormat="1" applyFont="1" applyFill="1" applyBorder="1" applyAlignment="1">
      <alignment horizontal="centerContinuous" vertical="center"/>
    </xf>
    <xf numFmtId="0" fontId="1" fillId="0" borderId="83" xfId="0" applyFont="1" applyFill="1" applyBorder="1" applyAlignment="1">
      <alignment horizontal="centerContinuous" vertical="center"/>
    </xf>
    <xf numFmtId="164" fontId="4" fillId="0" borderId="51" xfId="0" applyNumberFormat="1" applyFont="1" applyFill="1" applyBorder="1" applyAlignment="1">
      <alignment horizontal="center" vertical="center"/>
    </xf>
    <xf numFmtId="0" fontId="21" fillId="7" borderId="104" xfId="0" applyFont="1" applyFill="1" applyBorder="1" applyAlignment="1">
      <alignment horizontal="center" vertical="center"/>
    </xf>
    <xf numFmtId="0" fontId="1" fillId="8" borderId="37" xfId="0" applyFont="1" applyFill="1" applyBorder="1" applyAlignment="1">
      <alignment horizontal="centerContinuous" vertical="center" shrinkToFit="1"/>
    </xf>
    <xf numFmtId="0" fontId="21" fillId="8" borderId="95" xfId="0" applyFont="1" applyFill="1" applyBorder="1" applyAlignment="1">
      <alignment horizontal="centerContinuous" vertical="center"/>
    </xf>
    <xf numFmtId="0" fontId="1" fillId="8" borderId="68" xfId="0" applyFont="1" applyFill="1" applyBorder="1" applyAlignment="1">
      <alignment horizontal="center" vertical="center"/>
    </xf>
    <xf numFmtId="49" fontId="1" fillId="8" borderId="74" xfId="0" applyNumberFormat="1" applyFont="1" applyFill="1" applyBorder="1" applyAlignment="1">
      <alignment horizontal="centerContinuous" vertical="center"/>
    </xf>
    <xf numFmtId="0" fontId="1" fillId="8" borderId="101" xfId="0" applyFont="1" applyFill="1" applyBorder="1" applyAlignment="1">
      <alignment horizontal="centerContinuous" vertical="center"/>
    </xf>
    <xf numFmtId="164" fontId="1" fillId="8" borderId="56" xfId="0" applyNumberFormat="1" applyFont="1" applyFill="1" applyBorder="1" applyAlignment="1">
      <alignment horizontal="center" vertical="center"/>
    </xf>
    <xf numFmtId="0" fontId="1" fillId="0" borderId="1" xfId="0" applyFont="1" applyFill="1" applyBorder="1" applyAlignment="1">
      <alignment horizontal="centerContinuous" vertical="center" shrinkToFit="1"/>
    </xf>
    <xf numFmtId="0" fontId="21" fillId="0" borderId="0" xfId="0" applyFont="1" applyFill="1" applyBorder="1" applyAlignment="1">
      <alignment horizontal="centerContinuous" vertical="center"/>
    </xf>
    <xf numFmtId="0" fontId="1" fillId="0" borderId="24" xfId="0" applyFont="1" applyFill="1" applyBorder="1" applyAlignment="1">
      <alignment horizontal="center" vertical="center"/>
    </xf>
    <xf numFmtId="49" fontId="1" fillId="0" borderId="25" xfId="0" applyNumberFormat="1" applyFont="1" applyFill="1" applyBorder="1" applyAlignment="1">
      <alignment horizontal="centerContinuous" vertical="center"/>
    </xf>
    <xf numFmtId="0" fontId="1" fillId="0" borderId="2" xfId="0" applyFont="1" applyFill="1" applyBorder="1" applyAlignment="1">
      <alignment horizontal="centerContinuous" vertical="center"/>
    </xf>
    <xf numFmtId="0" fontId="1" fillId="0" borderId="0" xfId="0" applyFont="1" applyBorder="1" applyAlignment="1">
      <alignment vertical="center"/>
    </xf>
    <xf numFmtId="164" fontId="1" fillId="0" borderId="33" xfId="0" applyNumberFormat="1" applyFont="1" applyBorder="1" applyAlignment="1">
      <alignment horizontal="center" vertical="center"/>
    </xf>
    <xf numFmtId="0" fontId="1" fillId="0" borderId="45" xfId="0" applyFont="1" applyFill="1" applyBorder="1" applyAlignment="1">
      <alignment horizontal="centerContinuous" vertical="center" shrinkToFit="1"/>
    </xf>
    <xf numFmtId="0" fontId="1" fillId="0" borderId="82" xfId="0" applyFont="1" applyFill="1" applyBorder="1" applyAlignment="1">
      <alignment horizontal="centerContinuous" vertical="center"/>
    </xf>
    <xf numFmtId="164" fontId="2" fillId="0" borderId="0" xfId="0" applyNumberFormat="1" applyFont="1" applyBorder="1" applyAlignment="1">
      <alignment horizontal="centerContinuous" vertical="center"/>
    </xf>
    <xf numFmtId="0" fontId="21" fillId="3" borderId="34" xfId="0" applyFont="1" applyFill="1" applyBorder="1" applyAlignment="1">
      <alignment horizontal="center" vertical="center"/>
    </xf>
    <xf numFmtId="164" fontId="21" fillId="3" borderId="35" xfId="0" applyNumberFormat="1" applyFont="1" applyFill="1" applyBorder="1" applyAlignment="1">
      <alignment horizontal="center" vertical="center"/>
    </xf>
    <xf numFmtId="0" fontId="21" fillId="3" borderId="34" xfId="0" applyFont="1" applyFill="1" applyBorder="1" applyAlignment="1">
      <alignment horizontal="right" vertical="center"/>
    </xf>
    <xf numFmtId="0" fontId="21" fillId="3" borderId="36" xfId="0" applyFont="1" applyFill="1" applyBorder="1" applyAlignment="1">
      <alignment vertical="center"/>
    </xf>
    <xf numFmtId="164" fontId="21" fillId="3" borderId="30" xfId="0" applyNumberFormat="1" applyFont="1" applyFill="1" applyBorder="1" applyAlignment="1">
      <alignment horizontal="center" vertical="center"/>
    </xf>
    <xf numFmtId="0" fontId="1" fillId="0" borderId="37" xfId="0" applyFont="1" applyBorder="1" applyAlignment="1">
      <alignment horizontal="center" vertical="center" shrinkToFit="1"/>
    </xf>
    <xf numFmtId="0" fontId="1" fillId="0" borderId="96" xfId="0" applyFont="1" applyBorder="1" applyAlignment="1">
      <alignment horizontal="center" vertical="center" shrinkToFit="1"/>
    </xf>
    <xf numFmtId="164" fontId="1" fillId="0" borderId="38" xfId="0" applyNumberFormat="1" applyFont="1" applyBorder="1" applyAlignment="1">
      <alignment horizontal="center" vertical="center" shrinkToFit="1"/>
    </xf>
    <xf numFmtId="0" fontId="4" fillId="0" borderId="39" xfId="0" applyFont="1" applyBorder="1" applyAlignment="1">
      <alignment horizontal="left" vertical="center"/>
    </xf>
    <xf numFmtId="0" fontId="4" fillId="0" borderId="40" xfId="0" applyFont="1" applyBorder="1" applyAlignment="1">
      <alignment horizontal="left" vertical="center" shrinkToFit="1"/>
    </xf>
    <xf numFmtId="164" fontId="1" fillId="0" borderId="33" xfId="0" applyNumberFormat="1" applyFont="1" applyBorder="1" applyAlignment="1">
      <alignment horizontal="center" vertical="center" shrinkToFit="1"/>
    </xf>
    <xf numFmtId="0" fontId="1" fillId="0" borderId="97" xfId="0" applyFont="1" applyBorder="1" applyAlignment="1">
      <alignment horizontal="center" vertical="center" shrinkToFit="1"/>
    </xf>
    <xf numFmtId="0" fontId="1" fillId="0" borderId="38" xfId="0" applyFont="1" applyBorder="1" applyAlignment="1">
      <alignment horizontal="center" vertical="center" shrinkToFit="1"/>
    </xf>
    <xf numFmtId="0" fontId="1" fillId="0" borderId="45" xfId="0" applyFont="1" applyBorder="1" applyAlignment="1">
      <alignment horizontal="center" vertical="center" shrinkToFit="1"/>
    </xf>
    <xf numFmtId="0" fontId="1" fillId="0" borderId="46" xfId="0" applyFont="1" applyBorder="1" applyAlignment="1">
      <alignment horizontal="center" vertical="center" shrinkToFit="1"/>
    </xf>
    <xf numFmtId="164" fontId="4" fillId="0" borderId="46" xfId="0" applyNumberFormat="1" applyFont="1" applyBorder="1" applyAlignment="1">
      <alignment horizontal="center" vertical="center" shrinkToFit="1"/>
    </xf>
    <xf numFmtId="0" fontId="4" fillId="0" borderId="47" xfId="0" applyFont="1" applyBorder="1" applyAlignment="1">
      <alignment horizontal="left" vertical="center"/>
    </xf>
    <xf numFmtId="0" fontId="4" fillId="0" borderId="48" xfId="0" applyFont="1" applyBorder="1" applyAlignment="1">
      <alignment horizontal="left" vertical="center" shrinkToFit="1"/>
    </xf>
    <xf numFmtId="164" fontId="4" fillId="0" borderId="51" xfId="0" applyNumberFormat="1" applyFont="1" applyBorder="1" applyAlignment="1">
      <alignment horizontal="center" vertical="center" shrinkToFit="1"/>
    </xf>
    <xf numFmtId="164" fontId="2" fillId="0" borderId="0" xfId="0" applyNumberFormat="1" applyFont="1" applyBorder="1" applyAlignment="1">
      <alignment horizontal="centerContinuous" vertical="center" shrinkToFit="1"/>
    </xf>
    <xf numFmtId="0" fontId="2" fillId="0" borderId="0" xfId="0" applyFont="1" applyBorder="1" applyAlignment="1">
      <alignment horizontal="centerContinuous" vertical="center" shrinkToFit="1"/>
    </xf>
    <xf numFmtId="0" fontId="1" fillId="0" borderId="58" xfId="0" applyFont="1" applyBorder="1" applyAlignment="1">
      <alignment horizontal="center" vertical="center" shrinkToFit="1"/>
    </xf>
    <xf numFmtId="0" fontId="1" fillId="0" borderId="41" xfId="0" applyFont="1" applyBorder="1" applyAlignment="1">
      <alignment horizontal="center" vertical="center" shrinkToFit="1"/>
    </xf>
    <xf numFmtId="164" fontId="1" fillId="0" borderId="42" xfId="0" applyNumberFormat="1" applyFont="1" applyBorder="1" applyAlignment="1">
      <alignment horizontal="center" vertical="center" shrinkToFit="1"/>
    </xf>
    <xf numFmtId="0" fontId="1" fillId="0" borderId="43" xfId="0" applyFont="1" applyBorder="1" applyAlignment="1">
      <alignment horizontal="left" vertical="center"/>
    </xf>
    <xf numFmtId="164" fontId="1" fillId="0" borderId="105" xfId="0" applyNumberFormat="1" applyFont="1" applyBorder="1" applyAlignment="1">
      <alignment horizontal="center" vertical="center" shrinkToFit="1"/>
    </xf>
    <xf numFmtId="0" fontId="4" fillId="0" borderId="44" xfId="0" applyFont="1" applyBorder="1" applyAlignment="1">
      <alignment horizontal="left" vertical="center" shrinkToFit="1"/>
    </xf>
    <xf numFmtId="0" fontId="1" fillId="0" borderId="47" xfId="0" applyFont="1" applyBorder="1" applyAlignment="1">
      <alignment horizontal="left" vertical="center"/>
    </xf>
  </cellXfs>
  <cellStyles count="7">
    <cellStyle name="Excel Built-in Normal" xfId="6"/>
    <cellStyle name="Hyperlink" xfId="1" builtinId="8"/>
    <cellStyle name="Normal" xfId="0" builtinId="0"/>
    <cellStyle name="Normal 2" xfId="4"/>
    <cellStyle name="Normal 2 2" xfId="5"/>
    <cellStyle name="Percent" xfId="2" builtinId="5"/>
    <cellStyle name="Percent 2" xfId="3"/>
  </cellStyles>
  <dxfs count="16">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font>
      <fill>
        <patternFill>
          <bgColor theme="0" tint="-0.24994659260841701"/>
        </patternFill>
      </fill>
    </dxf>
    <dxf>
      <font>
        <b/>
        <i val="0"/>
      </font>
      <fill>
        <patternFill>
          <bgColor rgb="FF00FF00"/>
        </patternFill>
      </fill>
    </dxf>
    <dxf>
      <font>
        <b val="0"/>
        <i/>
      </font>
      <fill>
        <patternFill>
          <bgColor theme="0" tint="-0.24994659260841701"/>
        </patternFill>
      </fill>
    </dxf>
    <dxf>
      <font>
        <b/>
        <i val="0"/>
      </font>
      <fill>
        <patternFill>
          <bgColor rgb="FF00FF00"/>
        </patternFill>
      </fill>
    </dxf>
    <dxf>
      <font>
        <b val="0"/>
        <i/>
      </font>
      <fill>
        <patternFill>
          <bgColor theme="0" tint="-0.24994659260841701"/>
        </patternFill>
      </fill>
    </dxf>
    <dxf>
      <font>
        <b/>
        <i val="0"/>
      </font>
      <fill>
        <patternFill>
          <bgColor rgb="FF00FF00"/>
        </patternFill>
      </fill>
    </dxf>
    <dxf>
      <font>
        <b val="0"/>
        <i/>
      </font>
      <fill>
        <patternFill>
          <bgColor theme="0" tint="-0.24994659260841701"/>
        </patternFill>
      </fill>
    </dxf>
    <dxf>
      <font>
        <b/>
        <i val="0"/>
      </font>
      <fill>
        <patternFill>
          <bgColor rgb="FF00FF0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CCFFCC"/>
      <color rgb="FF0000FF"/>
      <color rgb="FF009900"/>
      <color rgb="FF00CC66"/>
      <color rgb="FF00FF99"/>
      <color rgb="FF66FF99"/>
      <color rgb="FFCCFF99"/>
      <color rgb="FF99FF99"/>
      <color rgb="FF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47625</xdr:colOff>
      <xdr:row>14</xdr:row>
      <xdr:rowOff>47625</xdr:rowOff>
    </xdr:from>
    <xdr:to>
      <xdr:col>6</xdr:col>
      <xdr:colOff>1285875</xdr:colOff>
      <xdr:row>22</xdr:row>
      <xdr:rowOff>171450</xdr:rowOff>
    </xdr:to>
    <xdr:sp macro="" textlink="">
      <xdr:nvSpPr>
        <xdr:cNvPr id="1084" name="Text Box 60"/>
        <xdr:cNvSpPr txBox="1">
          <a:spLocks noChangeArrowheads="1"/>
        </xdr:cNvSpPr>
      </xdr:nvSpPr>
      <xdr:spPr bwMode="auto">
        <a:xfrm>
          <a:off x="47625" y="3305175"/>
          <a:ext cx="7096125" cy="1809750"/>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just" rtl="0">
            <a:defRPr sz="1000"/>
          </a:pPr>
          <a:endParaRPr lang="en-US" sz="1200" b="0" i="0" u="none" strike="noStrike" baseline="0">
            <a:solidFill>
              <a:srgbClr val="FF0000"/>
            </a:solidFill>
            <a:latin typeface="Times New Roman"/>
            <a:cs typeface="Times New Roman"/>
          </a:endParaRPr>
        </a:p>
      </xdr:txBody>
    </xdr:sp>
    <xdr:clientData/>
  </xdr:twoCellAnchor>
  <xdr:twoCellAnchor editAs="oneCell">
    <xdr:from>
      <xdr:col>5</xdr:col>
      <xdr:colOff>41076</xdr:colOff>
      <xdr:row>1</xdr:row>
      <xdr:rowOff>47625</xdr:rowOff>
    </xdr:from>
    <xdr:to>
      <xdr:col>6</xdr:col>
      <xdr:colOff>1257299</xdr:colOff>
      <xdr:row>20</xdr:row>
      <xdr:rowOff>55032</xdr:rowOff>
    </xdr:to>
    <xdr:pic>
      <xdr:nvPicPr>
        <xdr:cNvPr id="3" name="Picture 2" descr="C:\A\Jue\SoF\Images\NPC\Primes\Elves &amp; Fey\boyden new.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75001" y="419100"/>
          <a:ext cx="2340173" cy="41603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19460" name="Rectangle 1"/>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2</xdr:col>
      <xdr:colOff>9525</xdr:colOff>
      <xdr:row>1</xdr:row>
      <xdr:rowOff>123825</xdr:rowOff>
    </xdr:from>
    <xdr:to>
      <xdr:col>3</xdr:col>
      <xdr:colOff>238125</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ike.laymon@hpidc.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4"/>
  <sheetViews>
    <sheetView showGridLines="0" tabSelected="1" zoomScaleNormal="100" workbookViewId="0"/>
  </sheetViews>
  <sheetFormatPr defaultColWidth="13" defaultRowHeight="15.75"/>
  <cols>
    <col min="1" max="1" width="22.625" style="109" customWidth="1"/>
    <col min="2" max="2" width="10" style="110" customWidth="1"/>
    <col min="3" max="3" width="6.125" style="110" customWidth="1"/>
    <col min="4" max="4" width="13.75" style="109" bestFit="1" customWidth="1"/>
    <col min="5" max="5" width="9.625" style="110" bestFit="1" customWidth="1"/>
    <col min="6" max="6" width="14.75" style="109" customWidth="1"/>
    <col min="7" max="7" width="17.125" style="110" customWidth="1"/>
    <col min="8" max="16384" width="13" style="48"/>
  </cols>
  <sheetData>
    <row r="1" spans="1:7" ht="29.25" thickTop="1" thickBot="1">
      <c r="A1" s="43" t="s">
        <v>116</v>
      </c>
      <c r="B1" s="44" t="s">
        <v>117</v>
      </c>
      <c r="C1" s="45"/>
      <c r="D1" s="46"/>
      <c r="E1" s="44">
        <v>4</v>
      </c>
      <c r="F1" s="46"/>
      <c r="G1" s="47" t="s">
        <v>102</v>
      </c>
    </row>
    <row r="2" spans="1:7" ht="17.25" thickTop="1">
      <c r="A2" s="49" t="s">
        <v>0</v>
      </c>
      <c r="B2" s="50" t="s">
        <v>118</v>
      </c>
      <c r="C2" s="51"/>
      <c r="D2" s="52" t="s">
        <v>119</v>
      </c>
      <c r="E2" s="51" t="s">
        <v>152</v>
      </c>
      <c r="F2" s="53"/>
      <c r="G2" s="54"/>
    </row>
    <row r="3" spans="1:7" ht="16.5">
      <c r="A3" s="55" t="s">
        <v>67</v>
      </c>
      <c r="B3" s="56"/>
      <c r="C3" s="57"/>
      <c r="D3" s="58" t="s">
        <v>68</v>
      </c>
      <c r="E3" s="57"/>
      <c r="F3" s="52"/>
      <c r="G3" s="54"/>
    </row>
    <row r="4" spans="1:7" ht="16.5">
      <c r="A4" s="49" t="s">
        <v>67</v>
      </c>
      <c r="B4" s="50" t="s">
        <v>104</v>
      </c>
      <c r="C4" s="51"/>
      <c r="D4" s="52" t="s">
        <v>68</v>
      </c>
      <c r="E4" s="51">
        <v>4</v>
      </c>
      <c r="F4" s="52"/>
      <c r="G4" s="54"/>
    </row>
    <row r="5" spans="1:7" ht="17.25" thickBot="1">
      <c r="A5" s="49" t="s">
        <v>69</v>
      </c>
      <c r="B5" s="50" t="s">
        <v>101</v>
      </c>
      <c r="C5" s="51"/>
      <c r="D5" s="52" t="s">
        <v>1</v>
      </c>
      <c r="E5" s="51" t="s">
        <v>103</v>
      </c>
      <c r="F5" s="52"/>
      <c r="G5" s="54"/>
    </row>
    <row r="6" spans="1:7" ht="17.25" thickTop="1">
      <c r="A6" s="59" t="s">
        <v>92</v>
      </c>
      <c r="B6" s="60" t="s">
        <v>156</v>
      </c>
      <c r="C6" s="61"/>
      <c r="D6" s="62" t="s">
        <v>79</v>
      </c>
      <c r="E6" s="63" t="s">
        <v>120</v>
      </c>
      <c r="F6" s="64"/>
      <c r="G6" s="54"/>
    </row>
    <row r="7" spans="1:7" ht="17.25" thickBot="1">
      <c r="A7" s="65" t="s">
        <v>105</v>
      </c>
      <c r="B7" s="66" t="str">
        <f>C9</f>
        <v>+5</v>
      </c>
      <c r="C7" s="67"/>
      <c r="D7" s="68" t="s">
        <v>111</v>
      </c>
      <c r="E7" s="69" t="s">
        <v>120</v>
      </c>
      <c r="F7" s="64"/>
      <c r="G7" s="54"/>
    </row>
    <row r="8" spans="1:7" ht="17.25" thickTop="1">
      <c r="A8" s="70" t="s">
        <v>2</v>
      </c>
      <c r="B8" s="71">
        <v>14</v>
      </c>
      <c r="C8" s="72" t="str">
        <f t="shared" ref="C8:C13" si="0">IF(B8&gt;9.9,CONCATENATE("+",ROUNDDOWN((B8-10)/2,0)),ROUNDUP((B8-10)/2,0))</f>
        <v>+2</v>
      </c>
      <c r="D8" s="73" t="s">
        <v>77</v>
      </c>
      <c r="E8" s="74" t="s">
        <v>135</v>
      </c>
      <c r="F8" s="64"/>
      <c r="G8" s="54"/>
    </row>
    <row r="9" spans="1:7" ht="16.5">
      <c r="A9" s="75" t="s">
        <v>3</v>
      </c>
      <c r="B9" s="76">
        <v>20</v>
      </c>
      <c r="C9" s="77" t="str">
        <f t="shared" si="0"/>
        <v>+5</v>
      </c>
      <c r="D9" s="78" t="s">
        <v>78</v>
      </c>
      <c r="E9" s="79">
        <f>SUM(Martial!G3:G18)+SUM(Equipment!C3:C17)</f>
        <v>21.799999999999997</v>
      </c>
      <c r="F9" s="64"/>
      <c r="G9" s="54"/>
    </row>
    <row r="10" spans="1:7" ht="16.5">
      <c r="A10" s="80" t="s">
        <v>14</v>
      </c>
      <c r="B10" s="81">
        <v>12</v>
      </c>
      <c r="C10" s="82" t="str">
        <f t="shared" si="0"/>
        <v>+1</v>
      </c>
      <c r="D10" s="78" t="s">
        <v>16</v>
      </c>
      <c r="E10" s="83">
        <f>ROUNDUP(((E3*12)*0.75)+((E4*10)*0.75)+(E3*C10),0)</f>
        <v>30</v>
      </c>
      <c r="F10" s="64"/>
      <c r="G10" s="54"/>
    </row>
    <row r="11" spans="1:7" ht="16.5">
      <c r="A11" s="84" t="s">
        <v>15</v>
      </c>
      <c r="B11" s="85">
        <v>10</v>
      </c>
      <c r="C11" s="77" t="str">
        <f t="shared" si="0"/>
        <v>+0</v>
      </c>
      <c r="D11" s="86" t="s">
        <v>93</v>
      </c>
      <c r="E11" s="87">
        <f>10+C9</f>
        <v>15</v>
      </c>
      <c r="F11" s="49"/>
      <c r="G11" s="54"/>
    </row>
    <row r="12" spans="1:7" ht="16.5">
      <c r="A12" s="88" t="s">
        <v>17</v>
      </c>
      <c r="B12" s="89">
        <v>10</v>
      </c>
      <c r="C12" s="77" t="str">
        <f t="shared" si="0"/>
        <v>+0</v>
      </c>
      <c r="D12" s="86" t="s">
        <v>110</v>
      </c>
      <c r="E12" s="90">
        <f>E13-C9</f>
        <v>16</v>
      </c>
      <c r="F12" s="64"/>
      <c r="G12" s="54"/>
    </row>
    <row r="13" spans="1:7" ht="17.25" thickBot="1">
      <c r="A13" s="91" t="s">
        <v>13</v>
      </c>
      <c r="B13" s="92">
        <v>10</v>
      </c>
      <c r="C13" s="93" t="str">
        <f t="shared" si="0"/>
        <v>+0</v>
      </c>
      <c r="D13" s="94" t="s">
        <v>66</v>
      </c>
      <c r="E13" s="95">
        <f>E11+SUM(Martial!B12:B13)</f>
        <v>21</v>
      </c>
      <c r="F13" s="64"/>
      <c r="G13" s="54"/>
    </row>
    <row r="14" spans="1:7" ht="24.75" thickTop="1" thickBot="1">
      <c r="A14" s="96" t="s">
        <v>27</v>
      </c>
      <c r="B14" s="97"/>
      <c r="C14" s="97"/>
      <c r="D14" s="98"/>
      <c r="E14" s="98"/>
      <c r="F14" s="98"/>
      <c r="G14" s="99"/>
    </row>
    <row r="15" spans="1:7" s="103" customFormat="1" ht="17.25" thickTop="1">
      <c r="A15" s="100"/>
      <c r="B15" s="101"/>
      <c r="C15" s="101"/>
      <c r="D15" s="101"/>
      <c r="E15" s="101"/>
      <c r="F15" s="101"/>
      <c r="G15" s="102"/>
    </row>
    <row r="16" spans="1:7" s="103" customFormat="1" ht="16.5">
      <c r="A16" s="104"/>
      <c r="B16" s="50"/>
      <c r="C16" s="50"/>
      <c r="D16" s="50"/>
      <c r="E16" s="50"/>
      <c r="F16" s="50"/>
      <c r="G16" s="105"/>
    </row>
    <row r="17" spans="1:8" s="103" customFormat="1" ht="16.5">
      <c r="A17" s="104"/>
      <c r="B17" s="50"/>
      <c r="C17" s="50"/>
      <c r="D17" s="50"/>
      <c r="E17" s="50"/>
      <c r="F17" s="50"/>
      <c r="G17" s="105"/>
    </row>
    <row r="18" spans="1:8" s="103" customFormat="1" ht="16.5">
      <c r="A18" s="104"/>
      <c r="B18" s="50"/>
      <c r="C18" s="50"/>
      <c r="D18" s="50"/>
      <c r="E18" s="50"/>
      <c r="F18" s="50"/>
      <c r="G18" s="105"/>
    </row>
    <row r="19" spans="1:8" s="103" customFormat="1" ht="16.5">
      <c r="A19" s="104"/>
      <c r="B19" s="50"/>
      <c r="C19" s="50"/>
      <c r="D19" s="50"/>
      <c r="E19" s="50"/>
      <c r="F19" s="50"/>
      <c r="G19" s="105"/>
    </row>
    <row r="20" spans="1:8" s="103" customFormat="1" ht="16.5">
      <c r="A20" s="104"/>
      <c r="B20" s="50"/>
      <c r="C20" s="50"/>
      <c r="D20" s="50"/>
      <c r="E20" s="50"/>
      <c r="F20" s="50"/>
      <c r="G20" s="105"/>
    </row>
    <row r="21" spans="1:8" s="103" customFormat="1" ht="16.5">
      <c r="A21" s="104"/>
      <c r="B21" s="50"/>
      <c r="C21" s="50"/>
      <c r="D21" s="50"/>
      <c r="E21" s="50"/>
      <c r="F21" s="50"/>
      <c r="G21" s="105"/>
    </row>
    <row r="22" spans="1:8" s="103" customFormat="1" ht="16.5">
      <c r="A22" s="104"/>
      <c r="B22" s="50"/>
      <c r="C22" s="50"/>
      <c r="D22" s="50"/>
      <c r="E22" s="50"/>
      <c r="F22" s="50"/>
      <c r="G22" s="105"/>
    </row>
    <row r="23" spans="1:8" ht="17.25" thickBot="1">
      <c r="A23" s="106"/>
      <c r="B23" s="107"/>
      <c r="C23" s="107"/>
      <c r="D23" s="107"/>
      <c r="E23" s="107"/>
      <c r="F23" s="107"/>
      <c r="G23" s="108"/>
      <c r="H23" s="103"/>
    </row>
    <row r="24" spans="1:8" ht="16.5" thickTop="1"/>
  </sheetData>
  <phoneticPr fontId="0" type="noConversion"/>
  <conditionalFormatting sqref="E9">
    <cfRule type="cellIs" dxfId="15" priority="4" stopIfTrue="1" operator="greaterThan">
      <formula>116</formula>
    </cfRule>
    <cfRule type="cellIs" dxfId="14" priority="5" stopIfTrue="1" operator="between">
      <formula>58</formula>
      <formula>116</formula>
    </cfRule>
  </conditionalFormatting>
  <hyperlinks>
    <hyperlink ref="G1" r:id="rId1"/>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6"/>
  <sheetViews>
    <sheetView showGridLines="0" workbookViewId="0">
      <pane ySplit="2" topLeftCell="A3" activePane="bottomLeft" state="frozen"/>
      <selection pane="bottomLeft" activeCell="A3" sqref="A3"/>
    </sheetView>
  </sheetViews>
  <sheetFormatPr defaultColWidth="13" defaultRowHeight="15.75"/>
  <cols>
    <col min="1" max="1" width="19.625" style="109" bestFit="1" customWidth="1"/>
    <col min="2" max="2" width="5.875" style="109" bestFit="1" customWidth="1"/>
    <col min="3" max="3" width="7.625" style="110" hidden="1" customWidth="1"/>
    <col min="4" max="4" width="5.875" style="110" hidden="1" customWidth="1"/>
    <col min="5" max="5" width="9.25" style="110" bestFit="1" customWidth="1"/>
    <col min="6" max="6" width="7.625" style="110" bestFit="1" customWidth="1"/>
    <col min="7" max="7" width="6" style="206" bestFit="1" customWidth="1"/>
    <col min="8" max="8" width="5.25" style="206" bestFit="1" customWidth="1"/>
    <col min="9" max="9" width="6.875" style="206" bestFit="1" customWidth="1"/>
    <col min="10" max="10" width="31.5" style="109" bestFit="1" customWidth="1"/>
    <col min="11" max="16384" width="13" style="48"/>
  </cols>
  <sheetData>
    <row r="1" spans="1:10" ht="24" thickBot="1">
      <c r="A1" s="111" t="s">
        <v>12</v>
      </c>
      <c r="B1" s="112"/>
      <c r="C1" s="112"/>
      <c r="D1" s="112"/>
      <c r="E1" s="112"/>
      <c r="F1" s="112"/>
      <c r="G1" s="113"/>
      <c r="H1" s="113"/>
      <c r="I1" s="113"/>
      <c r="J1" s="112"/>
    </row>
    <row r="2" spans="1:10" s="103" customFormat="1" ht="33.75" thickBot="1">
      <c r="A2" s="1" t="s">
        <v>4</v>
      </c>
      <c r="B2" s="2" t="s">
        <v>32</v>
      </c>
      <c r="C2" s="2" t="s">
        <v>39</v>
      </c>
      <c r="D2" s="2" t="s">
        <v>31</v>
      </c>
      <c r="E2" s="3" t="s">
        <v>64</v>
      </c>
      <c r="F2" s="3" t="s">
        <v>40</v>
      </c>
      <c r="G2" s="4" t="s">
        <v>70</v>
      </c>
      <c r="H2" s="37" t="s">
        <v>100</v>
      </c>
      <c r="I2" s="5" t="s">
        <v>86</v>
      </c>
      <c r="J2" s="6" t="s">
        <v>5</v>
      </c>
    </row>
    <row r="3" spans="1:10" s="103" customFormat="1" ht="16.5">
      <c r="A3" s="114" t="s">
        <v>72</v>
      </c>
      <c r="B3" s="115">
        <v>4</v>
      </c>
      <c r="C3" s="116" t="s">
        <v>34</v>
      </c>
      <c r="D3" s="116" t="str">
        <f>IF(C3="Str",'Personal File'!$C$8,IF(C3="Dex",'Personal File'!$C$9,IF(C3="Con",'Personal File'!$C$10,IF(C3="Int",'Personal File'!$C$11,IF(C3="Wis",'Personal File'!$C$12,IF(C3="Cha",'Personal File'!$C$13))))))</f>
        <v>+1</v>
      </c>
      <c r="E3" s="117" t="str">
        <f t="shared" ref="E3:E5" si="0">CONCATENATE(C3," (",D3,")")</f>
        <v>Con (+1)</v>
      </c>
      <c r="F3" s="118">
        <v>1</v>
      </c>
      <c r="G3" s="119">
        <f t="shared" ref="G3:G41" si="1">B3+D3+F3</f>
        <v>6</v>
      </c>
      <c r="H3" s="120">
        <f t="shared" ref="H3:H5" ca="1" si="2">RANDBETWEEN(1,20)</f>
        <v>9</v>
      </c>
      <c r="I3" s="121">
        <f t="shared" ref="I3:I5" ca="1" si="3">SUM(G3:H3)</f>
        <v>15</v>
      </c>
      <c r="J3" s="122" t="s">
        <v>154</v>
      </c>
    </row>
    <row r="4" spans="1:10" s="103" customFormat="1" ht="16.5">
      <c r="A4" s="123" t="s">
        <v>73</v>
      </c>
      <c r="B4" s="115">
        <v>1</v>
      </c>
      <c r="C4" s="116" t="s">
        <v>37</v>
      </c>
      <c r="D4" s="116" t="str">
        <f>IF(C4="Str",'Personal File'!$C$8,IF(C4="Dex",'Personal File'!$C$9,IF(C4="Con",'Personal File'!$C$10,IF(C4="Int",'Personal File'!$C$11,IF(C4="Wis",'Personal File'!$C$12,IF(C4="Cha",'Personal File'!$C$13))))))</f>
        <v>+5</v>
      </c>
      <c r="E4" s="124" t="str">
        <f t="shared" si="0"/>
        <v>Dex (+5)</v>
      </c>
      <c r="F4" s="118">
        <v>1</v>
      </c>
      <c r="G4" s="119">
        <f t="shared" si="1"/>
        <v>7</v>
      </c>
      <c r="H4" s="120">
        <f t="shared" ca="1" si="2"/>
        <v>5</v>
      </c>
      <c r="I4" s="121">
        <f t="shared" ca="1" si="3"/>
        <v>12</v>
      </c>
      <c r="J4" s="122" t="s">
        <v>154</v>
      </c>
    </row>
    <row r="5" spans="1:10" s="103" customFormat="1" ht="16.5">
      <c r="A5" s="125" t="s">
        <v>74</v>
      </c>
      <c r="B5" s="126">
        <v>1</v>
      </c>
      <c r="C5" s="127" t="s">
        <v>36</v>
      </c>
      <c r="D5" s="127" t="str">
        <f>IF(C5="Str",'Personal File'!$C$8,IF(C5="Dex",'Personal File'!$C$9,IF(C5="Con",'Personal File'!$C$10,IF(C5="Int",'Personal File'!$C$11,IF(C5="Wis",'Personal File'!$C$12,IF(C5="Cha",'Personal File'!$C$13))))))</f>
        <v>+0</v>
      </c>
      <c r="E5" s="128" t="str">
        <f t="shared" si="0"/>
        <v>Wis (+0)</v>
      </c>
      <c r="F5" s="129">
        <v>1</v>
      </c>
      <c r="G5" s="130">
        <f t="shared" si="1"/>
        <v>2</v>
      </c>
      <c r="H5" s="131">
        <f t="shared" ca="1" si="2"/>
        <v>20</v>
      </c>
      <c r="I5" s="132">
        <f t="shared" ca="1" si="3"/>
        <v>22</v>
      </c>
      <c r="J5" s="133" t="s">
        <v>154</v>
      </c>
    </row>
    <row r="6" spans="1:10" s="141" customFormat="1" ht="16.5">
      <c r="A6" s="134" t="s">
        <v>41</v>
      </c>
      <c r="B6" s="135">
        <v>0</v>
      </c>
      <c r="C6" s="136" t="s">
        <v>35</v>
      </c>
      <c r="D6" s="137" t="str">
        <f>IF(C6="Str",'Personal File'!$C$8,IF(C6="Dex",'Personal File'!$C$9,IF(C6="Con",'Personal File'!$C$10,IF(C6="Int",'Personal File'!$C$11,IF(C6="Wis",'Personal File'!$C$12,IF(C6="Cha",'Personal File'!$C$13))))))</f>
        <v>+0</v>
      </c>
      <c r="E6" s="138" t="str">
        <f t="shared" ref="E6:E41" si="4">CONCATENATE(C6," (",D6,")")</f>
        <v>Int (+0)</v>
      </c>
      <c r="F6" s="139" t="s">
        <v>65</v>
      </c>
      <c r="G6" s="139">
        <f t="shared" si="1"/>
        <v>0</v>
      </c>
      <c r="H6" s="120">
        <f ca="1">RANDBETWEEN(1,20)</f>
        <v>15</v>
      </c>
      <c r="I6" s="139">
        <f t="shared" ref="I6:I7" ca="1" si="5">SUM(G6:H6)</f>
        <v>15</v>
      </c>
      <c r="J6" s="140"/>
    </row>
    <row r="7" spans="1:10" s="146" customFormat="1" ht="16.5">
      <c r="A7" s="142" t="s">
        <v>42</v>
      </c>
      <c r="B7" s="135">
        <v>0</v>
      </c>
      <c r="C7" s="143" t="s">
        <v>37</v>
      </c>
      <c r="D7" s="144" t="str">
        <f>IF(C7="Str",'Personal File'!$C$8,IF(C7="Dex",'Personal File'!$C$9,IF(C7="Con",'Personal File'!$C$10,IF(C7="Int",'Personal File'!$C$11,IF(C7="Wis",'Personal File'!$C$12,IF(C7="Cha",'Personal File'!$C$13))))))</f>
        <v>+5</v>
      </c>
      <c r="E7" s="124" t="str">
        <f t="shared" si="4"/>
        <v>Dex (+5)</v>
      </c>
      <c r="F7" s="145">
        <f>SUM(Martial!$D$12:$D$13)</f>
        <v>0</v>
      </c>
      <c r="G7" s="139">
        <f t="shared" si="1"/>
        <v>5</v>
      </c>
      <c r="H7" s="120">
        <f ca="1">RANDBETWEEN(1,20)</f>
        <v>14</v>
      </c>
      <c r="I7" s="139">
        <f t="shared" ca="1" si="5"/>
        <v>19</v>
      </c>
      <c r="J7" s="140"/>
    </row>
    <row r="8" spans="1:10" s="151" customFormat="1" ht="16.5">
      <c r="A8" s="147" t="s">
        <v>43</v>
      </c>
      <c r="B8" s="135">
        <v>0</v>
      </c>
      <c r="C8" s="148" t="s">
        <v>33</v>
      </c>
      <c r="D8" s="149" t="str">
        <f>IF(C8="Str",'Personal File'!$C$8,IF(C8="Dex",'Personal File'!$C$9,IF(C8="Con",'Personal File'!$C$10,IF(C8="Int",'Personal File'!$C$11,IF(C8="Wis",'Personal File'!$C$12,IF(C8="Cha",'Personal File'!$C$13))))))</f>
        <v>+0</v>
      </c>
      <c r="E8" s="150" t="str">
        <f t="shared" si="4"/>
        <v>Cha (+0)</v>
      </c>
      <c r="F8" s="139" t="s">
        <v>65</v>
      </c>
      <c r="G8" s="139">
        <f t="shared" si="1"/>
        <v>0</v>
      </c>
      <c r="H8" s="120">
        <f t="shared" ref="H8:H41" ca="1" si="6">RANDBETWEEN(1,20)</f>
        <v>19</v>
      </c>
      <c r="I8" s="139">
        <f t="shared" ref="I8:I41" ca="1" si="7">SUM(G8:H8)</f>
        <v>19</v>
      </c>
      <c r="J8" s="140"/>
    </row>
    <row r="9" spans="1:10" s="156" customFormat="1" ht="16.5">
      <c r="A9" s="152" t="s">
        <v>44</v>
      </c>
      <c r="B9" s="135">
        <v>0</v>
      </c>
      <c r="C9" s="153" t="s">
        <v>38</v>
      </c>
      <c r="D9" s="154" t="str">
        <f>IF(C9="Str",'Personal File'!$C$8,IF(C9="Dex",'Personal File'!$C$9,IF(C9="Con",'Personal File'!$C$10,IF(C9="Int",'Personal File'!$C$11,IF(C9="Wis",'Personal File'!$C$12,IF(C9="Cha",'Personal File'!$C$13))))))</f>
        <v>+2</v>
      </c>
      <c r="E9" s="155" t="str">
        <f t="shared" si="4"/>
        <v>Str (+2)</v>
      </c>
      <c r="F9" s="139">
        <f>SUM(Martial!$D$12:$D$13)</f>
        <v>0</v>
      </c>
      <c r="G9" s="139">
        <f t="shared" si="1"/>
        <v>2</v>
      </c>
      <c r="H9" s="120">
        <f t="shared" ca="1" si="6"/>
        <v>10</v>
      </c>
      <c r="I9" s="139">
        <f t="shared" ca="1" si="7"/>
        <v>12</v>
      </c>
      <c r="J9" s="140"/>
    </row>
    <row r="10" spans="1:10" s="156" customFormat="1" ht="16.5">
      <c r="A10" s="157" t="s">
        <v>18</v>
      </c>
      <c r="B10" s="135">
        <v>0</v>
      </c>
      <c r="C10" s="158" t="s">
        <v>34</v>
      </c>
      <c r="D10" s="159" t="str">
        <f>IF(C10="Str",'Personal File'!$C$8,IF(C10="Dex",'Personal File'!$C$9,IF(C10="Con",'Personal File'!$C$10,IF(C10="Int",'Personal File'!$C$11,IF(C10="Wis",'Personal File'!$C$12,IF(C10="Cha",'Personal File'!$C$13))))))</f>
        <v>+1</v>
      </c>
      <c r="E10" s="160" t="str">
        <f t="shared" si="4"/>
        <v>Con (+1)</v>
      </c>
      <c r="F10" s="139" t="s">
        <v>65</v>
      </c>
      <c r="G10" s="139">
        <f t="shared" si="1"/>
        <v>1</v>
      </c>
      <c r="H10" s="120">
        <f t="shared" ca="1" si="6"/>
        <v>15</v>
      </c>
      <c r="I10" s="139">
        <f t="shared" ca="1" si="7"/>
        <v>16</v>
      </c>
      <c r="J10" s="140"/>
    </row>
    <row r="11" spans="1:10" s="141" customFormat="1" ht="16.5">
      <c r="A11" s="134" t="s">
        <v>109</v>
      </c>
      <c r="B11" s="135">
        <v>0</v>
      </c>
      <c r="C11" s="136" t="s">
        <v>35</v>
      </c>
      <c r="D11" s="137" t="str">
        <f>IF(C11="Str",'Personal File'!$C$8,IF(C11="Dex",'Personal File'!$C$9,IF(C11="Con",'Personal File'!$C$10,IF(C11="Int",'Personal File'!$C$11,IF(C11="Wis",'Personal File'!$C$12,IF(C11="Cha",'Personal File'!$C$13))))))</f>
        <v>+0</v>
      </c>
      <c r="E11" s="138" t="str">
        <f t="shared" ref="E11" si="8">CONCATENATE(C11," (",D11,")")</f>
        <v>Int (+0)</v>
      </c>
      <c r="F11" s="139" t="s">
        <v>65</v>
      </c>
      <c r="G11" s="139">
        <f t="shared" si="1"/>
        <v>0</v>
      </c>
      <c r="H11" s="120">
        <f t="shared" ca="1" si="6"/>
        <v>12</v>
      </c>
      <c r="I11" s="139">
        <f t="shared" ca="1" si="7"/>
        <v>12</v>
      </c>
      <c r="J11" s="140"/>
    </row>
    <row r="12" spans="1:10" s="168" customFormat="1" ht="16.5">
      <c r="A12" s="161" t="s">
        <v>45</v>
      </c>
      <c r="B12" s="162">
        <v>0</v>
      </c>
      <c r="C12" s="163" t="s">
        <v>35</v>
      </c>
      <c r="D12" s="164" t="str">
        <f>IF(C12="Str",'Personal File'!$C$8,IF(C12="Dex",'Personal File'!$C$9,IF(C12="Con",'Personal File'!$C$10,IF(C12="Int",'Personal File'!$C$11,IF(C12="Wis",'Personal File'!$C$12,IF(C12="Cha",'Personal File'!$C$13))))))</f>
        <v>+0</v>
      </c>
      <c r="E12" s="165" t="str">
        <f t="shared" si="4"/>
        <v>Int (+0)</v>
      </c>
      <c r="F12" s="166" t="s">
        <v>65</v>
      </c>
      <c r="G12" s="166">
        <f t="shared" si="1"/>
        <v>0</v>
      </c>
      <c r="H12" s="120">
        <f t="shared" ca="1" si="6"/>
        <v>4</v>
      </c>
      <c r="I12" s="166">
        <f t="shared" ca="1" si="7"/>
        <v>4</v>
      </c>
      <c r="J12" s="167"/>
    </row>
    <row r="13" spans="1:10" s="146" customFormat="1" ht="16.5">
      <c r="A13" s="147" t="s">
        <v>46</v>
      </c>
      <c r="B13" s="135">
        <v>0</v>
      </c>
      <c r="C13" s="148" t="s">
        <v>33</v>
      </c>
      <c r="D13" s="149" t="str">
        <f>IF(C13="Str",'Personal File'!$C$8,IF(C13="Dex",'Personal File'!$C$9,IF(C13="Con",'Personal File'!$C$10,IF(C13="Int",'Personal File'!$C$11,IF(C13="Wis",'Personal File'!$C$12,IF(C13="Cha",'Personal File'!$C$13))))))</f>
        <v>+0</v>
      </c>
      <c r="E13" s="150" t="str">
        <f t="shared" si="4"/>
        <v>Cha (+0)</v>
      </c>
      <c r="F13" s="139" t="s">
        <v>65</v>
      </c>
      <c r="G13" s="139">
        <f t="shared" si="1"/>
        <v>0</v>
      </c>
      <c r="H13" s="120">
        <f t="shared" ca="1" si="6"/>
        <v>19</v>
      </c>
      <c r="I13" s="139">
        <f t="shared" ca="1" si="7"/>
        <v>19</v>
      </c>
      <c r="J13" s="140"/>
    </row>
    <row r="14" spans="1:10" s="146" customFormat="1" ht="16.5">
      <c r="A14" s="161" t="s">
        <v>47</v>
      </c>
      <c r="B14" s="162">
        <v>0</v>
      </c>
      <c r="C14" s="163" t="s">
        <v>35</v>
      </c>
      <c r="D14" s="164" t="str">
        <f>IF(C14="Str",'Personal File'!$C$8,IF(C14="Dex",'Personal File'!$C$9,IF(C14="Con",'Personal File'!$C$10,IF(C14="Int",'Personal File'!$C$11,IF(C14="Wis",'Personal File'!$C$12,IF(C14="Cha",'Personal File'!$C$13))))))</f>
        <v>+0</v>
      </c>
      <c r="E14" s="165" t="str">
        <f t="shared" si="4"/>
        <v>Int (+0)</v>
      </c>
      <c r="F14" s="166" t="s">
        <v>65</v>
      </c>
      <c r="G14" s="166">
        <f t="shared" si="1"/>
        <v>0</v>
      </c>
      <c r="H14" s="120">
        <f t="shared" ca="1" si="6"/>
        <v>2</v>
      </c>
      <c r="I14" s="166">
        <f t="shared" ca="1" si="7"/>
        <v>2</v>
      </c>
      <c r="J14" s="167"/>
    </row>
    <row r="15" spans="1:10" s="146" customFormat="1" ht="16.5">
      <c r="A15" s="147" t="s">
        <v>48</v>
      </c>
      <c r="B15" s="135">
        <v>0</v>
      </c>
      <c r="C15" s="148" t="s">
        <v>33</v>
      </c>
      <c r="D15" s="149" t="str">
        <f>IF(C15="Str",'Personal File'!$C$8,IF(C15="Dex",'Personal File'!$C$9,IF(C15="Con",'Personal File'!$C$10,IF(C15="Int",'Personal File'!$C$11,IF(C15="Wis",'Personal File'!$C$12,IF(C15="Cha",'Personal File'!$C$13))))))</f>
        <v>+0</v>
      </c>
      <c r="E15" s="150" t="str">
        <f t="shared" si="4"/>
        <v>Cha (+0)</v>
      </c>
      <c r="F15" s="139" t="s">
        <v>65</v>
      </c>
      <c r="G15" s="139">
        <f t="shared" si="1"/>
        <v>0</v>
      </c>
      <c r="H15" s="120">
        <f t="shared" ca="1" si="6"/>
        <v>4</v>
      </c>
      <c r="I15" s="139">
        <f t="shared" ca="1" si="7"/>
        <v>4</v>
      </c>
      <c r="J15" s="140"/>
    </row>
    <row r="16" spans="1:10" s="146" customFormat="1" ht="16.5">
      <c r="A16" s="142" t="s">
        <v>49</v>
      </c>
      <c r="B16" s="135">
        <v>0</v>
      </c>
      <c r="C16" s="143" t="s">
        <v>37</v>
      </c>
      <c r="D16" s="144" t="str">
        <f>IF(C16="Str",'Personal File'!$C$8,IF(C16="Dex",'Personal File'!$C$9,IF(C16="Con",'Personal File'!$C$10,IF(C16="Int",'Personal File'!$C$11,IF(C16="Wis",'Personal File'!$C$12,IF(C16="Cha",'Personal File'!$C$13))))))</f>
        <v>+5</v>
      </c>
      <c r="E16" s="124" t="str">
        <f t="shared" si="4"/>
        <v>Dex (+5)</v>
      </c>
      <c r="F16" s="139">
        <f>SUM(Martial!$D$12:$D$13)</f>
        <v>0</v>
      </c>
      <c r="G16" s="139">
        <f t="shared" si="1"/>
        <v>5</v>
      </c>
      <c r="H16" s="120">
        <f t="shared" ca="1" si="6"/>
        <v>17</v>
      </c>
      <c r="I16" s="139">
        <f t="shared" ca="1" si="7"/>
        <v>22</v>
      </c>
      <c r="J16" s="140"/>
    </row>
    <row r="17" spans="1:10" s="146" customFormat="1" ht="16.5">
      <c r="A17" s="134" t="s">
        <v>50</v>
      </c>
      <c r="B17" s="135">
        <v>0</v>
      </c>
      <c r="C17" s="136" t="s">
        <v>35</v>
      </c>
      <c r="D17" s="137" t="str">
        <f>IF(C17="Str",'Personal File'!$C$8,IF(C17="Dex",'Personal File'!$C$9,IF(C17="Con",'Personal File'!$C$10,IF(C17="Int",'Personal File'!$C$11,IF(C17="Wis",'Personal File'!$C$12,IF(C17="Cha",'Personal File'!$C$13))))))</f>
        <v>+0</v>
      </c>
      <c r="E17" s="138" t="str">
        <f t="shared" si="4"/>
        <v>Int (+0)</v>
      </c>
      <c r="F17" s="139" t="s">
        <v>65</v>
      </c>
      <c r="G17" s="139">
        <f t="shared" si="1"/>
        <v>0</v>
      </c>
      <c r="H17" s="120">
        <f t="shared" ca="1" si="6"/>
        <v>12</v>
      </c>
      <c r="I17" s="139">
        <f t="shared" ca="1" si="7"/>
        <v>12</v>
      </c>
      <c r="J17" s="140"/>
    </row>
    <row r="18" spans="1:10" s="146" customFormat="1" ht="16.5">
      <c r="A18" s="147" t="s">
        <v>51</v>
      </c>
      <c r="B18" s="135">
        <v>0</v>
      </c>
      <c r="C18" s="148" t="s">
        <v>33</v>
      </c>
      <c r="D18" s="149" t="str">
        <f>IF(C18="Str",'Personal File'!$C$8,IF(C18="Dex",'Personal File'!$C$9,IF(C18="Con",'Personal File'!$C$10,IF(C18="Int",'Personal File'!$C$11,IF(C18="Wis",'Personal File'!$C$12,IF(C18="Cha",'Personal File'!$C$13))))))</f>
        <v>+0</v>
      </c>
      <c r="E18" s="150" t="str">
        <f t="shared" si="4"/>
        <v>Cha (+0)</v>
      </c>
      <c r="F18" s="139" t="s">
        <v>65</v>
      </c>
      <c r="G18" s="139">
        <f t="shared" si="1"/>
        <v>0</v>
      </c>
      <c r="H18" s="120">
        <f t="shared" ca="1" si="6"/>
        <v>15</v>
      </c>
      <c r="I18" s="139">
        <f t="shared" ca="1" si="7"/>
        <v>15</v>
      </c>
      <c r="J18" s="140"/>
    </row>
    <row r="19" spans="1:10" s="146" customFormat="1" ht="16.5">
      <c r="A19" s="147" t="s">
        <v>20</v>
      </c>
      <c r="B19" s="135">
        <v>0</v>
      </c>
      <c r="C19" s="148" t="s">
        <v>33</v>
      </c>
      <c r="D19" s="149" t="str">
        <f>IF(C19="Str",'Personal File'!$C$8,IF(C19="Dex",'Personal File'!$C$9,IF(C19="Con",'Personal File'!$C$10,IF(C19="Int",'Personal File'!$C$11,IF(C19="Wis",'Personal File'!$C$12,IF(C19="Cha",'Personal File'!$C$13))))))</f>
        <v>+0</v>
      </c>
      <c r="E19" s="150" t="str">
        <f t="shared" si="4"/>
        <v>Cha (+0)</v>
      </c>
      <c r="F19" s="139" t="s">
        <v>65</v>
      </c>
      <c r="G19" s="139">
        <f t="shared" si="1"/>
        <v>0</v>
      </c>
      <c r="H19" s="120">
        <f t="shared" ca="1" si="6"/>
        <v>19</v>
      </c>
      <c r="I19" s="139">
        <f t="shared" ca="1" si="7"/>
        <v>19</v>
      </c>
      <c r="J19" s="140"/>
    </row>
    <row r="20" spans="1:10" s="146" customFormat="1" ht="16.5">
      <c r="A20" s="169" t="s">
        <v>52</v>
      </c>
      <c r="B20" s="135">
        <v>0</v>
      </c>
      <c r="C20" s="170" t="s">
        <v>36</v>
      </c>
      <c r="D20" s="171" t="str">
        <f>IF(C20="Str",'Personal File'!$C$8,IF(C20="Dex",'Personal File'!$C$9,IF(C20="Con",'Personal File'!$C$10,IF(C20="Int",'Personal File'!$C$11,IF(C20="Wis",'Personal File'!$C$12,IF(C20="Cha",'Personal File'!$C$13))))))</f>
        <v>+0</v>
      </c>
      <c r="E20" s="172" t="str">
        <f t="shared" si="4"/>
        <v>Wis (+0)</v>
      </c>
      <c r="F20" s="139" t="s">
        <v>65</v>
      </c>
      <c r="G20" s="139">
        <f t="shared" si="1"/>
        <v>0</v>
      </c>
      <c r="H20" s="120">
        <f t="shared" ca="1" si="6"/>
        <v>5</v>
      </c>
      <c r="I20" s="139">
        <f t="shared" ca="1" si="7"/>
        <v>5</v>
      </c>
      <c r="J20" s="140"/>
    </row>
    <row r="21" spans="1:10" s="146" customFormat="1" ht="16.5">
      <c r="A21" s="142" t="s">
        <v>53</v>
      </c>
      <c r="B21" s="135">
        <v>0</v>
      </c>
      <c r="C21" s="143" t="s">
        <v>37</v>
      </c>
      <c r="D21" s="144" t="str">
        <f>IF(C21="Str",'Personal File'!$C$8,IF(C21="Dex",'Personal File'!$C$9,IF(C21="Con",'Personal File'!$C$10,IF(C21="Int",'Personal File'!$C$11,IF(C21="Wis",'Personal File'!$C$12,IF(C21="Cha",'Personal File'!$C$13))))))</f>
        <v>+5</v>
      </c>
      <c r="E21" s="124" t="str">
        <f t="shared" si="4"/>
        <v>Dex (+5)</v>
      </c>
      <c r="F21" s="139">
        <f>SUM(Martial!$D$12:$D$13)</f>
        <v>0</v>
      </c>
      <c r="G21" s="139">
        <f t="shared" si="1"/>
        <v>5</v>
      </c>
      <c r="H21" s="120">
        <f t="shared" ca="1" si="6"/>
        <v>9</v>
      </c>
      <c r="I21" s="139">
        <f t="shared" ca="1" si="7"/>
        <v>14</v>
      </c>
      <c r="J21" s="140"/>
    </row>
    <row r="22" spans="1:10" s="146" customFormat="1" ht="16.5">
      <c r="A22" s="147" t="s">
        <v>54</v>
      </c>
      <c r="B22" s="135">
        <v>0</v>
      </c>
      <c r="C22" s="148" t="s">
        <v>33</v>
      </c>
      <c r="D22" s="149" t="str">
        <f>IF(C22="Str",'Personal File'!$C$8,IF(C22="Dex",'Personal File'!$C$9,IF(C22="Con",'Personal File'!$C$10,IF(C22="Int",'Personal File'!$C$11,IF(C22="Wis",'Personal File'!$C$12,IF(C22="Cha",'Personal File'!$C$13))))))</f>
        <v>+0</v>
      </c>
      <c r="E22" s="150" t="str">
        <f t="shared" si="4"/>
        <v>Cha (+0)</v>
      </c>
      <c r="F22" s="139" t="s">
        <v>65</v>
      </c>
      <c r="G22" s="139">
        <f t="shared" si="1"/>
        <v>0</v>
      </c>
      <c r="H22" s="120">
        <f t="shared" ca="1" si="6"/>
        <v>13</v>
      </c>
      <c r="I22" s="139">
        <f t="shared" ca="1" si="7"/>
        <v>13</v>
      </c>
      <c r="J22" s="140"/>
    </row>
    <row r="23" spans="1:10" s="146" customFormat="1" ht="16.5">
      <c r="A23" s="152" t="s">
        <v>55</v>
      </c>
      <c r="B23" s="135">
        <v>0</v>
      </c>
      <c r="C23" s="153" t="s">
        <v>38</v>
      </c>
      <c r="D23" s="154" t="str">
        <f>IF(C23="Str",'Personal File'!$C$8,IF(C23="Dex",'Personal File'!$C$9,IF(C23="Con",'Personal File'!$C$10,IF(C23="Int",'Personal File'!$C$11,IF(C23="Wis",'Personal File'!$C$12,IF(C23="Cha",'Personal File'!$C$13))))))</f>
        <v>+2</v>
      </c>
      <c r="E23" s="155" t="str">
        <f t="shared" si="4"/>
        <v>Str (+2)</v>
      </c>
      <c r="F23" s="139">
        <f>SUM(Martial!$D$12:$D$13)</f>
        <v>0</v>
      </c>
      <c r="G23" s="139">
        <f t="shared" si="1"/>
        <v>2</v>
      </c>
      <c r="H23" s="120">
        <f t="shared" ca="1" si="6"/>
        <v>10</v>
      </c>
      <c r="I23" s="139">
        <f t="shared" ca="1" si="7"/>
        <v>12</v>
      </c>
      <c r="J23" s="140"/>
    </row>
    <row r="24" spans="1:10" s="146" customFormat="1" ht="16.5">
      <c r="A24" s="161" t="s">
        <v>97</v>
      </c>
      <c r="B24" s="162">
        <v>0</v>
      </c>
      <c r="C24" s="163" t="s">
        <v>35</v>
      </c>
      <c r="D24" s="164" t="str">
        <f>IF(C24="Str",'Personal File'!$C$8,IF(C24="Dex",'Personal File'!$C$9,IF(C24="Con",'Personal File'!$C$10,IF(C24="Int",'Personal File'!$C$11,IF(C24="Wis",'Personal File'!$C$12,IF(C24="Cha",'Personal File'!$C$13))))))</f>
        <v>+0</v>
      </c>
      <c r="E24" s="165" t="str">
        <f t="shared" si="4"/>
        <v>Int (+0)</v>
      </c>
      <c r="F24" s="166" t="s">
        <v>65</v>
      </c>
      <c r="G24" s="166">
        <f t="shared" si="1"/>
        <v>0</v>
      </c>
      <c r="H24" s="120">
        <f t="shared" ca="1" si="6"/>
        <v>20</v>
      </c>
      <c r="I24" s="166">
        <f t="shared" ca="1" si="7"/>
        <v>20</v>
      </c>
      <c r="J24" s="167"/>
    </row>
    <row r="25" spans="1:10" s="146" customFormat="1" ht="16.5">
      <c r="A25" s="173" t="s">
        <v>56</v>
      </c>
      <c r="B25" s="174">
        <v>3</v>
      </c>
      <c r="C25" s="175" t="s">
        <v>36</v>
      </c>
      <c r="D25" s="176" t="str">
        <f>IF(C25="Str",'Personal File'!$C$8,IF(C25="Dex",'Personal File'!$C$9,IF(C25="Con",'Personal File'!$C$10,IF(C25="Int",'Personal File'!$C$11,IF(C25="Wis",'Personal File'!$C$12,IF(C25="Cha",'Personal File'!$C$13))))))</f>
        <v>+0</v>
      </c>
      <c r="E25" s="177" t="str">
        <f t="shared" si="4"/>
        <v>Wis (+0)</v>
      </c>
      <c r="F25" s="178" t="s">
        <v>65</v>
      </c>
      <c r="G25" s="178">
        <f t="shared" si="1"/>
        <v>3</v>
      </c>
      <c r="H25" s="120">
        <f t="shared" ca="1" si="6"/>
        <v>20</v>
      </c>
      <c r="I25" s="178">
        <f t="shared" ca="1" si="7"/>
        <v>23</v>
      </c>
      <c r="J25" s="179"/>
    </row>
    <row r="26" spans="1:10" s="146" customFormat="1" ht="16.5">
      <c r="A26" s="142" t="s">
        <v>21</v>
      </c>
      <c r="B26" s="135">
        <v>0</v>
      </c>
      <c r="C26" s="143" t="s">
        <v>37</v>
      </c>
      <c r="D26" s="144" t="str">
        <f>IF(C26="Str",'Personal File'!$C$8,IF(C26="Dex",'Personal File'!$C$9,IF(C26="Con",'Personal File'!$C$10,IF(C26="Int",'Personal File'!$C$11,IF(C26="Wis",'Personal File'!$C$12,IF(C26="Cha",'Personal File'!$C$13))))))</f>
        <v>+5</v>
      </c>
      <c r="E26" s="124" t="str">
        <f t="shared" si="4"/>
        <v>Dex (+5)</v>
      </c>
      <c r="F26" s="139">
        <f>SUM(Martial!$D$12:$D$13)</f>
        <v>0</v>
      </c>
      <c r="G26" s="139">
        <f t="shared" si="1"/>
        <v>5</v>
      </c>
      <c r="H26" s="120">
        <f t="shared" ca="1" si="6"/>
        <v>2</v>
      </c>
      <c r="I26" s="139">
        <f t="shared" ca="1" si="7"/>
        <v>7</v>
      </c>
      <c r="J26" s="140"/>
    </row>
    <row r="27" spans="1:10" s="146" customFormat="1" ht="16.5">
      <c r="A27" s="180" t="s">
        <v>57</v>
      </c>
      <c r="B27" s="162">
        <v>0</v>
      </c>
      <c r="C27" s="181" t="s">
        <v>37</v>
      </c>
      <c r="D27" s="182" t="str">
        <f>IF(C27="Str",'Personal File'!$C$8,IF(C27="Dex",'Personal File'!$C$9,IF(C27="Con",'Personal File'!$C$10,IF(C27="Int",'Personal File'!$C$11,IF(C27="Wis",'Personal File'!$C$12,IF(C27="Cha",'Personal File'!$C$13))))))</f>
        <v>+5</v>
      </c>
      <c r="E27" s="183" t="str">
        <f t="shared" si="4"/>
        <v>Dex (+5)</v>
      </c>
      <c r="F27" s="166" t="s">
        <v>65</v>
      </c>
      <c r="G27" s="166">
        <f t="shared" si="1"/>
        <v>5</v>
      </c>
      <c r="H27" s="120">
        <f t="shared" ca="1" si="6"/>
        <v>3</v>
      </c>
      <c r="I27" s="166">
        <f t="shared" ca="1" si="7"/>
        <v>8</v>
      </c>
      <c r="J27" s="167"/>
    </row>
    <row r="28" spans="1:10" ht="16.5">
      <c r="A28" s="147" t="s">
        <v>112</v>
      </c>
      <c r="B28" s="135">
        <v>0</v>
      </c>
      <c r="C28" s="148" t="s">
        <v>33</v>
      </c>
      <c r="D28" s="149" t="str">
        <f>IF(C28="Str",'Personal File'!$C$8,IF(C28="Dex",'Personal File'!$C$9,IF(C28="Con",'Personal File'!$C$10,IF(C28="Int",'Personal File'!$C$11,IF(C28="Wis",'Personal File'!$C$12,IF(C28="Cha",'Personal File'!$C$13))))))</f>
        <v>+0</v>
      </c>
      <c r="E28" s="150" t="str">
        <f t="shared" si="4"/>
        <v>Cha (+0)</v>
      </c>
      <c r="F28" s="139" t="s">
        <v>65</v>
      </c>
      <c r="G28" s="139">
        <f t="shared" si="1"/>
        <v>0</v>
      </c>
      <c r="H28" s="120">
        <f t="shared" ca="1" si="6"/>
        <v>13</v>
      </c>
      <c r="I28" s="139">
        <f t="shared" ca="1" si="7"/>
        <v>13</v>
      </c>
      <c r="J28" s="140"/>
    </row>
    <row r="29" spans="1:10" ht="16.5">
      <c r="A29" s="184" t="s">
        <v>113</v>
      </c>
      <c r="B29" s="162">
        <v>0</v>
      </c>
      <c r="C29" s="185" t="s">
        <v>36</v>
      </c>
      <c r="D29" s="186" t="str">
        <f>IF(C29="Str",'Personal File'!$C$8,IF(C29="Dex",'Personal File'!$C$9,IF(C29="Con",'Personal File'!$C$10,IF(C29="Int",'Personal File'!$C$11,IF(C29="Wis",'Personal File'!$C$12,IF(C29="Cha",'Personal File'!$C$13))))))</f>
        <v>+0</v>
      </c>
      <c r="E29" s="187" t="str">
        <f t="shared" ref="E29" si="9">CONCATENATE(C29," (",D29,")")</f>
        <v>Wis (+0)</v>
      </c>
      <c r="F29" s="166" t="s">
        <v>65</v>
      </c>
      <c r="G29" s="166">
        <f t="shared" si="1"/>
        <v>0</v>
      </c>
      <c r="H29" s="120">
        <f t="shared" ca="1" si="6"/>
        <v>1</v>
      </c>
      <c r="I29" s="166">
        <f t="shared" ca="1" si="7"/>
        <v>1</v>
      </c>
      <c r="J29" s="167"/>
    </row>
    <row r="30" spans="1:10" ht="16.5">
      <c r="A30" s="142" t="s">
        <v>22</v>
      </c>
      <c r="B30" s="135">
        <v>0</v>
      </c>
      <c r="C30" s="143" t="s">
        <v>37</v>
      </c>
      <c r="D30" s="144" t="str">
        <f>IF(C30="Str",'Personal File'!$C$8,IF(C30="Dex",'Personal File'!$C$9,IF(C30="Con",'Personal File'!$C$10,IF(C30="Int",'Personal File'!$C$11,IF(C30="Wis",'Personal File'!$C$12,IF(C30="Cha",'Personal File'!$C$13))))))</f>
        <v>+5</v>
      </c>
      <c r="E30" s="124" t="str">
        <f t="shared" si="4"/>
        <v>Dex (+5)</v>
      </c>
      <c r="F30" s="139" t="s">
        <v>65</v>
      </c>
      <c r="G30" s="139">
        <f t="shared" si="1"/>
        <v>5</v>
      </c>
      <c r="H30" s="120">
        <f t="shared" ca="1" si="6"/>
        <v>16</v>
      </c>
      <c r="I30" s="139">
        <f t="shared" ca="1" si="7"/>
        <v>21</v>
      </c>
      <c r="J30" s="140"/>
    </row>
    <row r="31" spans="1:10" ht="16.5">
      <c r="A31" s="188" t="s">
        <v>23</v>
      </c>
      <c r="B31" s="174">
        <v>1</v>
      </c>
      <c r="C31" s="189" t="s">
        <v>35</v>
      </c>
      <c r="D31" s="190" t="str">
        <f>IF(C31="Str",'Personal File'!$C$8,IF(C31="Dex",'Personal File'!$C$9,IF(C31="Con",'Personal File'!$C$10,IF(C31="Int",'Personal File'!$C$11,IF(C31="Wis",'Personal File'!$C$12,IF(C31="Cha",'Personal File'!$C$13))))))</f>
        <v>+0</v>
      </c>
      <c r="E31" s="191" t="str">
        <f t="shared" si="4"/>
        <v>Int (+0)</v>
      </c>
      <c r="F31" s="178" t="s">
        <v>65</v>
      </c>
      <c r="G31" s="178">
        <f t="shared" si="1"/>
        <v>1</v>
      </c>
      <c r="H31" s="120">
        <f t="shared" ca="1" si="6"/>
        <v>20</v>
      </c>
      <c r="I31" s="178">
        <f t="shared" ca="1" si="7"/>
        <v>21</v>
      </c>
      <c r="J31" s="179" t="s">
        <v>108</v>
      </c>
    </row>
    <row r="32" spans="1:10" ht="16.5">
      <c r="A32" s="169" t="s">
        <v>58</v>
      </c>
      <c r="B32" s="135">
        <v>0</v>
      </c>
      <c r="C32" s="170" t="s">
        <v>36</v>
      </c>
      <c r="D32" s="171" t="str">
        <f>IF(C32="Str",'Personal File'!$C$8,IF(C32="Dex",'Personal File'!$C$9,IF(C32="Con",'Personal File'!$C$10,IF(C32="Int",'Personal File'!$C$11,IF(C32="Wis",'Personal File'!$C$12,IF(C32="Cha",'Personal File'!$C$13))))))</f>
        <v>+0</v>
      </c>
      <c r="E32" s="172" t="str">
        <f t="shared" si="4"/>
        <v>Wis (+0)</v>
      </c>
      <c r="F32" s="139" t="s">
        <v>65</v>
      </c>
      <c r="G32" s="139">
        <f t="shared" si="1"/>
        <v>0</v>
      </c>
      <c r="H32" s="120">
        <f t="shared" ca="1" si="6"/>
        <v>19</v>
      </c>
      <c r="I32" s="139">
        <f t="shared" ca="1" si="7"/>
        <v>19</v>
      </c>
      <c r="J32" s="140"/>
    </row>
    <row r="33" spans="1:10" ht="16.5">
      <c r="A33" s="180" t="s">
        <v>90</v>
      </c>
      <c r="B33" s="162">
        <v>0</v>
      </c>
      <c r="C33" s="181" t="s">
        <v>37</v>
      </c>
      <c r="D33" s="182" t="str">
        <f>IF(C33="Str",'Personal File'!$C$8,IF(C33="Dex",'Personal File'!$C$9,IF(C33="Con",'Personal File'!$C$10,IF(C33="Int",'Personal File'!$C$11,IF(C33="Wis",'Personal File'!$C$12,IF(C33="Cha",'Personal File'!$C$13))))))</f>
        <v>+5</v>
      </c>
      <c r="E33" s="183" t="str">
        <f t="shared" si="4"/>
        <v>Dex (+5)</v>
      </c>
      <c r="F33" s="166">
        <f>SUM(Martial!$D$12:$D$13)</f>
        <v>0</v>
      </c>
      <c r="G33" s="166">
        <f t="shared" si="1"/>
        <v>5</v>
      </c>
      <c r="H33" s="120">
        <f t="shared" ca="1" si="6"/>
        <v>6</v>
      </c>
      <c r="I33" s="166">
        <f t="shared" ca="1" si="7"/>
        <v>11</v>
      </c>
      <c r="J33" s="167"/>
    </row>
    <row r="34" spans="1:10" ht="16.5">
      <c r="A34" s="161" t="s">
        <v>89</v>
      </c>
      <c r="B34" s="162">
        <v>0</v>
      </c>
      <c r="C34" s="163" t="s">
        <v>35</v>
      </c>
      <c r="D34" s="164" t="str">
        <f>IF(C34="Str",'Personal File'!$C$8,IF(C34="Dex",'Personal File'!$C$9,IF(C34="Con",'Personal File'!$C$10,IF(C34="Int",'Personal File'!$C$11,IF(C34="Wis",'Personal File'!$C$12,IF(C34="Cha",'Personal File'!$C$13))))))</f>
        <v>+0</v>
      </c>
      <c r="E34" s="165" t="str">
        <f t="shared" si="4"/>
        <v>Int (+0)</v>
      </c>
      <c r="F34" s="166" t="s">
        <v>65</v>
      </c>
      <c r="G34" s="166">
        <f t="shared" si="1"/>
        <v>0</v>
      </c>
      <c r="H34" s="120">
        <f t="shared" ca="1" si="6"/>
        <v>12</v>
      </c>
      <c r="I34" s="166">
        <f t="shared" ca="1" si="7"/>
        <v>12</v>
      </c>
      <c r="J34" s="192"/>
    </row>
    <row r="35" spans="1:10" ht="16.5">
      <c r="A35" s="161" t="s">
        <v>59</v>
      </c>
      <c r="B35" s="162">
        <v>0</v>
      </c>
      <c r="C35" s="163" t="s">
        <v>35</v>
      </c>
      <c r="D35" s="164" t="str">
        <f>IF(C35="Str",'Personal File'!$C$8,IF(C35="Dex",'Personal File'!$C$9,IF(C35="Con",'Personal File'!$C$10,IF(C35="Int",'Personal File'!$C$11,IF(C35="Wis",'Personal File'!$C$12,IF(C35="Cha",'Personal File'!$C$13))))))</f>
        <v>+0</v>
      </c>
      <c r="E35" s="165" t="str">
        <f t="shared" si="4"/>
        <v>Int (+0)</v>
      </c>
      <c r="F35" s="166" t="s">
        <v>65</v>
      </c>
      <c r="G35" s="166">
        <f t="shared" si="1"/>
        <v>0</v>
      </c>
      <c r="H35" s="120">
        <f t="shared" ca="1" si="6"/>
        <v>16</v>
      </c>
      <c r="I35" s="166">
        <f t="shared" ca="1" si="7"/>
        <v>16</v>
      </c>
      <c r="J35" s="192"/>
    </row>
    <row r="36" spans="1:10" ht="16.5">
      <c r="A36" s="173" t="s">
        <v>60</v>
      </c>
      <c r="B36" s="174">
        <v>1</v>
      </c>
      <c r="C36" s="175" t="s">
        <v>36</v>
      </c>
      <c r="D36" s="176" t="str">
        <f>IF(C36="Str",'Personal File'!$C$8,IF(C36="Dex",'Personal File'!$C$9,IF(C36="Con",'Personal File'!$C$10,IF(C36="Int",'Personal File'!$C$11,IF(C36="Wis",'Personal File'!$C$12,IF(C36="Cha",'Personal File'!$C$13))))))</f>
        <v>+0</v>
      </c>
      <c r="E36" s="177" t="str">
        <f t="shared" si="4"/>
        <v>Wis (+0)</v>
      </c>
      <c r="F36" s="178" t="s">
        <v>65</v>
      </c>
      <c r="G36" s="178">
        <f t="shared" si="1"/>
        <v>1</v>
      </c>
      <c r="H36" s="120">
        <f t="shared" ca="1" si="6"/>
        <v>1</v>
      </c>
      <c r="I36" s="178">
        <f t="shared" ca="1" si="7"/>
        <v>2</v>
      </c>
      <c r="J36" s="179" t="s">
        <v>108</v>
      </c>
    </row>
    <row r="37" spans="1:10" ht="16.5">
      <c r="A37" s="169" t="s">
        <v>91</v>
      </c>
      <c r="B37" s="135">
        <v>0</v>
      </c>
      <c r="C37" s="170" t="s">
        <v>36</v>
      </c>
      <c r="D37" s="171" t="str">
        <f>IF(C37="Str",'Personal File'!$C$8,IF(C37="Dex",'Personal File'!$C$9,IF(C37="Con",'Personal File'!$C$10,IF(C37="Int",'Personal File'!$C$11,IF(C37="Wis",'Personal File'!$C$12,IF(C37="Cha",'Personal File'!$C$13))))))</f>
        <v>+0</v>
      </c>
      <c r="E37" s="172" t="str">
        <f t="shared" si="4"/>
        <v>Wis (+0)</v>
      </c>
      <c r="F37" s="139" t="s">
        <v>65</v>
      </c>
      <c r="G37" s="139">
        <f t="shared" si="1"/>
        <v>0</v>
      </c>
      <c r="H37" s="120">
        <f t="shared" ca="1" si="6"/>
        <v>3</v>
      </c>
      <c r="I37" s="139">
        <f t="shared" ca="1" si="7"/>
        <v>3</v>
      </c>
      <c r="J37" s="140"/>
    </row>
    <row r="38" spans="1:10" ht="16.5">
      <c r="A38" s="152" t="s">
        <v>24</v>
      </c>
      <c r="B38" s="135">
        <v>0</v>
      </c>
      <c r="C38" s="153" t="s">
        <v>38</v>
      </c>
      <c r="D38" s="154" t="str">
        <f>IF(C38="Str",'Personal File'!$C$8,IF(C38="Dex",'Personal File'!$C$9,IF(C38="Con",'Personal File'!$C$10,IF(C38="Int",'Personal File'!$C$11,IF(C38="Wis",'Personal File'!$C$12,IF(C38="Cha",'Personal File'!$C$13))))))</f>
        <v>+2</v>
      </c>
      <c r="E38" s="155" t="str">
        <f t="shared" si="4"/>
        <v>Str (+2)</v>
      </c>
      <c r="F38" s="139" t="s">
        <v>65</v>
      </c>
      <c r="G38" s="139">
        <f t="shared" si="1"/>
        <v>2</v>
      </c>
      <c r="H38" s="120">
        <f t="shared" ca="1" si="6"/>
        <v>1</v>
      </c>
      <c r="I38" s="139">
        <f t="shared" ca="1" si="7"/>
        <v>3</v>
      </c>
      <c r="J38" s="140"/>
    </row>
    <row r="39" spans="1:10" ht="16.5">
      <c r="A39" s="180" t="s">
        <v>61</v>
      </c>
      <c r="B39" s="162">
        <v>0</v>
      </c>
      <c r="C39" s="181" t="s">
        <v>37</v>
      </c>
      <c r="D39" s="182" t="str">
        <f>IF(C39="Str",'Personal File'!$C$8,IF(C39="Dex",'Personal File'!$C$9,IF(C39="Con",'Personal File'!$C$10,IF(C39="Int",'Personal File'!$C$11,IF(C39="Wis",'Personal File'!$C$12,IF(C39="Cha",'Personal File'!$C$13))))))</f>
        <v>+5</v>
      </c>
      <c r="E39" s="183" t="str">
        <f t="shared" si="4"/>
        <v>Dex (+5)</v>
      </c>
      <c r="F39" s="166">
        <f>SUM(Martial!$D$12:$D$13)</f>
        <v>0</v>
      </c>
      <c r="G39" s="166">
        <f t="shared" si="1"/>
        <v>5</v>
      </c>
      <c r="H39" s="120">
        <f t="shared" ca="1" si="6"/>
        <v>15</v>
      </c>
      <c r="I39" s="166">
        <f t="shared" ca="1" si="7"/>
        <v>20</v>
      </c>
      <c r="J39" s="167"/>
    </row>
    <row r="40" spans="1:10" ht="16.5">
      <c r="A40" s="184" t="s">
        <v>62</v>
      </c>
      <c r="B40" s="162">
        <v>0</v>
      </c>
      <c r="C40" s="193" t="s">
        <v>33</v>
      </c>
      <c r="D40" s="194" t="str">
        <f>IF(C40="Str",'Personal File'!$C$8,IF(C40="Dex",'Personal File'!$C$9,IF(C40="Con",'Personal File'!$C$10,IF(C40="Int",'Personal File'!$C$11,IF(C40="Wis",'Personal File'!$C$12,IF(C40="Cha",'Personal File'!$C$13))))))</f>
        <v>+0</v>
      </c>
      <c r="E40" s="195" t="str">
        <f t="shared" si="4"/>
        <v>Cha (+0)</v>
      </c>
      <c r="F40" s="166" t="s">
        <v>65</v>
      </c>
      <c r="G40" s="166">
        <f t="shared" si="1"/>
        <v>0</v>
      </c>
      <c r="H40" s="120">
        <f t="shared" ca="1" si="6"/>
        <v>17</v>
      </c>
      <c r="I40" s="166">
        <f t="shared" ca="1" si="7"/>
        <v>17</v>
      </c>
      <c r="J40" s="167"/>
    </row>
    <row r="41" spans="1:10" ht="17.25" thickBot="1">
      <c r="A41" s="196" t="s">
        <v>63</v>
      </c>
      <c r="B41" s="197">
        <v>0</v>
      </c>
      <c r="C41" s="198" t="s">
        <v>37</v>
      </c>
      <c r="D41" s="199" t="str">
        <f>IF(C41="Str",'Personal File'!$C$8,IF(C41="Dex",'Personal File'!$C$9,IF(C41="Con",'Personal File'!$C$10,IF(C41="Int",'Personal File'!$C$11,IF(C41="Wis",'Personal File'!$C$12,IF(C41="Cha",'Personal File'!$C$13))))))</f>
        <v>+5</v>
      </c>
      <c r="E41" s="200" t="str">
        <f t="shared" si="4"/>
        <v>Dex (+5)</v>
      </c>
      <c r="F41" s="201" t="s">
        <v>65</v>
      </c>
      <c r="G41" s="201">
        <f t="shared" si="1"/>
        <v>5</v>
      </c>
      <c r="H41" s="202">
        <f t="shared" ca="1" si="6"/>
        <v>6</v>
      </c>
      <c r="I41" s="201">
        <f t="shared" ca="1" si="7"/>
        <v>11</v>
      </c>
      <c r="J41" s="203"/>
    </row>
    <row r="42" spans="1:10" ht="16.5" thickTop="1">
      <c r="B42" s="204">
        <f>SUM(B6:B41)+B31+B36</f>
        <v>7</v>
      </c>
      <c r="E42" s="204">
        <f>SUM(E43:E46)</f>
        <v>7</v>
      </c>
      <c r="F42" s="205" t="s">
        <v>70</v>
      </c>
    </row>
    <row r="43" spans="1:10">
      <c r="B43" s="204"/>
      <c r="E43" s="207">
        <v>4</v>
      </c>
      <c r="F43" s="208" t="s">
        <v>106</v>
      </c>
    </row>
    <row r="44" spans="1:10">
      <c r="B44" s="204"/>
      <c r="E44" s="207">
        <v>1</v>
      </c>
      <c r="F44" s="208" t="s">
        <v>107</v>
      </c>
    </row>
    <row r="45" spans="1:10">
      <c r="E45" s="207">
        <v>1</v>
      </c>
      <c r="F45" s="208" t="s">
        <v>142</v>
      </c>
    </row>
    <row r="46" spans="1:10">
      <c r="E46" s="207">
        <v>1</v>
      </c>
      <c r="F46" s="208" t="s">
        <v>155</v>
      </c>
    </row>
  </sheetData>
  <phoneticPr fontId="0" type="noConversion"/>
  <conditionalFormatting sqref="H6:H10 H12:H40">
    <cfRule type="cellIs" dxfId="13" priority="7" operator="equal">
      <formula>20</formula>
    </cfRule>
    <cfRule type="cellIs" dxfId="12" priority="8" operator="equal">
      <formula>1</formula>
    </cfRule>
  </conditionalFormatting>
  <conditionalFormatting sqref="H41">
    <cfRule type="cellIs" dxfId="11" priority="5" operator="equal">
      <formula>20</formula>
    </cfRule>
    <cfRule type="cellIs" dxfId="10" priority="6" operator="equal">
      <formula>1</formula>
    </cfRule>
  </conditionalFormatting>
  <conditionalFormatting sqref="H3:H5">
    <cfRule type="cellIs" dxfId="9" priority="3" operator="equal">
      <formula>20</formula>
    </cfRule>
    <cfRule type="cellIs" dxfId="8" priority="4" operator="equal">
      <formula>1</formula>
    </cfRule>
  </conditionalFormatting>
  <conditionalFormatting sqref="H11:H40">
    <cfRule type="cellIs" dxfId="7" priority="1" operator="equal">
      <formula>20</formula>
    </cfRule>
    <cfRule type="cellIs" dxfId="6"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19"/>
  <sheetViews>
    <sheetView showGridLines="0" workbookViewId="0"/>
  </sheetViews>
  <sheetFormatPr defaultColWidth="8.25" defaultRowHeight="16.5"/>
  <cols>
    <col min="1" max="1" width="50" style="215" bestFit="1" customWidth="1"/>
    <col min="2" max="16384" width="8.25" style="210"/>
  </cols>
  <sheetData>
    <row r="1" spans="1:1" ht="21.75" thickTop="1" thickBot="1">
      <c r="A1" s="209" t="s">
        <v>96</v>
      </c>
    </row>
    <row r="2" spans="1:1">
      <c r="A2" s="211" t="s">
        <v>122</v>
      </c>
    </row>
    <row r="3" spans="1:1">
      <c r="A3" s="212" t="s">
        <v>158</v>
      </c>
    </row>
    <row r="4" spans="1:1">
      <c r="A4" s="211" t="s">
        <v>121</v>
      </c>
    </row>
    <row r="5" spans="1:1">
      <c r="A5" s="213" t="s">
        <v>157</v>
      </c>
    </row>
    <row r="6" spans="1:1" ht="17.25" thickBot="1">
      <c r="A6" s="214" t="s">
        <v>165</v>
      </c>
    </row>
    <row r="7" spans="1:1" ht="18" thickTop="1" thickBot="1"/>
    <row r="8" spans="1:1" ht="21.75" thickTop="1" thickBot="1">
      <c r="A8" s="36" t="s">
        <v>94</v>
      </c>
    </row>
    <row r="9" spans="1:1">
      <c r="A9" s="216" t="s">
        <v>114</v>
      </c>
    </row>
    <row r="10" spans="1:1" ht="17.25" thickBot="1">
      <c r="A10" s="217" t="s">
        <v>115</v>
      </c>
    </row>
    <row r="11" spans="1:1" ht="18" thickTop="1" thickBot="1"/>
    <row r="12" spans="1:1" ht="21.75" thickTop="1" thickBot="1">
      <c r="A12" s="35" t="s">
        <v>80</v>
      </c>
    </row>
    <row r="13" spans="1:1" ht="17.25" thickBot="1">
      <c r="A13" s="218" t="s">
        <v>130</v>
      </c>
    </row>
    <row r="14" spans="1:1" ht="18" thickTop="1" thickBot="1"/>
    <row r="15" spans="1:1" ht="20.25" thickTop="1" thickBot="1">
      <c r="A15" s="38" t="s">
        <v>131</v>
      </c>
    </row>
    <row r="16" spans="1:1">
      <c r="A16" s="219" t="s">
        <v>132</v>
      </c>
    </row>
    <row r="17" spans="1:1">
      <c r="A17" s="220" t="s">
        <v>133</v>
      </c>
    </row>
    <row r="18" spans="1:1" ht="17.25" thickBot="1">
      <c r="A18" s="221" t="s">
        <v>134</v>
      </c>
    </row>
    <row r="19" spans="1:1" ht="17.25" thickTop="1"/>
  </sheetData>
  <sortState ref="A2:A6">
    <sortCondition ref="A2:A6"/>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4"/>
  <sheetViews>
    <sheetView showGridLines="0" workbookViewId="0"/>
  </sheetViews>
  <sheetFormatPr defaultColWidth="13" defaultRowHeight="15.75"/>
  <cols>
    <col min="1" max="1" width="23.75" style="232" bestFit="1" customWidth="1"/>
    <col min="2" max="2" width="8.625" style="232" customWidth="1"/>
    <col min="3" max="3" width="6.125" style="232" customWidth="1"/>
    <col min="4" max="4" width="9.625" style="232" customWidth="1"/>
    <col min="5" max="5" width="10.5" style="232" customWidth="1"/>
    <col min="6" max="6" width="8.375" style="232" bestFit="1" customWidth="1"/>
    <col min="7" max="10" width="5.625" style="232" customWidth="1"/>
    <col min="11" max="11" width="26.625" style="232" customWidth="1"/>
    <col min="12" max="12" width="2.875" style="48" customWidth="1"/>
    <col min="13" max="13" width="6.375" style="48" bestFit="1" customWidth="1"/>
    <col min="14" max="16384" width="13" style="48"/>
  </cols>
  <sheetData>
    <row r="1" spans="1:13" ht="24" thickBot="1">
      <c r="A1" s="222" t="s">
        <v>25</v>
      </c>
      <c r="B1" s="222"/>
      <c r="C1" s="222"/>
      <c r="D1" s="222"/>
      <c r="E1" s="222"/>
      <c r="F1" s="222"/>
      <c r="G1" s="222"/>
      <c r="H1" s="222"/>
      <c r="I1" s="222"/>
      <c r="J1" s="222"/>
      <c r="K1" s="222"/>
    </row>
    <row r="2" spans="1:13" ht="17.25" thickTop="1" thickBot="1">
      <c r="A2" s="223" t="s">
        <v>6</v>
      </c>
      <c r="B2" s="224" t="s">
        <v>7</v>
      </c>
      <c r="C2" s="224" t="s">
        <v>28</v>
      </c>
      <c r="D2" s="224" t="s">
        <v>29</v>
      </c>
      <c r="E2" s="225" t="s">
        <v>71</v>
      </c>
      <c r="F2" s="224" t="s">
        <v>26</v>
      </c>
      <c r="G2" s="224" t="s">
        <v>30</v>
      </c>
      <c r="H2" s="226" t="s">
        <v>95</v>
      </c>
      <c r="I2" s="227" t="s">
        <v>100</v>
      </c>
      <c r="J2" s="226" t="s">
        <v>86</v>
      </c>
      <c r="K2" s="228" t="s">
        <v>5</v>
      </c>
      <c r="M2" s="229" t="s">
        <v>143</v>
      </c>
    </row>
    <row r="3" spans="1:13">
      <c r="A3" s="8" t="s">
        <v>125</v>
      </c>
      <c r="B3" s="9" t="s">
        <v>123</v>
      </c>
      <c r="C3" s="10" t="str">
        <f>'Personal File'!$C$8</f>
        <v>+2</v>
      </c>
      <c r="D3" s="11" t="s">
        <v>65</v>
      </c>
      <c r="E3" s="11" t="s">
        <v>126</v>
      </c>
      <c r="F3" s="12" t="s">
        <v>99</v>
      </c>
      <c r="G3" s="13">
        <v>4</v>
      </c>
      <c r="H3" s="14" t="str">
        <f>CONCATENATE("+",RIGHT('Personal File'!$B$6,1)+RIGHT('Personal File'!$C$8)+D3)</f>
        <v>+6</v>
      </c>
      <c r="I3" s="15">
        <f t="shared" ref="I3:I4" ca="1" si="0">RANDBETWEEN(1,20)</f>
        <v>12</v>
      </c>
      <c r="J3" s="16">
        <f t="shared" ref="J3:J5" ca="1" si="1">I3+H3</f>
        <v>18</v>
      </c>
      <c r="K3" s="17"/>
      <c r="M3" s="40">
        <v>15</v>
      </c>
    </row>
    <row r="4" spans="1:13">
      <c r="A4" s="39" t="s">
        <v>138</v>
      </c>
      <c r="B4" s="18" t="s">
        <v>139</v>
      </c>
      <c r="C4" s="19" t="str">
        <f>'Personal File'!$C$8</f>
        <v>+2</v>
      </c>
      <c r="D4" s="20">
        <v>0</v>
      </c>
      <c r="E4" s="20" t="s">
        <v>141</v>
      </c>
      <c r="F4" s="21" t="s">
        <v>140</v>
      </c>
      <c r="G4" s="22">
        <v>0</v>
      </c>
      <c r="H4" s="23" t="str">
        <f>CONCATENATE("+",RIGHT('Personal File'!$B$6,1)+RIGHT('Personal File'!$C$8)+D4)</f>
        <v>+6</v>
      </c>
      <c r="I4" s="24">
        <f t="shared" ca="1" si="0"/>
        <v>13</v>
      </c>
      <c r="J4" s="7">
        <f t="shared" ca="1" si="1"/>
        <v>19</v>
      </c>
      <c r="K4" s="25"/>
      <c r="M4" s="41">
        <v>0</v>
      </c>
    </row>
    <row r="5" spans="1:13" ht="16.5" thickBot="1">
      <c r="A5" s="26"/>
      <c r="B5" s="27"/>
      <c r="C5" s="28"/>
      <c r="D5" s="29"/>
      <c r="E5" s="30"/>
      <c r="F5" s="31"/>
      <c r="G5" s="32"/>
      <c r="H5" s="33" t="str">
        <f>CONCATENATE("+",RIGHT('Personal File'!$B$6,1)+RIGHT('Personal File'!$C$8)+D5)</f>
        <v>+6</v>
      </c>
      <c r="I5" s="230">
        <f ca="1">RANDBETWEEN(1,20)</f>
        <v>2</v>
      </c>
      <c r="J5" s="231">
        <f t="shared" ca="1" si="1"/>
        <v>8</v>
      </c>
      <c r="K5" s="34"/>
      <c r="M5" s="42"/>
    </row>
    <row r="6" spans="1:13" ht="6" customHeight="1" thickTop="1" thickBot="1">
      <c r="I6" s="207"/>
      <c r="J6" s="207"/>
      <c r="M6" s="232"/>
    </row>
    <row r="7" spans="1:13" ht="17.25" thickTop="1" thickBot="1">
      <c r="A7" s="223" t="s">
        <v>9</v>
      </c>
      <c r="B7" s="224" t="s">
        <v>10</v>
      </c>
      <c r="C7" s="224" t="s">
        <v>28</v>
      </c>
      <c r="D7" s="224" t="s">
        <v>29</v>
      </c>
      <c r="E7" s="225" t="s">
        <v>71</v>
      </c>
      <c r="F7" s="224" t="s">
        <v>11</v>
      </c>
      <c r="G7" s="224" t="s">
        <v>30</v>
      </c>
      <c r="H7" s="226" t="s">
        <v>95</v>
      </c>
      <c r="I7" s="227" t="s">
        <v>100</v>
      </c>
      <c r="J7" s="226" t="s">
        <v>86</v>
      </c>
      <c r="K7" s="228" t="s">
        <v>5</v>
      </c>
      <c r="M7" s="229" t="s">
        <v>143</v>
      </c>
    </row>
    <row r="8" spans="1:13">
      <c r="A8" s="233" t="s">
        <v>127</v>
      </c>
      <c r="B8" s="234" t="s">
        <v>123</v>
      </c>
      <c r="C8" s="10" t="str">
        <f>CONCATENATE("+2",'Personal File'!$C$8)</f>
        <v>+2+2</v>
      </c>
      <c r="D8" s="235" t="s">
        <v>65</v>
      </c>
      <c r="E8" s="234" t="s">
        <v>98</v>
      </c>
      <c r="F8" s="235" t="s">
        <v>124</v>
      </c>
      <c r="G8" s="236">
        <v>3</v>
      </c>
      <c r="H8" s="237" t="str">
        <f>CONCATENATE("+",RIGHT('Personal File'!$B$6,1)+RIGHT('Personal File'!$C$9)+D8+1)</f>
        <v>+10</v>
      </c>
      <c r="I8" s="238">
        <f t="shared" ref="I8:I9" ca="1" si="2">RANDBETWEEN(1,20)</f>
        <v>11</v>
      </c>
      <c r="J8" s="239">
        <f t="shared" ref="J8:J9" ca="1" si="3">I8+H8</f>
        <v>21</v>
      </c>
      <c r="K8" s="240" t="s">
        <v>136</v>
      </c>
      <c r="M8" s="241">
        <v>400</v>
      </c>
    </row>
    <row r="9" spans="1:13" ht="16.5" thickBot="1">
      <c r="A9" s="242" t="s">
        <v>137</v>
      </c>
      <c r="B9" s="243" t="s">
        <v>123</v>
      </c>
      <c r="C9" s="244" t="str">
        <f>CONCATENATE("+2",'Personal File'!$C$8)</f>
        <v>+2+2</v>
      </c>
      <c r="D9" s="245" t="s">
        <v>65</v>
      </c>
      <c r="E9" s="246"/>
      <c r="F9" s="247"/>
      <c r="G9" s="248"/>
      <c r="H9" s="249" t="str">
        <f>CONCATENATE("+",RIGHT('Personal File'!$B$6,1)+RIGHT('Personal File'!$C$9)+D9-1)</f>
        <v>+8</v>
      </c>
      <c r="I9" s="230">
        <f t="shared" ca="1" si="2"/>
        <v>8</v>
      </c>
      <c r="J9" s="231">
        <f t="shared" ca="1" si="3"/>
        <v>16</v>
      </c>
      <c r="K9" s="250" t="s">
        <v>136</v>
      </c>
      <c r="M9" s="251"/>
    </row>
    <row r="10" spans="1:13" ht="6" customHeight="1" thickTop="1" thickBot="1">
      <c r="D10" s="252"/>
      <c r="E10" s="252"/>
      <c r="G10" s="253"/>
      <c r="H10" s="253"/>
      <c r="I10" s="253"/>
      <c r="J10" s="253"/>
      <c r="M10" s="253"/>
    </row>
    <row r="11" spans="1:13" ht="17.25" thickTop="1" thickBot="1">
      <c r="A11" s="223" t="s">
        <v>75</v>
      </c>
      <c r="B11" s="224" t="s">
        <v>19</v>
      </c>
      <c r="C11" s="224" t="s">
        <v>37</v>
      </c>
      <c r="D11" s="224" t="s">
        <v>86</v>
      </c>
      <c r="E11" s="224" t="s">
        <v>87</v>
      </c>
      <c r="F11" s="224" t="s">
        <v>88</v>
      </c>
      <c r="G11" s="224" t="s">
        <v>30</v>
      </c>
      <c r="H11" s="254" t="s">
        <v>5</v>
      </c>
      <c r="I11" s="255"/>
      <c r="J11" s="255"/>
      <c r="K11" s="256"/>
      <c r="M11" s="229" t="s">
        <v>143</v>
      </c>
    </row>
    <row r="12" spans="1:13">
      <c r="A12" s="257" t="s">
        <v>146</v>
      </c>
      <c r="B12" s="258">
        <v>6</v>
      </c>
      <c r="C12" s="258">
        <v>6</v>
      </c>
      <c r="D12" s="258">
        <v>0</v>
      </c>
      <c r="E12" s="259">
        <v>0.1</v>
      </c>
      <c r="F12" s="258" t="s">
        <v>120</v>
      </c>
      <c r="G12" s="260">
        <v>10</v>
      </c>
      <c r="H12" s="261"/>
      <c r="I12" s="262"/>
      <c r="J12" s="262"/>
      <c r="K12" s="263"/>
      <c r="M12" s="264">
        <v>1100</v>
      </c>
    </row>
    <row r="13" spans="1:13" ht="16.5" thickBot="1">
      <c r="A13" s="265"/>
      <c r="B13" s="266"/>
      <c r="C13" s="267"/>
      <c r="D13" s="266"/>
      <c r="E13" s="268"/>
      <c r="F13" s="27"/>
      <c r="G13" s="32"/>
      <c r="H13" s="269"/>
      <c r="I13" s="270"/>
      <c r="J13" s="270"/>
      <c r="K13" s="271"/>
      <c r="M13" s="42"/>
    </row>
    <row r="14" spans="1:13" ht="6.75" customHeight="1" thickTop="1" thickBot="1">
      <c r="M14" s="232"/>
    </row>
    <row r="15" spans="1:13" ht="17.25" thickTop="1" thickBot="1">
      <c r="A15" s="272"/>
      <c r="B15" s="253"/>
      <c r="D15" s="273" t="s">
        <v>76</v>
      </c>
      <c r="E15" s="274"/>
      <c r="F15" s="254" t="s">
        <v>8</v>
      </c>
      <c r="G15" s="224" t="s">
        <v>30</v>
      </c>
      <c r="H15" s="226" t="s">
        <v>95</v>
      </c>
      <c r="I15" s="254" t="s">
        <v>5</v>
      </c>
      <c r="J15" s="255"/>
      <c r="K15" s="256"/>
      <c r="M15" s="229" t="s">
        <v>143</v>
      </c>
    </row>
    <row r="16" spans="1:13">
      <c r="A16" s="272"/>
      <c r="B16" s="253"/>
      <c r="D16" s="275" t="s">
        <v>129</v>
      </c>
      <c r="E16" s="276"/>
      <c r="F16" s="277">
        <v>1</v>
      </c>
      <c r="G16" s="13">
        <f t="shared" ref="G16:G17" si="4">(F16*3)/20</f>
        <v>0.15</v>
      </c>
      <c r="H16" s="278" t="s">
        <v>65</v>
      </c>
      <c r="I16" s="279"/>
      <c r="J16" s="280"/>
      <c r="K16" s="281"/>
      <c r="M16" s="40">
        <v>150</v>
      </c>
    </row>
    <row r="17" spans="1:13">
      <c r="A17" s="272"/>
      <c r="B17" s="253"/>
      <c r="D17" s="282" t="s">
        <v>147</v>
      </c>
      <c r="E17" s="283"/>
      <c r="F17" s="284">
        <v>1</v>
      </c>
      <c r="G17" s="22">
        <f t="shared" si="4"/>
        <v>0.15</v>
      </c>
      <c r="H17" s="285" t="s">
        <v>65</v>
      </c>
      <c r="I17" s="286"/>
      <c r="J17" s="287"/>
      <c r="K17" s="288"/>
      <c r="M17" s="41">
        <v>264</v>
      </c>
    </row>
    <row r="18" spans="1:13" ht="16.5" thickBot="1">
      <c r="A18" s="272"/>
      <c r="B18" s="253"/>
      <c r="D18" s="289" t="s">
        <v>128</v>
      </c>
      <c r="E18" s="290"/>
      <c r="F18" s="291">
        <v>30</v>
      </c>
      <c r="G18" s="292">
        <f t="shared" ref="G18" si="5">(F18*3)/20</f>
        <v>4.5</v>
      </c>
      <c r="H18" s="293" t="s">
        <v>65</v>
      </c>
      <c r="I18" s="294"/>
      <c r="J18" s="295"/>
      <c r="K18" s="296"/>
      <c r="M18" s="297">
        <v>2</v>
      </c>
    </row>
    <row r="19" spans="1:13" ht="17.25" thickTop="1" thickBot="1">
      <c r="M19" s="232"/>
    </row>
    <row r="20" spans="1:13" ht="17.25" thickTop="1" thickBot="1">
      <c r="D20" s="273" t="s">
        <v>148</v>
      </c>
      <c r="E20" s="255"/>
      <c r="F20" s="255"/>
      <c r="G20" s="298" t="s">
        <v>8</v>
      </c>
      <c r="H20" s="298" t="s">
        <v>149</v>
      </c>
      <c r="I20" s="298" t="s">
        <v>150</v>
      </c>
      <c r="J20" s="254" t="s">
        <v>84</v>
      </c>
      <c r="K20" s="256"/>
      <c r="M20" s="229" t="s">
        <v>143</v>
      </c>
    </row>
    <row r="21" spans="1:13">
      <c r="D21" s="299" t="s">
        <v>151</v>
      </c>
      <c r="E21" s="300"/>
      <c r="F21" s="300"/>
      <c r="G21" s="301">
        <v>14</v>
      </c>
      <c r="H21" s="301">
        <v>1</v>
      </c>
      <c r="I21" s="301">
        <v>1</v>
      </c>
      <c r="J21" s="302" t="s">
        <v>153</v>
      </c>
      <c r="K21" s="303"/>
      <c r="M21" s="304">
        <v>750</v>
      </c>
    </row>
    <row r="22" spans="1:13">
      <c r="D22" s="305" t="s">
        <v>163</v>
      </c>
      <c r="E22" s="306"/>
      <c r="F22" s="306"/>
      <c r="G22" s="307">
        <v>2</v>
      </c>
      <c r="H22" s="307">
        <v>2</v>
      </c>
      <c r="I22" s="307">
        <v>4</v>
      </c>
      <c r="J22" s="308"/>
      <c r="K22" s="309"/>
      <c r="L22" s="310"/>
      <c r="M22" s="311">
        <v>100</v>
      </c>
    </row>
    <row r="23" spans="1:13" ht="16.5" thickBot="1">
      <c r="D23" s="312" t="s">
        <v>159</v>
      </c>
      <c r="E23" s="313"/>
      <c r="F23" s="313"/>
      <c r="G23" s="245" t="s">
        <v>160</v>
      </c>
      <c r="H23" s="245" t="s">
        <v>161</v>
      </c>
      <c r="I23" s="245" t="s">
        <v>162</v>
      </c>
      <c r="J23" s="294"/>
      <c r="K23" s="296"/>
      <c r="M23" s="297">
        <v>150</v>
      </c>
    </row>
    <row r="24" spans="1:13" ht="16.5" thickTop="1"/>
  </sheetData>
  <phoneticPr fontId="0" type="noConversion"/>
  <conditionalFormatting sqref="I3:I5">
    <cfRule type="cellIs" dxfId="5" priority="7" operator="equal">
      <formula>20</formula>
    </cfRule>
    <cfRule type="cellIs" dxfId="4" priority="8" operator="equal">
      <formula>1</formula>
    </cfRule>
  </conditionalFormatting>
  <conditionalFormatting sqref="I9">
    <cfRule type="cellIs" dxfId="3" priority="3" operator="equal">
      <formula>20</formula>
    </cfRule>
    <cfRule type="cellIs" dxfId="2" priority="4" operator="equal">
      <formula>1</formula>
    </cfRule>
  </conditionalFormatting>
  <conditionalFormatting sqref="I8">
    <cfRule type="cellIs" dxfId="1" priority="1" operator="equal">
      <formula>20</formula>
    </cfRule>
    <cfRule type="cellIs" dxfId="0"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ColWidth="13" defaultRowHeight="15.75"/>
  <cols>
    <col min="1" max="1" width="24.75" style="232" bestFit="1" customWidth="1"/>
    <col min="2" max="2" width="4.5" style="232" bestFit="1" customWidth="1"/>
    <col min="3" max="3" width="5.625" style="253" bestFit="1" customWidth="1"/>
    <col min="4" max="5" width="26.625" style="48" customWidth="1"/>
    <col min="6" max="6" width="2.5" style="232" customWidth="1"/>
    <col min="7" max="7" width="5.75" style="48" bestFit="1" customWidth="1"/>
    <col min="8" max="16384" width="13" style="48"/>
  </cols>
  <sheetData>
    <row r="1" spans="1:7" ht="24" thickBot="1">
      <c r="A1" s="222" t="s">
        <v>81</v>
      </c>
      <c r="B1" s="222"/>
      <c r="C1" s="314"/>
      <c r="D1" s="222"/>
      <c r="E1" s="222"/>
    </row>
    <row r="2" spans="1:7" s="232" customFormat="1" ht="17.25" thickTop="1" thickBot="1">
      <c r="A2" s="315" t="s">
        <v>82</v>
      </c>
      <c r="B2" s="315" t="s">
        <v>8</v>
      </c>
      <c r="C2" s="316" t="s">
        <v>30</v>
      </c>
      <c r="D2" s="317" t="s">
        <v>83</v>
      </c>
      <c r="E2" s="318" t="s">
        <v>84</v>
      </c>
      <c r="G2" s="319" t="s">
        <v>143</v>
      </c>
    </row>
    <row r="3" spans="1:7">
      <c r="A3" s="320" t="s">
        <v>144</v>
      </c>
      <c r="B3" s="321">
        <v>1</v>
      </c>
      <c r="C3" s="322" t="s">
        <v>145</v>
      </c>
      <c r="D3" s="323"/>
      <c r="E3" s="324"/>
      <c r="F3" s="207"/>
      <c r="G3" s="325">
        <v>0</v>
      </c>
    </row>
    <row r="4" spans="1:7">
      <c r="A4" s="320" t="s">
        <v>164</v>
      </c>
      <c r="B4" s="326">
        <v>1</v>
      </c>
      <c r="C4" s="322">
        <v>0</v>
      </c>
      <c r="D4" s="323"/>
      <c r="E4" s="324"/>
      <c r="G4" s="325">
        <v>1000</v>
      </c>
    </row>
    <row r="5" spans="1:7">
      <c r="A5" s="320"/>
      <c r="B5" s="327"/>
      <c r="C5" s="322"/>
      <c r="D5" s="323"/>
      <c r="E5" s="324"/>
      <c r="G5" s="325"/>
    </row>
    <row r="6" spans="1:7" ht="16.5" thickBot="1">
      <c r="A6" s="328"/>
      <c r="B6" s="329"/>
      <c r="C6" s="330"/>
      <c r="D6" s="331"/>
      <c r="E6" s="332"/>
      <c r="G6" s="333"/>
    </row>
    <row r="7" spans="1:7" ht="24.75" thickTop="1" thickBot="1">
      <c r="A7" s="222" t="s">
        <v>85</v>
      </c>
      <c r="B7" s="222"/>
      <c r="C7" s="334"/>
      <c r="D7" s="222"/>
      <c r="E7" s="335"/>
      <c r="G7" s="334"/>
    </row>
    <row r="8" spans="1:7" ht="17.25" thickTop="1" thickBot="1">
      <c r="A8" s="315" t="s">
        <v>82</v>
      </c>
      <c r="B8" s="315" t="s">
        <v>8</v>
      </c>
      <c r="C8" s="316" t="s">
        <v>30</v>
      </c>
      <c r="D8" s="317" t="s">
        <v>83</v>
      </c>
      <c r="E8" s="318" t="s">
        <v>84</v>
      </c>
      <c r="G8" s="319"/>
    </row>
    <row r="9" spans="1:7">
      <c r="A9" s="336"/>
      <c r="B9" s="321"/>
      <c r="C9" s="322"/>
      <c r="D9" s="323"/>
      <c r="E9" s="324"/>
      <c r="F9" s="207"/>
      <c r="G9" s="325"/>
    </row>
    <row r="10" spans="1:7">
      <c r="A10" s="337"/>
      <c r="B10" s="326"/>
      <c r="C10" s="338"/>
      <c r="D10" s="339"/>
      <c r="E10" s="324"/>
      <c r="F10" s="207"/>
      <c r="G10" s="340"/>
    </row>
    <row r="11" spans="1:7">
      <c r="A11" s="337"/>
      <c r="B11" s="327"/>
      <c r="C11" s="338"/>
      <c r="D11" s="339"/>
      <c r="E11" s="341"/>
      <c r="F11" s="207"/>
      <c r="G11" s="340"/>
    </row>
    <row r="12" spans="1:7">
      <c r="A12" s="337"/>
      <c r="B12" s="327"/>
      <c r="C12" s="338"/>
      <c r="D12" s="339"/>
      <c r="E12" s="324"/>
      <c r="F12" s="207"/>
      <c r="G12" s="340"/>
    </row>
    <row r="13" spans="1:7">
      <c r="A13" s="337"/>
      <c r="B13" s="327"/>
      <c r="C13" s="338"/>
      <c r="D13" s="339"/>
      <c r="E13" s="324"/>
      <c r="F13" s="207"/>
      <c r="G13" s="340"/>
    </row>
    <row r="14" spans="1:7">
      <c r="A14" s="337"/>
      <c r="B14" s="327"/>
      <c r="C14" s="338"/>
      <c r="D14" s="339"/>
      <c r="E14" s="324"/>
      <c r="F14" s="207"/>
      <c r="G14" s="340"/>
    </row>
    <row r="15" spans="1:7">
      <c r="A15" s="337"/>
      <c r="B15" s="327"/>
      <c r="C15" s="338"/>
      <c r="D15" s="339"/>
      <c r="E15" s="341"/>
      <c r="F15" s="207"/>
      <c r="G15" s="340"/>
    </row>
    <row r="16" spans="1:7">
      <c r="A16" s="337"/>
      <c r="B16" s="327"/>
      <c r="C16" s="338"/>
      <c r="D16" s="339"/>
      <c r="E16" s="341"/>
      <c r="F16" s="207"/>
      <c r="G16" s="340"/>
    </row>
    <row r="17" spans="1:7" ht="16.5" thickBot="1">
      <c r="A17" s="328"/>
      <c r="B17" s="329"/>
      <c r="C17" s="330"/>
      <c r="D17" s="342"/>
      <c r="E17" s="332"/>
      <c r="F17" s="207"/>
      <c r="G17" s="333"/>
    </row>
    <row r="18" spans="1:7" ht="16.5" thickTop="1">
      <c r="A18" s="48"/>
      <c r="B18" s="48"/>
    </row>
  </sheetData>
  <sortState ref="A3:D6">
    <sortCondition ref="A3:A6"/>
  </sortState>
  <phoneticPr fontId="0" type="noConversion"/>
  <printOptions gridLinesSet="0"/>
  <pageMargins left="0.62" right="0.33" top="0.5" bottom="0.63" header="0.5" footer="0.5"/>
  <pageSetup orientation="portrait" horizontalDpi="120" verticalDpi="14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Personal File</vt:lpstr>
      <vt:lpstr>Skills</vt:lpstr>
      <vt:lpstr>Feats</vt:lpstr>
      <vt:lpstr>Martial</vt:lpstr>
      <vt:lpstr>Equipment</vt:lpstr>
      <vt:lpstr>'Personal File'!Print_Area</vt:lpstr>
      <vt:lpstr>Skills!Print_Area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2012-10-12T16:15:15Z</cp:lastPrinted>
  <dcterms:created xsi:type="dcterms:W3CDTF">2000-10-24T15:39:59Z</dcterms:created>
  <dcterms:modified xsi:type="dcterms:W3CDTF">2014-03-07T23:05:30Z</dcterms:modified>
</cp:coreProperties>
</file>