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308" yWindow="-12" windowWidth="10200" windowHeight="8736" tabRatio="638"/>
  </bookViews>
  <sheets>
    <sheet name="Personal File" sheetId="4" r:id="rId1"/>
    <sheet name="Skills" sheetId="15" r:id="rId2"/>
    <sheet name="Spells" sheetId="21" r:id="rId3"/>
    <sheet name="Feats" sheetId="20" r:id="rId4"/>
    <sheet name="Martial" sheetId="6" r:id="rId5"/>
    <sheet name="Equipment" sheetId="19" r:id="rId6"/>
    <sheet name="Mount" sheetId="22" r:id="rId7"/>
  </sheets>
  <definedNames>
    <definedName name="OLE_LINK1" localSheetId="3">Feats!$P$10</definedName>
    <definedName name="_xlnm.Print_Area" localSheetId="5">Equipment!#REF!</definedName>
    <definedName name="_xlnm.Print_Area" localSheetId="3">Feats!#REF!</definedName>
    <definedName name="_xlnm.Print_Area" localSheetId="4">Martial!#REF!</definedName>
    <definedName name="_xlnm.Print_Area" localSheetId="6">Mount!$A$1:$H$12</definedName>
    <definedName name="_xlnm.Print_Area" localSheetId="0">'Personal File'!$A$1:$H$23</definedName>
    <definedName name="_xlnm.Print_Area" localSheetId="1">Skills!$A$1:$K$28</definedName>
    <definedName name="_xlnm.Print_Area" localSheetId="2">Spells!$A$1:$I$14</definedName>
  </definedNames>
  <calcPr calcId="145621"/>
</workbook>
</file>

<file path=xl/calcChain.xml><?xml version="1.0" encoding="utf-8"?>
<calcChain xmlns="http://schemas.openxmlformats.org/spreadsheetml/2006/main">
  <c r="F3" i="15" l="1"/>
  <c r="F4" i="15"/>
  <c r="F5" i="15"/>
  <c r="I5" i="6" l="1"/>
  <c r="H5" i="6"/>
  <c r="J5" i="6" l="1"/>
  <c r="B6" i="4"/>
  <c r="E10" i="4"/>
  <c r="B7" i="4" l="1"/>
  <c r="C3" i="20" l="1"/>
  <c r="C4" i="20"/>
  <c r="C5" i="20"/>
  <c r="C6" i="20"/>
  <c r="C7" i="20"/>
  <c r="E44" i="15"/>
  <c r="B12" i="4"/>
  <c r="E9" i="4" l="1"/>
  <c r="B11" i="4" l="1"/>
  <c r="B8" i="4"/>
  <c r="G7" i="20" l="1"/>
  <c r="H7" i="20"/>
  <c r="I7" i="20"/>
  <c r="J7" i="20"/>
  <c r="K7" i="20"/>
  <c r="L7" i="20"/>
  <c r="M7" i="20"/>
  <c r="N7" i="20"/>
  <c r="F21" i="19" l="1"/>
  <c r="F23" i="19" s="1"/>
  <c r="I4" i="6" l="1"/>
  <c r="I6" i="6"/>
  <c r="M9" i="6" l="1"/>
  <c r="F7" i="19"/>
  <c r="G9" i="6" l="1"/>
  <c r="C9" i="22"/>
  <c r="C8" i="22"/>
  <c r="C7" i="22"/>
  <c r="C6" i="22"/>
  <c r="C5" i="22"/>
  <c r="C4" i="22"/>
  <c r="E52" i="15" l="1"/>
  <c r="H30" i="15"/>
  <c r="H29" i="15"/>
  <c r="H28" i="15"/>
  <c r="H27" i="15"/>
  <c r="H26" i="15"/>
  <c r="H25" i="15"/>
  <c r="H24" i="15"/>
  <c r="H23" i="15"/>
  <c r="H22" i="15"/>
  <c r="H21" i="15"/>
  <c r="H20" i="15"/>
  <c r="H19" i="15"/>
  <c r="H18" i="15"/>
  <c r="H17" i="15"/>
  <c r="H16" i="15"/>
  <c r="H15" i="15"/>
  <c r="H14" i="15"/>
  <c r="H13" i="15"/>
  <c r="H12" i="15"/>
  <c r="H11" i="15"/>
  <c r="H10" i="15"/>
  <c r="H39" i="15"/>
  <c r="I3" i="6" l="1"/>
  <c r="I10" i="6" l="1"/>
  <c r="I9" i="6"/>
  <c r="B43" i="15" l="1"/>
  <c r="H42" i="15" l="1"/>
  <c r="H41" i="15"/>
  <c r="H40" i="15"/>
  <c r="H38" i="15"/>
  <c r="H37" i="15"/>
  <c r="H36" i="15"/>
  <c r="H35" i="15"/>
  <c r="H34" i="15"/>
  <c r="H33" i="15"/>
  <c r="H32" i="15"/>
  <c r="H31" i="15"/>
  <c r="H9" i="15"/>
  <c r="H8" i="15"/>
  <c r="H5" i="15"/>
  <c r="H4" i="15"/>
  <c r="H3" i="15"/>
  <c r="H7" i="15"/>
  <c r="H6" i="15"/>
  <c r="C12" i="4" l="1"/>
  <c r="C11" i="4"/>
  <c r="C10" i="4"/>
  <c r="C9" i="4"/>
  <c r="C8" i="4"/>
  <c r="E12" i="4" s="1"/>
  <c r="E11" i="4" s="1"/>
  <c r="C7" i="4"/>
  <c r="H4" i="6" l="1"/>
  <c r="J4" i="6" s="1"/>
  <c r="H6" i="6"/>
  <c r="J6" i="6" s="1"/>
  <c r="D6" i="15"/>
  <c r="G6" i="15" s="1"/>
  <c r="E50" i="15"/>
  <c r="E46" i="15"/>
  <c r="E49" i="15"/>
  <c r="E45" i="15"/>
  <c r="E51" i="15"/>
  <c r="D25" i="15"/>
  <c r="E48" i="15"/>
  <c r="E47" i="15"/>
  <c r="H3" i="6"/>
  <c r="J3" i="6" s="1"/>
  <c r="D4" i="15"/>
  <c r="H9" i="6"/>
  <c r="J9" i="6" s="1"/>
  <c r="D5" i="15"/>
  <c r="D3" i="15"/>
  <c r="E8" i="4"/>
  <c r="D24" i="15"/>
  <c r="D36" i="15"/>
  <c r="D38" i="15"/>
  <c r="D35" i="15"/>
  <c r="B20" i="19"/>
  <c r="D30" i="15"/>
  <c r="D40" i="15"/>
  <c r="D37" i="15"/>
  <c r="D39" i="15"/>
  <c r="D32" i="15"/>
  <c r="D19"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B16" i="6" l="1"/>
  <c r="E6" i="15"/>
  <c r="G25" i="15"/>
  <c r="I25" i="15" s="1"/>
  <c r="E25" i="15"/>
  <c r="E43" i="15"/>
  <c r="I6" i="15"/>
  <c r="E22" i="15"/>
  <c r="G22" i="15"/>
  <c r="E8" i="15"/>
  <c r="G8" i="15"/>
  <c r="E18" i="15"/>
  <c r="G18" i="15"/>
  <c r="E23" i="15"/>
  <c r="G23" i="15"/>
  <c r="E31" i="15"/>
  <c r="G31" i="15"/>
  <c r="E14" i="15"/>
  <c r="G14" i="15"/>
  <c r="E19" i="15"/>
  <c r="G19" i="15"/>
  <c r="E40" i="15"/>
  <c r="G40" i="15"/>
  <c r="E38" i="15"/>
  <c r="G38" i="15"/>
  <c r="E24" i="15"/>
  <c r="G24" i="15"/>
  <c r="E11" i="15"/>
  <c r="G11" i="15"/>
  <c r="E12" i="15"/>
  <c r="G12" i="15"/>
  <c r="E9" i="15"/>
  <c r="G9" i="15"/>
  <c r="E20" i="15"/>
  <c r="G20" i="15"/>
  <c r="E33" i="15"/>
  <c r="G33" i="15"/>
  <c r="E32" i="15"/>
  <c r="G32" i="15"/>
  <c r="E30" i="15"/>
  <c r="G30" i="15"/>
  <c r="E4" i="15"/>
  <c r="G4" i="15"/>
  <c r="E7" i="15"/>
  <c r="G7" i="15"/>
  <c r="E29" i="15"/>
  <c r="G29" i="15"/>
  <c r="E13" i="15"/>
  <c r="G13" i="15"/>
  <c r="E15" i="15"/>
  <c r="G15" i="15"/>
  <c r="E26" i="15"/>
  <c r="G26" i="15"/>
  <c r="E34" i="15"/>
  <c r="G34" i="15"/>
  <c r="E10" i="15"/>
  <c r="G10" i="15"/>
  <c r="E16" i="15"/>
  <c r="G16" i="15"/>
  <c r="E21" i="15"/>
  <c r="G21" i="15"/>
  <c r="E27" i="15"/>
  <c r="G27" i="15"/>
  <c r="E42" i="15"/>
  <c r="G42" i="15"/>
  <c r="E28" i="15"/>
  <c r="G28" i="15"/>
  <c r="E39" i="15"/>
  <c r="G39" i="15"/>
  <c r="E36" i="15"/>
  <c r="G36" i="15"/>
  <c r="E17" i="15"/>
  <c r="G17" i="15"/>
  <c r="E41" i="15"/>
  <c r="G41" i="15"/>
  <c r="E37" i="15"/>
  <c r="G37" i="15"/>
  <c r="E35" i="15"/>
  <c r="G35" i="15"/>
  <c r="E3" i="15"/>
  <c r="G3" i="15"/>
  <c r="E5" i="15"/>
  <c r="G5" i="15"/>
  <c r="I3" i="15" l="1"/>
  <c r="I27" i="15"/>
  <c r="I16" i="15"/>
  <c r="I15" i="15"/>
  <c r="I29" i="15"/>
  <c r="I37" i="15"/>
  <c r="I17" i="15"/>
  <c r="I39" i="15"/>
  <c r="I42" i="15"/>
  <c r="I21" i="15"/>
  <c r="I10" i="15"/>
  <c r="I26" i="15"/>
  <c r="I13" i="15"/>
  <c r="I7" i="15"/>
  <c r="I30" i="15"/>
  <c r="I33" i="15"/>
  <c r="I9" i="15"/>
  <c r="I11" i="15"/>
  <c r="I38" i="15"/>
  <c r="I19" i="15"/>
  <c r="I31" i="15"/>
  <c r="I35" i="15"/>
  <c r="I36" i="15"/>
  <c r="I28" i="15"/>
  <c r="I34" i="15"/>
  <c r="I4" i="15"/>
  <c r="I32" i="15"/>
  <c r="I20" i="15"/>
  <c r="I12" i="15"/>
  <c r="I24" i="15"/>
  <c r="I40" i="15"/>
  <c r="I14" i="15"/>
  <c r="I23" i="15"/>
  <c r="I5" i="15"/>
  <c r="I41" i="15"/>
  <c r="I8" i="15"/>
  <c r="I18" i="15"/>
  <c r="I22" i="15"/>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haste +1</t>
        </r>
      </text>
    </comment>
    <comment ref="E7" authorId="0">
      <text>
        <r>
          <rPr>
            <sz val="12"/>
            <color indexed="81"/>
            <rFont val="Times New Roman"/>
            <family val="1"/>
          </rPr>
          <t>See PHB 162</t>
        </r>
      </text>
    </comment>
    <comment ref="B8" authorId="0">
      <text>
        <r>
          <rPr>
            <sz val="12"/>
            <color indexed="81"/>
            <rFont val="Times New Roman"/>
            <family val="1"/>
          </rPr>
          <t>Gloves of Dexterity +2</t>
        </r>
      </text>
    </comment>
    <comment ref="E9" authorId="0">
      <text>
        <r>
          <rPr>
            <sz val="12"/>
            <color indexed="81"/>
            <rFont val="Times New Roman"/>
            <family val="1"/>
          </rPr>
          <t>[(5 * 10 Paladin) * 75%] + [(3 * 10 Pious Templar) * 75%] + (1 * 1 Con) + Improved Toughness</t>
        </r>
      </text>
    </comment>
    <comment ref="E10" authorId="0">
      <text>
        <r>
          <rPr>
            <sz val="12"/>
            <color indexed="81"/>
            <rFont val="Times New Roman"/>
            <family val="1"/>
          </rPr>
          <t>haste +1</t>
        </r>
      </text>
    </comment>
    <comment ref="B12" authorId="0">
      <text>
        <r>
          <rPr>
            <sz val="12"/>
            <color indexed="81"/>
            <rFont val="Times New Roman"/>
            <family val="1"/>
          </rPr>
          <t>Cloak of Charisma +2</t>
        </r>
      </text>
    </comment>
  </commentList>
</comments>
</file>

<file path=xl/comments2.xml><?xml version="1.0" encoding="utf-8"?>
<comments xmlns="http://schemas.openxmlformats.org/spreadsheetml/2006/main">
  <authors>
    <author>Alexis Álvarez</author>
  </authors>
  <commentList>
    <comment ref="F4" authorId="0">
      <text>
        <r>
          <rPr>
            <i/>
            <sz val="12"/>
            <color indexed="81"/>
            <rFont val="Times New Roman"/>
            <family val="1"/>
          </rPr>
          <t>nightshield +3
haste +1</t>
        </r>
      </text>
    </comment>
    <comment ref="F7" authorId="0">
      <text>
        <r>
          <rPr>
            <sz val="12"/>
            <color indexed="81"/>
            <rFont val="Times New Roman"/>
            <family val="1"/>
          </rPr>
          <t>Full Plate +1 (-5)</t>
        </r>
      </text>
    </comment>
    <comment ref="F9" authorId="0">
      <text>
        <r>
          <rPr>
            <sz val="12"/>
            <color indexed="81"/>
            <rFont val="Times New Roman"/>
            <family val="1"/>
          </rPr>
          <t>Full Plate +1 (-5)</t>
        </r>
      </text>
    </comment>
    <comment ref="F16" authorId="0">
      <text>
        <r>
          <rPr>
            <sz val="12"/>
            <color indexed="81"/>
            <rFont val="Times New Roman"/>
            <family val="1"/>
          </rPr>
          <t>Full Plate +1 (-5)</t>
        </r>
      </text>
    </comment>
    <comment ref="F21" authorId="0">
      <text>
        <r>
          <rPr>
            <sz val="12"/>
            <color indexed="81"/>
            <rFont val="Times New Roman"/>
            <family val="1"/>
          </rPr>
          <t>Full Plate +1 (-5)</t>
        </r>
      </text>
    </comment>
    <comment ref="F23" authorId="0">
      <text>
        <r>
          <rPr>
            <sz val="12"/>
            <color indexed="81"/>
            <rFont val="Times New Roman"/>
            <family val="1"/>
          </rPr>
          <t>Full Plate +1 (-5)</t>
        </r>
      </text>
    </comment>
    <comment ref="F27" authorId="0">
      <text>
        <r>
          <rPr>
            <sz val="12"/>
            <color indexed="81"/>
            <rFont val="Times New Roman"/>
            <family val="1"/>
          </rPr>
          <t>Full Plate +1 (-5)</t>
        </r>
      </text>
    </comment>
    <comment ref="F34" authorId="0">
      <text>
        <r>
          <rPr>
            <sz val="12"/>
            <color indexed="81"/>
            <rFont val="Times New Roman"/>
            <family val="1"/>
          </rPr>
          <t>Full Plate +1 (-5)</t>
        </r>
      </text>
    </comment>
    <comment ref="F40" authorId="0">
      <text>
        <r>
          <rPr>
            <sz val="12"/>
            <color indexed="81"/>
            <rFont val="Times New Roman"/>
            <family val="1"/>
          </rPr>
          <t>Full Plate +1 (-5)</t>
        </r>
      </text>
    </comment>
  </commentList>
</comments>
</file>

<file path=xl/comments3.xml><?xml version="1.0" encoding="utf-8"?>
<comments xmlns="http://schemas.openxmlformats.org/spreadsheetml/2006/main">
  <authors>
    <author>Alexis Álvarez</author>
  </authors>
  <commentList>
    <comment ref="D5" authorId="0">
      <text>
        <r>
          <rPr>
            <sz val="12"/>
            <color indexed="81"/>
            <rFont val="Times New Roman"/>
            <family val="1"/>
          </rPr>
          <t>Pure Water</t>
        </r>
      </text>
    </comment>
    <comment ref="D11" authorId="0">
      <text>
        <r>
          <rPr>
            <sz val="12"/>
            <color indexed="81"/>
            <rFont val="Times New Roman"/>
            <family val="1"/>
          </rPr>
          <t>Earth from grave</t>
        </r>
      </text>
    </comment>
    <comment ref="D15" authorId="0">
      <text>
        <r>
          <rPr>
            <sz val="12"/>
            <color indexed="81"/>
            <rFont val="Times New Roman"/>
            <family val="1"/>
          </rPr>
          <t>Imbued weapon</t>
        </r>
      </text>
    </comment>
    <comment ref="D18" authorId="0">
      <text>
        <r>
          <rPr>
            <sz val="12"/>
            <color indexed="81"/>
            <rFont val="Times New Roman"/>
            <family val="1"/>
          </rPr>
          <t>Prism, lens, or monocle</t>
        </r>
      </text>
    </comment>
  </commentList>
</comments>
</file>

<file path=xl/comments4.xml><?xml version="1.0" encoding="utf-8"?>
<comments xmlns="http://schemas.openxmlformats.org/spreadsheetml/2006/main">
  <authors>
    <author>Alexis Álvarez</author>
  </authors>
  <commentList>
    <comment ref="P2" authorId="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P3" authorId="0">
      <text>
        <r>
          <rPr>
            <sz val="12"/>
            <color indexed="81"/>
            <rFont val="Times New Roman"/>
            <family val="1"/>
          </rPr>
          <t xml:space="preserve">Your deity rewards your unquestioning faith and dedication.
</t>
        </r>
        <r>
          <rPr>
            <b/>
            <sz val="12"/>
            <color indexed="81"/>
            <rFont val="Times New Roman"/>
            <family val="1"/>
          </rPr>
          <t xml:space="preserve">Prerequisite:  </t>
        </r>
        <r>
          <rPr>
            <sz val="12"/>
            <color indexed="81"/>
            <rFont val="Times New Roman"/>
            <family val="1"/>
          </rPr>
          <t xml:space="preserve">Must choose a single deity to worship.  Must be within one step of that god’s alignment.
</t>
        </r>
        <r>
          <rPr>
            <b/>
            <sz val="12"/>
            <color indexed="81"/>
            <rFont val="Times New Roman"/>
            <family val="1"/>
          </rPr>
          <t xml:space="preserve">Benefit:  </t>
        </r>
        <r>
          <rPr>
            <sz val="12"/>
            <color indexed="81"/>
            <rFont val="Times New Roman"/>
            <family val="1"/>
          </rPr>
          <t>Once per day when you are about to make a saving throw you may declare that you are using this feat to gain a +2 insight bonus on that saving throw.
This feat also allows you to use a relic (see relics, page 88) of the deity you worship.
Complete Divine 86</t>
        </r>
      </text>
    </comment>
    <comment ref="P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P5" authorId="0">
      <text>
        <r>
          <rPr>
            <sz val="12"/>
            <color indexed="81"/>
            <rFont val="Times New Roman"/>
            <family val="1"/>
          </rPr>
          <t xml:space="preserve">You are significantly tougher than normal.
</t>
        </r>
        <r>
          <rPr>
            <b/>
            <sz val="12"/>
            <color indexed="81"/>
            <rFont val="Times New Roman"/>
            <family val="1"/>
          </rPr>
          <t xml:space="preserve">Prerequisite:  </t>
        </r>
        <r>
          <rPr>
            <sz val="12"/>
            <color indexed="81"/>
            <rFont val="Times New Roman"/>
            <family val="1"/>
          </rPr>
          <t xml:space="preserve">Base Fortitude save bonus +2.
</t>
        </r>
        <r>
          <rPr>
            <b/>
            <sz val="12"/>
            <color indexed="81"/>
            <rFont val="Times New Roman"/>
            <family val="1"/>
          </rPr>
          <t xml:space="preserve">Benefit:  </t>
        </r>
        <r>
          <rPr>
            <sz val="12"/>
            <color indexed="81"/>
            <rFont val="Times New Roman"/>
            <family val="1"/>
          </rPr>
          <t xml:space="preserve">You gain a number of hit points equal to your current Hit Dice.  Each time you gain a HD (such as by gaining a level), you gain 1 additional hit point. If you lose a HD (such as by losing a level), you lose 1 hit point permanently.
</t>
        </r>
        <r>
          <rPr>
            <b/>
            <sz val="12"/>
            <color indexed="81"/>
            <rFont val="Times New Roman"/>
            <family val="1"/>
          </rPr>
          <t xml:space="preserve">Special:  </t>
        </r>
        <r>
          <rPr>
            <sz val="12"/>
            <color indexed="81"/>
            <rFont val="Times New Roman"/>
            <family val="1"/>
          </rPr>
          <t>A fighter may select Improved Toughness as one of his fighter bonus feats.
Complete Warrior 101</t>
        </r>
      </text>
    </comment>
    <comment ref="P8" authorId="0">
      <text>
        <r>
          <rPr>
            <sz val="12"/>
            <color indexed="81"/>
            <rFont val="Times New Roman"/>
            <family val="1"/>
          </rPr>
          <t>The power of a paladin’s aura of evil (see the detect evil spell) is equal to her paladin level, just like the aura of a cleric of an evil deity.
PHB 44</t>
        </r>
      </text>
    </comment>
    <comment ref="P9" authorId="0">
      <text>
        <r>
          <rPr>
            <sz val="12"/>
            <color indexed="81"/>
            <rFont val="Times New Roman"/>
            <family val="1"/>
          </rPr>
          <t>A paladin of tyranny must be of lawful evil alignment and loses all class abilities if he ever willingly commits a good act. Additionally, a paladin of tyranny’s code requires that he respect authority figures as long as they have the strength to rule over the weak, act with discipline (not engaging in random slaughter, keeping firm control over those beneath his station, and so forth), help only those who help him maintain or improve his status, and punish those who challenge authority (unless, of course, such challengers prove more worthy to hold that authority).
Unearthed Arcana 55</t>
        </r>
      </text>
    </comment>
    <comment ref="P10" authorId="0">
      <text>
        <r>
          <rPr>
            <sz val="12"/>
            <color indexed="81"/>
            <rFont val="Times New Roman"/>
            <family val="1"/>
          </rPr>
          <t>At will, a paladin can use detect good, as the spell.
PHB 44</t>
        </r>
      </text>
    </comment>
    <comment ref="P11" authorId="0">
      <text>
        <r>
          <rPr>
            <sz val="12"/>
            <color indexed="81"/>
            <rFont val="Times New Roman"/>
            <family val="1"/>
          </rPr>
          <t>Once per day, a paladin may attempt to smite good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good, the smite has no effect, but the ability is still used up for that day.
At 5th level, and at every five levels thereafter, the paladin may smite good one additional time per day, as indicated on Table 3–12:  The Paladin, to a maximum of five times per day at 20th level.
PHB 44</t>
        </r>
      </text>
    </comment>
    <comment ref="P12" authorId="0">
      <text>
        <r>
          <rPr>
            <sz val="12"/>
            <color indexed="81"/>
            <rFont val="Times New Roman"/>
            <family val="1"/>
          </rPr>
          <t>At 2nd level, a paladin gains a bonus equal to her Charisma bonus (if any) on all saving throws.
PHB 44</t>
        </r>
      </text>
    </comment>
    <comment ref="P13" authorId="0">
      <text>
        <r>
          <rPr>
            <sz val="12"/>
            <color indexed="81"/>
            <rFont val="Times New Roman"/>
            <family val="1"/>
          </rPr>
          <t>Beginning at 2nd level, a paladin of tyranny can cause wounds with a successful touch attack.  Each day she can deal a total number of hit points of damage equal to her paladin level × her Charisma bonus.  An opponent subjected to this attack can make a Will save (DC 10 + 1/2 paladin level + paladin’s Cha modifi er) to halve the damage dealt.
 Alternatively, a paladin of tyranny can use any or all of this power to cure damage to undead creatures, just as an infl ict wounds spell does.  This power otherwise functions identically to the paladin’s lay on hands ability.
UA 54</t>
        </r>
      </text>
    </comment>
    <comment ref="P14" authorId="0">
      <text>
        <r>
          <rPr>
            <sz val="12"/>
            <color indexed="81"/>
            <rFont val="Times New Roman"/>
            <family val="1"/>
          </rPr>
          <t>At 3rd level, a paladin gains immunity to all diseases, including supernatural and magical diseases (such as mummy rot and lycanthropy).
PHB 44</t>
        </r>
      </text>
    </comment>
    <comment ref="P15" authorId="0">
      <text>
        <r>
          <rPr>
            <sz val="12"/>
            <color indexed="81"/>
            <rFont val="Times New Roman"/>
            <family val="1"/>
          </rPr>
          <t xml:space="preserve">Immunity to </t>
        </r>
        <r>
          <rPr>
            <i/>
            <sz val="12"/>
            <color indexed="81"/>
            <rFont val="Times New Roman"/>
            <family val="1"/>
          </rPr>
          <t>compulsion</t>
        </r>
        <r>
          <rPr>
            <sz val="12"/>
            <color indexed="81"/>
            <rFont val="Times New Roman"/>
            <family val="1"/>
          </rPr>
          <t xml:space="preserve"> effects.  Allies within 10' gain +4 morale on saves versus </t>
        </r>
        <r>
          <rPr>
            <i/>
            <sz val="12"/>
            <color indexed="81"/>
            <rFont val="Times New Roman"/>
            <family val="1"/>
          </rPr>
          <t>compulsion</t>
        </r>
        <r>
          <rPr>
            <sz val="12"/>
            <color indexed="81"/>
            <rFont val="Times New Roman"/>
            <family val="1"/>
          </rPr>
          <t>.</t>
        </r>
      </text>
    </comment>
    <comment ref="P17" authorId="0">
      <text>
        <r>
          <rPr>
            <sz val="12"/>
            <color indexed="81"/>
            <rFont val="Times New Roman"/>
            <family val="1"/>
          </rPr>
          <t>Upon reaching 5th level, a paladin gains the service of an unusually intelligent, strong, and loyal steed to serve her in her crusade against evil (see the sidebar).  This mount is usually a heavy warhorse (for a Medium paladin) or a warpony (for a Small paladin).
Once per day, as a full-round action, a paladin may magically call her mount from the celestial realms in which it resides.  The mount immediately appears adjacent to the paladin and remains for 2 hours per paladin level; it may be dismissed at any time as a free action. The mount is the same creature each time it is summoned, though the paladin may release a particular mount from service (if it has grown too old to join her crusade, for instance). Each time the mount is called, it appears in full health, regardless of any damage it may have taken previously. The mount also appears wearing or carrying any gear it had when it was last dismissed (including barding, saddle, saddlebags, and the like). Calling a mount is a conjuration (calling) effect equal to a spell level 1/3 the paladin level.  Should the paladin’s mount die, it immediately disappears, leaving behind any equipment it was carrying.  The paladin may not summon another mount for thirty days or until she gains a paladin level, whichever comes first, even if the mount is somehow returned from the dead.  During this thirty-day period, the paladin takes a –1 penalty on attack and weapon damage rolls.
PHB 44</t>
        </r>
      </text>
    </comment>
    <comment ref="P18" authorId="0">
      <text>
        <r>
          <rPr>
            <sz val="12"/>
            <color indexed="81"/>
            <rFont val="Times New Roman"/>
            <family val="1"/>
          </rPr>
          <t>When a paladin reaches 4th level, she gains the supernatural ability to turn undead.  She may use this ability a number of times per day equal to 3 + her Charisma modifier.  She turns undead as a cleric of three levels lower would. (See Turn or Rebuke Undead, page 159.)
PHB 44</t>
        </r>
      </text>
    </comment>
    <comment ref="P21" authorId="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P22" authorId="0">
      <text>
        <r>
          <rPr>
            <sz val="12"/>
            <color indexed="81"/>
            <rFont val="Times New Roman"/>
            <family val="1"/>
          </rPr>
          <t>Once per day, a pious templar of 2nd level or higher may make a single melee attack with a +4 attack bonus and a damage bonus equal to her pious templar level (if she hits).  The pious templar must declare the smite before making the attack.  Starting at 6th level, a pious templar can smite twice per day and at 10th level, three times per day.
If a pious templar has a smite evil or smite ability (for being a paladin or a cleric with the Destruction domain) already, she can use the ability one extra time per day (two extra times at 7th level). The attack bonus does not increase, but the damage bonus is based on the character’s combined level (pious templar level plus cleric or paladin level).
Complete Divine 51</t>
        </r>
      </text>
    </comment>
    <comment ref="P24" authorId="0">
      <text>
        <r>
          <rPr>
            <sz val="12"/>
            <color indexed="81"/>
            <rFont val="Times New Roman"/>
            <family val="1"/>
          </rPr>
          <t>Starting at 3rd level, pious templars have the ability to shrug off some amount of injury from each blow or attack. A pious templar gains damage reduction 1/—.  At 7th level, this damage reduction rises to 2/—.
Complete Divine 51</t>
        </r>
      </text>
    </comment>
  </commentList>
</comments>
</file>

<file path=xl/comments5.xml><?xml version="1.0" encoding="utf-8"?>
<comments xmlns="http://schemas.openxmlformats.org/spreadsheetml/2006/main">
  <authors>
    <author>Alexis Álvarez</author>
  </authors>
  <commentList>
    <comment ref="B4" authorId="0">
      <text>
        <r>
          <rPr>
            <sz val="12"/>
            <color indexed="81"/>
            <rFont val="Times New Roman"/>
            <family val="1"/>
          </rPr>
          <t>Weapon Specialization +2 dmg</t>
        </r>
      </text>
    </comment>
    <comment ref="D12" authorId="0">
      <text>
        <r>
          <rPr>
            <sz val="12"/>
            <color indexed="81"/>
            <rFont val="Times New Roman"/>
            <family val="1"/>
          </rPr>
          <t>Balance, Climb, Escape Artist, Hide, Jump, Move Silently, Sleight of Hand, Tumble.</t>
        </r>
      </text>
    </comment>
    <comment ref="A14" authorId="0">
      <text>
        <r>
          <rPr>
            <sz val="12"/>
            <color indexed="81"/>
            <rFont val="Times New Roman"/>
            <family val="1"/>
          </rPr>
          <t>Upon command, an animated shield floats within 2 feet of the wielder, protecting her as if she were using it herself but freeing up both her hands. Only one shield can protect a character at a time.  A character with an animated shield still takes any penalties associated with shield use, such as armor check penalty, arcane spell failure chance, and nonproficiency.
Strong transmutation; CL 12th; Craft Magic Arms and Armor,
animate objects; Price +2 bonus.
DMG 218</t>
        </r>
      </text>
    </comment>
  </commentList>
</comments>
</file>

<file path=xl/comments6.xml><?xml version="1.0" encoding="utf-8"?>
<comments xmlns="http://schemas.openxmlformats.org/spreadsheetml/2006/main">
  <authors>
    <author>Alexis Álvarez</author>
  </authors>
  <commentList>
    <comment ref="A6" authorId="0">
      <text>
        <r>
          <rPr>
            <b/>
            <sz val="12"/>
            <color indexed="81"/>
            <rFont val="Times New Roman"/>
            <family val="1"/>
          </rPr>
          <t xml:space="preserve">Price (Item Level):  </t>
        </r>
        <r>
          <rPr>
            <sz val="12"/>
            <color indexed="81"/>
            <rFont val="Times New Roman"/>
            <family val="1"/>
          </rPr>
          <t xml:space="preserve">500 gp (3rd) (least); 1,500 gp (5th)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bright green, circular crystal is pleasantly warm to the touch.
A crystal of adaptation protects you from hostile environments, both terrestrial and extraplanar.
</t>
        </r>
        <r>
          <rPr>
            <b/>
            <sz val="12"/>
            <color indexed="81"/>
            <rFont val="Times New Roman"/>
            <family val="1"/>
          </rPr>
          <t xml:space="preserve">Least:  </t>
        </r>
        <r>
          <rPr>
            <sz val="12"/>
            <color indexed="81"/>
            <rFont val="Times New Roman"/>
            <family val="1"/>
          </rPr>
          <t xml:space="preserve">This augment crystal protects you from temperature extremes as an </t>
        </r>
        <r>
          <rPr>
            <i/>
            <sz val="12"/>
            <color indexed="81"/>
            <rFont val="Times New Roman"/>
            <family val="1"/>
          </rPr>
          <t xml:space="preserve">endure elements </t>
        </r>
        <r>
          <rPr>
            <sz val="12"/>
            <color indexed="81"/>
            <rFont val="Times New Roman"/>
            <family val="1"/>
          </rPr>
          <t>spell.
MIC 24</t>
        </r>
      </text>
    </comment>
    <comment ref="A7" authorId="0">
      <text>
        <r>
          <rPr>
            <sz val="12"/>
            <color indexed="81"/>
            <rFont val="Times New Roman"/>
            <family val="1"/>
          </rPr>
          <t>This seemingly normal pearl of average size and luster is a potent aid to all spellcasters who prepare spells (clerics, druids, rangers, paladins, and wizards).  Once per day on command, a pearl of power enables the possessor to recall any one spell that she had prepared and then cast.  The spell is then prepared again, just as if it had not been cast.  The spell must be of a particular level, depending on the pearl.  Different pearls exist for recalling one spell per day of each level from 1st through 9th and for the recall of two spells per day (each of a different level, 6th or lower).
DMG 263</t>
        </r>
      </text>
    </comment>
    <comment ref="A8" authorId="0">
      <text>
        <r>
          <rPr>
            <sz val="12"/>
            <color indexed="81"/>
            <rFont val="Times New Roman"/>
            <family val="1"/>
          </rPr>
          <t xml:space="preserve">This lightweight and fashionable cloak has a highly decorative silver trim.  When in a character’s possession, it adds a +2, +4, or +6 enhancement bonus to her Charisma score.
Moderate transmutation; CL 8th; Craft Wondrous Item, </t>
        </r>
        <r>
          <rPr>
            <i/>
            <sz val="12"/>
            <color indexed="81"/>
            <rFont val="Times New Roman"/>
            <family val="1"/>
          </rPr>
          <t>eagle’s splendor</t>
        </r>
        <r>
          <rPr>
            <sz val="12"/>
            <color indexed="81"/>
            <rFont val="Times New Roman"/>
            <family val="1"/>
          </rPr>
          <t>; Price 4,000 gp (+2), 16,000 gp (+4), 36,000 gp (+6); Weight 2 lb.
DMG 253</t>
        </r>
      </text>
    </comment>
    <comment ref="A9" authorId="0">
      <text>
        <r>
          <rPr>
            <sz val="12"/>
            <color indexed="81"/>
            <rFont val="Times New Roman"/>
            <family val="1"/>
          </rPr>
          <t xml:space="preserve">These thin leather gloves are very flexible and allow for delicate manipulation.  They add to the wearer’s Dexterity score in the form of an enhancement bonus of +2, +4, or +6.
Both gloves must be worn for the magic to be effective.
Moderate transmutation; CL 8th; Craft Wondrous Item, </t>
        </r>
        <r>
          <rPr>
            <i/>
            <sz val="12"/>
            <color indexed="81"/>
            <rFont val="Times New Roman"/>
            <family val="1"/>
          </rPr>
          <t>cat’s grace</t>
        </r>
        <r>
          <rPr>
            <sz val="12"/>
            <color indexed="81"/>
            <rFont val="Times New Roman"/>
            <family val="1"/>
          </rPr>
          <t>; Price 4,000 gp (+2), 16,000 gp (+4), 36,000 gp (+6).
DMG 257</t>
        </r>
      </text>
    </comment>
  </commentList>
</comments>
</file>

<file path=xl/sharedStrings.xml><?xml version="1.0" encoding="utf-8"?>
<sst xmlns="http://schemas.openxmlformats.org/spreadsheetml/2006/main" count="579" uniqueCount="330">
  <si>
    <t>Race:</t>
  </si>
  <si>
    <t>Sex:</t>
  </si>
  <si>
    <t>Strength:</t>
  </si>
  <si>
    <t>Dexterity:</t>
  </si>
  <si>
    <t>Level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</si>
  <si>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</si>
  <si>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</si>
  <si>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</si>
  <si>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</si>
  <si>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</si>
  <si>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</si>
  <si>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</si>
  <si>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</si>
  <si>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</si>
  <si>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</si>
  <si>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</si>
  <si>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</si>
  <si>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</si>
  <si>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</si>
  <si>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</si>
  <si>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</si>
  <si>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</si>
  <si>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</si>
  <si>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</si>
  <si>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</si>
  <si>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</si>
  <si>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</si>
  <si>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</si>
  <si>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</si>
  <si>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</si>
  <si>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</si>
  <si>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</si>
  <si>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</si>
  <si>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</si>
  <si>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</si>
  <si>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</si>
  <si>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</si>
  <si>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</si>
  <si>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</si>
  <si>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</si>
  <si>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</si>
  <si>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</si>
  <si>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</si>
  <si>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</si>
  <si>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</si>
  <si>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</si>
  <si>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</si>
  <si>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</si>
  <si>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</si>
  <si>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</si>
  <si>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</si>
  <si>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</si>
  <si>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</si>
  <si>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</si>
  <si>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</si>
  <si>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</si>
  <si>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</si>
  <si>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</si>
  <si>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</si>
  <si>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</si>
  <si>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</si>
  <si>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</si>
  <si>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</si>
  <si>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</si>
  <si>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</si>
  <si>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</si>
  <si>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</si>
  <si>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</si>
  <si>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</si>
  <si>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</si>
  <si>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</si>
  <si>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</si>
  <si>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</si>
  <si>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</si>
  <si>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</si>
  <si>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</si>
  <si>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</si>
  <si>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</si>
  <si>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</si>
  <si>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</si>
  <si>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</si>
  <si>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Spell</t>
  </si>
  <si>
    <t>Cast?</t>
  </si>
  <si>
    <t>¨</t>
  </si>
  <si>
    <t>Languages</t>
  </si>
  <si>
    <t>Equipment Worn</t>
  </si>
  <si>
    <t>Item</t>
  </si>
  <si>
    <t>Mass</t>
  </si>
  <si>
    <t>Effects/</t>
  </si>
  <si>
    <t>Notes</t>
  </si>
  <si>
    <t>Equipment Carried</t>
  </si>
  <si>
    <t>Check</t>
  </si>
  <si>
    <t>Arcane</t>
  </si>
  <si>
    <t>Speed</t>
  </si>
  <si>
    <t>Human</t>
  </si>
  <si>
    <t>Craft:  (type)</t>
  </si>
  <si>
    <t>Speak Language</t>
  </si>
  <si>
    <t>Knowledge:  Religion</t>
  </si>
  <si>
    <t>Perform:  (type)</t>
  </si>
  <si>
    <t>Sleight of Hand</t>
  </si>
  <si>
    <t>Survival</t>
  </si>
  <si>
    <t>Touch AC:</t>
  </si>
  <si>
    <t>Attack Bonus:</t>
  </si>
  <si>
    <t>Prepared Spells</t>
  </si>
  <si>
    <t>Divine Health</t>
  </si>
  <si>
    <t>General Feats</t>
  </si>
  <si>
    <t>DC</t>
  </si>
  <si>
    <t>Weapon Proficiencies</t>
  </si>
  <si>
    <t>School</t>
  </si>
  <si>
    <t>Components</t>
  </si>
  <si>
    <t>Casting</t>
  </si>
  <si>
    <t>Range</t>
  </si>
  <si>
    <t>Duration</t>
  </si>
  <si>
    <t>Create Water</t>
  </si>
  <si>
    <t>Conjuration</t>
  </si>
  <si>
    <t>V S</t>
  </si>
  <si>
    <t>1 SA</t>
  </si>
  <si>
    <t>25’ + 2½’/lvl</t>
  </si>
  <si>
    <t>Instant</t>
  </si>
  <si>
    <t>2 gallons/level</t>
  </si>
  <si>
    <t>Universal</t>
  </si>
  <si>
    <t>Touch</t>
  </si>
  <si>
    <t>1 min/lvl</t>
  </si>
  <si>
    <t>Detect Poison</t>
  </si>
  <si>
    <t>Divination</t>
  </si>
  <si>
    <t>1 minute</t>
  </si>
  <si>
    <t>Evocation</t>
  </si>
  <si>
    <t>10 min/lvl</t>
  </si>
  <si>
    <t>Read Magic</t>
  </si>
  <si>
    <t>V S F</t>
  </si>
  <si>
    <t>Personal</t>
  </si>
  <si>
    <t>Resistance</t>
  </si>
  <si>
    <t>Abjuration</t>
  </si>
  <si>
    <t>V S M/DF</t>
  </si>
  <si>
    <t>+1 all saves</t>
  </si>
  <si>
    <t>Virtue</t>
  </si>
  <si>
    <t>V S DF</t>
  </si>
  <si>
    <t>+1 HP to target</t>
  </si>
  <si>
    <t>50’</t>
  </si>
  <si>
    <t>+/-1 Att. &amp; vs Fear</t>
  </si>
  <si>
    <t>V S M</t>
  </si>
  <si>
    <t>1 liter</t>
  </si>
  <si>
    <t>Command</t>
  </si>
  <si>
    <t>V</t>
  </si>
  <si>
    <t>1 round</t>
  </si>
  <si>
    <t>Single word command, PHB 211</t>
  </si>
  <si>
    <t>Cure Light Wounds</t>
  </si>
  <si>
    <t>1d8 + 5 HP</t>
  </si>
  <si>
    <t>Divine Favor</t>
  </si>
  <si>
    <t>+1 Luck bonus / 3 levels</t>
  </si>
  <si>
    <t>Endure Elements</t>
  </si>
  <si>
    <t>24 hours</t>
  </si>
  <si>
    <t>Element (5)</t>
  </si>
  <si>
    <t>Magic Weapon</t>
  </si>
  <si>
    <t>V S F/DF</t>
  </si>
  <si>
    <t>+1 enhancement</t>
  </si>
  <si>
    <t>Detect Undead</t>
  </si>
  <si>
    <t>PHB 205</t>
  </si>
  <si>
    <t>PHB 220</t>
  </si>
  <si>
    <t>PHB 219</t>
  </si>
  <si>
    <t>PHB 266</t>
  </si>
  <si>
    <t>PHB 269</t>
  </si>
  <si>
    <t>Atk</t>
  </si>
  <si>
    <t>Conduit of Life</t>
  </si>
  <si>
    <t>Complete Champion 118</t>
  </si>
  <si>
    <t>Divine Presence</t>
  </si>
  <si>
    <t>Complete Champion 119</t>
  </si>
  <si>
    <t>Master Cavalier</t>
  </si>
  <si>
    <t>1 rnd/lvl</t>
  </si>
  <si>
    <t>Complete Champion 125</t>
  </si>
  <si>
    <t>Summon Holy Symbol</t>
  </si>
  <si>
    <t>Complete Champion 128</t>
  </si>
  <si>
    <t>Touch of Restoration</t>
  </si>
  <si>
    <t>Complete Champion 129</t>
  </si>
  <si>
    <t>Turn Anathema</t>
  </si>
  <si>
    <t>10 minutes</t>
  </si>
  <si>
    <t>War Mount</t>
  </si>
  <si>
    <t>Benediction</t>
  </si>
  <si>
    <t>1 FR</t>
  </si>
  <si>
    <t>Complete Champion 116</t>
  </si>
  <si>
    <t>Lesser Restoration</t>
  </si>
  <si>
    <t>Restores attribute pts.</t>
  </si>
  <si>
    <t>2</t>
  </si>
  <si>
    <t>Female</t>
  </si>
  <si>
    <t>Special Mount</t>
  </si>
  <si>
    <t>Divine Sacrifice</t>
  </si>
  <si>
    <t>Complete Divine 163</t>
  </si>
  <si>
    <t>Saddlebags</t>
  </si>
  <si>
    <t>Military Saddle</t>
  </si>
  <si>
    <t>Belt Pouch</t>
  </si>
  <si>
    <t>Whetstone</t>
  </si>
  <si>
    <t>Traveler’s outfit</t>
  </si>
  <si>
    <t>Roll</t>
  </si>
  <si>
    <t>Paladin 1</t>
  </si>
  <si>
    <t>Bane</t>
  </si>
  <si>
    <t>Curse Water</t>
  </si>
  <si>
    <t>Curse Weapon</t>
  </si>
  <si>
    <t>Prot. fr. Chaos</t>
  </si>
  <si>
    <t>All Armor and Shields (not tower)</t>
  </si>
  <si>
    <t>Simple and Martial Weapons</t>
  </si>
  <si>
    <t>30’ (20’)</t>
  </si>
  <si>
    <t>five</t>
  </si>
  <si>
    <t>1d10</t>
  </si>
  <si>
    <t>Deadly Touch</t>
  </si>
  <si>
    <t>Divine Grace</t>
  </si>
  <si>
    <t>Move:</t>
  </si>
  <si>
    <t>Paladin 2</t>
  </si>
  <si>
    <t>Spells Granted</t>
  </si>
  <si>
    <t>Mount Encumbrance:</t>
  </si>
  <si>
    <t>19-20/x2</t>
  </si>
  <si>
    <t>Bludgeon</t>
  </si>
  <si>
    <t>Faith</t>
  </si>
  <si>
    <t>Played by Jed</t>
  </si>
  <si>
    <t>Paladin</t>
  </si>
  <si>
    <t>Lawful Good</t>
  </si>
  <si>
    <t>Victoria Greystone</t>
  </si>
  <si>
    <t>Pious Templar</t>
  </si>
  <si>
    <t>FF AC:</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</si>
  <si>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</si>
  <si>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Paladin 3</t>
  </si>
  <si>
    <t>Paladin 4</t>
  </si>
  <si>
    <t>Paladin 5</t>
  </si>
  <si>
    <t>Pious Templar 1</t>
  </si>
  <si>
    <t>Pious Templar 2</t>
  </si>
  <si>
    <t>Pious Templar 3</t>
  </si>
  <si>
    <t>Knowledge:  Nobility</t>
  </si>
  <si>
    <t>Aura of Good 1/day</t>
  </si>
  <si>
    <t>Code of Conduct</t>
  </si>
  <si>
    <t>Detect Evil 1/day</t>
  </si>
  <si>
    <t>Aura of Hope</t>
  </si>
  <si>
    <t>Cure Disease</t>
  </si>
  <si>
    <t>Turn Undead</t>
  </si>
  <si>
    <t>Silver Holy Symbol</t>
  </si>
  <si>
    <t>Full Plate +1</t>
  </si>
  <si>
    <t>Lance</t>
  </si>
  <si>
    <t>Cloak of Charisma +2</t>
  </si>
  <si>
    <t>Gloves of Dexterity +2</t>
  </si>
  <si>
    <t>Crystal of Adaptation, Least</t>
  </si>
  <si>
    <t>Scrolls and Potions</t>
  </si>
  <si>
    <t>CLev</t>
  </si>
  <si>
    <t>Value</t>
  </si>
  <si>
    <t>1</t>
  </si>
  <si>
    <t>On Mount</t>
  </si>
  <si>
    <t>Lance (see Weapons)</t>
  </si>
  <si>
    <t>on mount</t>
  </si>
  <si>
    <t>Deity:</t>
  </si>
  <si>
    <t>Torm</t>
  </si>
  <si>
    <t>Male</t>
  </si>
  <si>
    <t>Initiative:</t>
  </si>
  <si>
    <t>Size:</t>
  </si>
  <si>
    <t>Medium</t>
  </si>
  <si>
    <t>Wlk/Brw/Clm:</t>
  </si>
  <si>
    <t>TAC/AC:</t>
  </si>
  <si>
    <t>BAB:</t>
  </si>
  <si>
    <t>Fort:</t>
  </si>
  <si>
    <t>Ref:</t>
  </si>
  <si>
    <t>Will:</t>
  </si>
  <si>
    <t>Mount</t>
  </si>
  <si>
    <t>+1</t>
  </si>
  <si>
    <t>Heavy Warhorse</t>
  </si>
  <si>
    <t>MW Silver Heavy Flail</t>
  </si>
  <si>
    <t>Ruby Dust</t>
  </si>
  <si>
    <t>1d6</t>
  </si>
  <si>
    <t>x2</t>
  </si>
  <si>
    <t>30’</t>
  </si>
  <si>
    <t>Javelins, 4</t>
  </si>
  <si>
    <t>1d8</t>
  </si>
  <si>
    <t>x3</t>
  </si>
  <si>
    <t>Piercing</t>
  </si>
  <si>
    <t>Common</t>
  </si>
  <si>
    <t>Human:  Power Attack</t>
  </si>
  <si>
    <t>includes Weapon Focus bonus</t>
  </si>
  <si>
    <t>Slashing</t>
  </si>
  <si>
    <t>Pearls of Power, 1st level, 4</t>
  </si>
  <si>
    <t>Total Equity:</t>
  </si>
  <si>
    <t>bypasses lycanthropes’ DR</t>
  </si>
  <si>
    <t>one</t>
  </si>
  <si>
    <r>
      <t xml:space="preserve">as </t>
    </r>
    <r>
      <rPr>
        <i/>
        <sz val="12"/>
        <rFont val="Times New Roman"/>
        <family val="1"/>
      </rPr>
      <t xml:space="preserve">endure elements </t>
    </r>
    <r>
      <rPr>
        <sz val="12"/>
        <rFont val="Times New Roman"/>
        <family val="1"/>
      </rPr>
      <t>spell</t>
    </r>
  </si>
  <si>
    <t>20’</t>
  </si>
  <si>
    <t>Animated Heavy Darkwood Shield +1</t>
  </si>
  <si>
    <t>-</t>
  </si>
  <si>
    <r>
      <t xml:space="preserve">Spell Component:  </t>
    </r>
    <r>
      <rPr>
        <i/>
        <sz val="12"/>
        <rFont val="Times New Roman"/>
        <family val="1"/>
      </rPr>
      <t>continual flame</t>
    </r>
    <r>
      <rPr>
        <sz val="12"/>
        <rFont val="Times New Roman"/>
        <family val="1"/>
      </rPr>
      <t>, 1 casting</t>
    </r>
  </si>
  <si>
    <t>Wealth Cap:</t>
  </si>
  <si>
    <t>Remaining Balance:</t>
  </si>
  <si>
    <t>0th</t>
  </si>
  <si>
    <t>1st</t>
  </si>
  <si>
    <t>2nd</t>
  </si>
  <si>
    <t>3rd</t>
  </si>
  <si>
    <t>4th</t>
  </si>
  <si>
    <t>5th</t>
  </si>
  <si>
    <t>6th</t>
  </si>
  <si>
    <t>7th</t>
  </si>
  <si>
    <t>Total Daily Spells</t>
  </si>
  <si>
    <t>Spells by Level</t>
  </si>
  <si>
    <t>Paladin Spells</t>
  </si>
  <si>
    <t>Pious Templar Spells</t>
  </si>
  <si>
    <t>Wisdom Bonus 1</t>
  </si>
  <si>
    <t>Wisdom Bonus 2</t>
  </si>
  <si>
    <t>Bless Weapon</t>
  </si>
  <si>
    <t>Transmutation</t>
  </si>
  <si>
    <t>Enchantment</t>
  </si>
  <si>
    <t>Prot. fr. Evil</t>
  </si>
  <si>
    <t>Paladin Features</t>
  </si>
  <si>
    <t>Pious Templar Features</t>
  </si>
  <si>
    <t>Mettle</t>
  </si>
  <si>
    <t>Smite +1/day (see Smith Evil above)</t>
  </si>
  <si>
    <t>Damage Reduction -/1</t>
  </si>
  <si>
    <t>True Believer bonus +2 when invoked</t>
  </si>
  <si>
    <t>40’</t>
  </si>
  <si>
    <t>0’</t>
  </si>
  <si>
    <t>1st:  True Believer</t>
  </si>
  <si>
    <t>3rd:  Weapon Focus:  Greatsword</t>
  </si>
  <si>
    <t>2d6+2</t>
  </si>
  <si>
    <t>Greatsword +1</t>
  </si>
  <si>
    <t>Brant</t>
  </si>
  <si>
    <t>Smite Evil 2/day (+4 Att/+8 Dmg)</t>
  </si>
  <si>
    <t>Rhino’s Rush</t>
  </si>
  <si>
    <t>Swift</t>
  </si>
  <si>
    <t>Spell Compendium 176</t>
  </si>
  <si>
    <t>Protection from Evil</t>
  </si>
  <si>
    <t>Bull’s Strength</t>
  </si>
  <si>
    <t>6th:  Improved Toughness</t>
  </si>
  <si>
    <t>Weapon Specialization:  Greatsword</t>
  </si>
  <si>
    <t>+3 +1 -1</t>
  </si>
  <si>
    <t>+4 +1 +2</t>
  </si>
  <si>
    <t>+4</t>
  </si>
  <si>
    <t>þ</t>
  </si>
  <si>
    <t>Grapple</t>
  </si>
  <si>
    <t>Skill/Save</t>
  </si>
  <si>
    <t>-5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</si>
</sst>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68">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i/>
      <sz val="18"/>
      <color indexed="53"/>
      <name val="Times New Roman"/>
      <family val="1"/>
    </font>
    <font>
      <sz val="13"/>
      <name val="Wingdings"/>
      <charset val="2"/>
    </font>
    <font>
      <i/>
      <sz val="14"/>
      <color indexed="57"/>
      <name val="Times New Roman"/>
      <family val="1"/>
    </font>
    <font>
      <sz val="13"/>
      <color indexed="12"/>
      <name val="Times New Roman"/>
      <family val="1"/>
    </font>
    <font>
      <sz val="12"/>
      <color indexed="81"/>
      <name val="Times New Roman"/>
      <family val="1"/>
    </font>
    <font>
      <i/>
      <sz val="12"/>
      <color indexed="81"/>
      <name val="Times New Roman"/>
      <family val="1"/>
    </font>
    <font>
      <i/>
      <sz val="14"/>
      <color indexed="10"/>
      <name val="Times New Roman"/>
      <family val="1"/>
    </font>
    <font>
      <i/>
      <sz val="18"/>
      <color indexed="21"/>
      <name val="Times New Roman"/>
      <family val="1"/>
    </font>
    <font>
      <i/>
      <sz val="17"/>
      <name val="Times New Roman"/>
      <family val="1"/>
    </font>
    <font>
      <i/>
      <sz val="12"/>
      <color indexed="52"/>
      <name val="Times New Roman"/>
      <family val="1"/>
    </font>
    <font>
      <i/>
      <sz val="22"/>
      <color indexed="14"/>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i/>
      <sz val="12"/>
      <name val="Times New Roman"/>
      <family val="1"/>
    </font>
    <font>
      <i/>
      <sz val="20"/>
      <color rgb="FFFFC00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2"/>
      <name val="Times New Roman"/>
      <family val="1"/>
      <charset val="1"/>
    </font>
    <font>
      <sz val="10"/>
      <name val="Arial"/>
      <family val="2"/>
    </font>
    <font>
      <b/>
      <sz val="12"/>
      <color indexed="81"/>
      <name val="Times New Roman"/>
      <family val="1"/>
    </font>
    <font>
      <b/>
      <sz val="12"/>
      <color theme="0"/>
      <name val="Times New Roman"/>
      <family val="1"/>
    </font>
    <font>
      <b/>
      <sz val="12"/>
      <color rgb="FF0000FF"/>
      <name val="Times New Roman"/>
      <family val="1"/>
    </font>
    <font>
      <sz val="12"/>
      <color rgb="FF0000FF"/>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7" tint="0.39997558519241921"/>
        <bgColor indexed="64"/>
      </patternFill>
    </fill>
    <fill>
      <patternFill patternType="solid">
        <fgColor indexed="10"/>
        <bgColor indexed="64"/>
      </patternFill>
    </fill>
    <fill>
      <patternFill patternType="solid">
        <fgColor rgb="FF0000FF"/>
        <bgColor indexed="64"/>
      </patternFill>
    </fill>
    <fill>
      <patternFill patternType="solid">
        <fgColor theme="0" tint="-0.14999847407452621"/>
        <bgColor indexed="64"/>
      </patternFill>
    </fill>
    <fill>
      <patternFill patternType="solid">
        <fgColor rgb="FFFFFF00"/>
        <bgColor indexed="64"/>
      </patternFill>
    </fill>
  </fills>
  <borders count="11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double">
        <color indexed="64"/>
      </left>
      <right/>
      <top style="hair">
        <color indexed="64"/>
      </top>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auto="1"/>
      </left>
      <right style="medium">
        <color auto="1"/>
      </right>
      <top style="double">
        <color auto="1"/>
      </top>
      <bottom style="thin">
        <color auto="1"/>
      </bottom>
      <diagonal/>
    </border>
    <border>
      <left style="hair">
        <color indexed="64"/>
      </left>
      <right style="double">
        <color indexed="64"/>
      </right>
      <top style="medium">
        <color indexed="64"/>
      </top>
      <bottom style="hair">
        <color indexed="64"/>
      </bottom>
      <diagonal/>
    </border>
  </borders>
  <cellStyleXfs count="9">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62" fillId="0" borderId="0"/>
    <xf numFmtId="0" fontId="63"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497">
    <xf numFmtId="0" fontId="0" fillId="0" borderId="0" xfId="0"/>
    <xf numFmtId="0" fontId="4" fillId="0" borderId="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4" fillId="0" borderId="0" xfId="0" applyNumberFormat="1" applyFont="1" applyBorder="1" applyAlignment="1">
      <alignment horizontal="left"/>
    </xf>
    <xf numFmtId="0" fontId="37" fillId="0" borderId="62" xfId="0" applyFont="1" applyBorder="1" applyAlignment="1">
      <alignment horizontal="centerContinuous" vertical="center" wrapText="1"/>
    </xf>
    <xf numFmtId="0" fontId="37" fillId="0" borderId="63" xfId="0" applyFont="1" applyBorder="1" applyAlignment="1">
      <alignment horizontal="centerContinuous" vertical="center" wrapText="1"/>
    </xf>
    <xf numFmtId="0" fontId="41" fillId="0" borderId="18" xfId="0" applyFont="1" applyBorder="1" applyAlignment="1">
      <alignment horizontal="centerContinuous" vertical="center" wrapText="1"/>
    </xf>
    <xf numFmtId="164" fontId="4" fillId="0" borderId="55" xfId="0" applyNumberFormat="1" applyFont="1" applyBorder="1" applyAlignment="1">
      <alignment horizontal="center" vertical="center"/>
    </xf>
    <xf numFmtId="164" fontId="4" fillId="0" borderId="46" xfId="0" applyNumberFormat="1" applyFont="1" applyFill="1" applyBorder="1" applyAlignment="1">
      <alignment horizontal="center" vertical="center"/>
    </xf>
    <xf numFmtId="164" fontId="4" fillId="0" borderId="46" xfId="0" applyNumberFormat="1" applyFont="1" applyBorder="1" applyAlignment="1">
      <alignment horizontal="center" vertical="center"/>
    </xf>
    <xf numFmtId="0" fontId="51" fillId="11" borderId="43" xfId="0" applyNumberFormat="1" applyFont="1" applyFill="1" applyBorder="1" applyAlignment="1">
      <alignment horizontal="center" vertical="center" wrapText="1"/>
    </xf>
    <xf numFmtId="0" fontId="11" fillId="3" borderId="44" xfId="0" applyNumberFormat="1"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21" xfId="0" applyFont="1" applyFill="1" applyBorder="1" applyAlignment="1">
      <alignment horizontal="centerContinuous" vertical="center" wrapText="1"/>
    </xf>
    <xf numFmtId="0" fontId="11" fillId="3" borderId="22" xfId="0" applyFont="1" applyFill="1" applyBorder="1" applyAlignment="1">
      <alignment horizontal="center" vertical="center" wrapText="1"/>
    </xf>
    <xf numFmtId="0" fontId="11" fillId="3" borderId="22" xfId="0" applyNumberFormat="1" applyFont="1" applyFill="1" applyBorder="1" applyAlignment="1">
      <alignment horizontal="center" vertical="center" wrapText="1"/>
    </xf>
    <xf numFmtId="0" fontId="3" fillId="0" borderId="0" xfId="0" applyFont="1" applyBorder="1" applyAlignment="1">
      <alignment vertical="center" wrapText="1"/>
    </xf>
    <xf numFmtId="0" fontId="1" fillId="0" borderId="46" xfId="0" applyFont="1" applyFill="1" applyBorder="1" applyAlignment="1">
      <alignment horizontal="center" vertical="center"/>
    </xf>
    <xf numFmtId="49" fontId="1" fillId="0" borderId="46" xfId="2" applyNumberFormat="1" applyFont="1" applyFill="1" applyBorder="1" applyAlignment="1">
      <alignment horizontal="center" vertical="center"/>
    </xf>
    <xf numFmtId="0" fontId="1" fillId="0" borderId="46" xfId="0" applyFont="1" applyFill="1" applyBorder="1" applyAlignment="1">
      <alignment horizontal="center" vertical="center" shrinkToFit="1"/>
    </xf>
    <xf numFmtId="0" fontId="1" fillId="0" borderId="46" xfId="0" quotePrefix="1" applyFont="1" applyBorder="1" applyAlignment="1">
      <alignment horizontal="center" vertical="center" wrapText="1"/>
    </xf>
    <xf numFmtId="49" fontId="1" fillId="0" borderId="46" xfId="2" applyNumberFormat="1" applyFont="1" applyBorder="1" applyAlignment="1">
      <alignment horizontal="center" vertical="center"/>
    </xf>
    <xf numFmtId="1" fontId="55" fillId="11" borderId="82" xfId="0" applyNumberFormat="1" applyFont="1" applyFill="1" applyBorder="1" applyAlignment="1">
      <alignment horizontal="center" vertical="center"/>
    </xf>
    <xf numFmtId="1" fontId="55" fillId="11" borderId="81" xfId="0" applyNumberFormat="1" applyFont="1" applyFill="1" applyBorder="1" applyAlignment="1">
      <alignment horizontal="center" vertical="center"/>
    </xf>
    <xf numFmtId="1" fontId="1" fillId="0" borderId="79" xfId="0" applyNumberFormat="1" applyFont="1" applyBorder="1" applyAlignment="1">
      <alignment horizontal="center" vertical="center"/>
    </xf>
    <xf numFmtId="1" fontId="1" fillId="0" borderId="83" xfId="0" applyNumberFormat="1" applyFont="1" applyBorder="1" applyAlignment="1">
      <alignment horizontal="center" vertical="center"/>
    </xf>
    <xf numFmtId="0" fontId="2" fillId="0" borderId="0" xfId="0" applyFont="1" applyBorder="1" applyAlignment="1">
      <alignment horizontal="centerContinuous" vertical="center"/>
    </xf>
    <xf numFmtId="0" fontId="4" fillId="0" borderId="0" xfId="0" applyFont="1" applyBorder="1" applyAlignment="1">
      <alignment vertical="center"/>
    </xf>
    <xf numFmtId="0" fontId="21" fillId="13" borderId="15" xfId="0" applyFont="1" applyFill="1" applyBorder="1" applyAlignment="1">
      <alignment horizontal="center" vertical="center"/>
    </xf>
    <xf numFmtId="0" fontId="21" fillId="13" borderId="16" xfId="0" applyFont="1" applyFill="1" applyBorder="1" applyAlignment="1">
      <alignment horizontal="center" vertical="center"/>
    </xf>
    <xf numFmtId="49" fontId="21" fillId="13" borderId="16" xfId="0" applyNumberFormat="1" applyFont="1" applyFill="1" applyBorder="1" applyAlignment="1">
      <alignment horizontal="center" vertical="center"/>
    </xf>
    <xf numFmtId="0" fontId="21" fillId="13" borderId="20" xfId="0" applyFont="1" applyFill="1" applyBorder="1" applyAlignment="1">
      <alignment horizontal="center" vertical="center"/>
    </xf>
    <xf numFmtId="0" fontId="54" fillId="11" borderId="20" xfId="0" applyFont="1" applyFill="1" applyBorder="1" applyAlignment="1">
      <alignment horizontal="center" vertical="center"/>
    </xf>
    <xf numFmtId="0" fontId="21" fillId="13" borderId="1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52" xfId="0" applyFont="1" applyFill="1" applyBorder="1" applyAlignment="1">
      <alignment horizontal="center" vertical="center"/>
    </xf>
    <xf numFmtId="49" fontId="1" fillId="0" borderId="52" xfId="2" applyNumberFormat="1" applyFont="1" applyFill="1" applyBorder="1" applyAlignment="1">
      <alignment horizontal="center" vertical="center"/>
    </xf>
    <xf numFmtId="0" fontId="1" fillId="0" borderId="52" xfId="0" applyFont="1" applyBorder="1" applyAlignment="1">
      <alignment horizontal="center" vertical="center"/>
    </xf>
    <xf numFmtId="164" fontId="1" fillId="0" borderId="52" xfId="0" applyNumberFormat="1" applyFont="1" applyFill="1" applyBorder="1" applyAlignment="1">
      <alignment horizontal="center" vertical="center"/>
    </xf>
    <xf numFmtId="164" fontId="4" fillId="0" borderId="52"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4" fillId="0" borderId="0" xfId="0" applyFont="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49" fontId="1" fillId="0" borderId="79" xfId="0" applyNumberFormat="1" applyFont="1" applyFill="1" applyBorder="1" applyAlignment="1">
      <alignment horizontal="center" vertical="center"/>
    </xf>
    <xf numFmtId="164" fontId="1" fillId="0" borderId="79" xfId="0" applyNumberFormat="1" applyFont="1" applyFill="1" applyBorder="1" applyAlignment="1">
      <alignment horizontal="center" vertical="center"/>
    </xf>
    <xf numFmtId="164" fontId="4" fillId="0" borderId="79" xfId="0" applyNumberFormat="1" applyFont="1" applyFill="1" applyBorder="1" applyAlignment="1">
      <alignment horizontal="center" vertical="center"/>
    </xf>
    <xf numFmtId="0" fontId="4" fillId="0" borderId="80" xfId="0" applyFont="1" applyFill="1" applyBorder="1" applyAlignment="1">
      <alignment horizontal="center" vertical="center"/>
    </xf>
    <xf numFmtId="0" fontId="4" fillId="0" borderId="14" xfId="0" applyFont="1" applyBorder="1" applyAlignment="1">
      <alignment horizontal="center" vertical="center"/>
    </xf>
    <xf numFmtId="0" fontId="4" fillId="0" borderId="57" xfId="0" applyFont="1" applyBorder="1" applyAlignment="1">
      <alignment horizontal="center" vertical="center"/>
    </xf>
    <xf numFmtId="49" fontId="4" fillId="0" borderId="57" xfId="0" applyNumberFormat="1" applyFont="1" applyBorder="1" applyAlignment="1">
      <alignment horizontal="center" vertical="center"/>
    </xf>
    <xf numFmtId="164" fontId="4" fillId="0" borderId="57" xfId="0" applyNumberFormat="1" applyFont="1" applyBorder="1" applyAlignment="1">
      <alignment horizontal="center" vertical="center"/>
    </xf>
    <xf numFmtId="164" fontId="4" fillId="0" borderId="58" xfId="0" applyNumberFormat="1" applyFont="1" applyBorder="1" applyAlignment="1">
      <alignment horizontal="center" vertical="center"/>
    </xf>
    <xf numFmtId="0" fontId="4" fillId="0" borderId="41" xfId="0" applyFont="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3" borderId="20" xfId="0" applyFont="1" applyFill="1" applyBorder="1" applyAlignment="1">
      <alignment horizontal="centerContinuous" vertical="center"/>
    </xf>
    <xf numFmtId="0" fontId="21" fillId="13" borderId="62" xfId="0" applyFont="1" applyFill="1" applyBorder="1" applyAlignment="1">
      <alignment horizontal="centerContinuous" vertical="center"/>
    </xf>
    <xf numFmtId="0" fontId="21" fillId="13" borderId="63" xfId="0" applyFont="1" applyFill="1" applyBorder="1" applyAlignment="1">
      <alignment horizontal="centerContinuous" vertical="center"/>
    </xf>
    <xf numFmtId="0" fontId="4" fillId="0" borderId="79" xfId="0" applyFont="1" applyBorder="1" applyAlignment="1">
      <alignment horizontal="center" vertical="center"/>
    </xf>
    <xf numFmtId="0" fontId="4" fillId="0" borderId="79" xfId="0" quotePrefix="1" applyFont="1" applyBorder="1" applyAlignment="1">
      <alignment horizontal="center" vertical="center"/>
    </xf>
    <xf numFmtId="9" fontId="4" fillId="0" borderId="79" xfId="0" applyNumberFormat="1" applyFont="1" applyBorder="1" applyAlignment="1">
      <alignment horizontal="center" vertical="center"/>
    </xf>
    <xf numFmtId="0" fontId="1" fillId="0" borderId="79" xfId="0" applyFont="1" applyBorder="1" applyAlignment="1">
      <alignment horizontal="center" vertical="center"/>
    </xf>
    <xf numFmtId="164" fontId="4" fillId="0" borderId="81" xfId="0" applyNumberFormat="1" applyFont="1" applyFill="1" applyBorder="1" applyAlignment="1">
      <alignment horizontal="centerContinuous" vertical="center"/>
    </xf>
    <xf numFmtId="164" fontId="4" fillId="0" borderId="65" xfId="0" applyNumberFormat="1" applyFont="1" applyFill="1" applyBorder="1" applyAlignment="1">
      <alignment horizontal="centerContinuous" vertical="center"/>
    </xf>
    <xf numFmtId="0" fontId="4" fillId="0" borderId="66" xfId="0" quotePrefix="1" applyFont="1" applyBorder="1" applyAlignment="1">
      <alignment horizontal="centerContinuous" vertical="center"/>
    </xf>
    <xf numFmtId="9" fontId="4" fillId="0" borderId="57" xfId="0" applyNumberFormat="1" applyFont="1" applyBorder="1" applyAlignment="1">
      <alignment horizontal="center" vertical="center"/>
    </xf>
    <xf numFmtId="164" fontId="4" fillId="0" borderId="58" xfId="0" applyNumberFormat="1" applyFont="1" applyBorder="1" applyAlignment="1">
      <alignment horizontal="centerContinuous" vertical="center"/>
    </xf>
    <xf numFmtId="164" fontId="4" fillId="0" borderId="9" xfId="0" applyNumberFormat="1" applyFont="1" applyBorder="1" applyAlignment="1">
      <alignment horizontal="centerContinuous" vertical="center"/>
    </xf>
    <xf numFmtId="0" fontId="4" fillId="0" borderId="10" xfId="0" applyFont="1" applyBorder="1" applyAlignment="1">
      <alignment horizontal="centerContinuous" vertical="center"/>
    </xf>
    <xf numFmtId="0" fontId="18" fillId="0" borderId="0" xfId="0" applyFont="1" applyBorder="1" applyAlignment="1">
      <alignment horizontal="right" vertical="center"/>
    </xf>
    <xf numFmtId="0" fontId="21" fillId="13" borderId="18" xfId="0" applyFont="1" applyFill="1" applyBorder="1" applyAlignment="1">
      <alignment horizontal="centerContinuous" vertical="center"/>
    </xf>
    <xf numFmtId="0" fontId="21" fillId="13" borderId="19" xfId="0" applyFont="1" applyFill="1" applyBorder="1" applyAlignment="1">
      <alignment horizontal="centerContinuous" vertical="center"/>
    </xf>
    <xf numFmtId="0" fontId="21" fillId="13" borderId="63" xfId="0" applyFont="1" applyFill="1" applyBorder="1" applyAlignment="1">
      <alignment horizontal="center" vertical="center"/>
    </xf>
    <xf numFmtId="0" fontId="4" fillId="0" borderId="64" xfId="0" applyFont="1" applyFill="1" applyBorder="1" applyAlignment="1">
      <alignment horizontal="centerContinuous" vertical="center"/>
    </xf>
    <xf numFmtId="0" fontId="4" fillId="0" borderId="65" xfId="0" applyFont="1" applyFill="1" applyBorder="1" applyAlignment="1">
      <alignment horizontal="centerContinuous" vertical="center"/>
    </xf>
    <xf numFmtId="0" fontId="4" fillId="0" borderId="81" xfId="0" applyFont="1" applyFill="1" applyBorder="1" applyAlignment="1">
      <alignment horizontal="centerContinuous" vertical="center"/>
    </xf>
    <xf numFmtId="0" fontId="4" fillId="0" borderId="79" xfId="0" applyFont="1" applyFill="1" applyBorder="1" applyAlignment="1">
      <alignment horizontal="center" vertical="center"/>
    </xf>
    <xf numFmtId="49" fontId="1" fillId="0" borderId="81" xfId="0" applyNumberFormat="1" applyFont="1" applyFill="1" applyBorder="1" applyAlignment="1">
      <alignment horizontal="center" vertical="center"/>
    </xf>
    <xf numFmtId="0" fontId="4" fillId="0" borderId="66" xfId="0" applyFont="1" applyFill="1" applyBorder="1" applyAlignment="1">
      <alignment horizontal="center" vertical="center"/>
    </xf>
    <xf numFmtId="0" fontId="4" fillId="0" borderId="51" xfId="0" applyFont="1" applyFill="1" applyBorder="1" applyAlignment="1">
      <alignment horizontal="centerContinuous" vertical="center"/>
    </xf>
    <xf numFmtId="0" fontId="4" fillId="0" borderId="84" xfId="0" applyFont="1" applyFill="1" applyBorder="1" applyAlignment="1">
      <alignment horizontal="centerContinuous" vertical="center"/>
    </xf>
    <xf numFmtId="0" fontId="4" fillId="0" borderId="82" xfId="0" applyFont="1" applyFill="1" applyBorder="1" applyAlignment="1">
      <alignment horizontal="centerContinuous" vertical="center"/>
    </xf>
    <xf numFmtId="164" fontId="4" fillId="0" borderId="83" xfId="0" applyNumberFormat="1" applyFont="1" applyFill="1" applyBorder="1" applyAlignment="1">
      <alignment horizontal="center" vertical="center"/>
    </xf>
    <xf numFmtId="49" fontId="4" fillId="0" borderId="82" xfId="0" applyNumberFormat="1" applyFont="1" applyFill="1" applyBorder="1" applyAlignment="1">
      <alignment horizontal="center" vertical="center"/>
    </xf>
    <xf numFmtId="164" fontId="4" fillId="0" borderId="85" xfId="0" applyNumberFormat="1" applyFont="1" applyBorder="1" applyAlignment="1">
      <alignment horizontal="centerContinuous" vertical="center"/>
    </xf>
    <xf numFmtId="0" fontId="4" fillId="0" borderId="86" xfId="0" applyFont="1" applyFill="1" applyBorder="1" applyAlignment="1">
      <alignment horizontal="center" vertical="center"/>
    </xf>
    <xf numFmtId="164" fontId="2" fillId="0" borderId="0" xfId="0" applyNumberFormat="1" applyFont="1" applyBorder="1" applyAlignment="1">
      <alignment horizontal="centerContinuous" vertical="center"/>
    </xf>
    <xf numFmtId="0" fontId="21" fillId="3" borderId="43" xfId="0" applyFont="1" applyFill="1" applyBorder="1" applyAlignment="1">
      <alignment horizontal="center" vertical="center"/>
    </xf>
    <xf numFmtId="164" fontId="21" fillId="3" borderId="44" xfId="0" applyNumberFormat="1" applyFont="1" applyFill="1" applyBorder="1" applyAlignment="1">
      <alignment horizontal="center" vertical="center"/>
    </xf>
    <xf numFmtId="0" fontId="21" fillId="3" borderId="43" xfId="0" applyFont="1" applyFill="1" applyBorder="1" applyAlignment="1">
      <alignment horizontal="right" vertical="center"/>
    </xf>
    <xf numFmtId="0" fontId="21" fillId="3" borderId="45" xfId="0" applyFont="1" applyFill="1" applyBorder="1" applyAlignment="1">
      <alignment vertical="center"/>
    </xf>
    <xf numFmtId="0" fontId="1" fillId="0" borderId="70"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shrinkToFit="1"/>
    </xf>
    <xf numFmtId="0" fontId="4" fillId="0" borderId="70" xfId="0" applyFont="1" applyBorder="1" applyAlignment="1">
      <alignment horizontal="center" vertical="center" shrinkToFit="1"/>
    </xf>
    <xf numFmtId="164" fontId="1" fillId="0" borderId="46" xfId="0" applyNumberFormat="1" applyFont="1" applyBorder="1" applyAlignment="1">
      <alignment horizontal="center" vertical="center" shrinkToFit="1"/>
    </xf>
    <xf numFmtId="0" fontId="4" fillId="0" borderId="49" xfId="0" applyFont="1" applyBorder="1" applyAlignment="1">
      <alignment horizontal="left" vertical="center"/>
    </xf>
    <xf numFmtId="0" fontId="4" fillId="0" borderId="50" xfId="0" applyFont="1" applyBorder="1" applyAlignment="1">
      <alignment horizontal="left" vertical="center" shrinkToFit="1"/>
    </xf>
    <xf numFmtId="0" fontId="34" fillId="0" borderId="33" xfId="0" applyFont="1" applyBorder="1" applyAlignment="1">
      <alignment horizontal="centerContinuous" vertical="center" wrapText="1"/>
    </xf>
    <xf numFmtId="0" fontId="15" fillId="0" borderId="34" xfId="0" applyFont="1" applyBorder="1" applyAlignment="1">
      <alignment horizontal="centerContinuous" vertical="center" wrapText="1"/>
    </xf>
    <xf numFmtId="0" fontId="15" fillId="0" borderId="35" xfId="0" applyFont="1" applyBorder="1" applyAlignment="1">
      <alignment horizontal="centerContinuous" vertical="center" wrapText="1"/>
    </xf>
    <xf numFmtId="0" fontId="4" fillId="0" borderId="0" xfId="0" applyFont="1" applyBorder="1" applyAlignment="1">
      <alignment vertical="center" wrapText="1"/>
    </xf>
    <xf numFmtId="0" fontId="35" fillId="0" borderId="36" xfId="0" applyFont="1" applyBorder="1" applyAlignment="1">
      <alignment horizontal="centerContinuous" vertical="center"/>
    </xf>
    <xf numFmtId="0" fontId="11" fillId="10" borderId="37" xfId="0" applyFont="1" applyFill="1" applyBorder="1" applyAlignment="1">
      <alignment horizontal="centerContinuous" vertical="center" wrapText="1"/>
    </xf>
    <xf numFmtId="0" fontId="11" fillId="10" borderId="38" xfId="0" applyFont="1" applyFill="1" applyBorder="1" applyAlignment="1">
      <alignment horizontal="center" vertical="center" wrapText="1"/>
    </xf>
    <xf numFmtId="0" fontId="11" fillId="10" borderId="39" xfId="0" applyFont="1" applyFill="1" applyBorder="1" applyAlignment="1">
      <alignment horizontal="center" vertical="center" wrapText="1"/>
    </xf>
    <xf numFmtId="0" fontId="4" fillId="0" borderId="0" xfId="0" applyFont="1" applyBorder="1" applyAlignment="1">
      <alignment horizontal="left" vertical="center"/>
    </xf>
    <xf numFmtId="0" fontId="52" fillId="0" borderId="42" xfId="0" applyFont="1" applyFill="1" applyBorder="1" applyAlignment="1">
      <alignment horizontal="centerContinuous" vertical="center" shrinkToFit="1"/>
    </xf>
    <xf numFmtId="0" fontId="38" fillId="0" borderId="42" xfId="0" applyFont="1" applyBorder="1" applyAlignment="1">
      <alignment horizontal="centerContinuous" vertical="center"/>
    </xf>
    <xf numFmtId="0" fontId="1" fillId="0" borderId="0" xfId="0" applyFont="1" applyBorder="1" applyAlignment="1">
      <alignment vertical="center" wrapText="1"/>
    </xf>
    <xf numFmtId="0" fontId="36" fillId="9" borderId="40" xfId="2" applyNumberFormat="1" applyFont="1" applyFill="1" applyBorder="1" applyAlignment="1">
      <alignment horizontal="center" vertical="center" shrinkToFit="1"/>
    </xf>
    <xf numFmtId="0" fontId="17" fillId="0" borderId="42" xfId="0" applyFont="1" applyFill="1" applyBorder="1" applyAlignment="1">
      <alignment horizontal="center" vertical="center" shrinkToFit="1"/>
    </xf>
    <xf numFmtId="0" fontId="27" fillId="0" borderId="42" xfId="0" applyFont="1" applyBorder="1" applyAlignment="1">
      <alignment horizontal="centerContinuous" vertical="center"/>
    </xf>
    <xf numFmtId="0" fontId="36" fillId="9" borderId="41" xfId="2" applyNumberFormat="1" applyFont="1" applyFill="1" applyBorder="1" applyAlignment="1">
      <alignment horizontal="center" vertical="center" shrinkToFit="1"/>
    </xf>
    <xf numFmtId="0" fontId="4" fillId="0" borderId="0" xfId="0" applyFont="1" applyBorder="1" applyAlignment="1">
      <alignment horizontal="left" vertical="center" wrapText="1"/>
    </xf>
    <xf numFmtId="0" fontId="3" fillId="0" borderId="0" xfId="0" applyFont="1" applyBorder="1" applyAlignment="1">
      <alignment horizontal="right" vertical="center" wrapText="1"/>
    </xf>
    <xf numFmtId="0" fontId="42" fillId="0" borderId="36" xfId="0" applyFont="1" applyBorder="1" applyAlignment="1">
      <alignment horizontal="centerContinuous" vertical="center"/>
    </xf>
    <xf numFmtId="0" fontId="6" fillId="0" borderId="61" xfId="0" applyFont="1" applyFill="1" applyBorder="1" applyAlignment="1">
      <alignment horizontal="center" vertical="center" shrinkToFit="1"/>
    </xf>
    <xf numFmtId="0" fontId="6" fillId="0" borderId="64" xfId="0" applyFont="1" applyFill="1" applyBorder="1" applyAlignment="1">
      <alignment horizontal="centerContinuous" vertical="center"/>
    </xf>
    <xf numFmtId="0" fontId="6" fillId="0" borderId="65" xfId="0" applyFont="1" applyFill="1" applyBorder="1" applyAlignment="1">
      <alignment horizontal="centerContinuous" vertical="center"/>
    </xf>
    <xf numFmtId="0" fontId="6" fillId="0" borderId="66" xfId="0" applyFont="1" applyFill="1" applyBorder="1" applyAlignment="1">
      <alignment horizontal="centerContinuous" vertical="center"/>
    </xf>
    <xf numFmtId="0" fontId="6" fillId="0" borderId="8" xfId="0" applyFont="1" applyFill="1" applyBorder="1" applyAlignment="1">
      <alignment horizontal="centerContinuous" vertical="center"/>
    </xf>
    <xf numFmtId="0" fontId="6" fillId="0" borderId="9" xfId="0" applyFont="1" applyFill="1" applyBorder="1" applyAlignment="1">
      <alignment horizontal="centerContinuous" vertical="center"/>
    </xf>
    <xf numFmtId="0" fontId="6" fillId="0" borderId="10" xfId="0" applyFont="1" applyFill="1" applyBorder="1" applyAlignment="1">
      <alignment horizontal="centerContinuous" vertical="center"/>
    </xf>
    <xf numFmtId="0" fontId="25" fillId="0" borderId="24"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7" fillId="0" borderId="1" xfId="0" applyFont="1" applyFill="1" applyBorder="1" applyAlignment="1">
      <alignment vertical="center"/>
    </xf>
    <xf numFmtId="0" fontId="5" fillId="0" borderId="26" xfId="0" applyFont="1" applyFill="1" applyBorder="1" applyAlignment="1">
      <alignment horizontal="center" vertical="center"/>
    </xf>
    <xf numFmtId="0" fontId="6" fillId="0" borderId="26" xfId="0" applyFont="1" applyFill="1" applyBorder="1" applyAlignment="1">
      <alignment horizontal="center" vertical="center"/>
    </xf>
    <xf numFmtId="0" fontId="27" fillId="0" borderId="27"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1" fontId="6" fillId="0" borderId="26" xfId="0" applyNumberFormat="1" applyFont="1" applyFill="1" applyBorder="1" applyAlignment="1">
      <alignment horizontal="center" vertical="center" wrapText="1"/>
    </xf>
    <xf numFmtId="0" fontId="49" fillId="11" borderId="27" xfId="0" applyNumberFormat="1" applyFont="1" applyFill="1" applyBorder="1" applyAlignment="1">
      <alignment horizontal="center" vertical="center"/>
    </xf>
    <xf numFmtId="0" fontId="50" fillId="0" borderId="1" xfId="0" applyFont="1" applyFill="1" applyBorder="1" applyAlignment="1">
      <alignment vertical="center"/>
    </xf>
    <xf numFmtId="0" fontId="24" fillId="0" borderId="27" xfId="0" applyNumberFormat="1" applyFont="1" applyFill="1" applyBorder="1" applyAlignment="1">
      <alignment horizontal="center" vertical="center"/>
    </xf>
    <xf numFmtId="0" fontId="12" fillId="0" borderId="27"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wrapText="1"/>
    </xf>
    <xf numFmtId="0" fontId="6" fillId="0" borderId="28" xfId="0" applyNumberFormat="1" applyFont="1" applyFill="1" applyBorder="1" applyAlignment="1">
      <alignment horizontal="center" vertical="center"/>
    </xf>
    <xf numFmtId="0" fontId="48" fillId="0" borderId="37" xfId="0" applyFont="1" applyFill="1" applyBorder="1" applyAlignment="1">
      <alignment vertical="center"/>
    </xf>
    <xf numFmtId="0" fontId="5" fillId="0" borderId="56" xfId="0" applyFont="1" applyFill="1" applyBorder="1" applyAlignment="1">
      <alignment horizontal="center" vertical="center"/>
    </xf>
    <xf numFmtId="0" fontId="6" fillId="0" borderId="56" xfId="0" applyFont="1" applyFill="1" applyBorder="1" applyAlignment="1">
      <alignment horizontal="center" vertical="center"/>
    </xf>
    <xf numFmtId="0" fontId="28" fillId="0" borderId="13" xfId="0" applyNumberFormat="1" applyFont="1" applyFill="1" applyBorder="1" applyAlignment="1">
      <alignment horizontal="center" vertical="center"/>
    </xf>
    <xf numFmtId="0" fontId="28" fillId="0" borderId="56" xfId="0" applyNumberFormat="1" applyFont="1" applyFill="1" applyBorder="1" applyAlignment="1">
      <alignment horizontal="center" vertical="center"/>
    </xf>
    <xf numFmtId="49" fontId="6" fillId="0" borderId="56" xfId="0" applyNumberFormat="1" applyFont="1" applyFill="1" applyBorder="1" applyAlignment="1">
      <alignment horizontal="center" vertical="center" wrapText="1"/>
    </xf>
    <xf numFmtId="1" fontId="6" fillId="0" borderId="56" xfId="0" applyNumberFormat="1" applyFont="1" applyFill="1" applyBorder="1" applyAlignment="1">
      <alignment horizontal="center" vertical="center" wrapText="1"/>
    </xf>
    <xf numFmtId="0" fontId="49" fillId="11" borderId="56" xfId="0" applyNumberFormat="1" applyFont="1" applyFill="1" applyBorder="1" applyAlignment="1">
      <alignment horizontal="center" vertical="center"/>
    </xf>
    <xf numFmtId="0" fontId="10" fillId="0" borderId="1" xfId="0" applyFont="1" applyFill="1" applyBorder="1" applyAlignment="1">
      <alignment vertical="center"/>
    </xf>
    <xf numFmtId="0" fontId="6" fillId="0" borderId="26" xfId="0" applyNumberFormat="1" applyFont="1" applyFill="1" applyBorder="1" applyAlignment="1">
      <alignment horizontal="center" vertical="center"/>
    </xf>
    <xf numFmtId="49" fontId="16" fillId="0" borderId="26" xfId="0" applyNumberFormat="1" applyFont="1" applyFill="1" applyBorder="1" applyAlignment="1">
      <alignment horizontal="center" vertical="center"/>
    </xf>
    <xf numFmtId="0" fontId="16" fillId="0" borderId="27"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0" fontId="12" fillId="0" borderId="1" xfId="0" applyFont="1" applyFill="1" applyBorder="1" applyAlignment="1">
      <alignment vertical="center"/>
    </xf>
    <xf numFmtId="49" fontId="24" fillId="0" borderId="26" xfId="0" applyNumberFormat="1" applyFont="1" applyFill="1" applyBorder="1" applyAlignment="1">
      <alignment horizontal="center" vertical="center"/>
    </xf>
    <xf numFmtId="0" fontId="13" fillId="0" borderId="1" xfId="0" applyFont="1" applyFill="1" applyBorder="1" applyAlignment="1">
      <alignment vertical="center"/>
    </xf>
    <xf numFmtId="49" fontId="23" fillId="0" borderId="26" xfId="0" applyNumberFormat="1" applyFont="1" applyFill="1" applyBorder="1" applyAlignment="1">
      <alignment horizontal="center" vertical="center"/>
    </xf>
    <xf numFmtId="0" fontId="23" fillId="0" borderId="27" xfId="0" applyNumberFormat="1" applyFont="1" applyFill="1" applyBorder="1" applyAlignment="1">
      <alignment horizontal="center" vertical="center"/>
    </xf>
    <xf numFmtId="0" fontId="13" fillId="0" borderId="27" xfId="0" applyNumberFormat="1" applyFont="1" applyFill="1" applyBorder="1" applyAlignment="1">
      <alignment horizontal="center" vertical="center"/>
    </xf>
    <xf numFmtId="0" fontId="7" fillId="0" borderId="1" xfId="0" applyFont="1" applyFill="1" applyBorder="1" applyAlignment="1">
      <alignment vertical="center"/>
    </xf>
    <xf numFmtId="49" fontId="17" fillId="0" borderId="26" xfId="0" applyNumberFormat="1" applyFont="1" applyFill="1" applyBorder="1" applyAlignment="1">
      <alignment horizontal="center" vertical="center"/>
    </xf>
    <xf numFmtId="0" fontId="17" fillId="0" borderId="27" xfId="0" applyNumberFormat="1" applyFont="1" applyFill="1" applyBorder="1" applyAlignment="1">
      <alignment horizontal="center" vertical="center"/>
    </xf>
    <xf numFmtId="0" fontId="6" fillId="14" borderId="26" xfId="0" applyNumberFormat="1" applyFont="1" applyFill="1" applyBorder="1" applyAlignment="1">
      <alignment horizontal="center" vertical="center"/>
    </xf>
    <xf numFmtId="49" fontId="6" fillId="14" borderId="27" xfId="0" applyNumberFormat="1" applyFont="1" applyFill="1" applyBorder="1" applyAlignment="1">
      <alignment horizontal="center" vertical="center"/>
    </xf>
    <xf numFmtId="0" fontId="6" fillId="14" borderId="28"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6" xfId="0" applyNumberFormat="1" applyFont="1" applyFill="1" applyBorder="1" applyAlignment="1">
      <alignment horizontal="center" vertical="center"/>
    </xf>
    <xf numFmtId="49" fontId="16" fillId="5" borderId="26" xfId="0" applyNumberFormat="1" applyFont="1" applyFill="1" applyBorder="1" applyAlignment="1">
      <alignment horizontal="center" vertical="center"/>
    </xf>
    <xf numFmtId="0" fontId="16" fillId="5" borderId="27" xfId="0" applyNumberFormat="1" applyFont="1" applyFill="1" applyBorder="1" applyAlignment="1">
      <alignment horizontal="center" vertical="center"/>
    </xf>
    <xf numFmtId="49" fontId="6" fillId="5" borderId="27" xfId="0" applyNumberFormat="1" applyFont="1" applyFill="1" applyBorder="1" applyAlignment="1">
      <alignment horizontal="center" vertical="center"/>
    </xf>
    <xf numFmtId="0" fontId="6" fillId="5" borderId="28" xfId="0" applyNumberFormat="1" applyFont="1" applyFill="1" applyBorder="1" applyAlignment="1">
      <alignment horizontal="center" vertical="center"/>
    </xf>
    <xf numFmtId="0" fontId="13" fillId="14" borderId="1" xfId="0" applyFont="1" applyFill="1" applyBorder="1" applyAlignment="1">
      <alignment vertical="center"/>
    </xf>
    <xf numFmtId="49" fontId="23" fillId="14" borderId="26" xfId="0" applyNumberFormat="1" applyFont="1" applyFill="1" applyBorder="1" applyAlignment="1">
      <alignment horizontal="center" vertical="center"/>
    </xf>
    <xf numFmtId="0" fontId="23" fillId="14" borderId="27" xfId="0" applyNumberFormat="1" applyFont="1" applyFill="1" applyBorder="1" applyAlignment="1">
      <alignment horizontal="center" vertical="center"/>
    </xf>
    <xf numFmtId="0" fontId="13" fillId="14" borderId="27"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wrapText="1"/>
    </xf>
    <xf numFmtId="0" fontId="10" fillId="6" borderId="1" xfId="0" applyFont="1" applyFill="1" applyBorder="1" applyAlignment="1">
      <alignment vertical="center"/>
    </xf>
    <xf numFmtId="0" fontId="6" fillId="6" borderId="26" xfId="0" applyNumberFormat="1" applyFont="1" applyFill="1" applyBorder="1" applyAlignment="1">
      <alignment horizontal="center" vertical="center"/>
    </xf>
    <xf numFmtId="49" fontId="16" fillId="6" borderId="26" xfId="0" applyNumberFormat="1" applyFont="1" applyFill="1" applyBorder="1" applyAlignment="1">
      <alignment horizontal="center" vertical="center"/>
    </xf>
    <xf numFmtId="0" fontId="16" fillId="6" borderId="27" xfId="0" applyNumberFormat="1" applyFont="1" applyFill="1" applyBorder="1" applyAlignment="1">
      <alignment horizontal="center" vertical="center"/>
    </xf>
    <xf numFmtId="49" fontId="6" fillId="6" borderId="27" xfId="0" applyNumberFormat="1" applyFont="1" applyFill="1" applyBorder="1" applyAlignment="1">
      <alignment horizontal="center" vertical="center"/>
    </xf>
    <xf numFmtId="0" fontId="6" fillId="6" borderId="28"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6" xfId="0" applyNumberFormat="1" applyFont="1" applyFill="1" applyBorder="1" applyAlignment="1">
      <alignment horizontal="center" vertical="center"/>
    </xf>
    <xf numFmtId="0" fontId="28" fillId="0" borderId="27" xfId="0" applyNumberFormat="1" applyFont="1" applyFill="1" applyBorder="1" applyAlignment="1">
      <alignment horizontal="center" vertical="center"/>
    </xf>
    <xf numFmtId="0" fontId="13" fillId="6" borderId="1" xfId="0" applyFont="1" applyFill="1" applyBorder="1" applyAlignment="1">
      <alignment vertical="center"/>
    </xf>
    <xf numFmtId="49" fontId="23" fillId="7" borderId="26" xfId="0" applyNumberFormat="1" applyFont="1" applyFill="1" applyBorder="1" applyAlignment="1">
      <alignment horizontal="center" vertical="center"/>
    </xf>
    <xf numFmtId="0" fontId="23" fillId="7" borderId="27" xfId="0" applyNumberFormat="1" applyFont="1" applyFill="1" applyBorder="1" applyAlignment="1">
      <alignment horizontal="center" vertical="center"/>
    </xf>
    <xf numFmtId="0" fontId="23" fillId="6" borderId="27" xfId="0" applyNumberFormat="1" applyFont="1" applyFill="1" applyBorder="1" applyAlignment="1">
      <alignment horizontal="center" vertical="center"/>
    </xf>
    <xf numFmtId="0" fontId="10" fillId="14" borderId="1" xfId="0" applyFont="1" applyFill="1" applyBorder="1" applyAlignment="1">
      <alignment vertical="center"/>
    </xf>
    <xf numFmtId="49" fontId="16" fillId="14" borderId="26" xfId="0" applyNumberFormat="1" applyFont="1" applyFill="1" applyBorder="1" applyAlignment="1">
      <alignment horizontal="center" vertical="center"/>
    </xf>
    <xf numFmtId="0" fontId="16" fillId="14" borderId="27" xfId="0" applyNumberFormat="1" applyFont="1" applyFill="1" applyBorder="1" applyAlignment="1">
      <alignment horizontal="center" vertical="center"/>
    </xf>
    <xf numFmtId="0" fontId="22" fillId="0" borderId="27"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6" xfId="0" applyNumberFormat="1" applyFont="1" applyFill="1" applyBorder="1" applyAlignment="1">
      <alignment horizontal="center" vertical="center"/>
    </xf>
    <xf numFmtId="0" fontId="24" fillId="5" borderId="27" xfId="0" applyNumberFormat="1" applyFont="1" applyFill="1" applyBorder="1" applyAlignment="1">
      <alignment horizontal="center" vertical="center"/>
    </xf>
    <xf numFmtId="0" fontId="13" fillId="4" borderId="1" xfId="0" applyFont="1" applyFill="1" applyBorder="1" applyAlignment="1">
      <alignment vertical="center"/>
    </xf>
    <xf numFmtId="49" fontId="28" fillId="5" borderId="26" xfId="0" applyNumberFormat="1" applyFont="1" applyFill="1" applyBorder="1" applyAlignment="1">
      <alignment horizontal="center" vertical="center"/>
    </xf>
    <xf numFmtId="0" fontId="28" fillId="5" borderId="27" xfId="0" applyNumberFormat="1" applyFont="1" applyFill="1" applyBorder="1" applyAlignment="1">
      <alignment horizontal="center" vertical="center"/>
    </xf>
    <xf numFmtId="0" fontId="12" fillId="8" borderId="1" xfId="0" applyFont="1" applyFill="1" applyBorder="1" applyAlignment="1">
      <alignment vertical="center"/>
    </xf>
    <xf numFmtId="0" fontId="6" fillId="8" borderId="26" xfId="0" applyNumberFormat="1" applyFont="1" applyFill="1" applyBorder="1" applyAlignment="1">
      <alignment horizontal="center" vertical="center"/>
    </xf>
    <xf numFmtId="49" fontId="24" fillId="8" borderId="26" xfId="0" applyNumberFormat="1" applyFont="1" applyFill="1" applyBorder="1" applyAlignment="1">
      <alignment horizontal="center" vertical="center"/>
    </xf>
    <xf numFmtId="0" fontId="24" fillId="8" borderId="27" xfId="0" applyNumberFormat="1" applyFont="1" applyFill="1" applyBorder="1" applyAlignment="1">
      <alignment horizontal="center" vertical="center"/>
    </xf>
    <xf numFmtId="0" fontId="12" fillId="8" borderId="27" xfId="0" applyNumberFormat="1" applyFont="1" applyFill="1" applyBorder="1" applyAlignment="1">
      <alignment horizontal="center" vertical="center"/>
    </xf>
    <xf numFmtId="49" fontId="6" fillId="8" borderId="27" xfId="0" applyNumberFormat="1" applyFont="1" applyFill="1" applyBorder="1" applyAlignment="1">
      <alignment horizontal="center" vertical="center"/>
    </xf>
    <xf numFmtId="0" fontId="6" fillId="8" borderId="28" xfId="0" applyNumberFormat="1" applyFont="1" applyFill="1" applyBorder="1" applyAlignment="1">
      <alignment horizontal="center" vertical="center"/>
    </xf>
    <xf numFmtId="0" fontId="22" fillId="8" borderId="1" xfId="0" applyFont="1" applyFill="1" applyBorder="1" applyAlignment="1">
      <alignment vertical="center"/>
    </xf>
    <xf numFmtId="49" fontId="28" fillId="8" borderId="26" xfId="0" applyNumberFormat="1" applyFont="1" applyFill="1" applyBorder="1" applyAlignment="1">
      <alignment horizontal="center" vertical="center"/>
    </xf>
    <xf numFmtId="0" fontId="28" fillId="8" borderId="27" xfId="0" applyNumberFormat="1" applyFont="1" applyFill="1" applyBorder="1" applyAlignment="1">
      <alignment horizontal="center" vertical="center"/>
    </xf>
    <xf numFmtId="0" fontId="10" fillId="4" borderId="1" xfId="0" applyFont="1" applyFill="1" applyBorder="1" applyAlignment="1">
      <alignment vertical="center"/>
    </xf>
    <xf numFmtId="0" fontId="6" fillId="4" borderId="26" xfId="0" applyNumberFormat="1" applyFont="1" applyFill="1" applyBorder="1" applyAlignment="1">
      <alignment horizontal="center" vertical="center"/>
    </xf>
    <xf numFmtId="49" fontId="16" fillId="4" borderId="26" xfId="0" applyNumberFormat="1" applyFont="1" applyFill="1" applyBorder="1" applyAlignment="1">
      <alignment horizontal="center" vertical="center"/>
    </xf>
    <xf numFmtId="0" fontId="16" fillId="4" borderId="27" xfId="0" applyNumberFormat="1" applyFont="1" applyFill="1" applyBorder="1" applyAlignment="1">
      <alignment horizontal="center" vertical="center"/>
    </xf>
    <xf numFmtId="49" fontId="6" fillId="4" borderId="27" xfId="0" applyNumberFormat="1" applyFont="1" applyFill="1" applyBorder="1" applyAlignment="1">
      <alignment horizontal="center" vertical="center"/>
    </xf>
    <xf numFmtId="0" fontId="6" fillId="4" borderId="28" xfId="0" applyNumberFormat="1" applyFont="1" applyFill="1" applyBorder="1" applyAlignment="1">
      <alignment horizontal="center" vertical="center"/>
    </xf>
    <xf numFmtId="0" fontId="6" fillId="0" borderId="28" xfId="0" quotePrefix="1" applyNumberFormat="1" applyFont="1" applyFill="1" applyBorder="1" applyAlignment="1">
      <alignment horizontal="center" vertical="center"/>
    </xf>
    <xf numFmtId="0" fontId="12" fillId="4" borderId="1" xfId="0" applyFont="1" applyFill="1" applyBorder="1" applyAlignment="1">
      <alignment vertical="center"/>
    </xf>
    <xf numFmtId="49" fontId="24" fillId="4" borderId="26" xfId="0" applyNumberFormat="1" applyFont="1" applyFill="1" applyBorder="1" applyAlignment="1">
      <alignment horizontal="center" vertical="center"/>
    </xf>
    <xf numFmtId="0" fontId="24" fillId="4" borderId="27"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6" xfId="0" applyNumberFormat="1" applyFont="1" applyFill="1" applyBorder="1" applyAlignment="1">
      <alignment horizontal="center" vertical="center"/>
    </xf>
    <xf numFmtId="0" fontId="23" fillId="5" borderId="27" xfId="0" applyNumberFormat="1" applyFont="1" applyFill="1" applyBorder="1" applyAlignment="1">
      <alignment horizontal="center" vertical="center"/>
    </xf>
    <xf numFmtId="0" fontId="12" fillId="6" borderId="8" xfId="0" applyFont="1" applyFill="1" applyBorder="1" applyAlignment="1">
      <alignment vertical="center"/>
    </xf>
    <xf numFmtId="0" fontId="6" fillId="6" borderId="57" xfId="0" applyNumberFormat="1" applyFont="1" applyFill="1" applyBorder="1" applyAlignment="1">
      <alignment horizontal="center" vertical="center"/>
    </xf>
    <xf numFmtId="49" fontId="24" fillId="6" borderId="57" xfId="0" applyNumberFormat="1" applyFont="1" applyFill="1" applyBorder="1" applyAlignment="1">
      <alignment horizontal="center" vertical="center"/>
    </xf>
    <xf numFmtId="0" fontId="24" fillId="6" borderId="58" xfId="0" applyNumberFormat="1" applyFont="1" applyFill="1" applyBorder="1" applyAlignment="1">
      <alignment horizontal="center" vertical="center"/>
    </xf>
    <xf numFmtId="49" fontId="6" fillId="6" borderId="58" xfId="0" applyNumberFormat="1" applyFont="1" applyFill="1" applyBorder="1" applyAlignment="1">
      <alignment horizontal="center" vertical="center"/>
    </xf>
    <xf numFmtId="0" fontId="49" fillId="11" borderId="58" xfId="0" applyNumberFormat="1" applyFont="1" applyFill="1" applyBorder="1" applyAlignment="1">
      <alignment horizontal="center" vertical="center"/>
    </xf>
    <xf numFmtId="0" fontId="6" fillId="6" borderId="41" xfId="0" applyNumberFormat="1" applyFont="1" applyFill="1" applyBorder="1" applyAlignment="1">
      <alignment horizontal="center" vertical="center"/>
    </xf>
    <xf numFmtId="0" fontId="3" fillId="0" borderId="0" xfId="0" applyFont="1" applyBorder="1" applyAlignment="1">
      <alignment horizontal="right" vertical="center"/>
    </xf>
    <xf numFmtId="0" fontId="15" fillId="0" borderId="0" xfId="0" applyFont="1" applyBorder="1" applyAlignment="1">
      <alignment horizontal="centerContinuous" vertical="center" wrapText="1"/>
    </xf>
    <xf numFmtId="0" fontId="11" fillId="10" borderId="21" xfId="0" applyFont="1" applyFill="1" applyBorder="1" applyAlignment="1">
      <alignment horizontal="centerContinuous" vertical="center" wrapText="1"/>
    </xf>
    <xf numFmtId="0" fontId="11" fillId="10" borderId="22" xfId="0" applyFont="1" applyFill="1" applyBorder="1" applyAlignment="1">
      <alignment horizontal="center" vertical="center" wrapText="1"/>
    </xf>
    <xf numFmtId="0" fontId="21" fillId="10" borderId="22" xfId="0" applyFont="1" applyFill="1" applyBorder="1" applyAlignment="1">
      <alignment horizontal="center" vertical="center" wrapText="1"/>
    </xf>
    <xf numFmtId="0" fontId="11" fillId="10" borderId="23" xfId="0" applyFont="1" applyFill="1" applyBorder="1" applyAlignment="1">
      <alignment horizontal="centerContinuous" vertical="center" wrapText="1"/>
    </xf>
    <xf numFmtId="0" fontId="45" fillId="2" borderId="75" xfId="0" applyFont="1" applyFill="1" applyBorder="1" applyAlignment="1">
      <alignment horizontal="right" vertical="center"/>
    </xf>
    <xf numFmtId="0" fontId="45" fillId="2" borderId="73" xfId="0" applyFont="1" applyFill="1" applyBorder="1" applyAlignment="1">
      <alignment horizontal="left" vertical="center"/>
    </xf>
    <xf numFmtId="0" fontId="20" fillId="2" borderId="73" xfId="0" applyFont="1" applyFill="1" applyBorder="1" applyAlignment="1">
      <alignment horizontal="left" vertical="center"/>
    </xf>
    <xf numFmtId="0" fontId="3" fillId="2" borderId="73" xfId="0" applyFont="1" applyFill="1" applyBorder="1" applyAlignment="1">
      <alignment horizontal="centerContinuous" vertical="center"/>
    </xf>
    <xf numFmtId="0" fontId="4" fillId="2" borderId="73" xfId="0" applyFont="1" applyFill="1" applyBorder="1" applyAlignment="1">
      <alignment horizontal="centerContinuous" vertical="center"/>
    </xf>
    <xf numFmtId="0" fontId="44" fillId="2" borderId="74"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59" xfId="0" applyFont="1" applyFill="1" applyBorder="1" applyAlignment="1">
      <alignment horizontal="right" vertical="center"/>
    </xf>
    <xf numFmtId="49" fontId="6" fillId="0" borderId="77" xfId="0" applyNumberFormat="1" applyFont="1" applyBorder="1" applyAlignment="1">
      <alignment horizontal="center" vertical="center"/>
    </xf>
    <xf numFmtId="0" fontId="6" fillId="0" borderId="0" xfId="0" applyFont="1" applyBorder="1" applyAlignment="1">
      <alignment horizontal="left" vertical="center"/>
    </xf>
    <xf numFmtId="0" fontId="7" fillId="2" borderId="12" xfId="0" applyFont="1" applyFill="1" applyBorder="1" applyAlignment="1">
      <alignment horizontal="right" vertical="center"/>
    </xf>
    <xf numFmtId="0" fontId="26" fillId="0" borderId="13" xfId="0" applyNumberFormat="1" applyFont="1" applyBorder="1" applyAlignment="1">
      <alignment horizontal="center" vertical="center"/>
    </xf>
    <xf numFmtId="0" fontId="9" fillId="4" borderId="72" xfId="0" applyFont="1" applyFill="1" applyBorder="1" applyAlignment="1">
      <alignment horizontal="right" vertical="center"/>
    </xf>
    <xf numFmtId="0" fontId="12" fillId="2" borderId="4" xfId="0" applyFont="1" applyFill="1" applyBorder="1" applyAlignment="1">
      <alignment horizontal="right" vertical="center"/>
    </xf>
    <xf numFmtId="49" fontId="26" fillId="0" borderId="13" xfId="0" applyNumberFormat="1" applyFont="1" applyBorder="1" applyAlignment="1">
      <alignment horizontal="center" vertical="center"/>
    </xf>
    <xf numFmtId="0" fontId="9" fillId="4" borderId="67" xfId="0" applyFont="1" applyFill="1" applyBorder="1" applyAlignment="1">
      <alignment horizontal="right" vertical="center"/>
    </xf>
    <xf numFmtId="164" fontId="5" fillId="9" borderId="31"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7" fillId="4" borderId="67" xfId="0" applyFont="1" applyFill="1" applyBorder="1" applyAlignment="1">
      <alignment horizontal="right" vertical="center"/>
    </xf>
    <xf numFmtId="0" fontId="46" fillId="2" borderId="4" xfId="0" applyFont="1" applyFill="1" applyBorder="1" applyAlignment="1">
      <alignment horizontal="right" vertical="center"/>
    </xf>
    <xf numFmtId="0" fontId="22" fillId="2" borderId="4" xfId="0" applyFont="1" applyFill="1" applyBorder="1" applyAlignment="1">
      <alignment horizontal="right" vertical="center"/>
    </xf>
    <xf numFmtId="0" fontId="10" fillId="4" borderId="67" xfId="0" applyFont="1" applyFill="1" applyBorder="1" applyAlignment="1">
      <alignment horizontal="right" vertical="center"/>
    </xf>
    <xf numFmtId="0" fontId="13" fillId="2" borderId="14" xfId="0" applyFont="1" applyFill="1" applyBorder="1" applyAlignment="1">
      <alignment horizontal="right" vertical="center"/>
    </xf>
    <xf numFmtId="49" fontId="26" fillId="0" borderId="25" xfId="0" applyNumberFormat="1" applyFont="1" applyBorder="1" applyAlignment="1">
      <alignment horizontal="center" vertical="center"/>
    </xf>
    <xf numFmtId="0" fontId="10" fillId="4" borderId="68"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164" fontId="4" fillId="0" borderId="52" xfId="0" applyNumberFormat="1" applyFont="1" applyBorder="1" applyAlignment="1">
      <alignment horizontal="center" vertical="center" shrinkToFit="1"/>
    </xf>
    <xf numFmtId="0" fontId="4" fillId="0" borderId="53" xfId="0" applyFont="1" applyBorder="1" applyAlignment="1">
      <alignment horizontal="left" vertical="center"/>
    </xf>
    <xf numFmtId="0" fontId="4" fillId="0" borderId="54"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4" fillId="0" borderId="46" xfId="0" applyFont="1" applyBorder="1" applyAlignment="1">
      <alignment horizontal="left" vertical="center"/>
    </xf>
    <xf numFmtId="0" fontId="4" fillId="0" borderId="71" xfId="0" applyFont="1" applyBorder="1" applyAlignment="1">
      <alignment horizontal="center" vertical="center" shrinkToFit="1"/>
    </xf>
    <xf numFmtId="0" fontId="4" fillId="0" borderId="52" xfId="0" applyFont="1" applyBorder="1" applyAlignment="1">
      <alignment horizontal="left" vertical="center"/>
    </xf>
    <xf numFmtId="0" fontId="2" fillId="0" borderId="0" xfId="0" applyFont="1" applyBorder="1" applyAlignment="1">
      <alignment vertical="center"/>
    </xf>
    <xf numFmtId="0" fontId="4" fillId="0" borderId="69" xfId="0" applyFont="1" applyBorder="1" applyAlignment="1">
      <alignment horizontal="center" vertical="center" shrinkToFit="1"/>
    </xf>
    <xf numFmtId="164" fontId="4" fillId="0" borderId="55" xfId="0" applyNumberFormat="1" applyFont="1" applyBorder="1" applyAlignment="1">
      <alignment horizontal="center" vertical="center" shrinkToFit="1"/>
    </xf>
    <xf numFmtId="0" fontId="1" fillId="0" borderId="46" xfId="0" applyFont="1" applyBorder="1" applyAlignment="1">
      <alignment horizontal="left" vertical="center"/>
    </xf>
    <xf numFmtId="0" fontId="43" fillId="0" borderId="0" xfId="0" applyFont="1" applyBorder="1" applyAlignment="1">
      <alignment vertical="center"/>
    </xf>
    <xf numFmtId="1" fontId="6" fillId="0" borderId="30" xfId="0" applyNumberFormat="1" applyFont="1" applyBorder="1" applyAlignment="1">
      <alignment horizontal="center" vertical="center"/>
    </xf>
    <xf numFmtId="1" fontId="5" fillId="0" borderId="29" xfId="0" applyNumberFormat="1" applyFont="1" applyBorder="1" applyAlignment="1">
      <alignment horizontal="center" vertical="center"/>
    </xf>
    <xf numFmtId="1" fontId="6" fillId="0" borderId="29" xfId="0" applyNumberFormat="1" applyFont="1" applyBorder="1" applyAlignment="1">
      <alignment horizontal="center" vertical="center"/>
    </xf>
    <xf numFmtId="49" fontId="16" fillId="0" borderId="40" xfId="0" applyNumberFormat="1" applyFont="1" applyFill="1" applyBorder="1" applyAlignment="1">
      <alignment horizontal="center" shrinkToFit="1"/>
    </xf>
    <xf numFmtId="0" fontId="5" fillId="4" borderId="88" xfId="0" applyFont="1" applyFill="1" applyBorder="1" applyAlignment="1">
      <alignment horizontal="right" vertical="center"/>
    </xf>
    <xf numFmtId="1" fontId="3" fillId="0" borderId="0" xfId="0" applyNumberFormat="1" applyFont="1" applyBorder="1" applyAlignment="1">
      <alignment horizontal="right" vertical="center"/>
    </xf>
    <xf numFmtId="1" fontId="3"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4" fillId="0" borderId="0" xfId="0" applyNumberFormat="1" applyFont="1" applyBorder="1" applyAlignment="1">
      <alignment horizontal="center" vertical="center"/>
    </xf>
    <xf numFmtId="1" fontId="3" fillId="0" borderId="0" xfId="0" applyNumberFormat="1" applyFont="1" applyBorder="1" applyAlignment="1">
      <alignment horizontal="left" vertical="center"/>
    </xf>
    <xf numFmtId="1" fontId="1" fillId="0" borderId="0" xfId="0" applyNumberFormat="1" applyFont="1" applyBorder="1" applyAlignment="1">
      <alignment horizontal="left" vertical="center"/>
    </xf>
    <xf numFmtId="1" fontId="1" fillId="0" borderId="0" xfId="0" applyNumberFormat="1" applyFont="1" applyBorder="1" applyAlignment="1">
      <alignment horizontal="center" vertical="center"/>
    </xf>
    <xf numFmtId="1" fontId="3" fillId="0" borderId="0" xfId="0" applyNumberFormat="1" applyFont="1" applyBorder="1" applyAlignment="1">
      <alignment horizontal="right"/>
    </xf>
    <xf numFmtId="1" fontId="4" fillId="0" borderId="0" xfId="0" applyNumberFormat="1" applyFont="1" applyBorder="1" applyAlignment="1">
      <alignment horizontal="left"/>
    </xf>
    <xf numFmtId="0" fontId="7" fillId="14" borderId="1" xfId="0" applyFont="1" applyFill="1" applyBorder="1" applyAlignment="1">
      <alignment vertical="center"/>
    </xf>
    <xf numFmtId="49" fontId="17" fillId="14" borderId="26"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9" fillId="0" borderId="1" xfId="0" applyFont="1" applyFill="1" applyBorder="1" applyAlignment="1">
      <alignment vertical="center"/>
    </xf>
    <xf numFmtId="49" fontId="27" fillId="0" borderId="26" xfId="0" applyNumberFormat="1" applyFont="1" applyFill="1" applyBorder="1" applyAlignment="1">
      <alignment horizontal="center" vertical="center"/>
    </xf>
    <xf numFmtId="0" fontId="27" fillId="0" borderId="1" xfId="0" applyFont="1" applyFill="1" applyBorder="1" applyAlignment="1">
      <alignment horizontal="center" vertical="center" shrinkToFit="1"/>
    </xf>
    <xf numFmtId="0" fontId="6" fillId="0" borderId="26" xfId="0" applyFont="1" applyFill="1" applyBorder="1" applyAlignment="1">
      <alignment horizontal="center" vertical="center" wrapText="1"/>
    </xf>
    <xf numFmtId="9" fontId="6" fillId="0" borderId="26" xfId="2" applyFont="1" applyFill="1" applyBorder="1" applyAlignment="1">
      <alignment horizontal="center" vertical="center" shrinkToFit="1"/>
    </xf>
    <xf numFmtId="9" fontId="6" fillId="0" borderId="27" xfId="2" applyFont="1" applyFill="1" applyBorder="1" applyAlignment="1">
      <alignment horizontal="center" vertical="center" shrinkToFit="1"/>
    </xf>
    <xf numFmtId="0" fontId="6" fillId="0" borderId="27" xfId="2" applyNumberFormat="1" applyFont="1" applyFill="1" applyBorder="1" applyAlignment="1">
      <alignment horizontal="center" vertical="center" shrinkToFit="1"/>
    </xf>
    <xf numFmtId="0" fontId="6" fillId="0" borderId="28" xfId="0" quotePrefix="1" applyNumberFormat="1" applyFont="1" applyFill="1" applyBorder="1" applyAlignment="1">
      <alignment horizontal="center" vertical="center" wrapText="1"/>
    </xf>
    <xf numFmtId="49" fontId="6" fillId="0" borderId="28" xfId="0" applyNumberFormat="1"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7" xfId="2" applyNumberFormat="1" applyFont="1" applyFill="1" applyBorder="1" applyAlignment="1">
      <alignment horizontal="center" vertical="center" shrinkToFit="1"/>
    </xf>
    <xf numFmtId="0" fontId="53" fillId="0" borderId="37" xfId="0" applyFont="1" applyFill="1" applyBorder="1" applyAlignment="1">
      <alignment horizontal="center" vertical="center" shrinkToFit="1"/>
    </xf>
    <xf numFmtId="0" fontId="6" fillId="0" borderId="56" xfId="0" applyFont="1" applyFill="1" applyBorder="1" applyAlignment="1">
      <alignment horizontal="center" vertical="center" wrapText="1"/>
    </xf>
    <xf numFmtId="9" fontId="6" fillId="0" borderId="56" xfId="2" applyFont="1" applyFill="1" applyBorder="1" applyAlignment="1">
      <alignment horizontal="center" vertical="center" shrinkToFit="1"/>
    </xf>
    <xf numFmtId="9" fontId="6" fillId="0" borderId="13" xfId="2" applyFont="1" applyFill="1" applyBorder="1" applyAlignment="1">
      <alignment horizontal="center" vertical="center" shrinkToFit="1"/>
    </xf>
    <xf numFmtId="0" fontId="6" fillId="0" borderId="13" xfId="2" applyNumberFormat="1" applyFont="1" applyFill="1" applyBorder="1" applyAlignment="1">
      <alignment horizontal="center" vertical="center" shrinkToFit="1"/>
    </xf>
    <xf numFmtId="49" fontId="6" fillId="0" borderId="40" xfId="0" applyNumberFormat="1" applyFont="1" applyFill="1" applyBorder="1" applyAlignment="1">
      <alignment horizontal="center" vertical="center" wrapText="1"/>
    </xf>
    <xf numFmtId="0" fontId="6" fillId="0" borderId="37" xfId="0" applyFont="1" applyFill="1" applyBorder="1" applyAlignment="1">
      <alignment horizontal="center" vertical="center" shrinkToFit="1"/>
    </xf>
    <xf numFmtId="0" fontId="27" fillId="0" borderId="61" xfId="0" applyFont="1" applyFill="1" applyBorder="1" applyAlignment="1">
      <alignment horizontal="centerContinuous" vertical="center"/>
    </xf>
    <xf numFmtId="0" fontId="38" fillId="0" borderId="42" xfId="0" applyFont="1" applyFill="1" applyBorder="1" applyAlignment="1">
      <alignment horizontal="centerContinuous" vertical="center"/>
    </xf>
    <xf numFmtId="0" fontId="27" fillId="0" borderId="42" xfId="0" applyFont="1" applyFill="1" applyBorder="1" applyAlignment="1">
      <alignment horizontal="center" vertical="center" shrinkToFit="1"/>
    </xf>
    <xf numFmtId="0" fontId="27" fillId="0" borderId="42" xfId="0" applyFont="1" applyFill="1" applyBorder="1" applyAlignment="1">
      <alignment horizontal="centerContinuous" vertical="center"/>
    </xf>
    <xf numFmtId="0" fontId="34" fillId="0" borderId="24" xfId="0" applyFont="1" applyBorder="1" applyAlignment="1">
      <alignment horizontal="centerContinuous" vertical="center" wrapText="1"/>
    </xf>
    <xf numFmtId="0" fontId="1" fillId="0" borderId="78" xfId="0" applyFont="1" applyBorder="1" applyAlignment="1">
      <alignment horizontal="center" vertical="center"/>
    </xf>
    <xf numFmtId="0" fontId="1" fillId="0" borderId="14" xfId="0" applyFont="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6" fillId="15" borderId="3" xfId="0" quotePrefix="1" applyFont="1" applyFill="1" applyBorder="1" applyAlignment="1">
      <alignment horizontal="center" vertical="center"/>
    </xf>
    <xf numFmtId="0" fontId="4" fillId="0" borderId="89" xfId="0" applyFont="1" applyBorder="1" applyAlignment="1">
      <alignment horizontal="center" vertical="center" shrinkToFit="1"/>
    </xf>
    <xf numFmtId="164" fontId="4" fillId="0" borderId="87" xfId="0" applyNumberFormat="1" applyFont="1" applyBorder="1" applyAlignment="1">
      <alignment horizontal="center" vertical="center" shrinkToFit="1"/>
    </xf>
    <xf numFmtId="0" fontId="1" fillId="0" borderId="89" xfId="0" applyFont="1" applyBorder="1" applyAlignment="1">
      <alignment horizontal="center" vertical="center" shrinkToFit="1"/>
    </xf>
    <xf numFmtId="0" fontId="1" fillId="0" borderId="51" xfId="0" applyFont="1" applyBorder="1" applyAlignment="1">
      <alignment horizontal="center" vertical="center" shrinkToFit="1"/>
    </xf>
    <xf numFmtId="0" fontId="6" fillId="15" borderId="25" xfId="0" quotePrefix="1" applyFont="1" applyFill="1" applyBorder="1" applyAlignment="1">
      <alignment horizontal="center" vertical="center"/>
    </xf>
    <xf numFmtId="0" fontId="21" fillId="13" borderId="90" xfId="0" applyFont="1" applyFill="1" applyBorder="1" applyAlignment="1">
      <alignment horizontal="center" vertical="center"/>
    </xf>
    <xf numFmtId="0" fontId="1" fillId="0" borderId="0" xfId="0" applyFont="1" applyBorder="1" applyAlignment="1">
      <alignment vertical="center"/>
    </xf>
    <xf numFmtId="1" fontId="21" fillId="13" borderId="36" xfId="0" applyNumberFormat="1" applyFont="1" applyFill="1" applyBorder="1" applyAlignment="1">
      <alignment horizontal="center" vertical="center"/>
    </xf>
    <xf numFmtId="0" fontId="1" fillId="0" borderId="64" xfId="0" applyFont="1" applyFill="1" applyBorder="1" applyAlignment="1">
      <alignment horizontal="centerContinuous" vertical="center" shrinkToFit="1"/>
    </xf>
    <xf numFmtId="0" fontId="21" fillId="0" borderId="65" xfId="0" applyFont="1" applyFill="1" applyBorder="1" applyAlignment="1">
      <alignment horizontal="centerContinuous" vertical="center"/>
    </xf>
    <xf numFmtId="0" fontId="21" fillId="0" borderId="91" xfId="0" applyFont="1" applyFill="1" applyBorder="1" applyAlignment="1">
      <alignment horizontal="centerContinuous" vertical="center"/>
    </xf>
    <xf numFmtId="0" fontId="1" fillId="0" borderId="92"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66" xfId="0" applyFont="1" applyFill="1" applyBorder="1" applyAlignment="1">
      <alignment horizontal="centerContinuous" vertical="center"/>
    </xf>
    <xf numFmtId="1" fontId="1" fillId="0" borderId="93" xfId="0" applyNumberFormat="1" applyFont="1" applyFill="1" applyBorder="1" applyAlignment="1">
      <alignment horizontal="center" vertical="center"/>
    </xf>
    <xf numFmtId="0" fontId="1" fillId="0" borderId="94" xfId="0" applyFont="1" applyFill="1" applyBorder="1" applyAlignment="1">
      <alignment horizontal="centerContinuous" vertical="center" shrinkToFit="1"/>
    </xf>
    <xf numFmtId="0" fontId="21" fillId="0" borderId="95" xfId="0" applyFont="1" applyFill="1" applyBorder="1" applyAlignment="1">
      <alignment horizontal="centerContinuous" vertical="center"/>
    </xf>
    <xf numFmtId="0" fontId="21" fillId="0" borderId="96" xfId="0" applyFont="1" applyFill="1" applyBorder="1" applyAlignment="1">
      <alignment horizontal="centerContinuous" vertical="center"/>
    </xf>
    <xf numFmtId="0" fontId="1" fillId="0" borderId="47" xfId="0" applyFont="1" applyFill="1" applyBorder="1" applyAlignment="1">
      <alignment horizontal="center" vertical="center"/>
    </xf>
    <xf numFmtId="0" fontId="1" fillId="0" borderId="97" xfId="0" applyFont="1" applyFill="1" applyBorder="1" applyAlignment="1">
      <alignment horizontal="centerContinuous" vertical="center"/>
    </xf>
    <xf numFmtId="1" fontId="1" fillId="0" borderId="98" xfId="0" applyNumberFormat="1" applyFont="1" applyBorder="1" applyAlignment="1">
      <alignment horizontal="center" vertical="center"/>
    </xf>
    <xf numFmtId="0" fontId="1" fillId="0" borderId="51" xfId="0" applyFont="1" applyFill="1" applyBorder="1" applyAlignment="1">
      <alignment horizontal="centerContinuous" vertical="center" shrinkToFit="1"/>
    </xf>
    <xf numFmtId="0" fontId="1" fillId="0" borderId="85" xfId="0" applyFont="1" applyFill="1" applyBorder="1" applyAlignment="1">
      <alignment horizontal="centerContinuous" vertical="center"/>
    </xf>
    <xf numFmtId="0" fontId="1" fillId="0" borderId="99" xfId="0" applyFont="1" applyFill="1" applyBorder="1" applyAlignment="1">
      <alignment horizontal="centerContinuous" vertical="center"/>
    </xf>
    <xf numFmtId="49" fontId="1" fillId="0" borderId="53" xfId="0" applyNumberFormat="1" applyFont="1" applyFill="1" applyBorder="1" applyAlignment="1">
      <alignment horizontal="center" vertical="center"/>
    </xf>
    <xf numFmtId="49" fontId="1" fillId="0" borderId="52" xfId="0" applyNumberFormat="1" applyFont="1" applyFill="1" applyBorder="1" applyAlignment="1">
      <alignment horizontal="center" vertical="center"/>
    </xf>
    <xf numFmtId="0" fontId="1" fillId="0" borderId="86" xfId="0" applyFont="1" applyFill="1" applyBorder="1" applyAlignment="1">
      <alignment horizontal="centerContinuous" vertical="center"/>
    </xf>
    <xf numFmtId="1" fontId="1" fillId="0" borderId="61" xfId="0" applyNumberFormat="1" applyFont="1" applyBorder="1" applyAlignment="1">
      <alignment horizontal="center" vertical="center"/>
    </xf>
    <xf numFmtId="164" fontId="21" fillId="3" borderId="36" xfId="0" applyNumberFormat="1" applyFont="1" applyFill="1" applyBorder="1" applyAlignment="1">
      <alignment horizontal="center" vertical="center"/>
    </xf>
    <xf numFmtId="1" fontId="1" fillId="0" borderId="42" xfId="0" applyNumberFormat="1" applyFont="1" applyBorder="1" applyAlignment="1">
      <alignment horizontal="center" vertical="center" shrinkToFit="1"/>
    </xf>
    <xf numFmtId="1" fontId="1" fillId="0" borderId="61" xfId="0" applyNumberFormat="1" applyFont="1" applyBorder="1" applyAlignment="1">
      <alignment horizontal="center" vertical="center" shrinkToFit="1"/>
    </xf>
    <xf numFmtId="0" fontId="57" fillId="2" borderId="100" xfId="0" applyFont="1" applyFill="1" applyBorder="1" applyAlignment="1">
      <alignment horizontal="right" vertical="center"/>
    </xf>
    <xf numFmtId="0" fontId="20" fillId="2" borderId="101" xfId="0" applyFont="1" applyFill="1" applyBorder="1" applyAlignment="1">
      <alignment horizontal="left" vertical="center"/>
    </xf>
    <xf numFmtId="0" fontId="58" fillId="2" borderId="101" xfId="0" applyFont="1" applyFill="1" applyBorder="1" applyAlignment="1">
      <alignment horizontal="centerContinuous" vertical="center"/>
    </xf>
    <xf numFmtId="0" fontId="1" fillId="2" borderId="101" xfId="0" applyFont="1" applyFill="1" applyBorder="1" applyAlignment="1">
      <alignment horizontal="left" vertical="center"/>
    </xf>
    <xf numFmtId="0" fontId="3" fillId="2" borderId="101" xfId="0" applyFont="1" applyFill="1" applyBorder="1" applyAlignment="1">
      <alignment horizontal="centerContinuous" vertical="center"/>
    </xf>
    <xf numFmtId="0" fontId="59" fillId="2" borderId="102" xfId="0" applyFont="1" applyFill="1" applyBorder="1" applyAlignment="1">
      <alignment horizontal="right" vertical="center"/>
    </xf>
    <xf numFmtId="0" fontId="60" fillId="0" borderId="0" xfId="0" applyFont="1" applyBorder="1" applyAlignment="1">
      <alignment horizontal="centerContinuous" vertical="center"/>
    </xf>
    <xf numFmtId="49" fontId="6" fillId="0" borderId="2" xfId="0" quotePrefix="1" applyNumberFormat="1" applyFont="1" applyBorder="1" applyAlignment="1">
      <alignment horizontal="center" vertical="center"/>
    </xf>
    <xf numFmtId="0" fontId="5" fillId="0" borderId="8" xfId="0" applyFont="1" applyBorder="1" applyAlignment="1">
      <alignment horizontal="right" vertical="center"/>
    </xf>
    <xf numFmtId="0" fontId="60" fillId="0" borderId="9" xfId="0" applyFont="1" applyBorder="1" applyAlignment="1">
      <alignment horizontal="centerContinuous" vertical="center"/>
    </xf>
    <xf numFmtId="0" fontId="6" fillId="0" borderId="9" xfId="0" applyFont="1" applyBorder="1" applyAlignment="1">
      <alignment horizontal="centerContinuous" vertical="center"/>
    </xf>
    <xf numFmtId="0" fontId="5" fillId="0" borderId="9" xfId="0" applyFont="1" applyBorder="1" applyAlignment="1">
      <alignment horizontal="righ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6" fillId="0" borderId="60" xfId="3" applyNumberFormat="1" applyFont="1" applyFill="1" applyBorder="1" applyAlignment="1">
      <alignment horizontal="center" vertical="center"/>
    </xf>
    <xf numFmtId="0" fontId="7" fillId="4" borderId="103" xfId="3" applyFont="1" applyFill="1" applyBorder="1" applyAlignment="1">
      <alignment horizontal="right" vertical="center"/>
    </xf>
    <xf numFmtId="1" fontId="6" fillId="0" borderId="6" xfId="3" applyNumberFormat="1" applyFont="1" applyBorder="1" applyAlignment="1">
      <alignment horizontal="center" vertical="center"/>
    </xf>
    <xf numFmtId="0" fontId="5" fillId="16" borderId="77" xfId="3"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Border="1" applyAlignment="1">
      <alignment horizontal="center" vertical="center"/>
    </xf>
    <xf numFmtId="0" fontId="26" fillId="0" borderId="104" xfId="3" applyNumberFormat="1" applyFont="1" applyFill="1" applyBorder="1" applyAlignment="1">
      <alignment horizontal="center" vertical="center"/>
    </xf>
    <xf numFmtId="0" fontId="10" fillId="4" borderId="94" xfId="3" applyFont="1" applyFill="1" applyBorder="1" applyAlignment="1">
      <alignment horizontal="right" vertical="center"/>
    </xf>
    <xf numFmtId="0" fontId="6" fillId="0" borderId="105" xfId="3" applyNumberFormat="1" applyFont="1" applyBorder="1" applyAlignment="1">
      <alignment horizontal="center" vertical="center"/>
    </xf>
    <xf numFmtId="1" fontId="6" fillId="0" borderId="30" xfId="3" applyNumberFormat="1" applyFont="1" applyBorder="1" applyAlignment="1">
      <alignment horizontal="center" vertical="center"/>
    </xf>
    <xf numFmtId="0" fontId="6" fillId="0" borderId="2" xfId="0" applyFont="1" applyFill="1" applyBorder="1" applyAlignment="1">
      <alignment horizontal="center" vertical="center"/>
    </xf>
    <xf numFmtId="0" fontId="7" fillId="4" borderId="94" xfId="3" applyFont="1" applyFill="1" applyBorder="1" applyAlignment="1">
      <alignment horizontal="right" vertical="center"/>
    </xf>
    <xf numFmtId="0" fontId="6" fillId="0" borderId="106" xfId="3" quotePrefix="1" applyFont="1" applyBorder="1" applyAlignment="1">
      <alignment horizontal="center" vertical="center"/>
    </xf>
    <xf numFmtId="0" fontId="7" fillId="0" borderId="1" xfId="3" applyFont="1" applyFill="1" applyBorder="1" applyAlignment="1">
      <alignment horizontal="right" vertical="center"/>
    </xf>
    <xf numFmtId="0" fontId="10" fillId="2" borderId="4" xfId="0" applyFont="1" applyFill="1" applyBorder="1" applyAlignment="1">
      <alignment horizontal="right" vertical="center"/>
    </xf>
    <xf numFmtId="0" fontId="6" fillId="0" borderId="106" xfId="3" applyFont="1" applyBorder="1" applyAlignment="1">
      <alignment horizontal="center" vertical="center"/>
    </xf>
    <xf numFmtId="0" fontId="10" fillId="0" borderId="1" xfId="3" applyFont="1" applyFill="1" applyBorder="1" applyAlignment="1">
      <alignment horizontal="right" vertical="center"/>
    </xf>
    <xf numFmtId="0" fontId="26" fillId="0" borderId="3" xfId="3" applyNumberFormat="1" applyFont="1" applyFill="1" applyBorder="1" applyAlignment="1">
      <alignment horizontal="center" vertical="center"/>
    </xf>
    <xf numFmtId="0" fontId="61" fillId="4" borderId="107" xfId="3" applyFont="1" applyFill="1" applyBorder="1" applyAlignment="1">
      <alignment horizontal="right" vertical="center"/>
    </xf>
    <xf numFmtId="0" fontId="6" fillId="0" borderId="25" xfId="0" applyFont="1" applyBorder="1" applyAlignment="1">
      <alignment horizontal="center" vertical="center"/>
    </xf>
    <xf numFmtId="0" fontId="26" fillId="0" borderId="25" xfId="3" applyNumberFormat="1" applyFont="1" applyFill="1" applyBorder="1" applyAlignment="1">
      <alignment horizontal="center" vertical="center"/>
    </xf>
    <xf numFmtId="0" fontId="9" fillId="4" borderId="14" xfId="3" applyFont="1" applyFill="1" applyBorder="1" applyAlignment="1">
      <alignment horizontal="right" vertical="center"/>
    </xf>
    <xf numFmtId="0" fontId="6" fillId="0" borderId="41" xfId="3" applyFont="1" applyBorder="1" applyAlignment="1">
      <alignment horizontal="center" vertical="center"/>
    </xf>
    <xf numFmtId="0" fontId="10" fillId="0" borderId="1" xfId="0" applyFont="1" applyFill="1" applyBorder="1" applyAlignment="1">
      <alignment horizontal="right" vertical="center"/>
    </xf>
    <xf numFmtId="0" fontId="1" fillId="0" borderId="0" xfId="0" applyFont="1" applyBorder="1" applyAlignment="1">
      <alignment horizontal="left" vertical="center"/>
    </xf>
    <xf numFmtId="0" fontId="60" fillId="0" borderId="0" xfId="0" applyFont="1" applyBorder="1" applyAlignment="1">
      <alignment vertical="center"/>
    </xf>
    <xf numFmtId="0" fontId="1" fillId="0" borderId="71" xfId="0" applyFont="1" applyBorder="1" applyAlignment="1">
      <alignment horizontal="center" vertical="center" shrinkToFit="1"/>
    </xf>
    <xf numFmtId="0" fontId="1" fillId="0" borderId="52" xfId="0" applyFont="1" applyBorder="1" applyAlignment="1">
      <alignment horizontal="left" vertical="center"/>
    </xf>
    <xf numFmtId="1" fontId="1" fillId="12" borderId="42" xfId="0" applyNumberFormat="1" applyFont="1" applyFill="1" applyBorder="1" applyAlignment="1">
      <alignment horizontal="center" vertical="center" shrinkToFit="1"/>
    </xf>
    <xf numFmtId="165" fontId="4" fillId="0" borderId="0" xfId="0" applyNumberFormat="1" applyFont="1" applyBorder="1" applyAlignment="1">
      <alignment vertical="center"/>
    </xf>
    <xf numFmtId="164" fontId="1" fillId="0" borderId="42" xfId="0" applyNumberFormat="1" applyFont="1" applyBorder="1" applyAlignment="1">
      <alignment horizontal="center" vertical="center" shrinkToFit="1"/>
    </xf>
    <xf numFmtId="0" fontId="1" fillId="0" borderId="49" xfId="0" applyFont="1" applyBorder="1" applyAlignment="1">
      <alignment horizontal="left" vertical="center"/>
    </xf>
    <xf numFmtId="0" fontId="1" fillId="0" borderId="57" xfId="0" applyFont="1" applyBorder="1" applyAlignment="1">
      <alignment horizontal="center" vertical="center"/>
    </xf>
    <xf numFmtId="0" fontId="6" fillId="12" borderId="8" xfId="0" applyFont="1" applyFill="1" applyBorder="1" applyAlignment="1">
      <alignment horizontal="center" vertical="center" shrinkToFit="1"/>
    </xf>
    <xf numFmtId="0" fontId="6" fillId="12" borderId="57" xfId="0" applyFont="1" applyFill="1" applyBorder="1" applyAlignment="1">
      <alignment horizontal="center" vertical="center"/>
    </xf>
    <xf numFmtId="0" fontId="3" fillId="0" borderId="108" xfId="0" applyFont="1" applyBorder="1" applyAlignment="1">
      <alignment horizontal="right" vertical="center"/>
    </xf>
    <xf numFmtId="0" fontId="1" fillId="0" borderId="109" xfId="0" applyFont="1" applyBorder="1" applyAlignment="1">
      <alignment horizontal="center" vertical="center" wrapText="1"/>
    </xf>
    <xf numFmtId="0" fontId="3" fillId="0" borderId="42" xfId="0" applyFont="1" applyBorder="1" applyAlignment="1">
      <alignment horizontal="right" vertical="center"/>
    </xf>
    <xf numFmtId="0" fontId="1" fillId="0" borderId="96" xfId="0" applyFont="1" applyBorder="1" applyAlignment="1">
      <alignment horizontal="center" vertical="center" wrapText="1"/>
    </xf>
    <xf numFmtId="0" fontId="3" fillId="0" borderId="61" xfId="0" applyFont="1" applyBorder="1" applyAlignment="1">
      <alignment horizontal="right" vertical="center"/>
    </xf>
    <xf numFmtId="0" fontId="66" fillId="0" borderId="5" xfId="0" applyFont="1" applyBorder="1" applyAlignment="1">
      <alignment horizontal="centerContinuous" vertical="center"/>
    </xf>
    <xf numFmtId="0" fontId="66" fillId="0" borderId="6" xfId="0" applyFont="1" applyBorder="1" applyAlignment="1">
      <alignment horizontal="centerContinuous" vertical="center"/>
    </xf>
    <xf numFmtId="0" fontId="67" fillId="0" borderId="6" xfId="0" applyFont="1" applyBorder="1" applyAlignment="1">
      <alignment horizontal="centerContinuous" vertical="center" wrapText="1"/>
    </xf>
    <xf numFmtId="0" fontId="67" fillId="0" borderId="7" xfId="0" applyFont="1" applyBorder="1" applyAlignment="1">
      <alignment horizontal="centerContinuous" vertical="center" wrapText="1"/>
    </xf>
    <xf numFmtId="0" fontId="66" fillId="0" borderId="8" xfId="0" applyFont="1" applyBorder="1" applyAlignment="1">
      <alignment horizontal="center" vertical="center"/>
    </xf>
    <xf numFmtId="0" fontId="66" fillId="0" borderId="9" xfId="0" applyFont="1" applyBorder="1" applyAlignment="1">
      <alignment horizontal="center" vertical="center"/>
    </xf>
    <xf numFmtId="0" fontId="66" fillId="0" borderId="10" xfId="0" applyFont="1" applyBorder="1" applyAlignment="1">
      <alignment horizontal="center" vertical="center"/>
    </xf>
    <xf numFmtId="0" fontId="65" fillId="17" borderId="99" xfId="0" applyFont="1" applyFill="1" applyBorder="1" applyAlignment="1">
      <alignment horizontal="center" vertical="center" wrapText="1"/>
    </xf>
    <xf numFmtId="0" fontId="6" fillId="0" borderId="112" xfId="0" applyFont="1" applyFill="1" applyBorder="1" applyAlignment="1">
      <alignment horizontal="center" vertical="center" shrinkToFit="1"/>
    </xf>
    <xf numFmtId="0" fontId="6" fillId="0" borderId="113" xfId="0" applyFont="1" applyFill="1" applyBorder="1" applyAlignment="1">
      <alignment horizontal="center" vertical="center"/>
    </xf>
    <xf numFmtId="0" fontId="36" fillId="9" borderId="114" xfId="2" applyNumberFormat="1" applyFont="1" applyFill="1" applyBorder="1" applyAlignment="1">
      <alignment horizontal="center" vertical="center" shrinkToFit="1"/>
    </xf>
    <xf numFmtId="0" fontId="53" fillId="12" borderId="1" xfId="0" applyFont="1" applyFill="1" applyBorder="1" applyAlignment="1">
      <alignment horizontal="center" vertical="center" shrinkToFit="1"/>
    </xf>
    <xf numFmtId="0" fontId="6" fillId="12" borderId="26" xfId="0" applyFont="1" applyFill="1" applyBorder="1" applyAlignment="1">
      <alignment horizontal="center" vertical="center" wrapText="1"/>
    </xf>
    <xf numFmtId="9" fontId="6" fillId="12" borderId="26" xfId="2" applyFont="1" applyFill="1" applyBorder="1" applyAlignment="1">
      <alignment horizontal="center" vertical="center" shrinkToFit="1"/>
    </xf>
    <xf numFmtId="9" fontId="6" fillId="12" borderId="27" xfId="2" applyFont="1" applyFill="1" applyBorder="1" applyAlignment="1">
      <alignment horizontal="center" vertical="center" shrinkToFit="1"/>
    </xf>
    <xf numFmtId="0" fontId="4" fillId="12" borderId="27" xfId="0" applyFont="1" applyFill="1" applyBorder="1" applyAlignment="1">
      <alignment horizontal="center" vertical="center" wrapText="1"/>
    </xf>
    <xf numFmtId="0" fontId="6" fillId="12" borderId="27" xfId="2" applyNumberFormat="1" applyFont="1" applyFill="1" applyBorder="1" applyAlignment="1">
      <alignment horizontal="center" vertical="center" shrinkToFit="1"/>
    </xf>
    <xf numFmtId="0" fontId="6" fillId="12" borderId="28" xfId="0" applyNumberFormat="1" applyFont="1" applyFill="1" applyBorder="1" applyAlignment="1">
      <alignment horizontal="center" vertical="center" wrapText="1"/>
    </xf>
    <xf numFmtId="0" fontId="53" fillId="12" borderId="32" xfId="0" applyFont="1" applyFill="1" applyBorder="1" applyAlignment="1">
      <alignment horizontal="center" vertical="center" shrinkToFit="1"/>
    </xf>
    <xf numFmtId="0" fontId="6" fillId="12" borderId="11" xfId="0" applyFont="1" applyFill="1" applyBorder="1" applyAlignment="1">
      <alignment horizontal="center" vertical="center" wrapText="1"/>
    </xf>
    <xf numFmtId="9" fontId="6" fillId="12" borderId="11" xfId="2" applyFont="1" applyFill="1" applyBorder="1" applyAlignment="1">
      <alignment horizontal="center" vertical="center" shrinkToFit="1"/>
    </xf>
    <xf numFmtId="9" fontId="6" fillId="12" borderId="25" xfId="2" applyFont="1" applyFill="1" applyBorder="1" applyAlignment="1">
      <alignment horizontal="center" vertical="center" shrinkToFit="1"/>
    </xf>
    <xf numFmtId="0" fontId="4" fillId="12" borderId="25" xfId="0" applyFont="1" applyFill="1" applyBorder="1" applyAlignment="1">
      <alignment horizontal="center" vertical="center" wrapText="1"/>
    </xf>
    <xf numFmtId="0" fontId="6" fillId="12" borderId="25" xfId="2" applyNumberFormat="1" applyFont="1" applyFill="1" applyBorder="1" applyAlignment="1">
      <alignment horizontal="center" vertical="center" shrinkToFit="1"/>
    </xf>
    <xf numFmtId="0" fontId="6" fillId="12" borderId="30" xfId="0" applyNumberFormat="1" applyFont="1" applyFill="1" applyBorder="1" applyAlignment="1">
      <alignment horizontal="center" vertical="center" wrapText="1"/>
    </xf>
    <xf numFmtId="0" fontId="6" fillId="0" borderId="39" xfId="0" applyFont="1" applyFill="1" applyBorder="1" applyAlignment="1">
      <alignment horizontal="center" vertical="center"/>
    </xf>
    <xf numFmtId="0" fontId="1" fillId="0" borderId="46" xfId="0" applyFont="1" applyFill="1" applyBorder="1" applyAlignment="1">
      <alignment horizontal="center" vertical="center" wrapText="1"/>
    </xf>
    <xf numFmtId="0" fontId="65" fillId="17" borderId="52" xfId="0" applyFont="1" applyFill="1" applyBorder="1" applyAlignment="1">
      <alignment horizontal="center" vertical="center" wrapText="1"/>
    </xf>
    <xf numFmtId="0" fontId="1" fillId="18" borderId="110" xfId="0" applyFont="1" applyFill="1" applyBorder="1" applyAlignment="1">
      <alignment horizontal="center" vertical="center" wrapText="1"/>
    </xf>
    <xf numFmtId="0" fontId="1" fillId="18" borderId="46" xfId="0" applyFont="1" applyFill="1" applyBorder="1" applyAlignment="1">
      <alignment horizontal="center" vertical="center" wrapText="1"/>
    </xf>
    <xf numFmtId="0" fontId="1" fillId="18" borderId="111" xfId="0" applyFont="1" applyFill="1" applyBorder="1" applyAlignment="1">
      <alignment horizontal="center" vertical="center" wrapText="1"/>
    </xf>
    <xf numFmtId="0" fontId="1" fillId="18" borderId="48" xfId="0" applyFont="1" applyFill="1" applyBorder="1" applyAlignment="1">
      <alignment horizontal="center" vertical="center" wrapText="1"/>
    </xf>
    <xf numFmtId="0" fontId="3" fillId="18" borderId="52" xfId="0" applyFont="1" applyFill="1" applyBorder="1" applyAlignment="1">
      <alignment horizontal="center" vertical="center" wrapText="1"/>
    </xf>
    <xf numFmtId="0" fontId="3" fillId="18" borderId="54" xfId="0" applyFont="1" applyFill="1" applyBorder="1" applyAlignment="1">
      <alignment horizontal="center" vertical="center" wrapText="1"/>
    </xf>
    <xf numFmtId="0" fontId="6" fillId="0" borderId="94" xfId="0" applyFont="1" applyFill="1" applyBorder="1" applyAlignment="1">
      <alignment horizontal="center" vertical="center" shrinkToFit="1"/>
    </xf>
    <xf numFmtId="0" fontId="6" fillId="0" borderId="105" xfId="0" applyFont="1" applyFill="1" applyBorder="1" applyAlignment="1">
      <alignment horizontal="center" vertical="center"/>
    </xf>
    <xf numFmtId="0" fontId="36" fillId="9" borderId="106" xfId="2" applyNumberFormat="1" applyFont="1" applyFill="1" applyBorder="1" applyAlignment="1">
      <alignment horizontal="center" vertical="center" shrinkToFit="1"/>
    </xf>
    <xf numFmtId="0" fontId="52" fillId="0" borderId="61" xfId="0" quotePrefix="1" applyFont="1" applyFill="1" applyBorder="1" applyAlignment="1">
      <alignment horizontal="centerContinuous" vertical="center" shrinkToFit="1"/>
    </xf>
    <xf numFmtId="0" fontId="52" fillId="0" borderId="42" xfId="0" applyFont="1" applyBorder="1" applyAlignment="1">
      <alignment horizontal="centerContinuous" vertical="center"/>
    </xf>
    <xf numFmtId="0" fontId="52" fillId="0" borderId="42" xfId="0" applyFont="1" applyFill="1" applyBorder="1" applyAlignment="1">
      <alignment horizontal="center" vertical="center" shrinkToFit="1"/>
    </xf>
    <xf numFmtId="0" fontId="52" fillId="0" borderId="61" xfId="0" applyFont="1" applyFill="1" applyBorder="1" applyAlignment="1">
      <alignment horizontal="centerContinuous" vertical="center"/>
    </xf>
    <xf numFmtId="1" fontId="6" fillId="0" borderId="26" xfId="0" applyNumberFormat="1" applyFont="1" applyFill="1" applyBorder="1" applyAlignment="1">
      <alignment horizontal="center" vertical="center"/>
    </xf>
    <xf numFmtId="1" fontId="6" fillId="0" borderId="113" xfId="0" applyNumberFormat="1" applyFont="1" applyFill="1" applyBorder="1" applyAlignment="1">
      <alignment horizontal="center" vertical="center"/>
    </xf>
    <xf numFmtId="1" fontId="6" fillId="0" borderId="105" xfId="0" applyNumberFormat="1" applyFont="1" applyFill="1" applyBorder="1" applyAlignment="1">
      <alignment horizontal="center" vertical="center"/>
    </xf>
    <xf numFmtId="1" fontId="6" fillId="0" borderId="56" xfId="0" applyNumberFormat="1" applyFont="1" applyFill="1" applyBorder="1" applyAlignment="1">
      <alignment horizontal="center" vertical="center"/>
    </xf>
    <xf numFmtId="1" fontId="6" fillId="12" borderId="57" xfId="0" applyNumberFormat="1" applyFont="1" applyFill="1" applyBorder="1" applyAlignment="1">
      <alignment horizontal="center" vertical="center"/>
    </xf>
    <xf numFmtId="0" fontId="8" fillId="19" borderId="13" xfId="0" applyFont="1" applyFill="1" applyBorder="1" applyAlignment="1">
      <alignment horizontal="center" vertical="center"/>
    </xf>
    <xf numFmtId="1" fontId="6" fillId="19" borderId="26" xfId="0" applyNumberFormat="1" applyFont="1" applyFill="1" applyBorder="1" applyAlignment="1">
      <alignment horizontal="center" vertical="center" wrapText="1"/>
    </xf>
    <xf numFmtId="1" fontId="6" fillId="19" borderId="29" xfId="0" applyNumberFormat="1" applyFont="1" applyFill="1" applyBorder="1" applyAlignment="1">
      <alignment horizontal="center" vertical="center"/>
    </xf>
    <xf numFmtId="1" fontId="6" fillId="19" borderId="60" xfId="0" applyNumberFormat="1" applyFont="1" applyFill="1" applyBorder="1" applyAlignment="1">
      <alignment horizontal="centerContinuous" vertical="center"/>
    </xf>
    <xf numFmtId="0" fontId="1" fillId="19" borderId="115" xfId="0" applyNumberFormat="1" applyFont="1" applyFill="1" applyBorder="1" applyAlignment="1">
      <alignment horizontal="centerContinuous" vertical="center"/>
    </xf>
    <xf numFmtId="0" fontId="1" fillId="0" borderId="69" xfId="0" applyFont="1" applyFill="1" applyBorder="1" applyAlignment="1">
      <alignment horizontal="center" vertical="center"/>
    </xf>
    <xf numFmtId="0" fontId="1" fillId="0" borderId="55" xfId="0" quotePrefix="1" applyFont="1" applyBorder="1" applyAlignment="1">
      <alignment horizontal="center" vertical="center" wrapText="1"/>
    </xf>
    <xf numFmtId="49" fontId="1" fillId="0" borderId="55" xfId="2" applyNumberFormat="1" applyFont="1" applyBorder="1" applyAlignment="1">
      <alignment horizontal="center" vertical="center"/>
    </xf>
    <xf numFmtId="49" fontId="1" fillId="0" borderId="55" xfId="2" applyNumberFormat="1" applyFont="1" applyFill="1" applyBorder="1" applyAlignment="1">
      <alignment horizontal="center" vertical="center"/>
    </xf>
    <xf numFmtId="0" fontId="1" fillId="0" borderId="55" xfId="0" applyFont="1" applyFill="1" applyBorder="1" applyAlignment="1">
      <alignment horizontal="center" vertical="center" shrinkToFit="1"/>
    </xf>
    <xf numFmtId="164" fontId="4" fillId="0" borderId="55" xfId="0" applyNumberFormat="1" applyFont="1" applyFill="1" applyBorder="1" applyAlignment="1">
      <alignment horizontal="center" vertical="center"/>
    </xf>
    <xf numFmtId="1" fontId="55" fillId="11" borderId="55" xfId="0" applyNumberFormat="1" applyFont="1" applyFill="1" applyBorder="1" applyAlignment="1">
      <alignment horizontal="center" vertical="center"/>
    </xf>
    <xf numFmtId="1" fontId="1" fillId="0" borderId="55" xfId="0" applyNumberFormat="1" applyFont="1" applyBorder="1" applyAlignment="1">
      <alignment horizontal="center" vertical="center"/>
    </xf>
    <xf numFmtId="0" fontId="1" fillId="0" borderId="116" xfId="0" applyFont="1" applyFill="1" applyBorder="1" applyAlignment="1">
      <alignment horizontal="center" vertical="center"/>
    </xf>
    <xf numFmtId="1" fontId="55" fillId="11" borderId="46" xfId="0" applyNumberFormat="1" applyFont="1" applyFill="1" applyBorder="1" applyAlignment="1">
      <alignment horizontal="center" vertical="center"/>
    </xf>
    <xf numFmtId="1" fontId="1" fillId="0" borderId="46" xfId="0" applyNumberFormat="1" applyFont="1" applyBorder="1" applyAlignment="1">
      <alignment horizontal="center" vertical="center"/>
    </xf>
    <xf numFmtId="1" fontId="55" fillId="11" borderId="52" xfId="0" applyNumberFormat="1" applyFont="1" applyFill="1" applyBorder="1" applyAlignment="1">
      <alignment horizontal="center" vertical="center"/>
    </xf>
    <xf numFmtId="1" fontId="1" fillId="0" borderId="52" xfId="0" applyNumberFormat="1" applyFont="1" applyBorder="1" applyAlignment="1">
      <alignment horizontal="center" vertical="center"/>
    </xf>
  </cellXfs>
  <cellStyles count="9">
    <cellStyle name="Excel Built-in Normal" xfId="4"/>
    <cellStyle name="Hyperlink" xfId="1" builtinId="8"/>
    <cellStyle name="Normal" xfId="0" builtinId="0"/>
    <cellStyle name="Normal 2" xfId="5"/>
    <cellStyle name="Normal 2 2" xfId="6"/>
    <cellStyle name="Normal 4" xfId="3"/>
    <cellStyle name="Percent" xfId="2" builtinId="5"/>
    <cellStyle name="Percent 2" xfId="7"/>
    <cellStyle name="Percent 2 2" xfId="8"/>
  </cellStyles>
  <dxfs count="15">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9483" name="Rectangle 1"/>
        <xdr:cNvSpPr>
          <a:spLocks noChangeArrowheads="1"/>
        </xdr:cNvSpPr>
      </xdr:nvSpPr>
      <xdr:spPr bwMode="auto">
        <a:xfrm>
          <a:off x="5724525"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18457" name="Rectangle 1"/>
        <xdr:cNvSpPr>
          <a:spLocks noChangeArrowheads="1"/>
        </xdr:cNvSpPr>
      </xdr:nvSpPr>
      <xdr:spPr bwMode="auto">
        <a:xfrm>
          <a:off x="60674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123825</xdr:colOff>
      <xdr:row>1</xdr:row>
      <xdr:rowOff>123825</xdr:rowOff>
    </xdr:from>
    <xdr:to>
      <xdr:col>2</xdr:col>
      <xdr:colOff>161925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xdr:cNvSpPr txBox="1">
          <a:spLocks noChangeArrowheads="1"/>
        </xdr:cNvSpPr>
      </xdr:nvSpPr>
      <xdr:spPr bwMode="auto">
        <a:xfrm>
          <a:off x="0" y="2114550"/>
          <a:ext cx="4295775"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Listen 5, Spot 4.</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hooves +8/+8 (1d6+4) and bite +3 (1d4+2); grapple +13</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xdr:cNvSpPr txBox="1">
          <a:spLocks noChangeArrowheads="1"/>
        </xdr:cNvSpPr>
      </xdr:nvSpPr>
      <xdr:spPr bwMode="auto">
        <a:xfrm>
          <a:off x="4314825" y="1257300"/>
          <a:ext cx="2457450" cy="14859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Equipment:  </a:t>
          </a:r>
          <a:r>
            <a:rPr lang="en-US" sz="1200" b="0" i="0" u="none" strike="noStrike" baseline="0">
              <a:solidFill>
                <a:srgbClr val="000000"/>
              </a:solidFill>
              <a:latin typeface="Times New Roman" pitchFamily="18" charset="0"/>
              <a:cs typeface="Times New Roman" pitchFamily="18" charset="0"/>
            </a:rPr>
            <a:t>Chainmail barding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bhappi@yahoo.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tabSelected="1" workbookViewId="0"/>
  </sheetViews>
  <sheetFormatPr defaultColWidth="13" defaultRowHeight="15.6"/>
  <cols>
    <col min="1" max="1" width="22.59765625" style="237" customWidth="1"/>
    <col min="2" max="2" width="10" style="114" customWidth="1"/>
    <col min="3" max="3" width="5.09765625" style="114" customWidth="1"/>
    <col min="4" max="4" width="13.69921875" style="237" bestFit="1" customWidth="1"/>
    <col min="5" max="5" width="9.09765625" style="114" bestFit="1" customWidth="1"/>
    <col min="6" max="6" width="13" style="237" customWidth="1"/>
    <col min="7" max="7" width="13" style="114" customWidth="1"/>
    <col min="8" max="16384" width="13" style="33"/>
  </cols>
  <sheetData>
    <row r="1" spans="1:7" ht="29.4" thickTop="1" thickBot="1">
      <c r="A1" s="243" t="s">
        <v>211</v>
      </c>
      <c r="B1" s="244" t="s">
        <v>215</v>
      </c>
      <c r="C1" s="245"/>
      <c r="D1" s="246"/>
      <c r="E1" s="247"/>
      <c r="F1" s="246"/>
      <c r="G1" s="248" t="s">
        <v>212</v>
      </c>
    </row>
    <row r="2" spans="1:7" ht="17.399999999999999" thickTop="1">
      <c r="A2" s="249" t="s">
        <v>0</v>
      </c>
      <c r="B2" s="250" t="s">
        <v>94</v>
      </c>
      <c r="C2" s="250"/>
      <c r="D2" s="251" t="s">
        <v>1</v>
      </c>
      <c r="E2" s="252" t="s">
        <v>183</v>
      </c>
      <c r="F2" s="253"/>
      <c r="G2" s="254"/>
    </row>
    <row r="3" spans="1:7" ht="16.8">
      <c r="A3" s="249" t="s">
        <v>69</v>
      </c>
      <c r="B3" s="250" t="s">
        <v>213</v>
      </c>
      <c r="C3" s="250"/>
      <c r="D3" s="251" t="s">
        <v>70</v>
      </c>
      <c r="E3" s="252">
        <v>5</v>
      </c>
      <c r="F3" s="251"/>
      <c r="G3" s="254"/>
    </row>
    <row r="4" spans="1:7" ht="16.8">
      <c r="A4" s="249" t="s">
        <v>69</v>
      </c>
      <c r="B4" s="250" t="s">
        <v>216</v>
      </c>
      <c r="C4" s="250"/>
      <c r="D4" s="251" t="s">
        <v>70</v>
      </c>
      <c r="E4" s="252">
        <v>3</v>
      </c>
      <c r="F4" s="251"/>
      <c r="G4" s="254"/>
    </row>
    <row r="5" spans="1:7" ht="17.399999999999999" thickBot="1">
      <c r="A5" s="249" t="s">
        <v>71</v>
      </c>
      <c r="B5" s="250" t="s">
        <v>214</v>
      </c>
      <c r="C5" s="250"/>
      <c r="D5" s="251" t="s">
        <v>245</v>
      </c>
      <c r="E5" s="252" t="s">
        <v>246</v>
      </c>
      <c r="F5" s="251"/>
      <c r="G5" s="254"/>
    </row>
    <row r="6" spans="1:7" ht="17.399999999999999" thickTop="1">
      <c r="A6" s="255" t="s">
        <v>102</v>
      </c>
      <c r="B6" s="482">
        <f>E3+E4+1</f>
        <v>9</v>
      </c>
      <c r="C6" s="483"/>
      <c r="D6" s="306" t="s">
        <v>205</v>
      </c>
      <c r="E6" s="256" t="s">
        <v>200</v>
      </c>
      <c r="F6" s="257"/>
      <c r="G6" s="254"/>
    </row>
    <row r="7" spans="1:7" ht="16.8">
      <c r="A7" s="258" t="s">
        <v>2</v>
      </c>
      <c r="B7" s="479">
        <f>16+4</f>
        <v>20</v>
      </c>
      <c r="C7" s="259" t="str">
        <f t="shared" ref="C7:C12" si="0">IF(B7&gt;9.9,CONCATENATE("+",ROUNDDOWN((B7-10)/2,0)),ROUNDUP((B7-10)/2,0))</f>
        <v>+5</v>
      </c>
      <c r="D7" s="260" t="s">
        <v>79</v>
      </c>
      <c r="E7" s="305" t="s">
        <v>218</v>
      </c>
      <c r="F7" s="257"/>
      <c r="G7" s="254"/>
    </row>
    <row r="8" spans="1:7" ht="16.8">
      <c r="A8" s="261" t="s">
        <v>3</v>
      </c>
      <c r="B8" s="346">
        <f>10+2</f>
        <v>12</v>
      </c>
      <c r="C8" s="262" t="str">
        <f t="shared" si="0"/>
        <v>+1</v>
      </c>
      <c r="D8" s="263" t="s">
        <v>80</v>
      </c>
      <c r="E8" s="264">
        <f>SUM(Martial!G3:G18)+SUM(Equipment!B3:B13)</f>
        <v>83.5</v>
      </c>
      <c r="F8" s="257"/>
      <c r="G8" s="254"/>
    </row>
    <row r="9" spans="1:7" ht="16.8">
      <c r="A9" s="265" t="s">
        <v>15</v>
      </c>
      <c r="B9" s="266">
        <v>14</v>
      </c>
      <c r="C9" s="267" t="str">
        <f t="shared" si="0"/>
        <v>+2</v>
      </c>
      <c r="D9" s="268" t="s">
        <v>17</v>
      </c>
      <c r="E9" s="303">
        <f>ROUNDUP(((E3*10)*0.75)+((E4*10)*0.75)+((E3+E4)*C9),0)+(E3+E4)</f>
        <v>84</v>
      </c>
      <c r="F9" s="257"/>
      <c r="G9" s="254"/>
    </row>
    <row r="10" spans="1:7" ht="16.8">
      <c r="A10" s="269" t="s">
        <v>16</v>
      </c>
      <c r="B10" s="266">
        <v>10</v>
      </c>
      <c r="C10" s="262" t="str">
        <f t="shared" si="0"/>
        <v>+0</v>
      </c>
      <c r="D10" s="271" t="s">
        <v>101</v>
      </c>
      <c r="E10" s="481">
        <f>10+C8+1</f>
        <v>12</v>
      </c>
      <c r="F10" s="249"/>
      <c r="G10" s="254"/>
    </row>
    <row r="11" spans="1:7" ht="16.8">
      <c r="A11" s="270" t="s">
        <v>18</v>
      </c>
      <c r="B11" s="266">
        <f>14</f>
        <v>14</v>
      </c>
      <c r="C11" s="262" t="str">
        <f t="shared" si="0"/>
        <v>+2</v>
      </c>
      <c r="D11" s="271" t="s">
        <v>217</v>
      </c>
      <c r="E11" s="304">
        <f>E12-C8</f>
        <v>22</v>
      </c>
      <c r="F11" s="257"/>
      <c r="G11" s="254"/>
    </row>
    <row r="12" spans="1:7" ht="17.399999999999999" thickBot="1">
      <c r="A12" s="272" t="s">
        <v>14</v>
      </c>
      <c r="B12" s="351">
        <f>14+2</f>
        <v>16</v>
      </c>
      <c r="C12" s="273" t="str">
        <f t="shared" si="0"/>
        <v>+3</v>
      </c>
      <c r="D12" s="274" t="s">
        <v>68</v>
      </c>
      <c r="E12" s="302">
        <f>E10+SUM(Martial!B13:B14)</f>
        <v>23</v>
      </c>
      <c r="F12" s="257"/>
      <c r="G12" s="254"/>
    </row>
    <row r="13" spans="1:7" ht="24" thickTop="1" thickBot="1">
      <c r="A13" s="275" t="s">
        <v>28</v>
      </c>
      <c r="B13" s="276"/>
      <c r="C13" s="276"/>
      <c r="D13" s="277"/>
      <c r="E13" s="277"/>
      <c r="F13" s="277"/>
      <c r="G13" s="278"/>
    </row>
    <row r="14" spans="1:7" s="282" customFormat="1" ht="17.399999999999999" thickTop="1">
      <c r="A14" s="279"/>
      <c r="B14" s="280"/>
      <c r="C14" s="280"/>
      <c r="D14" s="280"/>
      <c r="E14" s="280"/>
      <c r="F14" s="280"/>
      <c r="G14" s="281"/>
    </row>
    <row r="15" spans="1:7" s="282" customFormat="1" ht="16.8">
      <c r="A15" s="283"/>
      <c r="B15" s="284"/>
      <c r="C15" s="284"/>
      <c r="D15" s="284"/>
      <c r="E15" s="284"/>
      <c r="F15" s="284"/>
      <c r="G15" s="285"/>
    </row>
    <row r="16" spans="1:7" s="282" customFormat="1" ht="16.8">
      <c r="A16" s="283"/>
      <c r="B16" s="284"/>
      <c r="C16" s="284"/>
      <c r="D16" s="284"/>
      <c r="E16" s="284"/>
      <c r="F16" s="284"/>
      <c r="G16" s="285"/>
    </row>
    <row r="17" spans="1:7" s="282" customFormat="1" ht="16.8">
      <c r="A17" s="283"/>
      <c r="B17" s="284"/>
      <c r="C17" s="284"/>
      <c r="D17" s="284"/>
      <c r="E17" s="284"/>
      <c r="F17" s="284"/>
      <c r="G17" s="285"/>
    </row>
    <row r="18" spans="1:7" s="282" customFormat="1" ht="16.8">
      <c r="A18" s="283"/>
      <c r="B18" s="284"/>
      <c r="C18" s="284"/>
      <c r="D18" s="284"/>
      <c r="E18" s="284"/>
      <c r="F18" s="284"/>
      <c r="G18" s="285"/>
    </row>
    <row r="19" spans="1:7" s="282" customFormat="1" ht="16.8">
      <c r="A19" s="283"/>
      <c r="B19" s="284"/>
      <c r="C19" s="284"/>
      <c r="D19" s="284"/>
      <c r="E19" s="284"/>
      <c r="F19" s="284"/>
      <c r="G19" s="285"/>
    </row>
    <row r="20" spans="1:7" s="282" customFormat="1" ht="16.8">
      <c r="A20" s="283"/>
      <c r="B20" s="284"/>
      <c r="C20" s="284"/>
      <c r="D20" s="284"/>
      <c r="E20" s="284"/>
      <c r="F20" s="284"/>
      <c r="G20" s="285"/>
    </row>
    <row r="21" spans="1:7" s="282" customFormat="1" ht="16.8">
      <c r="A21" s="283"/>
      <c r="B21" s="284"/>
      <c r="C21" s="284"/>
      <c r="D21" s="284"/>
      <c r="E21" s="284"/>
      <c r="F21" s="284"/>
      <c r="G21" s="285"/>
    </row>
    <row r="22" spans="1:7" s="282" customFormat="1" ht="16.8">
      <c r="A22" s="283"/>
      <c r="B22" s="284"/>
      <c r="C22" s="284"/>
      <c r="D22" s="284"/>
      <c r="E22" s="284"/>
      <c r="F22" s="284"/>
      <c r="G22" s="285"/>
    </row>
    <row r="23" spans="1:7" ht="17.399999999999999" thickBot="1">
      <c r="A23" s="286"/>
      <c r="B23" s="287"/>
      <c r="C23" s="287"/>
      <c r="D23" s="287"/>
      <c r="E23" s="287"/>
      <c r="F23" s="287"/>
      <c r="G23" s="288"/>
    </row>
    <row r="24" spans="1:7" ht="16.2" thickTop="1"/>
  </sheetData>
  <phoneticPr fontId="0" type="noConversion"/>
  <conditionalFormatting sqref="E8">
    <cfRule type="cellIs" dxfId="14" priority="4" stopIfTrue="1" operator="greaterThan">
      <formula>763</formula>
    </cfRule>
    <cfRule type="cellIs" dxfId="13" priority="5" stopIfTrue="1" operator="between">
      <formula>43</formula>
      <formula>86</formula>
    </cfRule>
  </conditionalFormatting>
  <hyperlinks>
    <hyperlink ref="G1" r:id="rId1"/>
  </hyperlinks>
  <printOptions gridLinesSet="0"/>
  <pageMargins left="0.25" right="0.25" top="0.5" bottom="0.63" header="0.5" footer="0.5"/>
  <pageSetup orientation="portrait" horizontalDpi="120" verticalDpi="144" r:id="rId2"/>
  <headerFooter alignWithMargins="0"/>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showGridLines="0" workbookViewId="0">
      <pane ySplit="2" topLeftCell="A3" activePane="bottomLeft" state="frozen"/>
      <selection pane="bottomLeft" activeCell="A3" sqref="A3"/>
    </sheetView>
  </sheetViews>
  <sheetFormatPr defaultColWidth="13" defaultRowHeight="15.6"/>
  <cols>
    <col min="1" max="1" width="31.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3.8984375" style="2" bestFit="1" customWidth="1"/>
    <col min="11" max="16384" width="13" style="1"/>
  </cols>
  <sheetData>
    <row r="1" spans="1:10" ht="23.4" thickBot="1">
      <c r="A1" s="132" t="s">
        <v>13</v>
      </c>
      <c r="B1" s="133"/>
      <c r="C1" s="133"/>
      <c r="D1" s="133"/>
      <c r="E1" s="133"/>
      <c r="F1" s="133"/>
      <c r="G1" s="134"/>
      <c r="H1" s="134"/>
      <c r="I1" s="134"/>
      <c r="J1" s="133"/>
    </row>
    <row r="2" spans="1:10" s="22" customFormat="1" ht="34.200000000000003" thickBot="1">
      <c r="A2" s="19" t="s">
        <v>328</v>
      </c>
      <c r="B2" s="20" t="s">
        <v>33</v>
      </c>
      <c r="C2" s="20" t="s">
        <v>40</v>
      </c>
      <c r="D2" s="20" t="s">
        <v>32</v>
      </c>
      <c r="E2" s="20" t="s">
        <v>66</v>
      </c>
      <c r="F2" s="20" t="s">
        <v>41</v>
      </c>
      <c r="G2" s="21" t="s">
        <v>72</v>
      </c>
      <c r="H2" s="16" t="s">
        <v>192</v>
      </c>
      <c r="I2" s="17" t="s">
        <v>91</v>
      </c>
      <c r="J2" s="18" t="s">
        <v>89</v>
      </c>
    </row>
    <row r="3" spans="1:10" s="4" customFormat="1" ht="16.8">
      <c r="A3" s="135" t="s">
        <v>74</v>
      </c>
      <c r="B3" s="136">
        <v>7</v>
      </c>
      <c r="C3" s="137" t="s">
        <v>35</v>
      </c>
      <c r="D3" s="138" t="str">
        <f>IF(C3="Str",'Personal File'!$C$7,IF(C3="Dex",'Personal File'!$C$8,IF(C3="Con",'Personal File'!$C$9,IF(C3="Int",'Personal File'!$C$10,IF(C3="Wis",'Personal File'!$C$11,IF(C3="Cha",'Personal File'!$C$12))))))</f>
        <v>+2</v>
      </c>
      <c r="E3" s="138" t="str">
        <f t="shared" ref="E3" si="0">CONCATENATE(C3," (",D3,")")</f>
        <v>Con (+2)</v>
      </c>
      <c r="F3" s="474" t="str">
        <f>'Personal File'!C$12</f>
        <v>+3</v>
      </c>
      <c r="G3" s="140">
        <f t="shared" ref="G3:G42" si="1">B3+D3+F3</f>
        <v>12</v>
      </c>
      <c r="H3" s="141">
        <f t="shared" ref="H3:H5" ca="1" si="2">RANDBETWEEN(1,20)</f>
        <v>1</v>
      </c>
      <c r="I3" s="139">
        <f t="shared" ref="I3" ca="1" si="3">SUM(G3:H3)</f>
        <v>13</v>
      </c>
      <c r="J3" s="403" t="s">
        <v>307</v>
      </c>
    </row>
    <row r="4" spans="1:10" s="4" customFormat="1" ht="16.8">
      <c r="A4" s="142" t="s">
        <v>75</v>
      </c>
      <c r="B4" s="136">
        <v>1</v>
      </c>
      <c r="C4" s="137" t="s">
        <v>38</v>
      </c>
      <c r="D4" s="143" t="str">
        <f>IF(C4="Str",'Personal File'!$C$7,IF(C4="Dex",'Personal File'!$C$8,IF(C4="Con",'Personal File'!$C$9,IF(C4="Int",'Personal File'!$C$10,IF(C4="Wis",'Personal File'!$C$11,IF(C4="Cha",'Personal File'!$C$12))))))</f>
        <v>+1</v>
      </c>
      <c r="E4" s="144" t="str">
        <f t="shared" ref="E4:E5" si="4">CONCATENATE(C4," (",D4,")")</f>
        <v>Dex (+1)</v>
      </c>
      <c r="F4" s="480">
        <f>'Personal File'!C$12+1</f>
        <v>4</v>
      </c>
      <c r="G4" s="140">
        <f t="shared" si="1"/>
        <v>6</v>
      </c>
      <c r="H4" s="141">
        <f t="shared" ca="1" si="2"/>
        <v>4</v>
      </c>
      <c r="I4" s="145">
        <f t="shared" ref="I4:I42" ca="1" si="5">SUM(G4:H4)</f>
        <v>10</v>
      </c>
      <c r="J4" s="146" t="s">
        <v>307</v>
      </c>
    </row>
    <row r="5" spans="1:10" s="4" customFormat="1" ht="16.8">
      <c r="A5" s="147" t="s">
        <v>76</v>
      </c>
      <c r="B5" s="148">
        <v>4</v>
      </c>
      <c r="C5" s="149" t="s">
        <v>37</v>
      </c>
      <c r="D5" s="150" t="str">
        <f>IF(C5="Str",'Personal File'!$C$7,IF(C5="Dex",'Personal File'!$C$8,IF(C5="Con",'Personal File'!$C$9,IF(C5="Int",'Personal File'!$C$10,IF(C5="Wis",'Personal File'!$C$11,IF(C5="Cha",'Personal File'!$C$12))))))</f>
        <v>+2</v>
      </c>
      <c r="E5" s="151" t="str">
        <f t="shared" si="4"/>
        <v>Wis (+2)</v>
      </c>
      <c r="F5" s="153" t="str">
        <f>'Personal File'!C$12</f>
        <v>+3</v>
      </c>
      <c r="G5" s="153">
        <f t="shared" si="1"/>
        <v>9</v>
      </c>
      <c r="H5" s="154">
        <f t="shared" ca="1" si="2"/>
        <v>8</v>
      </c>
      <c r="I5" s="152">
        <f t="shared" ca="1" si="5"/>
        <v>17</v>
      </c>
      <c r="J5" s="458" t="s">
        <v>307</v>
      </c>
    </row>
    <row r="6" spans="1:10" s="4" customFormat="1" ht="16.8">
      <c r="A6" s="155" t="s">
        <v>42</v>
      </c>
      <c r="B6" s="156">
        <v>0</v>
      </c>
      <c r="C6" s="157" t="s">
        <v>36</v>
      </c>
      <c r="D6" s="158" t="str">
        <f>IF(C6="Str",'Personal File'!$C$7,IF(C6="Dex",'Personal File'!$C$8,IF(C6="Con",'Personal File'!$C$9,IF(C6="Int",'Personal File'!$C$10,IF(C6="Wis",'Personal File'!$C$11,IF(C6="Cha",'Personal File'!$C$12))))))</f>
        <v>+0</v>
      </c>
      <c r="E6" s="158" t="str">
        <f t="shared" ref="E6" si="6">CONCATENATE(C6," (",D6,")")</f>
        <v>Int (+0)</v>
      </c>
      <c r="F6" s="159" t="s">
        <v>67</v>
      </c>
      <c r="G6" s="160">
        <f t="shared" si="1"/>
        <v>0</v>
      </c>
      <c r="H6" s="141">
        <f ca="1">RANDBETWEEN(1,20)</f>
        <v>17</v>
      </c>
      <c r="I6" s="145">
        <f t="shared" ca="1" si="5"/>
        <v>17</v>
      </c>
      <c r="J6" s="146"/>
    </row>
    <row r="7" spans="1:10" s="8" customFormat="1" ht="16.8">
      <c r="A7" s="161" t="s">
        <v>43</v>
      </c>
      <c r="B7" s="156">
        <v>0</v>
      </c>
      <c r="C7" s="162" t="s">
        <v>38</v>
      </c>
      <c r="D7" s="143" t="str">
        <f>IF(C7="Str",'Personal File'!$C$7,IF(C7="Dex",'Personal File'!$C$8,IF(C7="Con",'Personal File'!$C$9,IF(C7="Int",'Personal File'!$C$10,IF(C7="Wis",'Personal File'!$C$11,IF(C7="Cha",'Personal File'!$C$12))))))</f>
        <v>+1</v>
      </c>
      <c r="E7" s="143" t="str">
        <f t="shared" ref="E7:E42" si="7">CONCATENATE(C7," (",D7,")")</f>
        <v>Dex (+1)</v>
      </c>
      <c r="F7" s="160" t="s">
        <v>329</v>
      </c>
      <c r="G7" s="160">
        <f t="shared" si="1"/>
        <v>-4</v>
      </c>
      <c r="H7" s="141">
        <f ca="1">RANDBETWEEN(1,20)</f>
        <v>5</v>
      </c>
      <c r="I7" s="145">
        <f t="shared" ca="1" si="5"/>
        <v>1</v>
      </c>
      <c r="J7" s="146"/>
    </row>
    <row r="8" spans="1:10" s="6" customFormat="1" ht="16.8">
      <c r="A8" s="163" t="s">
        <v>44</v>
      </c>
      <c r="B8" s="156">
        <v>0</v>
      </c>
      <c r="C8" s="164" t="s">
        <v>34</v>
      </c>
      <c r="D8" s="165" t="str">
        <f>IF(C8="Str",'Personal File'!$C$7,IF(C8="Dex",'Personal File'!$C$8,IF(C8="Con",'Personal File'!$C$9,IF(C8="Int",'Personal File'!$C$10,IF(C8="Wis",'Personal File'!$C$11,IF(C8="Cha",'Personal File'!$C$12))))))</f>
        <v>+3</v>
      </c>
      <c r="E8" s="166" t="str">
        <f t="shared" si="7"/>
        <v>Cha (+3)</v>
      </c>
      <c r="F8" s="160" t="s">
        <v>67</v>
      </c>
      <c r="G8" s="160">
        <f t="shared" si="1"/>
        <v>3</v>
      </c>
      <c r="H8" s="141">
        <f t="shared" ref="H8:H42" ca="1" si="8">RANDBETWEEN(1,20)</f>
        <v>2</v>
      </c>
      <c r="I8" s="145">
        <f t="shared" ca="1" si="5"/>
        <v>5</v>
      </c>
      <c r="J8" s="146"/>
    </row>
    <row r="9" spans="1:10" s="5" customFormat="1" ht="16.8">
      <c r="A9" s="167" t="s">
        <v>45</v>
      </c>
      <c r="B9" s="156">
        <v>0</v>
      </c>
      <c r="C9" s="168" t="s">
        <v>39</v>
      </c>
      <c r="D9" s="169" t="str">
        <f>IF(C9="Str",'Personal File'!$C$7,IF(C9="Dex",'Personal File'!$C$8,IF(C9="Con",'Personal File'!$C$9,IF(C9="Int",'Personal File'!$C$10,IF(C9="Wis",'Personal File'!$C$11,IF(C9="Cha",'Personal File'!$C$12))))))</f>
        <v>+5</v>
      </c>
      <c r="E9" s="169" t="str">
        <f t="shared" si="7"/>
        <v>Str (+5)</v>
      </c>
      <c r="F9" s="160" t="s">
        <v>329</v>
      </c>
      <c r="G9" s="160">
        <f t="shared" si="1"/>
        <v>0</v>
      </c>
      <c r="H9" s="141">
        <f t="shared" ca="1" si="8"/>
        <v>14</v>
      </c>
      <c r="I9" s="145">
        <f t="shared" ca="1" si="5"/>
        <v>14</v>
      </c>
      <c r="J9" s="146"/>
    </row>
    <row r="10" spans="1:10" s="5" customFormat="1" ht="16.8">
      <c r="A10" s="319" t="s">
        <v>19</v>
      </c>
      <c r="B10" s="156">
        <v>0</v>
      </c>
      <c r="C10" s="320" t="s">
        <v>35</v>
      </c>
      <c r="D10" s="138" t="str">
        <f>IF(C10="Str",'Personal File'!$C$7,IF(C10="Dex",'Personal File'!$C$8,IF(C10="Con",'Personal File'!$C$9,IF(C10="Int",'Personal File'!$C$10,IF(C10="Wis",'Personal File'!$C$11,IF(C10="Cha",'Personal File'!$C$12))))))</f>
        <v>+2</v>
      </c>
      <c r="E10" s="138" t="str">
        <f t="shared" si="7"/>
        <v>Con (+2)</v>
      </c>
      <c r="F10" s="160" t="s">
        <v>67</v>
      </c>
      <c r="G10" s="160">
        <f t="shared" si="1"/>
        <v>2</v>
      </c>
      <c r="H10" s="141">
        <f t="shared" ca="1" si="8"/>
        <v>9</v>
      </c>
      <c r="I10" s="145">
        <f t="shared" ca="1" si="5"/>
        <v>11</v>
      </c>
      <c r="J10" s="146"/>
    </row>
    <row r="11" spans="1:10" s="4" customFormat="1" ht="16.8">
      <c r="A11" s="155" t="s">
        <v>95</v>
      </c>
      <c r="B11" s="156">
        <v>0</v>
      </c>
      <c r="C11" s="157" t="s">
        <v>36</v>
      </c>
      <c r="D11" s="158" t="str">
        <f>IF(C11="Str",'Personal File'!$C$7,IF(C11="Dex",'Personal File'!$C$8,IF(C11="Con",'Personal File'!$C$9,IF(C11="Int",'Personal File'!$C$10,IF(C11="Wis",'Personal File'!$C$11,IF(C11="Cha",'Personal File'!$C$12))))))</f>
        <v>+0</v>
      </c>
      <c r="E11" s="158" t="str">
        <f t="shared" si="7"/>
        <v>Int (+0)</v>
      </c>
      <c r="F11" s="160" t="s">
        <v>67</v>
      </c>
      <c r="G11" s="160">
        <f t="shared" si="1"/>
        <v>0</v>
      </c>
      <c r="H11" s="141">
        <f t="shared" ca="1" si="8"/>
        <v>3</v>
      </c>
      <c r="I11" s="145">
        <f t="shared" ca="1" si="5"/>
        <v>3</v>
      </c>
      <c r="J11" s="146"/>
    </row>
    <row r="12" spans="1:10" s="7" customFormat="1" ht="16.8">
      <c r="A12" s="173" t="s">
        <v>46</v>
      </c>
      <c r="B12" s="174">
        <v>0</v>
      </c>
      <c r="C12" s="175" t="s">
        <v>36</v>
      </c>
      <c r="D12" s="176" t="str">
        <f>IF(C12="Str",'Personal File'!$C$7,IF(C12="Dex",'Personal File'!$C$8,IF(C12="Con",'Personal File'!$C$9,IF(C12="Int",'Personal File'!$C$10,IF(C12="Wis",'Personal File'!$C$11,IF(C12="Cha",'Personal File'!$C$12))))))</f>
        <v>+0</v>
      </c>
      <c r="E12" s="176" t="str">
        <f t="shared" si="7"/>
        <v>Int (+0)</v>
      </c>
      <c r="F12" s="177" t="s">
        <v>67</v>
      </c>
      <c r="G12" s="177">
        <f t="shared" si="1"/>
        <v>0</v>
      </c>
      <c r="H12" s="141">
        <f t="shared" ca="1" si="8"/>
        <v>4</v>
      </c>
      <c r="I12" s="177">
        <f t="shared" ca="1" si="5"/>
        <v>4</v>
      </c>
      <c r="J12" s="178"/>
    </row>
    <row r="13" spans="1:10" s="8" customFormat="1" ht="16.8">
      <c r="A13" s="179" t="s">
        <v>47</v>
      </c>
      <c r="B13" s="170">
        <v>8</v>
      </c>
      <c r="C13" s="180" t="s">
        <v>34</v>
      </c>
      <c r="D13" s="181" t="str">
        <f>IF(C13="Str",'Personal File'!$C$7,IF(C13="Dex",'Personal File'!$C$8,IF(C13="Con",'Personal File'!$C$9,IF(C13="Int",'Personal File'!$C$10,IF(C13="Wis",'Personal File'!$C$11,IF(C13="Cha",'Personal File'!$C$12))))))</f>
        <v>+3</v>
      </c>
      <c r="E13" s="182" t="str">
        <f t="shared" si="7"/>
        <v>Cha (+3)</v>
      </c>
      <c r="F13" s="171" t="s">
        <v>182</v>
      </c>
      <c r="G13" s="171">
        <f t="shared" si="1"/>
        <v>13</v>
      </c>
      <c r="H13" s="141">
        <f t="shared" ca="1" si="8"/>
        <v>16</v>
      </c>
      <c r="I13" s="171">
        <f t="shared" ca="1" si="5"/>
        <v>29</v>
      </c>
      <c r="J13" s="172"/>
    </row>
    <row r="14" spans="1:10" s="8" customFormat="1" ht="16.8">
      <c r="A14" s="173" t="s">
        <v>48</v>
      </c>
      <c r="B14" s="174">
        <v>0</v>
      </c>
      <c r="C14" s="175" t="s">
        <v>36</v>
      </c>
      <c r="D14" s="176" t="str">
        <f>IF(C14="Str",'Personal File'!$C$7,IF(C14="Dex",'Personal File'!$C$8,IF(C14="Con",'Personal File'!$C$9,IF(C14="Int",'Personal File'!$C$10,IF(C14="Wis",'Personal File'!$C$11,IF(C14="Cha",'Personal File'!$C$12))))))</f>
        <v>+0</v>
      </c>
      <c r="E14" s="176" t="str">
        <f t="shared" si="7"/>
        <v>Int (+0)</v>
      </c>
      <c r="F14" s="177" t="s">
        <v>67</v>
      </c>
      <c r="G14" s="177">
        <f t="shared" si="1"/>
        <v>0</v>
      </c>
      <c r="H14" s="141">
        <f t="shared" ca="1" si="8"/>
        <v>4</v>
      </c>
      <c r="I14" s="177">
        <f t="shared" ca="1" si="5"/>
        <v>4</v>
      </c>
      <c r="J14" s="178"/>
    </row>
    <row r="15" spans="1:10" s="8" customFormat="1" ht="16.8">
      <c r="A15" s="163" t="s">
        <v>49</v>
      </c>
      <c r="B15" s="156">
        <v>0</v>
      </c>
      <c r="C15" s="164" t="s">
        <v>34</v>
      </c>
      <c r="D15" s="165" t="str">
        <f>IF(C15="Str",'Personal File'!$C$7,IF(C15="Dex",'Personal File'!$C$8,IF(C15="Con",'Personal File'!$C$9,IF(C15="Int",'Personal File'!$C$10,IF(C15="Wis",'Personal File'!$C$11,IF(C15="Cha",'Personal File'!$C$12))))))</f>
        <v>+3</v>
      </c>
      <c r="E15" s="166" t="str">
        <f t="shared" si="7"/>
        <v>Cha (+3)</v>
      </c>
      <c r="F15" s="160" t="s">
        <v>67</v>
      </c>
      <c r="G15" s="160">
        <f t="shared" si="1"/>
        <v>3</v>
      </c>
      <c r="H15" s="141">
        <f t="shared" ca="1" si="8"/>
        <v>13</v>
      </c>
      <c r="I15" s="160">
        <f t="shared" ca="1" si="5"/>
        <v>16</v>
      </c>
      <c r="J15" s="183"/>
    </row>
    <row r="16" spans="1:10" s="8" customFormat="1" ht="16.8">
      <c r="A16" s="161" t="s">
        <v>50</v>
      </c>
      <c r="B16" s="156">
        <v>0</v>
      </c>
      <c r="C16" s="162" t="s">
        <v>38</v>
      </c>
      <c r="D16" s="143" t="str">
        <f>IF(C16="Str",'Personal File'!$C$7,IF(C16="Dex",'Personal File'!$C$8,IF(C16="Con",'Personal File'!$C$9,IF(C16="Int",'Personal File'!$C$10,IF(C16="Wis",'Personal File'!$C$11,IF(C16="Cha",'Personal File'!$C$12))))))</f>
        <v>+1</v>
      </c>
      <c r="E16" s="144" t="str">
        <f t="shared" si="7"/>
        <v>Dex (+1)</v>
      </c>
      <c r="F16" s="160" t="s">
        <v>329</v>
      </c>
      <c r="G16" s="160">
        <f t="shared" si="1"/>
        <v>-4</v>
      </c>
      <c r="H16" s="141">
        <f t="shared" ca="1" si="8"/>
        <v>5</v>
      </c>
      <c r="I16" s="160">
        <f t="shared" ca="1" si="5"/>
        <v>1</v>
      </c>
      <c r="J16" s="146"/>
    </row>
    <row r="17" spans="1:10" s="8" customFormat="1" ht="16.8">
      <c r="A17" s="184" t="s">
        <v>51</v>
      </c>
      <c r="B17" s="185">
        <v>0</v>
      </c>
      <c r="C17" s="186" t="s">
        <v>36</v>
      </c>
      <c r="D17" s="187" t="str">
        <f>IF(C17="Str",'Personal File'!$C$7,IF(C17="Dex",'Personal File'!$C$8,IF(C17="Con",'Personal File'!$C$9,IF(C17="Int",'Personal File'!$C$10,IF(C17="Wis",'Personal File'!$C$11,IF(C17="Cha",'Personal File'!$C$12))))))</f>
        <v>+0</v>
      </c>
      <c r="E17" s="187" t="str">
        <f t="shared" si="7"/>
        <v>Int (+0)</v>
      </c>
      <c r="F17" s="188" t="s">
        <v>67</v>
      </c>
      <c r="G17" s="188">
        <f t="shared" si="1"/>
        <v>0</v>
      </c>
      <c r="H17" s="141">
        <f t="shared" ca="1" si="8"/>
        <v>19</v>
      </c>
      <c r="I17" s="188">
        <f t="shared" ca="1" si="5"/>
        <v>19</v>
      </c>
      <c r="J17" s="189"/>
    </row>
    <row r="18" spans="1:10" s="8" customFormat="1" ht="16.8">
      <c r="A18" s="163" t="s">
        <v>52</v>
      </c>
      <c r="B18" s="156">
        <v>0</v>
      </c>
      <c r="C18" s="164" t="s">
        <v>34</v>
      </c>
      <c r="D18" s="165" t="str">
        <f>IF(C18="Str",'Personal File'!$C$7,IF(C18="Dex",'Personal File'!$C$8,IF(C18="Con",'Personal File'!$C$9,IF(C18="Int",'Personal File'!$C$10,IF(C18="Wis",'Personal File'!$C$11,IF(C18="Cha",'Personal File'!$C$12))))))</f>
        <v>+3</v>
      </c>
      <c r="E18" s="166" t="str">
        <f t="shared" si="7"/>
        <v>Cha (+3)</v>
      </c>
      <c r="F18" s="160" t="s">
        <v>67</v>
      </c>
      <c r="G18" s="160">
        <f t="shared" si="1"/>
        <v>3</v>
      </c>
      <c r="H18" s="141">
        <f t="shared" ca="1" si="8"/>
        <v>16</v>
      </c>
      <c r="I18" s="160">
        <f t="shared" ca="1" si="5"/>
        <v>19</v>
      </c>
      <c r="J18" s="146"/>
    </row>
    <row r="19" spans="1:10" s="8" customFormat="1" ht="16.8">
      <c r="A19" s="163" t="s">
        <v>21</v>
      </c>
      <c r="B19" s="156">
        <v>0</v>
      </c>
      <c r="C19" s="164" t="s">
        <v>34</v>
      </c>
      <c r="D19" s="165" t="str">
        <f>IF(C19="Str",'Personal File'!$C$7,IF(C19="Dex",'Personal File'!$C$8,IF(C19="Con",'Personal File'!$C$9,IF(C19="Int",'Personal File'!$C$10,IF(C19="Wis",'Personal File'!$C$11,IF(C19="Cha",'Personal File'!$C$12))))))</f>
        <v>+3</v>
      </c>
      <c r="E19" s="165" t="str">
        <f t="shared" si="7"/>
        <v>Cha (+3)</v>
      </c>
      <c r="F19" s="160" t="s">
        <v>67</v>
      </c>
      <c r="G19" s="160">
        <f t="shared" si="1"/>
        <v>3</v>
      </c>
      <c r="H19" s="141">
        <f t="shared" ca="1" si="8"/>
        <v>9</v>
      </c>
      <c r="I19" s="160">
        <f t="shared" ca="1" si="5"/>
        <v>12</v>
      </c>
      <c r="J19" s="146"/>
    </row>
    <row r="20" spans="1:10" s="8" customFormat="1" ht="16.8">
      <c r="A20" s="190" t="s">
        <v>53</v>
      </c>
      <c r="B20" s="156">
        <v>8</v>
      </c>
      <c r="C20" s="191" t="s">
        <v>37</v>
      </c>
      <c r="D20" s="192" t="str">
        <f>IF(C20="Str",'Personal File'!$C$7,IF(C20="Dex",'Personal File'!$C$8,IF(C20="Con",'Personal File'!$C$9,IF(C20="Int",'Personal File'!$C$10,IF(C20="Wis",'Personal File'!$C$11,IF(C20="Cha",'Personal File'!$C$12))))))</f>
        <v>+2</v>
      </c>
      <c r="E20" s="192" t="str">
        <f t="shared" si="7"/>
        <v>Wis (+2)</v>
      </c>
      <c r="F20" s="160" t="s">
        <v>67</v>
      </c>
      <c r="G20" s="160">
        <f t="shared" si="1"/>
        <v>10</v>
      </c>
      <c r="H20" s="141">
        <f t="shared" ca="1" si="8"/>
        <v>6</v>
      </c>
      <c r="I20" s="160">
        <f t="shared" ca="1" si="5"/>
        <v>16</v>
      </c>
      <c r="J20" s="146"/>
    </row>
    <row r="21" spans="1:10" s="8" customFormat="1" ht="16.8">
      <c r="A21" s="161" t="s">
        <v>54</v>
      </c>
      <c r="B21" s="156">
        <v>0</v>
      </c>
      <c r="C21" s="162" t="s">
        <v>38</v>
      </c>
      <c r="D21" s="143" t="str">
        <f>IF(C21="Str",'Personal File'!$C$7,IF(C21="Dex",'Personal File'!$C$8,IF(C21="Con",'Personal File'!$C$9,IF(C21="Int",'Personal File'!$C$10,IF(C21="Wis",'Personal File'!$C$11,IF(C21="Cha",'Personal File'!$C$12))))))</f>
        <v>+1</v>
      </c>
      <c r="E21" s="143" t="str">
        <f t="shared" si="7"/>
        <v>Dex (+1)</v>
      </c>
      <c r="F21" s="160" t="s">
        <v>329</v>
      </c>
      <c r="G21" s="160">
        <f t="shared" si="1"/>
        <v>-4</v>
      </c>
      <c r="H21" s="141">
        <f t="shared" ca="1" si="8"/>
        <v>1</v>
      </c>
      <c r="I21" s="160">
        <f t="shared" ca="1" si="5"/>
        <v>-3</v>
      </c>
      <c r="J21" s="189"/>
    </row>
    <row r="22" spans="1:10" s="8" customFormat="1" ht="16.8">
      <c r="A22" s="193" t="s">
        <v>55</v>
      </c>
      <c r="B22" s="185">
        <v>0</v>
      </c>
      <c r="C22" s="194" t="s">
        <v>34</v>
      </c>
      <c r="D22" s="195" t="str">
        <f>IF(C22="Str",'Personal File'!$C$7,IF(C22="Dex",'Personal File'!$C$8,IF(C22="Con",'Personal File'!$C$9,IF(C22="Int",'Personal File'!$C$10,IF(C22="Wis",'Personal File'!$C$11,IF(C22="Cha",'Personal File'!$C$12))))))</f>
        <v>+3</v>
      </c>
      <c r="E22" s="196" t="str">
        <f t="shared" si="7"/>
        <v>Cha (+3)</v>
      </c>
      <c r="F22" s="188" t="s">
        <v>67</v>
      </c>
      <c r="G22" s="188">
        <f t="shared" si="1"/>
        <v>3</v>
      </c>
      <c r="H22" s="141">
        <f t="shared" ca="1" si="8"/>
        <v>8</v>
      </c>
      <c r="I22" s="188">
        <f t="shared" ca="1" si="5"/>
        <v>11</v>
      </c>
      <c r="J22" s="189"/>
    </row>
    <row r="23" spans="1:10" s="8" customFormat="1" ht="16.8">
      <c r="A23" s="167" t="s">
        <v>56</v>
      </c>
      <c r="B23" s="156">
        <v>0</v>
      </c>
      <c r="C23" s="168" t="s">
        <v>39</v>
      </c>
      <c r="D23" s="169" t="str">
        <f>IF(C23="Str",'Personal File'!$C$7,IF(C23="Dex",'Personal File'!$C$8,IF(C23="Con",'Personal File'!$C$9,IF(C23="Int",'Personal File'!$C$10,IF(C23="Wis",'Personal File'!$C$11,IF(C23="Cha",'Personal File'!$C$12))))))</f>
        <v>+5</v>
      </c>
      <c r="E23" s="169" t="str">
        <f t="shared" si="7"/>
        <v>Str (+5)</v>
      </c>
      <c r="F23" s="160" t="s">
        <v>329</v>
      </c>
      <c r="G23" s="160">
        <f t="shared" si="1"/>
        <v>0</v>
      </c>
      <c r="H23" s="141">
        <f t="shared" ca="1" si="8"/>
        <v>19</v>
      </c>
      <c r="I23" s="160">
        <f t="shared" ca="1" si="5"/>
        <v>19</v>
      </c>
      <c r="J23" s="146"/>
    </row>
    <row r="24" spans="1:10" s="8" customFormat="1" ht="16.8">
      <c r="A24" s="197" t="s">
        <v>225</v>
      </c>
      <c r="B24" s="170">
        <v>1</v>
      </c>
      <c r="C24" s="198" t="s">
        <v>36</v>
      </c>
      <c r="D24" s="199" t="str">
        <f>IF(C24="Str",'Personal File'!$C$7,IF(C24="Dex",'Personal File'!$C$8,IF(C24="Con",'Personal File'!$C$9,IF(C24="Int",'Personal File'!$C$10,IF(C24="Wis",'Personal File'!$C$11,IF(C24="Cha",'Personal File'!$C$12))))))</f>
        <v>+0</v>
      </c>
      <c r="E24" s="199" t="str">
        <f>CONCATENATE(C24," (",D24,")")</f>
        <v>Int (+0)</v>
      </c>
      <c r="F24" s="171" t="s">
        <v>67</v>
      </c>
      <c r="G24" s="171">
        <f t="shared" si="1"/>
        <v>1</v>
      </c>
      <c r="H24" s="141">
        <f t="shared" ca="1" si="8"/>
        <v>14</v>
      </c>
      <c r="I24" s="171">
        <f t="shared" ca="1" si="5"/>
        <v>15</v>
      </c>
      <c r="J24" s="172"/>
    </row>
    <row r="25" spans="1:10" s="8" customFormat="1" ht="16.8">
      <c r="A25" s="197" t="s">
        <v>97</v>
      </c>
      <c r="B25" s="170">
        <v>8</v>
      </c>
      <c r="C25" s="198" t="s">
        <v>36</v>
      </c>
      <c r="D25" s="199" t="str">
        <f>IF(C25="Str",'Personal File'!$C$7,IF(C25="Dex",'Personal File'!$C$8,IF(C25="Con",'Personal File'!$C$9,IF(C25="Int",'Personal File'!$C$10,IF(C25="Wis",'Personal File'!$C$11,IF(C25="Cha",'Personal File'!$C$12))))))</f>
        <v>+0</v>
      </c>
      <c r="E25" s="199" t="str">
        <f>CONCATENATE(C25," (",D25,")")</f>
        <v>Int (+0)</v>
      </c>
      <c r="F25" s="171" t="s">
        <v>67</v>
      </c>
      <c r="G25" s="171">
        <f t="shared" ref="G25" si="9">B25+D25+F25</f>
        <v>8</v>
      </c>
      <c r="H25" s="141">
        <f t="shared" ca="1" si="8"/>
        <v>4</v>
      </c>
      <c r="I25" s="171">
        <f t="shared" ref="I25" ca="1" si="10">SUM(G25:H25)</f>
        <v>12</v>
      </c>
      <c r="J25" s="172"/>
    </row>
    <row r="26" spans="1:10" s="8" customFormat="1" ht="16.8">
      <c r="A26" s="190" t="s">
        <v>57</v>
      </c>
      <c r="B26" s="156">
        <v>0</v>
      </c>
      <c r="C26" s="191" t="s">
        <v>37</v>
      </c>
      <c r="D26" s="192" t="str">
        <f>IF(C26="Str",'Personal File'!$C$7,IF(C26="Dex",'Personal File'!$C$8,IF(C26="Con",'Personal File'!$C$9,IF(C26="Int",'Personal File'!$C$10,IF(C26="Wis",'Personal File'!$C$11,IF(C26="Cha",'Personal File'!$C$12))))))</f>
        <v>+2</v>
      </c>
      <c r="E26" s="200" t="str">
        <f t="shared" si="7"/>
        <v>Wis (+2)</v>
      </c>
      <c r="F26" s="160" t="s">
        <v>67</v>
      </c>
      <c r="G26" s="160">
        <f t="shared" si="1"/>
        <v>2</v>
      </c>
      <c r="H26" s="141">
        <f t="shared" ca="1" si="8"/>
        <v>14</v>
      </c>
      <c r="I26" s="160">
        <f t="shared" ca="1" si="5"/>
        <v>16</v>
      </c>
      <c r="J26" s="146"/>
    </row>
    <row r="27" spans="1:10" s="8" customFormat="1" ht="16.8">
      <c r="A27" s="161" t="s">
        <v>22</v>
      </c>
      <c r="B27" s="156">
        <v>0</v>
      </c>
      <c r="C27" s="162" t="s">
        <v>38</v>
      </c>
      <c r="D27" s="143" t="str">
        <f>IF(C27="Str",'Personal File'!$C$7,IF(C27="Dex",'Personal File'!$C$8,IF(C27="Con",'Personal File'!$C$9,IF(C27="Int",'Personal File'!$C$10,IF(C27="Wis",'Personal File'!$C$11,IF(C27="Cha",'Personal File'!$C$12))))))</f>
        <v>+1</v>
      </c>
      <c r="E27" s="143" t="str">
        <f t="shared" si="7"/>
        <v>Dex (+1)</v>
      </c>
      <c r="F27" s="160" t="s">
        <v>329</v>
      </c>
      <c r="G27" s="160">
        <f t="shared" si="1"/>
        <v>-4</v>
      </c>
      <c r="H27" s="141">
        <f t="shared" ca="1" si="8"/>
        <v>6</v>
      </c>
      <c r="I27" s="160">
        <f t="shared" ca="1" si="5"/>
        <v>2</v>
      </c>
      <c r="J27" s="146"/>
    </row>
    <row r="28" spans="1:10" s="8" customFormat="1" ht="16.8">
      <c r="A28" s="201" t="s">
        <v>58</v>
      </c>
      <c r="B28" s="174">
        <v>0</v>
      </c>
      <c r="C28" s="202" t="s">
        <v>38</v>
      </c>
      <c r="D28" s="203" t="str">
        <f>IF(C28="Str",'Personal File'!$C$7,IF(C28="Dex",'Personal File'!$C$8,IF(C28="Con",'Personal File'!$C$9,IF(C28="Int",'Personal File'!$C$10,IF(C28="Wis",'Personal File'!$C$11,IF(C28="Cha",'Personal File'!$C$12))))))</f>
        <v>+1</v>
      </c>
      <c r="E28" s="203" t="str">
        <f t="shared" si="7"/>
        <v>Dex (+1)</v>
      </c>
      <c r="F28" s="177" t="s">
        <v>67</v>
      </c>
      <c r="G28" s="177">
        <f t="shared" si="1"/>
        <v>1</v>
      </c>
      <c r="H28" s="141">
        <f t="shared" ca="1" si="8"/>
        <v>2</v>
      </c>
      <c r="I28" s="177">
        <f t="shared" ca="1" si="5"/>
        <v>3</v>
      </c>
      <c r="J28" s="178"/>
    </row>
    <row r="29" spans="1:10" ht="16.8">
      <c r="A29" s="163" t="s">
        <v>98</v>
      </c>
      <c r="B29" s="156">
        <v>0</v>
      </c>
      <c r="C29" s="164" t="s">
        <v>34</v>
      </c>
      <c r="D29" s="165" t="str">
        <f>IF(C29="Str",'Personal File'!$C$7,IF(C29="Dex",'Personal File'!$C$8,IF(C29="Con",'Personal File'!$C$9,IF(C29="Int",'Personal File'!$C$10,IF(C29="Wis",'Personal File'!$C$11,IF(C29="Cha",'Personal File'!$C$12))))))</f>
        <v>+3</v>
      </c>
      <c r="E29" s="165" t="str">
        <f t="shared" si="7"/>
        <v>Cha (+3)</v>
      </c>
      <c r="F29" s="160" t="s">
        <v>67</v>
      </c>
      <c r="G29" s="160">
        <f t="shared" si="1"/>
        <v>3</v>
      </c>
      <c r="H29" s="141">
        <f t="shared" ca="1" si="8"/>
        <v>19</v>
      </c>
      <c r="I29" s="160">
        <f t="shared" ca="1" si="5"/>
        <v>22</v>
      </c>
      <c r="J29" s="146"/>
    </row>
    <row r="30" spans="1:10" ht="16.8">
      <c r="A30" s="204" t="s">
        <v>59</v>
      </c>
      <c r="B30" s="174">
        <v>0</v>
      </c>
      <c r="C30" s="205" t="s">
        <v>37</v>
      </c>
      <c r="D30" s="206" t="str">
        <f>IF(C30="Str",'Personal File'!$C$7,IF(C30="Dex",'Personal File'!$C$8,IF(C30="Con",'Personal File'!$C$9,IF(C30="Int",'Personal File'!$C$10,IF(C30="Wis",'Personal File'!$C$11,IF(C30="Cha",'Personal File'!$C$12))))))</f>
        <v>+2</v>
      </c>
      <c r="E30" s="206" t="str">
        <f t="shared" si="7"/>
        <v>Wis (+2)</v>
      </c>
      <c r="F30" s="177" t="s">
        <v>67</v>
      </c>
      <c r="G30" s="177">
        <f t="shared" si="1"/>
        <v>2</v>
      </c>
      <c r="H30" s="141">
        <f t="shared" ca="1" si="8"/>
        <v>11</v>
      </c>
      <c r="I30" s="177">
        <f t="shared" ca="1" si="5"/>
        <v>13</v>
      </c>
      <c r="J30" s="178"/>
    </row>
    <row r="31" spans="1:10" ht="16.8">
      <c r="A31" s="207" t="s">
        <v>23</v>
      </c>
      <c r="B31" s="208">
        <v>2</v>
      </c>
      <c r="C31" s="209" t="s">
        <v>38</v>
      </c>
      <c r="D31" s="210" t="str">
        <f>IF(C31="Str",'Personal File'!$C$7,IF(C31="Dex",'Personal File'!$C$8,IF(C31="Con",'Personal File'!$C$9,IF(C31="Int",'Personal File'!$C$10,IF(C31="Wis",'Personal File'!$C$11,IF(C31="Cha",'Personal File'!$C$12))))))</f>
        <v>+1</v>
      </c>
      <c r="E31" s="211" t="str">
        <f t="shared" si="7"/>
        <v>Dex (+1)</v>
      </c>
      <c r="F31" s="212" t="s">
        <v>67</v>
      </c>
      <c r="G31" s="212">
        <f t="shared" si="1"/>
        <v>3</v>
      </c>
      <c r="H31" s="141">
        <f t="shared" ca="1" si="8"/>
        <v>17</v>
      </c>
      <c r="I31" s="212">
        <f t="shared" ca="1" si="5"/>
        <v>20</v>
      </c>
      <c r="J31" s="213"/>
    </row>
    <row r="32" spans="1:10" ht="16.8">
      <c r="A32" s="155" t="s">
        <v>24</v>
      </c>
      <c r="B32" s="156">
        <v>0</v>
      </c>
      <c r="C32" s="157" t="s">
        <v>36</v>
      </c>
      <c r="D32" s="158" t="str">
        <f>IF(C32="Str",'Personal File'!$C$7,IF(C32="Dex",'Personal File'!$C$8,IF(C32="Con",'Personal File'!$C$9,IF(C32="Int",'Personal File'!$C$10,IF(C32="Wis",'Personal File'!$C$11,IF(C32="Cha",'Personal File'!$C$12))))))</f>
        <v>+0</v>
      </c>
      <c r="E32" s="158" t="str">
        <f t="shared" si="7"/>
        <v>Int (+0)</v>
      </c>
      <c r="F32" s="160" t="s">
        <v>67</v>
      </c>
      <c r="G32" s="160">
        <f t="shared" si="1"/>
        <v>0</v>
      </c>
      <c r="H32" s="141">
        <f t="shared" ca="1" si="8"/>
        <v>8</v>
      </c>
      <c r="I32" s="160">
        <f t="shared" ca="1" si="5"/>
        <v>8</v>
      </c>
      <c r="J32" s="146"/>
    </row>
    <row r="33" spans="1:10" ht="16.8">
      <c r="A33" s="214" t="s">
        <v>60</v>
      </c>
      <c r="B33" s="208">
        <v>5</v>
      </c>
      <c r="C33" s="215" t="s">
        <v>37</v>
      </c>
      <c r="D33" s="216" t="str">
        <f>IF(C33="Str",'Personal File'!$C$7,IF(C33="Dex",'Personal File'!$C$8,IF(C33="Con",'Personal File'!$C$9,IF(C33="Int",'Personal File'!$C$10,IF(C33="Wis",'Personal File'!$C$11,IF(C33="Cha",'Personal File'!$C$12))))))</f>
        <v>+2</v>
      </c>
      <c r="E33" s="216" t="str">
        <f t="shared" si="7"/>
        <v>Wis (+2)</v>
      </c>
      <c r="F33" s="212" t="s">
        <v>67</v>
      </c>
      <c r="G33" s="212">
        <f t="shared" si="1"/>
        <v>7</v>
      </c>
      <c r="H33" s="141">
        <f t="shared" ca="1" si="8"/>
        <v>8</v>
      </c>
      <c r="I33" s="212">
        <f t="shared" ca="1" si="5"/>
        <v>15</v>
      </c>
      <c r="J33" s="213"/>
    </row>
    <row r="34" spans="1:10" ht="16.8">
      <c r="A34" s="201" t="s">
        <v>99</v>
      </c>
      <c r="B34" s="174">
        <v>0</v>
      </c>
      <c r="C34" s="202" t="s">
        <v>38</v>
      </c>
      <c r="D34" s="203" t="str">
        <f>IF(C34="Str",'Personal File'!$C$7,IF(C34="Dex",'Personal File'!$C$8,IF(C34="Con",'Personal File'!$C$9,IF(C34="Int",'Personal File'!$C$10,IF(C34="Wis",'Personal File'!$C$11,IF(C34="Cha",'Personal File'!$C$12))))))</f>
        <v>+1</v>
      </c>
      <c r="E34" s="203" t="str">
        <f t="shared" si="7"/>
        <v>Dex (+1)</v>
      </c>
      <c r="F34" s="221" t="s">
        <v>329</v>
      </c>
      <c r="G34" s="177">
        <f t="shared" si="1"/>
        <v>-4</v>
      </c>
      <c r="H34" s="141">
        <f t="shared" ca="1" si="8"/>
        <v>4</v>
      </c>
      <c r="I34" s="177">
        <f t="shared" ca="1" si="5"/>
        <v>0</v>
      </c>
      <c r="J34" s="178"/>
    </row>
    <row r="35" spans="1:10" ht="16.8">
      <c r="A35" s="217" t="s">
        <v>96</v>
      </c>
      <c r="B35" s="218">
        <v>0</v>
      </c>
      <c r="C35" s="219" t="s">
        <v>36</v>
      </c>
      <c r="D35" s="220" t="str">
        <f>IF(C35="Str",'Personal File'!$C$7,IF(C35="Dex",'Personal File'!$C$8,IF(C35="Con",'Personal File'!$C$9,IF(C35="Int",'Personal File'!$C$10,IF(C35="Wis",'Personal File'!$C$11,IF(C35="Cha",'Personal File'!$C$12))))))</f>
        <v>+0</v>
      </c>
      <c r="E35" s="220" t="str">
        <f t="shared" si="7"/>
        <v>Int (+0)</v>
      </c>
      <c r="F35" s="221" t="s">
        <v>67</v>
      </c>
      <c r="G35" s="221">
        <f t="shared" si="1"/>
        <v>0</v>
      </c>
      <c r="H35" s="141">
        <f t="shared" ca="1" si="8"/>
        <v>3</v>
      </c>
      <c r="I35" s="221">
        <f t="shared" ca="1" si="5"/>
        <v>3</v>
      </c>
      <c r="J35" s="222"/>
    </row>
    <row r="36" spans="1:10" ht="16.8">
      <c r="A36" s="217" t="s">
        <v>61</v>
      </c>
      <c r="B36" s="218">
        <v>0</v>
      </c>
      <c r="C36" s="219" t="s">
        <v>36</v>
      </c>
      <c r="D36" s="220" t="str">
        <f>IF(C36="Str",'Personal File'!$C$7,IF(C36="Dex",'Personal File'!$C$8,IF(C36="Con",'Personal File'!$C$9,IF(C36="Int",'Personal File'!$C$10,IF(C36="Wis",'Personal File'!$C$11,IF(C36="Cha",'Personal File'!$C$12))))))</f>
        <v>+0</v>
      </c>
      <c r="E36" s="220" t="str">
        <f t="shared" si="7"/>
        <v>Int (+0)</v>
      </c>
      <c r="F36" s="221" t="s">
        <v>67</v>
      </c>
      <c r="G36" s="221">
        <f t="shared" si="1"/>
        <v>0</v>
      </c>
      <c r="H36" s="141">
        <f t="shared" ca="1" si="8"/>
        <v>9</v>
      </c>
      <c r="I36" s="221">
        <f t="shared" ca="1" si="5"/>
        <v>9</v>
      </c>
      <c r="J36" s="222"/>
    </row>
    <row r="37" spans="1:10" ht="16.8">
      <c r="A37" s="190" t="s">
        <v>62</v>
      </c>
      <c r="B37" s="156">
        <v>0</v>
      </c>
      <c r="C37" s="191" t="s">
        <v>37</v>
      </c>
      <c r="D37" s="192" t="str">
        <f>IF(C37="Str",'Personal File'!$C$7,IF(C37="Dex",'Personal File'!$C$8,IF(C37="Con",'Personal File'!$C$9,IF(C37="Int",'Personal File'!$C$10,IF(C37="Wis",'Personal File'!$C$11,IF(C37="Cha",'Personal File'!$C$12))))))</f>
        <v>+2</v>
      </c>
      <c r="E37" s="192" t="str">
        <f t="shared" si="7"/>
        <v>Wis (+2)</v>
      </c>
      <c r="F37" s="160" t="s">
        <v>67</v>
      </c>
      <c r="G37" s="160">
        <f t="shared" si="1"/>
        <v>2</v>
      </c>
      <c r="H37" s="141">
        <f t="shared" ca="1" si="8"/>
        <v>11</v>
      </c>
      <c r="I37" s="160">
        <f t="shared" ca="1" si="5"/>
        <v>13</v>
      </c>
      <c r="J37" s="146"/>
    </row>
    <row r="38" spans="1:10" ht="16.8">
      <c r="A38" s="190" t="s">
        <v>100</v>
      </c>
      <c r="B38" s="156">
        <v>0</v>
      </c>
      <c r="C38" s="191" t="s">
        <v>37</v>
      </c>
      <c r="D38" s="192" t="str">
        <f>IF(C38="Str",'Personal File'!$C$7,IF(C38="Dex",'Personal File'!$C$8,IF(C38="Con",'Personal File'!$C$9,IF(C38="Int",'Personal File'!$C$10,IF(C38="Wis",'Personal File'!$C$11,IF(C38="Cha",'Personal File'!$C$12))))))</f>
        <v>+2</v>
      </c>
      <c r="E38" s="192" t="str">
        <f t="shared" si="7"/>
        <v>Wis (+2)</v>
      </c>
      <c r="F38" s="160" t="s">
        <v>67</v>
      </c>
      <c r="G38" s="160">
        <f t="shared" si="1"/>
        <v>2</v>
      </c>
      <c r="H38" s="141">
        <f t="shared" ca="1" si="8"/>
        <v>12</v>
      </c>
      <c r="I38" s="160">
        <f t="shared" ca="1" si="5"/>
        <v>14</v>
      </c>
      <c r="J38" s="223"/>
    </row>
    <row r="39" spans="1:10" ht="16.8">
      <c r="A39" s="316" t="s">
        <v>25</v>
      </c>
      <c r="B39" s="170">
        <v>1</v>
      </c>
      <c r="C39" s="317" t="s">
        <v>39</v>
      </c>
      <c r="D39" s="318" t="str">
        <f>IF(C39="Str",'Personal File'!$C$7,IF(C39="Dex",'Personal File'!$C$8,IF(C39="Con",'Personal File'!$C$9,IF(C39="Int",'Personal File'!$C$10,IF(C39="Wis",'Personal File'!$C$11,IF(C39="Cha",'Personal File'!$C$12))))))</f>
        <v>+5</v>
      </c>
      <c r="E39" s="318" t="str">
        <f t="shared" si="7"/>
        <v>Str (+5)</v>
      </c>
      <c r="F39" s="171" t="s">
        <v>67</v>
      </c>
      <c r="G39" s="171">
        <f t="shared" si="1"/>
        <v>6</v>
      </c>
      <c r="H39" s="141">
        <f t="shared" ca="1" si="8"/>
        <v>13</v>
      </c>
      <c r="I39" s="171">
        <f t="shared" ca="1" si="5"/>
        <v>19</v>
      </c>
      <c r="J39" s="172"/>
    </row>
    <row r="40" spans="1:10" ht="16.8">
      <c r="A40" s="224" t="s">
        <v>63</v>
      </c>
      <c r="B40" s="218">
        <v>0</v>
      </c>
      <c r="C40" s="225" t="s">
        <v>38</v>
      </c>
      <c r="D40" s="226" t="str">
        <f>IF(C40="Str",'Personal File'!$C$7,IF(C40="Dex",'Personal File'!$C$8,IF(C40="Con",'Personal File'!$C$9,IF(C40="Int",'Personal File'!$C$10,IF(C40="Wis",'Personal File'!$C$11,IF(C40="Cha",'Personal File'!$C$12))))))</f>
        <v>+1</v>
      </c>
      <c r="E40" s="226" t="str">
        <f t="shared" si="7"/>
        <v>Dex (+1)</v>
      </c>
      <c r="F40" s="221" t="s">
        <v>329</v>
      </c>
      <c r="G40" s="221">
        <f t="shared" si="1"/>
        <v>-4</v>
      </c>
      <c r="H40" s="141">
        <f t="shared" ca="1" si="8"/>
        <v>7</v>
      </c>
      <c r="I40" s="221">
        <f t="shared" ca="1" si="5"/>
        <v>3</v>
      </c>
      <c r="J40" s="222"/>
    </row>
    <row r="41" spans="1:10" ht="16.8">
      <c r="A41" s="227" t="s">
        <v>64</v>
      </c>
      <c r="B41" s="174">
        <v>0</v>
      </c>
      <c r="C41" s="228" t="s">
        <v>34</v>
      </c>
      <c r="D41" s="229" t="str">
        <f>IF(C41="Str",'Personal File'!$C$7,IF(C41="Dex",'Personal File'!$C$8,IF(C41="Con",'Personal File'!$C$9,IF(C41="Int",'Personal File'!$C$10,IF(C41="Wis",'Personal File'!$C$11,IF(C41="Cha",'Personal File'!$C$12))))))</f>
        <v>+3</v>
      </c>
      <c r="E41" s="229" t="str">
        <f t="shared" si="7"/>
        <v>Cha (+3)</v>
      </c>
      <c r="F41" s="177" t="s">
        <v>67</v>
      </c>
      <c r="G41" s="177">
        <f t="shared" si="1"/>
        <v>3</v>
      </c>
      <c r="H41" s="141">
        <f t="shared" ca="1" si="8"/>
        <v>6</v>
      </c>
      <c r="I41" s="177">
        <f t="shared" ca="1" si="5"/>
        <v>9</v>
      </c>
      <c r="J41" s="178"/>
    </row>
    <row r="42" spans="1:10" ht="17.399999999999999" thickBot="1">
      <c r="A42" s="230" t="s">
        <v>65</v>
      </c>
      <c r="B42" s="231">
        <v>0</v>
      </c>
      <c r="C42" s="232" t="s">
        <v>38</v>
      </c>
      <c r="D42" s="233" t="str">
        <f>IF(C42="Str",'Personal File'!$C$7,IF(C42="Dex",'Personal File'!$C$8,IF(C42="Con",'Personal File'!$C$9,IF(C42="Int",'Personal File'!$C$10,IF(C42="Wis",'Personal File'!$C$11,IF(C42="Cha",'Personal File'!$C$12))))))</f>
        <v>+1</v>
      </c>
      <c r="E42" s="233" t="str">
        <f t="shared" si="7"/>
        <v>Dex (+1)</v>
      </c>
      <c r="F42" s="234" t="s">
        <v>67</v>
      </c>
      <c r="G42" s="234">
        <f t="shared" si="1"/>
        <v>1</v>
      </c>
      <c r="H42" s="235">
        <f t="shared" ca="1" si="8"/>
        <v>4</v>
      </c>
      <c r="I42" s="234">
        <f t="shared" ca="1" si="5"/>
        <v>5</v>
      </c>
      <c r="J42" s="236"/>
    </row>
    <row r="43" spans="1:10" ht="16.2" thickTop="1">
      <c r="A43" s="307"/>
      <c r="B43" s="308">
        <f>SUM(B6:B42)</f>
        <v>33</v>
      </c>
      <c r="C43" s="309"/>
      <c r="D43" s="309"/>
      <c r="E43" s="310">
        <f>SUM(E44:E52)</f>
        <v>33</v>
      </c>
      <c r="F43" s="311" t="s">
        <v>72</v>
      </c>
      <c r="G43" s="309"/>
      <c r="H43" s="309"/>
      <c r="I43" s="309"/>
      <c r="J43" s="307"/>
    </row>
    <row r="44" spans="1:10">
      <c r="A44" s="307"/>
      <c r="B44" s="308"/>
      <c r="C44" s="309"/>
      <c r="D44" s="309"/>
      <c r="E44" s="313">
        <f>4*(2+'Personal File'!$C$10)</f>
        <v>8</v>
      </c>
      <c r="F44" s="312" t="s">
        <v>193</v>
      </c>
      <c r="G44" s="309"/>
      <c r="H44" s="309"/>
      <c r="I44" s="309"/>
      <c r="J44" s="307"/>
    </row>
    <row r="45" spans="1:10">
      <c r="A45" s="307"/>
      <c r="B45" s="308"/>
      <c r="C45" s="309"/>
      <c r="D45" s="309"/>
      <c r="E45" s="313">
        <f>2+'Personal File'!$C$10</f>
        <v>2</v>
      </c>
      <c r="F45" s="312" t="s">
        <v>206</v>
      </c>
      <c r="G45" s="309"/>
      <c r="H45" s="309"/>
      <c r="I45" s="309"/>
      <c r="J45" s="307"/>
    </row>
    <row r="46" spans="1:10">
      <c r="A46" s="307"/>
      <c r="B46" s="308"/>
      <c r="C46" s="309"/>
      <c r="D46" s="309"/>
      <c r="E46" s="313">
        <f>2+'Personal File'!$C$10</f>
        <v>2</v>
      </c>
      <c r="F46" s="312" t="s">
        <v>219</v>
      </c>
      <c r="G46" s="309"/>
      <c r="H46" s="309"/>
      <c r="I46" s="309"/>
      <c r="J46" s="307"/>
    </row>
    <row r="47" spans="1:10">
      <c r="A47" s="307"/>
      <c r="B47" s="308"/>
      <c r="C47" s="309"/>
      <c r="D47" s="309"/>
      <c r="E47" s="313">
        <f>2+'Personal File'!$C$10</f>
        <v>2</v>
      </c>
      <c r="F47" s="312" t="s">
        <v>220</v>
      </c>
      <c r="G47" s="309"/>
      <c r="H47" s="309"/>
      <c r="I47" s="309"/>
      <c r="J47" s="307"/>
    </row>
    <row r="48" spans="1:10">
      <c r="A48" s="307"/>
      <c r="B48" s="308"/>
      <c r="C48" s="309"/>
      <c r="D48" s="309"/>
      <c r="E48" s="313">
        <f>2+'Personal File'!$C$10</f>
        <v>2</v>
      </c>
      <c r="F48" s="312" t="s">
        <v>221</v>
      </c>
      <c r="G48" s="309"/>
      <c r="H48" s="309"/>
      <c r="I48" s="309"/>
      <c r="J48" s="307"/>
    </row>
    <row r="49" spans="1:10">
      <c r="A49" s="307"/>
      <c r="B49" s="308"/>
      <c r="C49" s="309"/>
      <c r="D49" s="309"/>
      <c r="E49" s="313">
        <f>2+'Personal File'!$C$10</f>
        <v>2</v>
      </c>
      <c r="F49" s="312" t="s">
        <v>222</v>
      </c>
      <c r="G49" s="309"/>
      <c r="H49" s="309"/>
      <c r="I49" s="309"/>
      <c r="J49" s="307"/>
    </row>
    <row r="50" spans="1:10">
      <c r="A50" s="307"/>
      <c r="B50" s="308"/>
      <c r="C50" s="309"/>
      <c r="D50" s="309"/>
      <c r="E50" s="313">
        <f>2+'Personal File'!$C$10</f>
        <v>2</v>
      </c>
      <c r="F50" s="312" t="s">
        <v>223</v>
      </c>
      <c r="G50" s="309"/>
      <c r="H50" s="309"/>
      <c r="I50" s="309"/>
      <c r="J50" s="307"/>
    </row>
    <row r="51" spans="1:10">
      <c r="A51" s="307"/>
      <c r="B51" s="308"/>
      <c r="C51" s="309"/>
      <c r="D51" s="309"/>
      <c r="E51" s="313">
        <f>2+'Personal File'!$C$10</f>
        <v>2</v>
      </c>
      <c r="F51" s="312" t="s">
        <v>224</v>
      </c>
      <c r="G51" s="309"/>
      <c r="H51" s="309"/>
      <c r="I51" s="309"/>
      <c r="J51" s="307"/>
    </row>
    <row r="52" spans="1:10">
      <c r="A52" s="307"/>
      <c r="B52" s="307"/>
      <c r="C52" s="309"/>
      <c r="D52" s="309"/>
      <c r="E52" s="310">
        <f>3+'Personal File'!E3+'Personal File'!E4</f>
        <v>11</v>
      </c>
      <c r="F52" s="312" t="s">
        <v>94</v>
      </c>
      <c r="G52" s="309"/>
      <c r="H52" s="309"/>
      <c r="I52" s="309"/>
      <c r="J52" s="307"/>
    </row>
    <row r="53" spans="1:10">
      <c r="A53" s="314"/>
      <c r="B53" s="314"/>
      <c r="C53" s="315"/>
      <c r="D53" s="315"/>
      <c r="E53" s="315"/>
      <c r="F53" s="315"/>
      <c r="G53" s="315"/>
      <c r="H53" s="315"/>
      <c r="I53" s="315"/>
      <c r="J53" s="314"/>
    </row>
    <row r="54" spans="1:10">
      <c r="A54" s="314"/>
      <c r="B54" s="314"/>
      <c r="C54" s="315"/>
      <c r="D54" s="315"/>
      <c r="E54" s="315"/>
      <c r="F54" s="315"/>
      <c r="G54" s="315"/>
      <c r="H54" s="315"/>
      <c r="I54" s="315"/>
      <c r="J54" s="314"/>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1"/>
  <sheetViews>
    <sheetView showGridLines="0" workbookViewId="0">
      <pane ySplit="2" topLeftCell="A3" activePane="bottomLeft" state="frozen"/>
      <selection pane="bottomLeft" activeCell="A3" sqref="A3"/>
    </sheetView>
  </sheetViews>
  <sheetFormatPr defaultColWidth="13" defaultRowHeight="15.6"/>
  <cols>
    <col min="1" max="1" width="20.59765625" style="123" bestFit="1" customWidth="1"/>
    <col min="2" max="2" width="6.19921875" style="123" bestFit="1" customWidth="1"/>
    <col min="3" max="3" width="13.3984375" style="122" bestFit="1" customWidth="1"/>
    <col min="4" max="4" width="11.19921875" style="122" bestFit="1" customWidth="1"/>
    <col min="5" max="5" width="8.59765625" style="122" bestFit="1" customWidth="1"/>
    <col min="6" max="6" width="12.59765625" style="122" bestFit="1" customWidth="1"/>
    <col min="7" max="7" width="9.5" style="122" bestFit="1" customWidth="1"/>
    <col min="8" max="8" width="30.69921875" style="123" customWidth="1"/>
    <col min="9" max="16384" width="13" style="109"/>
  </cols>
  <sheetData>
    <row r="1" spans="1:8" ht="23.4" thickBot="1">
      <c r="A1" s="341" t="s">
        <v>207</v>
      </c>
      <c r="B1" s="238"/>
      <c r="C1" s="238"/>
      <c r="D1" s="238"/>
      <c r="E1" s="238"/>
      <c r="F1" s="238"/>
      <c r="G1" s="238"/>
      <c r="H1" s="238"/>
    </row>
    <row r="2" spans="1:8" s="22" customFormat="1" ht="31.2">
      <c r="A2" s="239" t="s">
        <v>81</v>
      </c>
      <c r="B2" s="240" t="s">
        <v>4</v>
      </c>
      <c r="C2" s="240" t="s">
        <v>108</v>
      </c>
      <c r="D2" s="241" t="s">
        <v>109</v>
      </c>
      <c r="E2" s="241" t="s">
        <v>110</v>
      </c>
      <c r="F2" s="240" t="s">
        <v>111</v>
      </c>
      <c r="G2" s="240" t="s">
        <v>112</v>
      </c>
      <c r="H2" s="242" t="s">
        <v>5</v>
      </c>
    </row>
    <row r="3" spans="1:8" ht="16.8">
      <c r="A3" s="321" t="s">
        <v>194</v>
      </c>
      <c r="B3" s="322">
        <v>1</v>
      </c>
      <c r="C3" s="323" t="s">
        <v>300</v>
      </c>
      <c r="D3" s="324" t="s">
        <v>136</v>
      </c>
      <c r="E3" s="324" t="s">
        <v>116</v>
      </c>
      <c r="F3" s="325" t="s">
        <v>138</v>
      </c>
      <c r="G3" s="325" t="s">
        <v>122</v>
      </c>
      <c r="H3" s="326" t="s">
        <v>139</v>
      </c>
    </row>
    <row r="4" spans="1:8" ht="16.8">
      <c r="A4" s="321" t="s">
        <v>298</v>
      </c>
      <c r="B4" s="322">
        <v>1</v>
      </c>
      <c r="C4" s="323" t="s">
        <v>299</v>
      </c>
      <c r="D4" s="324" t="s">
        <v>115</v>
      </c>
      <c r="E4" s="324" t="s">
        <v>116</v>
      </c>
      <c r="F4" s="325" t="s">
        <v>121</v>
      </c>
      <c r="G4" s="325" t="s">
        <v>122</v>
      </c>
      <c r="H4" s="326" t="s">
        <v>157</v>
      </c>
    </row>
    <row r="5" spans="1:8" ht="16.8">
      <c r="A5" s="321" t="s">
        <v>195</v>
      </c>
      <c r="B5" s="322">
        <v>1</v>
      </c>
      <c r="C5" s="323" t="s">
        <v>299</v>
      </c>
      <c r="D5" s="324" t="s">
        <v>140</v>
      </c>
      <c r="E5" s="324" t="s">
        <v>116</v>
      </c>
      <c r="F5" s="325" t="s">
        <v>121</v>
      </c>
      <c r="G5" s="325" t="s">
        <v>118</v>
      </c>
      <c r="H5" s="327" t="s">
        <v>141</v>
      </c>
    </row>
    <row r="6" spans="1:8" ht="16.8">
      <c r="A6" s="321" t="s">
        <v>196</v>
      </c>
      <c r="B6" s="322">
        <v>1</v>
      </c>
      <c r="C6" s="323" t="s">
        <v>299</v>
      </c>
      <c r="D6" s="324" t="s">
        <v>115</v>
      </c>
      <c r="E6" s="324" t="s">
        <v>116</v>
      </c>
      <c r="F6" s="325" t="s">
        <v>121</v>
      </c>
      <c r="G6" s="325" t="s">
        <v>122</v>
      </c>
      <c r="H6" s="327" t="s">
        <v>157</v>
      </c>
    </row>
    <row r="7" spans="1:8" ht="16.8">
      <c r="A7" s="321" t="s">
        <v>142</v>
      </c>
      <c r="B7" s="322">
        <v>1</v>
      </c>
      <c r="C7" s="323" t="s">
        <v>300</v>
      </c>
      <c r="D7" s="324" t="s">
        <v>143</v>
      </c>
      <c r="E7" s="324" t="s">
        <v>116</v>
      </c>
      <c r="F7" s="325" t="s">
        <v>117</v>
      </c>
      <c r="G7" s="325" t="s">
        <v>144</v>
      </c>
      <c r="H7" s="183" t="s">
        <v>145</v>
      </c>
    </row>
    <row r="8" spans="1:8" ht="16.8">
      <c r="A8" s="321" t="s">
        <v>113</v>
      </c>
      <c r="B8" s="322">
        <v>1</v>
      </c>
      <c r="C8" s="323" t="s">
        <v>114</v>
      </c>
      <c r="D8" s="324" t="s">
        <v>115</v>
      </c>
      <c r="E8" s="324" t="s">
        <v>116</v>
      </c>
      <c r="F8" s="325" t="s">
        <v>117</v>
      </c>
      <c r="G8" s="325" t="s">
        <v>118</v>
      </c>
      <c r="H8" s="183" t="s">
        <v>119</v>
      </c>
    </row>
    <row r="9" spans="1:8" ht="16.8">
      <c r="A9" s="321" t="s">
        <v>146</v>
      </c>
      <c r="B9" s="322">
        <v>1</v>
      </c>
      <c r="C9" s="323" t="s">
        <v>120</v>
      </c>
      <c r="D9" s="324" t="s">
        <v>115</v>
      </c>
      <c r="E9" s="324" t="s">
        <v>116</v>
      </c>
      <c r="F9" s="325" t="s">
        <v>121</v>
      </c>
      <c r="G9" s="325" t="s">
        <v>118</v>
      </c>
      <c r="H9" s="183" t="s">
        <v>147</v>
      </c>
    </row>
    <row r="10" spans="1:8" ht="16.8">
      <c r="A10" s="321" t="s">
        <v>123</v>
      </c>
      <c r="B10" s="322">
        <v>1</v>
      </c>
      <c r="C10" s="323" t="s">
        <v>124</v>
      </c>
      <c r="D10" s="324" t="s">
        <v>115</v>
      </c>
      <c r="E10" s="324" t="s">
        <v>116</v>
      </c>
      <c r="F10" s="325" t="s">
        <v>117</v>
      </c>
      <c r="G10" s="325" t="s">
        <v>118</v>
      </c>
      <c r="H10" s="183" t="s">
        <v>159</v>
      </c>
    </row>
    <row r="11" spans="1:8" ht="16.8">
      <c r="A11" s="321" t="s">
        <v>156</v>
      </c>
      <c r="B11" s="322">
        <v>1</v>
      </c>
      <c r="C11" s="323" t="s">
        <v>124</v>
      </c>
      <c r="D11" s="324" t="s">
        <v>133</v>
      </c>
      <c r="E11" s="328" t="s">
        <v>116</v>
      </c>
      <c r="F11" s="329" t="s">
        <v>308</v>
      </c>
      <c r="G11" s="325" t="s">
        <v>118</v>
      </c>
      <c r="H11" s="183" t="s">
        <v>158</v>
      </c>
    </row>
    <row r="12" spans="1:8" ht="16.8">
      <c r="A12" s="321" t="s">
        <v>148</v>
      </c>
      <c r="B12" s="322">
        <v>1</v>
      </c>
      <c r="C12" s="323" t="s">
        <v>126</v>
      </c>
      <c r="D12" s="324" t="s">
        <v>136</v>
      </c>
      <c r="E12" s="324" t="s">
        <v>116</v>
      </c>
      <c r="F12" s="325" t="s">
        <v>130</v>
      </c>
      <c r="G12" s="325" t="s">
        <v>125</v>
      </c>
      <c r="H12" s="326" t="s">
        <v>149</v>
      </c>
    </row>
    <row r="13" spans="1:8" ht="16.8">
      <c r="A13" s="321" t="s">
        <v>185</v>
      </c>
      <c r="B13" s="322">
        <v>1</v>
      </c>
      <c r="C13" s="323" t="s">
        <v>126</v>
      </c>
      <c r="D13" s="324" t="s">
        <v>115</v>
      </c>
      <c r="E13" s="324" t="s">
        <v>116</v>
      </c>
      <c r="F13" s="325" t="s">
        <v>130</v>
      </c>
      <c r="G13" s="325" t="s">
        <v>168</v>
      </c>
      <c r="H13" s="326" t="s">
        <v>186</v>
      </c>
    </row>
    <row r="14" spans="1:8" ht="16.8">
      <c r="A14" s="321" t="s">
        <v>150</v>
      </c>
      <c r="B14" s="322">
        <v>1</v>
      </c>
      <c r="C14" s="323" t="s">
        <v>132</v>
      </c>
      <c r="D14" s="324" t="s">
        <v>115</v>
      </c>
      <c r="E14" s="324" t="s">
        <v>116</v>
      </c>
      <c r="F14" s="325" t="s">
        <v>121</v>
      </c>
      <c r="G14" s="325" t="s">
        <v>151</v>
      </c>
      <c r="H14" s="183" t="s">
        <v>152</v>
      </c>
    </row>
    <row r="15" spans="1:8" ht="16.8">
      <c r="A15" s="321" t="s">
        <v>153</v>
      </c>
      <c r="B15" s="322">
        <v>1</v>
      </c>
      <c r="C15" s="323" t="s">
        <v>299</v>
      </c>
      <c r="D15" s="324" t="s">
        <v>154</v>
      </c>
      <c r="E15" s="324" t="s">
        <v>116</v>
      </c>
      <c r="F15" s="325" t="s">
        <v>121</v>
      </c>
      <c r="G15" s="325" t="s">
        <v>122</v>
      </c>
      <c r="H15" s="326" t="s">
        <v>155</v>
      </c>
    </row>
    <row r="16" spans="1:8" ht="16.8">
      <c r="A16" s="321" t="s">
        <v>197</v>
      </c>
      <c r="B16" s="322">
        <v>1</v>
      </c>
      <c r="C16" s="323" t="s">
        <v>132</v>
      </c>
      <c r="D16" s="324" t="s">
        <v>133</v>
      </c>
      <c r="E16" s="324" t="s">
        <v>116</v>
      </c>
      <c r="F16" s="325" t="s">
        <v>121</v>
      </c>
      <c r="G16" s="325" t="s">
        <v>122</v>
      </c>
      <c r="H16" s="183" t="s">
        <v>160</v>
      </c>
    </row>
    <row r="17" spans="1:8" ht="16.8">
      <c r="A17" s="321" t="s">
        <v>301</v>
      </c>
      <c r="B17" s="322">
        <v>1</v>
      </c>
      <c r="C17" s="323" t="s">
        <v>132</v>
      </c>
      <c r="D17" s="324" t="s">
        <v>133</v>
      </c>
      <c r="E17" s="324" t="s">
        <v>116</v>
      </c>
      <c r="F17" s="325" t="s">
        <v>121</v>
      </c>
      <c r="G17" s="325" t="s">
        <v>122</v>
      </c>
      <c r="H17" s="183" t="s">
        <v>160</v>
      </c>
    </row>
    <row r="18" spans="1:8" ht="16.8">
      <c r="A18" s="321" t="s">
        <v>128</v>
      </c>
      <c r="B18" s="322">
        <v>1</v>
      </c>
      <c r="C18" s="323" t="s">
        <v>120</v>
      </c>
      <c r="D18" s="324" t="s">
        <v>129</v>
      </c>
      <c r="E18" s="324" t="s">
        <v>116</v>
      </c>
      <c r="F18" s="325" t="s">
        <v>130</v>
      </c>
      <c r="G18" s="325" t="s">
        <v>127</v>
      </c>
      <c r="H18" s="183" t="s">
        <v>161</v>
      </c>
    </row>
    <row r="19" spans="1:8" ht="16.8">
      <c r="A19" s="321" t="s">
        <v>131</v>
      </c>
      <c r="B19" s="322">
        <v>1</v>
      </c>
      <c r="C19" s="323" t="s">
        <v>132</v>
      </c>
      <c r="D19" s="324" t="s">
        <v>133</v>
      </c>
      <c r="E19" s="324" t="s">
        <v>116</v>
      </c>
      <c r="F19" s="325" t="s">
        <v>121</v>
      </c>
      <c r="G19" s="325" t="s">
        <v>125</v>
      </c>
      <c r="H19" s="327" t="s">
        <v>134</v>
      </c>
    </row>
    <row r="20" spans="1:8" ht="16.8">
      <c r="A20" s="321" t="s">
        <v>180</v>
      </c>
      <c r="B20" s="322">
        <v>1</v>
      </c>
      <c r="C20" s="323" t="s">
        <v>114</v>
      </c>
      <c r="D20" s="324" t="s">
        <v>115</v>
      </c>
      <c r="E20" s="328" t="s">
        <v>116</v>
      </c>
      <c r="F20" s="329" t="s">
        <v>121</v>
      </c>
      <c r="G20" s="325" t="s">
        <v>118</v>
      </c>
      <c r="H20" s="183" t="s">
        <v>181</v>
      </c>
    </row>
    <row r="21" spans="1:8" ht="16.8">
      <c r="A21" s="321" t="s">
        <v>170</v>
      </c>
      <c r="B21" s="322">
        <v>1</v>
      </c>
      <c r="C21" s="323" t="s">
        <v>114</v>
      </c>
      <c r="D21" s="324" t="s">
        <v>115</v>
      </c>
      <c r="E21" s="328" t="s">
        <v>116</v>
      </c>
      <c r="F21" s="325" t="s">
        <v>309</v>
      </c>
      <c r="G21" s="325" t="s">
        <v>168</v>
      </c>
      <c r="H21" s="183" t="s">
        <v>171</v>
      </c>
    </row>
    <row r="22" spans="1:8" ht="16.8">
      <c r="A22" s="321" t="s">
        <v>316</v>
      </c>
      <c r="B22" s="322">
        <v>1</v>
      </c>
      <c r="C22" s="323" t="s">
        <v>299</v>
      </c>
      <c r="D22" s="324" t="s">
        <v>115</v>
      </c>
      <c r="E22" s="328" t="s">
        <v>317</v>
      </c>
      <c r="F22" s="325" t="s">
        <v>130</v>
      </c>
      <c r="G22" s="325" t="s">
        <v>144</v>
      </c>
      <c r="H22" s="183" t="s">
        <v>318</v>
      </c>
    </row>
    <row r="23" spans="1:8" ht="16.8">
      <c r="A23" s="330" t="s">
        <v>135</v>
      </c>
      <c r="B23" s="331">
        <v>1</v>
      </c>
      <c r="C23" s="332" t="s">
        <v>299</v>
      </c>
      <c r="D23" s="333" t="s">
        <v>136</v>
      </c>
      <c r="E23" s="333" t="s">
        <v>116</v>
      </c>
      <c r="F23" s="334" t="s">
        <v>121</v>
      </c>
      <c r="G23" s="334" t="s">
        <v>125</v>
      </c>
      <c r="H23" s="335" t="s">
        <v>137</v>
      </c>
    </row>
    <row r="24" spans="1:8" ht="16.8">
      <c r="A24" s="444" t="s">
        <v>163</v>
      </c>
      <c r="B24" s="445">
        <v>2</v>
      </c>
      <c r="C24" s="446" t="s">
        <v>114</v>
      </c>
      <c r="D24" s="447" t="s">
        <v>115</v>
      </c>
      <c r="E24" s="448" t="s">
        <v>116</v>
      </c>
      <c r="F24" s="449" t="s">
        <v>130</v>
      </c>
      <c r="G24" s="449" t="s">
        <v>127</v>
      </c>
      <c r="H24" s="450" t="s">
        <v>164</v>
      </c>
    </row>
    <row r="25" spans="1:8" ht="16.8">
      <c r="A25" s="444" t="s">
        <v>177</v>
      </c>
      <c r="B25" s="445">
        <v>2</v>
      </c>
      <c r="C25" s="446" t="s">
        <v>132</v>
      </c>
      <c r="D25" s="447" t="s">
        <v>136</v>
      </c>
      <c r="E25" s="448" t="s">
        <v>178</v>
      </c>
      <c r="F25" s="449" t="s">
        <v>121</v>
      </c>
      <c r="G25" s="449" t="s">
        <v>127</v>
      </c>
      <c r="H25" s="450" t="s">
        <v>179</v>
      </c>
    </row>
    <row r="26" spans="1:8" ht="16.8">
      <c r="A26" s="444" t="s">
        <v>165</v>
      </c>
      <c r="B26" s="445">
        <v>2</v>
      </c>
      <c r="C26" s="446" t="s">
        <v>299</v>
      </c>
      <c r="D26" s="447" t="s">
        <v>115</v>
      </c>
      <c r="E26" s="448" t="s">
        <v>116</v>
      </c>
      <c r="F26" s="449" t="s">
        <v>130</v>
      </c>
      <c r="G26" s="449" t="s">
        <v>127</v>
      </c>
      <c r="H26" s="450" t="s">
        <v>166</v>
      </c>
    </row>
    <row r="27" spans="1:8" ht="16.8">
      <c r="A27" s="444" t="s">
        <v>167</v>
      </c>
      <c r="B27" s="445">
        <v>2</v>
      </c>
      <c r="C27" s="446" t="s">
        <v>299</v>
      </c>
      <c r="D27" s="447" t="s">
        <v>115</v>
      </c>
      <c r="E27" s="448" t="s">
        <v>116</v>
      </c>
      <c r="F27" s="449" t="s">
        <v>130</v>
      </c>
      <c r="G27" s="449" t="s">
        <v>168</v>
      </c>
      <c r="H27" s="450" t="s">
        <v>169</v>
      </c>
    </row>
    <row r="28" spans="1:8" ht="16.8">
      <c r="A28" s="444" t="s">
        <v>172</v>
      </c>
      <c r="B28" s="445">
        <v>2</v>
      </c>
      <c r="C28" s="446" t="s">
        <v>114</v>
      </c>
      <c r="D28" s="447" t="s">
        <v>115</v>
      </c>
      <c r="E28" s="448" t="s">
        <v>116</v>
      </c>
      <c r="F28" s="449" t="s">
        <v>130</v>
      </c>
      <c r="G28" s="449" t="s">
        <v>125</v>
      </c>
      <c r="H28" s="450" t="s">
        <v>173</v>
      </c>
    </row>
    <row r="29" spans="1:8" ht="16.8">
      <c r="A29" s="444" t="s">
        <v>174</v>
      </c>
      <c r="B29" s="445">
        <v>2</v>
      </c>
      <c r="C29" s="446" t="s">
        <v>300</v>
      </c>
      <c r="D29" s="447" t="s">
        <v>136</v>
      </c>
      <c r="E29" s="448" t="s">
        <v>116</v>
      </c>
      <c r="F29" s="449" t="s">
        <v>130</v>
      </c>
      <c r="G29" s="449" t="s">
        <v>175</v>
      </c>
      <c r="H29" s="450" t="s">
        <v>173</v>
      </c>
    </row>
    <row r="30" spans="1:8" ht="17.399999999999999" thickBot="1">
      <c r="A30" s="451" t="s">
        <v>176</v>
      </c>
      <c r="B30" s="452">
        <v>3</v>
      </c>
      <c r="C30" s="453" t="s">
        <v>299</v>
      </c>
      <c r="D30" s="454" t="s">
        <v>115</v>
      </c>
      <c r="E30" s="455" t="s">
        <v>116</v>
      </c>
      <c r="F30" s="456" t="s">
        <v>121</v>
      </c>
      <c r="G30" s="456" t="s">
        <v>122</v>
      </c>
      <c r="H30" s="457" t="s">
        <v>173</v>
      </c>
    </row>
    <row r="31" spans="1:8" ht="16.2"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6"/>
  <sheetViews>
    <sheetView showGridLines="0" workbookViewId="0"/>
  </sheetViews>
  <sheetFormatPr defaultColWidth="13" defaultRowHeight="15.6"/>
  <cols>
    <col min="1" max="1" width="24.8984375" style="123" customWidth="1"/>
    <col min="2" max="2" width="6.19921875" style="123" bestFit="1" customWidth="1"/>
    <col min="3" max="3" width="4.09765625" style="123" bestFit="1" customWidth="1"/>
    <col min="4" max="4" width="6.3984375" style="122" bestFit="1" customWidth="1"/>
    <col min="5" max="5" width="1.8984375" style="122" customWidth="1"/>
    <col min="6" max="6" width="18.59765625" style="122" bestFit="1" customWidth="1"/>
    <col min="7" max="7" width="3.5" style="122" bestFit="1" customWidth="1"/>
    <col min="8" max="8" width="3.3984375" style="122" bestFit="1" customWidth="1"/>
    <col min="9" max="9" width="3.8984375" style="122" bestFit="1" customWidth="1"/>
    <col min="10" max="10" width="3.59765625" style="122" bestFit="1" customWidth="1"/>
    <col min="11" max="14" width="3.5" style="122" bestFit="1" customWidth="1"/>
    <col min="15" max="15" width="1.8984375" style="122" customWidth="1"/>
    <col min="16" max="16" width="33.69921875" style="122" bestFit="1" customWidth="1"/>
    <col min="17" max="16384" width="13" style="109"/>
  </cols>
  <sheetData>
    <row r="1" spans="1:17" ht="24" thickTop="1" thickBot="1">
      <c r="A1" s="106" t="s">
        <v>103</v>
      </c>
      <c r="B1" s="107"/>
      <c r="C1" s="107"/>
      <c r="D1" s="108"/>
      <c r="E1" s="109"/>
      <c r="F1" s="117"/>
      <c r="G1" s="433" t="s">
        <v>293</v>
      </c>
      <c r="H1" s="434"/>
      <c r="I1" s="435"/>
      <c r="J1" s="435"/>
      <c r="K1" s="435"/>
      <c r="L1" s="435"/>
      <c r="M1" s="435"/>
      <c r="N1" s="436"/>
      <c r="O1" s="109"/>
      <c r="P1" s="110" t="s">
        <v>105</v>
      </c>
    </row>
    <row r="2" spans="1:17" ht="18" thickTop="1" thickBot="1">
      <c r="A2" s="111" t="s">
        <v>81</v>
      </c>
      <c r="B2" s="112" t="s">
        <v>4</v>
      </c>
      <c r="C2" s="112" t="s">
        <v>106</v>
      </c>
      <c r="D2" s="113" t="s">
        <v>82</v>
      </c>
      <c r="E2" s="114"/>
      <c r="F2" s="117"/>
      <c r="G2" s="437" t="s">
        <v>284</v>
      </c>
      <c r="H2" s="438" t="s">
        <v>285</v>
      </c>
      <c r="I2" s="438" t="s">
        <v>286</v>
      </c>
      <c r="J2" s="438" t="s">
        <v>287</v>
      </c>
      <c r="K2" s="438" t="s">
        <v>288</v>
      </c>
      <c r="L2" s="438" t="s">
        <v>289</v>
      </c>
      <c r="M2" s="438" t="s">
        <v>290</v>
      </c>
      <c r="N2" s="439" t="s">
        <v>291</v>
      </c>
      <c r="O2" s="114"/>
      <c r="P2" s="115" t="s">
        <v>270</v>
      </c>
      <c r="Q2" s="117"/>
    </row>
    <row r="3" spans="1:17" ht="17.399999999999999" thickTop="1">
      <c r="A3" s="441" t="s">
        <v>316</v>
      </c>
      <c r="B3" s="442">
        <v>1</v>
      </c>
      <c r="C3" s="475">
        <f>SUM(10+B3+'Personal File'!$C$12)</f>
        <v>14</v>
      </c>
      <c r="D3" s="443" t="s">
        <v>326</v>
      </c>
      <c r="E3" s="114"/>
      <c r="F3" s="428" t="s">
        <v>294</v>
      </c>
      <c r="G3" s="429">
        <v>0</v>
      </c>
      <c r="H3" s="461">
        <v>0</v>
      </c>
      <c r="I3" s="461">
        <v>0</v>
      </c>
      <c r="J3" s="461">
        <v>0</v>
      </c>
      <c r="K3" s="461">
        <v>0</v>
      </c>
      <c r="L3" s="461">
        <v>0</v>
      </c>
      <c r="M3" s="461">
        <v>0</v>
      </c>
      <c r="N3" s="463">
        <v>0</v>
      </c>
      <c r="O3" s="114"/>
      <c r="P3" s="119" t="s">
        <v>310</v>
      </c>
    </row>
    <row r="4" spans="1:17" ht="16.8">
      <c r="A4" s="467" t="s">
        <v>319</v>
      </c>
      <c r="B4" s="468">
        <v>1</v>
      </c>
      <c r="C4" s="476">
        <f>SUM(10+B4+'Personal File'!$C$12)</f>
        <v>14</v>
      </c>
      <c r="D4" s="469" t="s">
        <v>83</v>
      </c>
      <c r="E4" s="114"/>
      <c r="F4" s="430" t="s">
        <v>296</v>
      </c>
      <c r="G4" s="431">
        <v>1</v>
      </c>
      <c r="H4" s="462">
        <v>0</v>
      </c>
      <c r="I4" s="462">
        <v>0</v>
      </c>
      <c r="J4" s="462">
        <v>0</v>
      </c>
      <c r="K4" s="462">
        <v>0</v>
      </c>
      <c r="L4" s="462">
        <v>0</v>
      </c>
      <c r="M4" s="462">
        <v>0</v>
      </c>
      <c r="N4" s="464">
        <v>0</v>
      </c>
      <c r="O4" s="114"/>
      <c r="P4" s="119" t="s">
        <v>311</v>
      </c>
    </row>
    <row r="5" spans="1:17" ht="17.399999999999999" thickBot="1">
      <c r="A5" s="336" t="s">
        <v>298</v>
      </c>
      <c r="B5" s="149">
        <v>1</v>
      </c>
      <c r="C5" s="477">
        <f>SUM(10+B5+'Personal File'!$C$12)</f>
        <v>14</v>
      </c>
      <c r="D5" s="118" t="s">
        <v>83</v>
      </c>
      <c r="E5" s="114"/>
      <c r="F5" s="430" t="s">
        <v>295</v>
      </c>
      <c r="G5" s="431">
        <v>1</v>
      </c>
      <c r="H5" s="459">
        <v>0</v>
      </c>
      <c r="I5" s="462">
        <v>0</v>
      </c>
      <c r="J5" s="462">
        <v>0</v>
      </c>
      <c r="K5" s="462">
        <v>0</v>
      </c>
      <c r="L5" s="462">
        <v>0</v>
      </c>
      <c r="M5" s="462">
        <v>0</v>
      </c>
      <c r="N5" s="464">
        <v>0</v>
      </c>
      <c r="O5" s="114"/>
      <c r="P5" s="470" t="s">
        <v>321</v>
      </c>
    </row>
    <row r="6" spans="1:17" ht="18" thickTop="1" thickBot="1">
      <c r="A6" s="336" t="s">
        <v>320</v>
      </c>
      <c r="B6" s="149">
        <v>2</v>
      </c>
      <c r="C6" s="477">
        <f>SUM(10+B6+'Personal File'!$C$12)</f>
        <v>15</v>
      </c>
      <c r="D6" s="118" t="s">
        <v>326</v>
      </c>
      <c r="E6" s="114"/>
      <c r="F6" s="430" t="s">
        <v>297</v>
      </c>
      <c r="G6" s="431">
        <v>1</v>
      </c>
      <c r="H6" s="459">
        <v>1</v>
      </c>
      <c r="I6" s="462">
        <v>0</v>
      </c>
      <c r="J6" s="462">
        <v>0</v>
      </c>
      <c r="K6" s="462">
        <v>0</v>
      </c>
      <c r="L6" s="462">
        <v>0</v>
      </c>
      <c r="M6" s="462">
        <v>0</v>
      </c>
      <c r="N6" s="464">
        <v>0</v>
      </c>
      <c r="O6" s="114"/>
    </row>
    <row r="7" spans="1:17" ht="24" thickTop="1" thickBot="1">
      <c r="A7" s="426"/>
      <c r="B7" s="427">
        <v>3</v>
      </c>
      <c r="C7" s="478">
        <f>SUM(10+B7+'Personal File'!$C$12)</f>
        <v>16</v>
      </c>
      <c r="D7" s="121" t="s">
        <v>83</v>
      </c>
      <c r="E7" s="114"/>
      <c r="F7" s="432" t="s">
        <v>292</v>
      </c>
      <c r="G7" s="440">
        <f t="shared" ref="G7:N7" si="0">SUM(G3:G6)</f>
        <v>3</v>
      </c>
      <c r="H7" s="460">
        <f t="shared" si="0"/>
        <v>1</v>
      </c>
      <c r="I7" s="465">
        <f t="shared" si="0"/>
        <v>0</v>
      </c>
      <c r="J7" s="465">
        <f t="shared" si="0"/>
        <v>0</v>
      </c>
      <c r="K7" s="465">
        <f t="shared" si="0"/>
        <v>0</v>
      </c>
      <c r="L7" s="465">
        <f t="shared" si="0"/>
        <v>0</v>
      </c>
      <c r="M7" s="465">
        <f t="shared" si="0"/>
        <v>0</v>
      </c>
      <c r="N7" s="466">
        <f t="shared" si="0"/>
        <v>0</v>
      </c>
      <c r="O7" s="114"/>
      <c r="P7" s="110" t="s">
        <v>302</v>
      </c>
    </row>
    <row r="8" spans="1:17" ht="18" thickTop="1" thickBot="1">
      <c r="E8" s="114"/>
      <c r="F8" s="114"/>
      <c r="G8" s="114"/>
      <c r="H8" s="114"/>
      <c r="I8" s="114"/>
      <c r="J8" s="114"/>
      <c r="K8" s="114"/>
      <c r="L8" s="114"/>
      <c r="M8" s="114"/>
      <c r="N8" s="114"/>
      <c r="O8" s="114"/>
      <c r="P8" s="120" t="s">
        <v>226</v>
      </c>
    </row>
    <row r="9" spans="1:17" ht="19.2" thickTop="1" thickBot="1">
      <c r="A9" s="12" t="s">
        <v>107</v>
      </c>
      <c r="B9" s="10"/>
      <c r="C9" s="10"/>
      <c r="D9" s="11"/>
      <c r="E9" s="114"/>
      <c r="F9" s="114"/>
      <c r="G9" s="114"/>
      <c r="H9" s="114"/>
      <c r="I9" s="114"/>
      <c r="J9" s="114"/>
      <c r="K9" s="114"/>
      <c r="L9" s="114"/>
      <c r="N9" s="114"/>
      <c r="O9" s="114"/>
      <c r="P9" s="120" t="s">
        <v>227</v>
      </c>
    </row>
    <row r="10" spans="1:17" ht="16.8">
      <c r="A10" s="126" t="s">
        <v>198</v>
      </c>
      <c r="B10" s="127"/>
      <c r="C10" s="127"/>
      <c r="D10" s="128"/>
      <c r="E10" s="114"/>
      <c r="F10" s="114"/>
      <c r="G10" s="114"/>
      <c r="H10" s="114"/>
      <c r="I10" s="114"/>
      <c r="J10" s="114"/>
      <c r="K10" s="114"/>
      <c r="L10" s="114"/>
      <c r="M10" s="114"/>
      <c r="N10" s="114"/>
      <c r="O10" s="114"/>
      <c r="P10" s="120" t="s">
        <v>228</v>
      </c>
    </row>
    <row r="11" spans="1:17" ht="17.399999999999999" thickBot="1">
      <c r="A11" s="129" t="s">
        <v>199</v>
      </c>
      <c r="B11" s="130"/>
      <c r="C11" s="130"/>
      <c r="D11" s="131"/>
      <c r="E11" s="114"/>
      <c r="F11" s="114"/>
      <c r="G11" s="114"/>
      <c r="H11" s="114"/>
      <c r="I11" s="114"/>
      <c r="J11" s="114"/>
      <c r="K11" s="114"/>
      <c r="L11" s="114"/>
      <c r="M11" s="114"/>
      <c r="N11" s="114"/>
      <c r="O11" s="114"/>
      <c r="P11" s="120" t="s">
        <v>315</v>
      </c>
      <c r="Q11" s="117"/>
    </row>
    <row r="12" spans="1:17" ht="18" thickTop="1" thickBot="1">
      <c r="E12" s="114"/>
      <c r="F12" s="114"/>
      <c r="G12" s="114"/>
      <c r="H12" s="114"/>
      <c r="I12" s="114"/>
      <c r="J12" s="114"/>
      <c r="K12" s="114"/>
      <c r="L12" s="114"/>
      <c r="M12" s="114"/>
      <c r="N12" s="114"/>
      <c r="O12" s="114"/>
      <c r="P12" s="116" t="s">
        <v>204</v>
      </c>
    </row>
    <row r="13" spans="1:17" ht="24" thickTop="1" thickBot="1">
      <c r="A13" s="124" t="s">
        <v>84</v>
      </c>
      <c r="E13" s="114"/>
      <c r="F13" s="114"/>
      <c r="G13" s="114"/>
      <c r="H13" s="114"/>
      <c r="I13" s="114"/>
      <c r="J13" s="114"/>
      <c r="K13" s="114"/>
      <c r="L13" s="114"/>
      <c r="M13" s="114"/>
      <c r="N13" s="114"/>
      <c r="O13" s="114"/>
      <c r="P13" s="116" t="s">
        <v>203</v>
      </c>
    </row>
    <row r="14" spans="1:17" ht="17.399999999999999" thickBot="1">
      <c r="A14" s="125" t="s">
        <v>269</v>
      </c>
      <c r="E14" s="114"/>
      <c r="F14" s="114"/>
      <c r="G14" s="114"/>
      <c r="H14" s="114"/>
      <c r="I14" s="114"/>
      <c r="J14" s="114"/>
      <c r="K14" s="114"/>
      <c r="L14" s="114"/>
      <c r="M14" s="114"/>
      <c r="N14" s="114"/>
      <c r="O14" s="114"/>
      <c r="P14" s="338" t="s">
        <v>104</v>
      </c>
    </row>
    <row r="15" spans="1:17" ht="17.399999999999999" thickTop="1">
      <c r="E15" s="114"/>
      <c r="F15" s="114"/>
      <c r="G15" s="114"/>
      <c r="H15" s="114"/>
      <c r="I15" s="114"/>
      <c r="J15" s="114"/>
      <c r="K15" s="114"/>
      <c r="L15" s="114"/>
      <c r="M15" s="114"/>
      <c r="N15" s="114"/>
      <c r="O15" s="114"/>
      <c r="P15" s="340" t="s">
        <v>229</v>
      </c>
    </row>
    <row r="16" spans="1:17" ht="16.8">
      <c r="E16" s="114"/>
      <c r="F16" s="114"/>
      <c r="G16" s="114"/>
      <c r="H16" s="114"/>
      <c r="I16" s="114"/>
      <c r="J16" s="114"/>
      <c r="K16" s="114"/>
      <c r="L16" s="114"/>
      <c r="M16" s="114"/>
      <c r="N16" s="114"/>
      <c r="O16" s="114"/>
      <c r="P16" s="339" t="s">
        <v>230</v>
      </c>
    </row>
    <row r="17" spans="5:16" ht="16.8">
      <c r="E17" s="114"/>
      <c r="F17" s="114"/>
      <c r="G17" s="114"/>
      <c r="H17" s="114"/>
      <c r="I17" s="114"/>
      <c r="J17" s="114"/>
      <c r="K17" s="114"/>
      <c r="L17" s="114"/>
      <c r="M17" s="114"/>
      <c r="N17" s="114"/>
      <c r="O17" s="114"/>
      <c r="P17" s="338" t="s">
        <v>184</v>
      </c>
    </row>
    <row r="18" spans="5:16" ht="17.399999999999999" thickBot="1">
      <c r="E18" s="114"/>
      <c r="F18" s="114"/>
      <c r="G18" s="114"/>
      <c r="H18" s="114"/>
      <c r="I18" s="114"/>
      <c r="J18" s="114"/>
      <c r="K18" s="114"/>
      <c r="L18" s="114"/>
      <c r="M18" s="114"/>
      <c r="N18" s="114"/>
      <c r="O18" s="114"/>
      <c r="P18" s="337" t="s">
        <v>231</v>
      </c>
    </row>
    <row r="19" spans="5:16" ht="16.8" thickTop="1" thickBot="1">
      <c r="P19" s="109"/>
    </row>
    <row r="20" spans="5:16" ht="24" thickTop="1" thickBot="1">
      <c r="P20" s="110" t="s">
        <v>303</v>
      </c>
    </row>
    <row r="21" spans="5:16" ht="16.8">
      <c r="E21" s="114"/>
      <c r="F21" s="114"/>
      <c r="G21" s="114"/>
      <c r="H21" s="114"/>
      <c r="I21" s="114"/>
      <c r="J21" s="114"/>
      <c r="K21" s="114"/>
      <c r="L21" s="114"/>
      <c r="M21" s="114"/>
      <c r="N21" s="114"/>
      <c r="O21" s="114"/>
      <c r="P21" s="471" t="s">
        <v>304</v>
      </c>
    </row>
    <row r="22" spans="5:16" ht="16.8">
      <c r="P22" s="471" t="s">
        <v>305</v>
      </c>
    </row>
    <row r="23" spans="5:16" ht="16.8">
      <c r="P23" s="472" t="s">
        <v>322</v>
      </c>
    </row>
    <row r="24" spans="5:16" ht="17.399999999999999" thickBot="1">
      <c r="P24" s="473" t="s">
        <v>306</v>
      </c>
    </row>
    <row r="25" spans="5:16" ht="16.2" thickTop="1"/>
    <row r="26" spans="5:16">
      <c r="P26" s="109"/>
    </row>
  </sheetData>
  <phoneticPr fontId="0" type="noConversion"/>
  <conditionalFormatting sqref="D3:D8">
    <cfRule type="cellIs" dxfId="12"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4"/>
  <sheetViews>
    <sheetView showGridLines="0" workbookViewId="0"/>
  </sheetViews>
  <sheetFormatPr defaultColWidth="13" defaultRowHeight="15.6"/>
  <cols>
    <col min="1" max="1" width="30.8984375" style="47" bestFit="1" customWidth="1"/>
    <col min="2" max="2" width="8.59765625" style="47" customWidth="1"/>
    <col min="3" max="3" width="9.69921875" style="47" customWidth="1"/>
    <col min="4" max="4" width="8.19921875" style="47" customWidth="1"/>
    <col min="5" max="5" width="8.3984375" style="47" customWidth="1"/>
    <col min="6" max="6" width="8.3984375" style="47" bestFit="1" customWidth="1"/>
    <col min="7" max="7" width="7.8984375" style="47" bestFit="1" customWidth="1"/>
    <col min="8" max="10" width="5.59765625" style="47" customWidth="1"/>
    <col min="11" max="11" width="26.59765625" style="47" customWidth="1"/>
    <col min="12" max="12" width="2" style="33" customWidth="1"/>
    <col min="13" max="13" width="5.69921875" style="33" bestFit="1" customWidth="1"/>
    <col min="14" max="16384" width="13" style="33"/>
  </cols>
  <sheetData>
    <row r="1" spans="1:13" ht="23.4" thickBot="1">
      <c r="A1" s="32" t="s">
        <v>26</v>
      </c>
      <c r="B1" s="32"/>
      <c r="C1" s="32"/>
      <c r="D1" s="32"/>
      <c r="E1" s="32"/>
      <c r="F1" s="32"/>
      <c r="G1" s="32"/>
      <c r="H1" s="32"/>
      <c r="I1" s="32"/>
      <c r="J1" s="32"/>
      <c r="K1" s="32"/>
    </row>
    <row r="2" spans="1:13" ht="16.8" thickTop="1" thickBot="1">
      <c r="A2" s="34" t="s">
        <v>6</v>
      </c>
      <c r="B2" s="35" t="s">
        <v>7</v>
      </c>
      <c r="C2" s="35" t="s">
        <v>29</v>
      </c>
      <c r="D2" s="35" t="s">
        <v>30</v>
      </c>
      <c r="E2" s="36" t="s">
        <v>73</v>
      </c>
      <c r="F2" s="35" t="s">
        <v>27</v>
      </c>
      <c r="G2" s="35" t="s">
        <v>31</v>
      </c>
      <c r="H2" s="37" t="s">
        <v>162</v>
      </c>
      <c r="I2" s="38" t="s">
        <v>192</v>
      </c>
      <c r="J2" s="37" t="s">
        <v>91</v>
      </c>
      <c r="K2" s="39" t="s">
        <v>5</v>
      </c>
      <c r="M2" s="354" t="s">
        <v>240</v>
      </c>
    </row>
    <row r="3" spans="1:13">
      <c r="A3" s="484" t="s">
        <v>260</v>
      </c>
      <c r="B3" s="359" t="s">
        <v>202</v>
      </c>
      <c r="C3" s="485" t="s">
        <v>323</v>
      </c>
      <c r="D3" s="486" t="s">
        <v>241</v>
      </c>
      <c r="E3" s="487" t="s">
        <v>209</v>
      </c>
      <c r="F3" s="488" t="s">
        <v>210</v>
      </c>
      <c r="G3" s="489">
        <v>10</v>
      </c>
      <c r="H3" s="13" t="str">
        <f>CONCATENATE("+",RIGHT('Personal File'!$B$6,1)+RIGHT('Personal File'!$C$7)+D3)</f>
        <v>+15</v>
      </c>
      <c r="I3" s="490">
        <f t="shared" ref="I3" ca="1" si="0">RANDBETWEEN(1,20)</f>
        <v>18</v>
      </c>
      <c r="J3" s="491">
        <f t="shared" ref="J3:J6" ca="1" si="1">I3+RIGHT(H3,2)</f>
        <v>33</v>
      </c>
      <c r="K3" s="492" t="s">
        <v>275</v>
      </c>
      <c r="M3" s="361">
        <v>405</v>
      </c>
    </row>
    <row r="4" spans="1:13">
      <c r="A4" s="344" t="s">
        <v>313</v>
      </c>
      <c r="B4" s="23" t="s">
        <v>312</v>
      </c>
      <c r="C4" s="26" t="s">
        <v>324</v>
      </c>
      <c r="D4" s="27" t="s">
        <v>241</v>
      </c>
      <c r="E4" s="24" t="s">
        <v>209</v>
      </c>
      <c r="F4" s="25" t="s">
        <v>272</v>
      </c>
      <c r="G4" s="14">
        <v>8</v>
      </c>
      <c r="H4" s="15" t="str">
        <f>CONCATENATE("+",RIGHT('Personal File'!$B$6,1)+RIGHT('Personal File'!$C$7)+D4+1)</f>
        <v>+16</v>
      </c>
      <c r="I4" s="493">
        <f t="shared" ref="I4:I6" ca="1" si="2">RANDBETWEEN(1,20)</f>
        <v>14</v>
      </c>
      <c r="J4" s="494">
        <f t="shared" ca="1" si="1"/>
        <v>30</v>
      </c>
      <c r="K4" s="40" t="s">
        <v>271</v>
      </c>
      <c r="M4" s="367">
        <v>2050</v>
      </c>
    </row>
    <row r="5" spans="1:13">
      <c r="A5" s="344" t="s">
        <v>234</v>
      </c>
      <c r="B5" s="23" t="s">
        <v>266</v>
      </c>
      <c r="C5" s="26" t="s">
        <v>325</v>
      </c>
      <c r="D5" s="27">
        <v>0</v>
      </c>
      <c r="E5" s="24" t="s">
        <v>267</v>
      </c>
      <c r="F5" s="25" t="s">
        <v>268</v>
      </c>
      <c r="G5" s="14" t="s">
        <v>244</v>
      </c>
      <c r="H5" s="15" t="str">
        <f>CONCATENATE("+",RIGHT('Personal File'!$B$6,1)+RIGHT('Personal File'!$C$7)+D5+1)</f>
        <v>+15</v>
      </c>
      <c r="I5" s="493">
        <f t="shared" ca="1" si="2"/>
        <v>3</v>
      </c>
      <c r="J5" s="494">
        <f t="shared" ref="J5" ca="1" si="3">I5+RIGHT(H5,2)</f>
        <v>18</v>
      </c>
      <c r="K5" s="40"/>
      <c r="M5" s="367"/>
    </row>
    <row r="6" spans="1:13" ht="16.2" thickBot="1">
      <c r="A6" s="345" t="s">
        <v>327</v>
      </c>
      <c r="B6" s="41" t="s">
        <v>280</v>
      </c>
      <c r="C6" s="42" t="s">
        <v>280</v>
      </c>
      <c r="D6" s="41">
        <v>0</v>
      </c>
      <c r="E6" s="43" t="s">
        <v>280</v>
      </c>
      <c r="F6" s="41" t="s">
        <v>280</v>
      </c>
      <c r="G6" s="44">
        <v>0</v>
      </c>
      <c r="H6" s="45" t="str">
        <f>CONCATENATE("+",RIGHT('Personal File'!$B$6,1)+RIGHT('Personal File'!$C$7)+D6)</f>
        <v>+14</v>
      </c>
      <c r="I6" s="495">
        <f t="shared" ca="1" si="2"/>
        <v>20</v>
      </c>
      <c r="J6" s="496">
        <f t="shared" ca="1" si="1"/>
        <v>34</v>
      </c>
      <c r="K6" s="46"/>
      <c r="M6" s="374">
        <v>10</v>
      </c>
    </row>
    <row r="7" spans="1:13" ht="6" customHeight="1" thickTop="1" thickBot="1"/>
    <row r="8" spans="1:13" ht="16.8" thickTop="1" thickBot="1">
      <c r="A8" s="34" t="s">
        <v>9</v>
      </c>
      <c r="B8" s="35" t="s">
        <v>10</v>
      </c>
      <c r="C8" s="35" t="s">
        <v>29</v>
      </c>
      <c r="D8" s="35" t="s">
        <v>30</v>
      </c>
      <c r="E8" s="36" t="s">
        <v>73</v>
      </c>
      <c r="F8" s="35" t="s">
        <v>11</v>
      </c>
      <c r="G8" s="35" t="s">
        <v>31</v>
      </c>
      <c r="H8" s="37" t="s">
        <v>162</v>
      </c>
      <c r="I8" s="38" t="s">
        <v>192</v>
      </c>
      <c r="J8" s="37" t="s">
        <v>91</v>
      </c>
      <c r="K8" s="39" t="s">
        <v>5</v>
      </c>
      <c r="M8" s="354" t="s">
        <v>240</v>
      </c>
    </row>
    <row r="9" spans="1:13">
      <c r="A9" s="48" t="s">
        <v>265</v>
      </c>
      <c r="B9" s="49" t="s">
        <v>262</v>
      </c>
      <c r="C9" s="50" t="s">
        <v>67</v>
      </c>
      <c r="D9" s="50" t="s">
        <v>67</v>
      </c>
      <c r="E9" s="49" t="s">
        <v>263</v>
      </c>
      <c r="F9" s="51" t="s">
        <v>264</v>
      </c>
      <c r="G9" s="52">
        <f>2*RIGHT(A9,1)</f>
        <v>8</v>
      </c>
      <c r="H9" s="13" t="str">
        <f>CONCATENATE("+",RIGHT('Personal File'!$B$6,1)+RIGHT('Personal File'!$C$8)+D9)</f>
        <v>+10</v>
      </c>
      <c r="I9" s="29">
        <f t="shared" ref="I9:I10" ca="1" si="4">RANDBETWEEN(1,20)</f>
        <v>5</v>
      </c>
      <c r="J9" s="30">
        <f ca="1">I9+RIGHT(H9,2)</f>
        <v>15</v>
      </c>
      <c r="K9" s="53"/>
      <c r="M9" s="361" t="str">
        <f>RIGHT(A9,1)</f>
        <v>4</v>
      </c>
    </row>
    <row r="10" spans="1:13" ht="16.2" thickBot="1">
      <c r="A10" s="54"/>
      <c r="B10" s="55"/>
      <c r="C10" s="56"/>
      <c r="D10" s="56"/>
      <c r="E10" s="55"/>
      <c r="F10" s="56"/>
      <c r="G10" s="57"/>
      <c r="H10" s="58"/>
      <c r="I10" s="28">
        <f t="shared" ca="1" si="4"/>
        <v>13</v>
      </c>
      <c r="J10" s="31"/>
      <c r="K10" s="59"/>
      <c r="M10" s="374"/>
    </row>
    <row r="11" spans="1:13" ht="6" customHeight="1" thickTop="1" thickBot="1">
      <c r="D11" s="60"/>
      <c r="E11" s="60"/>
      <c r="G11" s="61"/>
      <c r="H11" s="61"/>
      <c r="I11" s="61"/>
      <c r="J11" s="61"/>
    </row>
    <row r="12" spans="1:13" ht="16.8" thickTop="1" thickBot="1">
      <c r="A12" s="34" t="s">
        <v>77</v>
      </c>
      <c r="B12" s="35" t="s">
        <v>20</v>
      </c>
      <c r="C12" s="35" t="s">
        <v>38</v>
      </c>
      <c r="D12" s="35" t="s">
        <v>91</v>
      </c>
      <c r="E12" s="35" t="s">
        <v>92</v>
      </c>
      <c r="F12" s="35" t="s">
        <v>93</v>
      </c>
      <c r="G12" s="35" t="s">
        <v>31</v>
      </c>
      <c r="H12" s="62" t="s">
        <v>5</v>
      </c>
      <c r="I12" s="63"/>
      <c r="J12" s="63"/>
      <c r="K12" s="64"/>
      <c r="M12" s="354" t="s">
        <v>240</v>
      </c>
    </row>
    <row r="13" spans="1:13">
      <c r="A13" s="342" t="s">
        <v>233</v>
      </c>
      <c r="B13" s="65">
        <v>9</v>
      </c>
      <c r="C13" s="66">
        <v>8</v>
      </c>
      <c r="D13" s="65">
        <v>-5</v>
      </c>
      <c r="E13" s="67">
        <v>0.35</v>
      </c>
      <c r="F13" s="68" t="s">
        <v>278</v>
      </c>
      <c r="G13" s="52">
        <v>50</v>
      </c>
      <c r="H13" s="69"/>
      <c r="I13" s="70"/>
      <c r="J13" s="70"/>
      <c r="K13" s="71"/>
      <c r="M13" s="361">
        <v>2500</v>
      </c>
    </row>
    <row r="14" spans="1:13" ht="16.2" thickBot="1">
      <c r="A14" s="343" t="s">
        <v>279</v>
      </c>
      <c r="B14" s="55">
        <v>2</v>
      </c>
      <c r="C14" s="55">
        <v>0</v>
      </c>
      <c r="D14" s="55">
        <v>0</v>
      </c>
      <c r="E14" s="72">
        <v>0.15</v>
      </c>
      <c r="F14" s="425" t="s">
        <v>280</v>
      </c>
      <c r="G14" s="57">
        <v>5</v>
      </c>
      <c r="H14" s="73"/>
      <c r="I14" s="74"/>
      <c r="J14" s="74"/>
      <c r="K14" s="75"/>
      <c r="M14" s="374">
        <v>9257</v>
      </c>
    </row>
    <row r="15" spans="1:13" ht="6.75" customHeight="1" thickTop="1" thickBot="1"/>
    <row r="16" spans="1:13" ht="16.8" thickTop="1" thickBot="1">
      <c r="A16" s="76" t="s">
        <v>12</v>
      </c>
      <c r="B16" s="61">
        <f>SUM(G3:G18)</f>
        <v>81</v>
      </c>
      <c r="D16" s="77" t="s">
        <v>78</v>
      </c>
      <c r="E16" s="78"/>
      <c r="F16" s="62" t="s">
        <v>8</v>
      </c>
      <c r="G16" s="35" t="s">
        <v>31</v>
      </c>
      <c r="H16" s="37" t="s">
        <v>162</v>
      </c>
      <c r="I16" s="37"/>
      <c r="J16" s="63"/>
      <c r="K16" s="79" t="s">
        <v>5</v>
      </c>
      <c r="M16" s="354" t="s">
        <v>240</v>
      </c>
    </row>
    <row r="17" spans="1:13">
      <c r="A17" s="76"/>
      <c r="B17" s="61"/>
      <c r="D17" s="80"/>
      <c r="E17" s="81"/>
      <c r="F17" s="82"/>
      <c r="G17" s="83"/>
      <c r="H17" s="84"/>
      <c r="I17" s="84"/>
      <c r="J17" s="70"/>
      <c r="K17" s="85"/>
      <c r="M17" s="361"/>
    </row>
    <row r="18" spans="1:13" ht="16.2" thickBot="1">
      <c r="D18" s="86"/>
      <c r="E18" s="87"/>
      <c r="F18" s="88"/>
      <c r="G18" s="89"/>
      <c r="H18" s="90"/>
      <c r="I18" s="90"/>
      <c r="J18" s="91"/>
      <c r="K18" s="92"/>
      <c r="M18" s="374"/>
    </row>
    <row r="19" spans="1:13" ht="16.8" thickTop="1" thickBot="1"/>
    <row r="20" spans="1:13" ht="16.8" thickTop="1" thickBot="1">
      <c r="D20" s="77" t="s">
        <v>238</v>
      </c>
      <c r="E20" s="63"/>
      <c r="F20" s="63"/>
      <c r="G20" s="63"/>
      <c r="H20" s="352" t="s">
        <v>8</v>
      </c>
      <c r="I20" s="352" t="s">
        <v>4</v>
      </c>
      <c r="J20" s="352" t="s">
        <v>239</v>
      </c>
      <c r="K20" s="64" t="s">
        <v>89</v>
      </c>
      <c r="L20" s="353"/>
      <c r="M20" s="354" t="s">
        <v>240</v>
      </c>
    </row>
    <row r="21" spans="1:13">
      <c r="D21" s="355"/>
      <c r="E21" s="356"/>
      <c r="F21" s="356"/>
      <c r="G21" s="357"/>
      <c r="H21" s="358"/>
      <c r="I21" s="359"/>
      <c r="J21" s="359"/>
      <c r="K21" s="360"/>
      <c r="L21" s="353"/>
      <c r="M21" s="361"/>
    </row>
    <row r="22" spans="1:13">
      <c r="D22" s="362"/>
      <c r="E22" s="363"/>
      <c r="F22" s="363"/>
      <c r="G22" s="364"/>
      <c r="H22" s="365"/>
      <c r="I22" s="23"/>
      <c r="J22" s="23"/>
      <c r="K22" s="366"/>
      <c r="L22" s="353"/>
      <c r="M22" s="367"/>
    </row>
    <row r="23" spans="1:13" ht="16.2" thickBot="1">
      <c r="D23" s="368"/>
      <c r="E23" s="369"/>
      <c r="F23" s="369"/>
      <c r="G23" s="370"/>
      <c r="H23" s="371"/>
      <c r="I23" s="372"/>
      <c r="J23" s="372"/>
      <c r="K23" s="373"/>
      <c r="L23" s="353"/>
      <c r="M23" s="374"/>
    </row>
    <row r="24" spans="1:13" ht="16.2" thickTop="1"/>
  </sheetData>
  <phoneticPr fontId="0" type="noConversion"/>
  <conditionalFormatting sqref="I9">
    <cfRule type="cellIs" dxfId="11" priority="9" operator="equal">
      <formula>20</formula>
    </cfRule>
    <cfRule type="cellIs" dxfId="10" priority="10" operator="equal">
      <formula>1</formula>
    </cfRule>
  </conditionalFormatting>
  <conditionalFormatting sqref="I10">
    <cfRule type="cellIs" dxfId="9" priority="7" operator="equal">
      <formula>20</formula>
    </cfRule>
    <cfRule type="cellIs" dxfId="8" priority="8" operator="equal">
      <formula>1</formula>
    </cfRule>
  </conditionalFormatting>
  <conditionalFormatting sqref="I3:I4">
    <cfRule type="cellIs" dxfId="7" priority="5" operator="equal">
      <formula>20</formula>
    </cfRule>
    <cfRule type="cellIs" dxfId="6" priority="6" operator="equal">
      <formula>1</formula>
    </cfRule>
  </conditionalFormatting>
  <conditionalFormatting sqref="I6">
    <cfRule type="cellIs" dxfId="5" priority="3" operator="equal">
      <formula>20</formula>
    </cfRule>
    <cfRule type="cellIs" dxfId="4" priority="4" operator="equal">
      <formula>1</formula>
    </cfRule>
  </conditionalFormatting>
  <conditionalFormatting sqref="I5">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3"/>
  <sheetViews>
    <sheetView showGridLines="0" workbookViewId="0"/>
  </sheetViews>
  <sheetFormatPr defaultColWidth="13" defaultRowHeight="15.6"/>
  <cols>
    <col min="1" max="1" width="24.19921875" style="47" customWidth="1"/>
    <col min="2" max="2" width="5.59765625" style="61" bestFit="1" customWidth="1"/>
    <col min="3" max="4" width="26.59765625" style="33" customWidth="1"/>
    <col min="5" max="5" width="2.69921875" style="33" customWidth="1"/>
    <col min="6" max="6" width="8.3984375" style="33" bestFit="1" customWidth="1"/>
    <col min="7" max="16384" width="13" style="33"/>
  </cols>
  <sheetData>
    <row r="1" spans="1:6" ht="23.4" thickBot="1">
      <c r="A1" s="32" t="s">
        <v>85</v>
      </c>
      <c r="B1" s="93"/>
      <c r="C1" s="32"/>
      <c r="D1" s="32"/>
    </row>
    <row r="2" spans="1:6" s="47" customFormat="1" ht="16.8" thickTop="1" thickBot="1">
      <c r="A2" s="94" t="s">
        <v>86</v>
      </c>
      <c r="B2" s="95" t="s">
        <v>87</v>
      </c>
      <c r="C2" s="96" t="s">
        <v>88</v>
      </c>
      <c r="D2" s="97" t="s">
        <v>89</v>
      </c>
      <c r="F2" s="375" t="s">
        <v>240</v>
      </c>
    </row>
    <row r="3" spans="1:6">
      <c r="A3" s="98" t="s">
        <v>232</v>
      </c>
      <c r="B3" s="99">
        <v>0</v>
      </c>
      <c r="C3" s="100"/>
      <c r="D3" s="101"/>
      <c r="F3" s="376">
        <v>25</v>
      </c>
    </row>
    <row r="4" spans="1:6">
      <c r="A4" s="102" t="s">
        <v>191</v>
      </c>
      <c r="B4" s="103" t="s">
        <v>201</v>
      </c>
      <c r="C4" s="100"/>
      <c r="D4" s="101"/>
      <c r="F4" s="376" t="s">
        <v>276</v>
      </c>
    </row>
    <row r="5" spans="1:6">
      <c r="A5" s="102" t="s">
        <v>189</v>
      </c>
      <c r="B5" s="99">
        <v>0.5</v>
      </c>
      <c r="C5" s="104"/>
      <c r="D5" s="105"/>
      <c r="F5" s="423">
        <v>0.5</v>
      </c>
    </row>
    <row r="6" spans="1:6">
      <c r="A6" s="349" t="s">
        <v>237</v>
      </c>
      <c r="B6" s="348">
        <v>0</v>
      </c>
      <c r="C6" s="424" t="s">
        <v>277</v>
      </c>
      <c r="D6" s="105"/>
      <c r="F6" s="376">
        <v>500</v>
      </c>
    </row>
    <row r="7" spans="1:6">
      <c r="A7" s="349" t="s">
        <v>273</v>
      </c>
      <c r="B7" s="348">
        <v>0</v>
      </c>
      <c r="C7" s="104"/>
      <c r="D7" s="105"/>
      <c r="F7" s="376">
        <f>1000*RIGHT(A7,1)</f>
        <v>4000</v>
      </c>
    </row>
    <row r="8" spans="1:6">
      <c r="A8" s="347" t="s">
        <v>235</v>
      </c>
      <c r="B8" s="348">
        <v>2</v>
      </c>
      <c r="C8" s="104"/>
      <c r="D8" s="105"/>
      <c r="F8" s="376">
        <v>4000</v>
      </c>
    </row>
    <row r="9" spans="1:6" ht="16.2" thickBot="1">
      <c r="A9" s="350" t="s">
        <v>236</v>
      </c>
      <c r="B9" s="289">
        <v>0</v>
      </c>
      <c r="C9" s="290"/>
      <c r="D9" s="291"/>
      <c r="F9" s="377">
        <v>4000</v>
      </c>
    </row>
    <row r="10" spans="1:6" ht="24" thickTop="1" thickBot="1">
      <c r="A10" s="32" t="s">
        <v>90</v>
      </c>
      <c r="B10" s="292"/>
      <c r="C10" s="32"/>
      <c r="D10" s="293"/>
    </row>
    <row r="11" spans="1:6" ht="16.8" thickTop="1" thickBot="1">
      <c r="A11" s="94" t="s">
        <v>86</v>
      </c>
      <c r="B11" s="95" t="s">
        <v>87</v>
      </c>
      <c r="C11" s="96" t="s">
        <v>88</v>
      </c>
      <c r="D11" s="97" t="s">
        <v>89</v>
      </c>
      <c r="F11" s="375" t="s">
        <v>240</v>
      </c>
    </row>
    <row r="12" spans="1:6">
      <c r="A12" s="102" t="s">
        <v>190</v>
      </c>
      <c r="B12" s="99">
        <v>0</v>
      </c>
      <c r="C12" s="294"/>
      <c r="D12" s="101"/>
      <c r="F12" s="376">
        <v>0</v>
      </c>
    </row>
    <row r="13" spans="1:6" ht="16.2" thickBot="1">
      <c r="A13" s="419" t="s">
        <v>261</v>
      </c>
      <c r="B13" s="289">
        <v>0</v>
      </c>
      <c r="C13" s="420" t="s">
        <v>281</v>
      </c>
      <c r="D13" s="291"/>
      <c r="F13" s="377">
        <v>50</v>
      </c>
    </row>
    <row r="14" spans="1:6" ht="24" thickTop="1" thickBot="1">
      <c r="A14" s="237"/>
      <c r="C14" s="297" t="s">
        <v>242</v>
      </c>
      <c r="D14" s="293"/>
    </row>
    <row r="15" spans="1:6" ht="16.8" thickTop="1" thickBot="1">
      <c r="A15" s="94" t="s">
        <v>86</v>
      </c>
      <c r="B15" s="95" t="s">
        <v>87</v>
      </c>
      <c r="C15" s="96" t="s">
        <v>88</v>
      </c>
      <c r="D15" s="97" t="s">
        <v>89</v>
      </c>
      <c r="F15" s="375" t="s">
        <v>240</v>
      </c>
    </row>
    <row r="16" spans="1:6">
      <c r="A16" s="298" t="s">
        <v>187</v>
      </c>
      <c r="B16" s="299">
        <v>8</v>
      </c>
      <c r="C16" s="294"/>
      <c r="D16" s="101"/>
      <c r="F16" s="376">
        <v>0</v>
      </c>
    </row>
    <row r="17" spans="1:6">
      <c r="A17" s="102" t="s">
        <v>188</v>
      </c>
      <c r="B17" s="99">
        <v>30</v>
      </c>
      <c r="C17" s="294"/>
      <c r="D17" s="101"/>
      <c r="F17" s="376">
        <v>0</v>
      </c>
    </row>
    <row r="18" spans="1:6">
      <c r="A18" s="98" t="s">
        <v>243</v>
      </c>
      <c r="B18" s="99">
        <v>10</v>
      </c>
      <c r="C18" s="300"/>
      <c r="D18" s="101"/>
      <c r="F18" s="421"/>
    </row>
    <row r="19" spans="1:6" ht="16.2" thickBot="1">
      <c r="A19" s="295"/>
      <c r="B19" s="289"/>
      <c r="C19" s="296"/>
      <c r="D19" s="291"/>
      <c r="F19" s="377"/>
    </row>
    <row r="20" spans="1:6" ht="23.4" thickTop="1">
      <c r="A20" s="237" t="s">
        <v>208</v>
      </c>
      <c r="B20" s="61">
        <f>SUM(B16:B19)</f>
        <v>48</v>
      </c>
      <c r="C20" s="301"/>
      <c r="D20" s="293"/>
    </row>
    <row r="21" spans="1:6">
      <c r="D21" s="237" t="s">
        <v>274</v>
      </c>
      <c r="F21" s="422">
        <f>SUM(Martial!M3:M23,Equipment!F3:F19)</f>
        <v>26797.5</v>
      </c>
    </row>
    <row r="22" spans="1:6">
      <c r="A22" s="33"/>
      <c r="D22" s="237" t="s">
        <v>282</v>
      </c>
      <c r="F22" s="422">
        <v>27000</v>
      </c>
    </row>
    <row r="23" spans="1:6">
      <c r="D23" s="237" t="s">
        <v>283</v>
      </c>
      <c r="F23" s="422">
        <f>F22-F21</f>
        <v>202.5</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6"/>
  <cols>
    <col min="1" max="1" width="18.5" style="237" bestFit="1" customWidth="1"/>
    <col min="2" max="2" width="10.5" style="417" customWidth="1"/>
    <col min="3" max="3" width="5.8984375" style="417" customWidth="1"/>
    <col min="4" max="4" width="13.69921875" style="237" bestFit="1" customWidth="1"/>
    <col min="5" max="5" width="9.59765625" style="417" bestFit="1" customWidth="1"/>
    <col min="6" max="6" width="15.19921875" style="237" bestFit="1" customWidth="1"/>
    <col min="7" max="7" width="6.8984375" style="417" bestFit="1" customWidth="1"/>
    <col min="8" max="16384" width="13" style="353"/>
  </cols>
  <sheetData>
    <row r="1" spans="1:7" ht="29.4" thickTop="1" thickBot="1">
      <c r="A1" s="378" t="s">
        <v>314</v>
      </c>
      <c r="B1" s="379"/>
      <c r="C1" s="379"/>
      <c r="D1" s="380"/>
      <c r="E1" s="381"/>
      <c r="F1" s="382"/>
      <c r="G1" s="383" t="s">
        <v>257</v>
      </c>
    </row>
    <row r="2" spans="1:7" ht="17.399999999999999" thickTop="1">
      <c r="A2" s="249" t="s">
        <v>0</v>
      </c>
      <c r="B2" s="418" t="s">
        <v>259</v>
      </c>
      <c r="C2" s="384"/>
      <c r="D2" s="251" t="s">
        <v>1</v>
      </c>
      <c r="E2" s="252" t="s">
        <v>247</v>
      </c>
      <c r="F2" s="251" t="s">
        <v>248</v>
      </c>
      <c r="G2" s="385" t="s">
        <v>258</v>
      </c>
    </row>
    <row r="3" spans="1:7" ht="17.399999999999999" thickBot="1">
      <c r="A3" s="386" t="s">
        <v>249</v>
      </c>
      <c r="B3" s="387" t="s">
        <v>250</v>
      </c>
      <c r="C3" s="388"/>
      <c r="D3" s="389"/>
      <c r="E3" s="390"/>
      <c r="F3" s="389" t="s">
        <v>251</v>
      </c>
      <c r="G3" s="391" t="s">
        <v>138</v>
      </c>
    </row>
    <row r="4" spans="1:7" ht="17.399999999999999" thickTop="1">
      <c r="A4" s="258" t="s">
        <v>2</v>
      </c>
      <c r="B4" s="392">
        <v>19</v>
      </c>
      <c r="C4" s="393" t="str">
        <f t="shared" ref="C4:C9" si="0">IF(B4&gt;9.9,CONCATENATE("+",ROUNDDOWN((B4-10)/2,0)),ROUNDUP((B4-10)/2,0))</f>
        <v>+4</v>
      </c>
      <c r="D4" s="394" t="s">
        <v>17</v>
      </c>
      <c r="E4" s="395">
        <v>45</v>
      </c>
      <c r="F4" s="396">
        <v>45</v>
      </c>
      <c r="G4" s="397"/>
    </row>
    <row r="5" spans="1:7" ht="17.399999999999999" thickBot="1">
      <c r="A5" s="261" t="s">
        <v>3</v>
      </c>
      <c r="B5" s="398">
        <v>13</v>
      </c>
      <c r="C5" s="399" t="str">
        <f t="shared" si="0"/>
        <v>+1</v>
      </c>
      <c r="D5" s="400" t="s">
        <v>252</v>
      </c>
      <c r="E5" s="401">
        <v>10</v>
      </c>
      <c r="F5" s="402">
        <v>22</v>
      </c>
      <c r="G5" s="403"/>
    </row>
    <row r="6" spans="1:7" ht="17.399999999999999" thickTop="1">
      <c r="A6" s="265" t="s">
        <v>15</v>
      </c>
      <c r="B6" s="398">
        <v>17</v>
      </c>
      <c r="C6" s="399" t="str">
        <f t="shared" si="0"/>
        <v>+3</v>
      </c>
      <c r="D6" s="404" t="s">
        <v>253</v>
      </c>
      <c r="E6" s="405">
        <v>5</v>
      </c>
      <c r="F6" s="406"/>
      <c r="G6" s="403"/>
    </row>
    <row r="7" spans="1:7" ht="16.8">
      <c r="A7" s="407" t="s">
        <v>16</v>
      </c>
      <c r="B7" s="398">
        <v>6</v>
      </c>
      <c r="C7" s="399">
        <f t="shared" si="0"/>
        <v>-2</v>
      </c>
      <c r="D7" s="404" t="s">
        <v>254</v>
      </c>
      <c r="E7" s="408">
        <v>10</v>
      </c>
      <c r="F7" s="409"/>
      <c r="G7" s="403"/>
    </row>
    <row r="8" spans="1:7" ht="16.8">
      <c r="A8" s="270" t="s">
        <v>18</v>
      </c>
      <c r="B8" s="398">
        <v>11</v>
      </c>
      <c r="C8" s="410" t="str">
        <f t="shared" si="0"/>
        <v>+0</v>
      </c>
      <c r="D8" s="411" t="s">
        <v>255</v>
      </c>
      <c r="E8" s="408">
        <v>5</v>
      </c>
      <c r="F8" s="409"/>
      <c r="G8" s="403"/>
    </row>
    <row r="9" spans="1:7" ht="17.399999999999999" thickBot="1">
      <c r="A9" s="272" t="s">
        <v>14</v>
      </c>
      <c r="B9" s="412">
        <v>4</v>
      </c>
      <c r="C9" s="413">
        <f t="shared" si="0"/>
        <v>-3</v>
      </c>
      <c r="D9" s="414" t="s">
        <v>256</v>
      </c>
      <c r="E9" s="415">
        <v>4</v>
      </c>
      <c r="F9" s="409"/>
      <c r="G9" s="403"/>
    </row>
    <row r="10" spans="1:7" ht="17.399999999999999" thickTop="1">
      <c r="A10" s="249"/>
      <c r="B10" s="257"/>
      <c r="C10" s="257"/>
      <c r="D10" s="257"/>
      <c r="E10" s="254"/>
      <c r="F10" s="416"/>
      <c r="G10" s="403"/>
    </row>
    <row r="11" spans="1:7" ht="16.8">
      <c r="A11" s="283"/>
      <c r="B11" s="257"/>
      <c r="C11" s="257"/>
      <c r="D11" s="257"/>
      <c r="E11" s="254"/>
      <c r="F11" s="257"/>
      <c r="G11" s="254"/>
    </row>
    <row r="12" spans="1:7" ht="17.399999999999999" thickBot="1">
      <c r="A12" s="286"/>
      <c r="B12" s="287"/>
      <c r="C12" s="287"/>
      <c r="D12" s="287"/>
      <c r="E12" s="288"/>
      <c r="F12" s="287"/>
      <c r="G12" s="288"/>
    </row>
    <row r="13"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Personal File</vt:lpstr>
      <vt:lpstr>Skills</vt:lpstr>
      <vt:lpstr>Spells</vt:lpstr>
      <vt:lpstr>Feats</vt:lpstr>
      <vt:lpstr>Martial</vt:lpstr>
      <vt:lpstr>Equipment</vt:lpstr>
      <vt:lpstr>Mount</vt:lpstr>
      <vt:lpstr>Feats!OLE_LINK1</vt:lpstr>
      <vt:lpstr>Mount!Print_Area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2007-10-12T15:52:45Z</cp:lastPrinted>
  <dcterms:created xsi:type="dcterms:W3CDTF">2000-10-24T15:39:59Z</dcterms:created>
  <dcterms:modified xsi:type="dcterms:W3CDTF">2016-04-15T14:24:13Z</dcterms:modified>
</cp:coreProperties>
</file>