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File'!$A$1:$H$43</definedName>
    <definedName name="_xlnm.Print_Area" localSheetId="1">Skills!$A$1:$K$35</definedName>
    <definedName name="_xlnm.Print_Area" localSheetId="2">Spellbook!$A$1:$I$12</definedName>
    <definedName name="_xlnm.Print_Area" localSheetId="3">Spells!#REF!</definedName>
  </definedNames>
  <calcPr calcId="145621"/>
</workbook>
</file>

<file path=xl/calcChain.xml><?xml version="1.0" encoding="utf-8"?>
<calcChain xmlns="http://schemas.openxmlformats.org/spreadsheetml/2006/main">
  <c r="B12" i="4" l="1"/>
  <c r="E11" i="4" l="1"/>
  <c r="C19" i="22" l="1"/>
  <c r="C18" i="22"/>
  <c r="C17" i="22"/>
  <c r="C16" i="22"/>
  <c r="C12" i="22"/>
  <c r="C11" i="22"/>
  <c r="C10" i="22"/>
  <c r="C9" i="22"/>
  <c r="C8" i="22"/>
  <c r="H7" i="22"/>
  <c r="G7" i="22"/>
  <c r="C7" i="22"/>
  <c r="C6" i="22"/>
  <c r="C5" i="22"/>
  <c r="C4" i="22"/>
  <c r="C3" i="22"/>
  <c r="M27" i="6" l="1"/>
  <c r="M28" i="6"/>
  <c r="M26" i="6"/>
  <c r="M25" i="6"/>
  <c r="M24" i="6"/>
  <c r="M23" i="6"/>
  <c r="M22" i="6"/>
  <c r="H24" i="15"/>
  <c r="D3" i="15" l="1"/>
  <c r="E3" i="15" s="1"/>
  <c r="H3" i="15"/>
  <c r="D4" i="15"/>
  <c r="E4" i="15" s="1"/>
  <c r="H4" i="15"/>
  <c r="H5" i="15"/>
  <c r="H6" i="15"/>
  <c r="D7" i="15"/>
  <c r="E7" i="15" s="1"/>
  <c r="H7" i="15"/>
  <c r="D8" i="15"/>
  <c r="E8" i="15" s="1"/>
  <c r="H8" i="15"/>
  <c r="H9" i="15"/>
  <c r="D10" i="15"/>
  <c r="E10" i="15" s="1"/>
  <c r="H10" i="15"/>
  <c r="H11" i="15"/>
  <c r="H12" i="15"/>
  <c r="D13" i="15"/>
  <c r="E13" i="15" s="1"/>
  <c r="H13" i="15"/>
  <c r="H14" i="15"/>
  <c r="D15" i="15"/>
  <c r="G15" i="15" s="1"/>
  <c r="H15" i="15"/>
  <c r="G13" i="15" l="1"/>
  <c r="I13" i="15" s="1"/>
  <c r="G10" i="15"/>
  <c r="I10" i="15" s="1"/>
  <c r="G7" i="15"/>
  <c r="I7" i="15" s="1"/>
  <c r="G3" i="15"/>
  <c r="I3" i="15" s="1"/>
  <c r="I15" i="15"/>
  <c r="E15" i="15"/>
  <c r="G8" i="15"/>
  <c r="I8" i="15" s="1"/>
  <c r="G4" i="15"/>
  <c r="I4" i="15" s="1"/>
  <c r="I3" i="6"/>
  <c r="I4" i="6"/>
  <c r="I5" i="6" l="1"/>
  <c r="H44" i="15" l="1"/>
  <c r="H47" i="15" l="1"/>
  <c r="H46" i="15"/>
  <c r="H45" i="15"/>
  <c r="H43" i="15"/>
  <c r="H42" i="15"/>
  <c r="H41" i="15"/>
  <c r="H40" i="15"/>
  <c r="H39" i="15"/>
  <c r="H38" i="15"/>
  <c r="H37" i="15"/>
  <c r="H36" i="15"/>
  <c r="H35" i="15"/>
  <c r="H34" i="15"/>
  <c r="H33" i="15"/>
  <c r="H32" i="15"/>
  <c r="H31" i="15"/>
  <c r="H30" i="15"/>
  <c r="H29" i="15"/>
  <c r="H28" i="15"/>
  <c r="H27" i="15"/>
  <c r="H26" i="15"/>
  <c r="H25" i="15"/>
  <c r="H23" i="15"/>
  <c r="H22" i="15"/>
  <c r="H21" i="15"/>
  <c r="H20" i="15"/>
  <c r="H19" i="15"/>
  <c r="H18" i="15"/>
  <c r="H17" i="15"/>
  <c r="H16" i="15"/>
  <c r="E50" i="15"/>
  <c r="C10" i="19" l="1"/>
  <c r="C5" i="19"/>
  <c r="E9" i="4" s="1"/>
  <c r="I8" i="6" l="1"/>
  <c r="C8" i="4" l="1"/>
  <c r="D9" i="15" l="1"/>
  <c r="C3" i="6"/>
  <c r="H3" i="6"/>
  <c r="J3" i="6" s="1"/>
  <c r="C4" i="6"/>
  <c r="H4" i="6"/>
  <c r="J4" i="6" s="1"/>
  <c r="C5" i="6"/>
  <c r="H5" i="6"/>
  <c r="J5" i="6" s="1"/>
  <c r="E9" i="15" l="1"/>
  <c r="G9" i="15"/>
  <c r="I9" i="15" s="1"/>
  <c r="C10" i="4"/>
  <c r="E10" i="4" s="1"/>
  <c r="C9" i="4" l="1"/>
  <c r="C11" i="4"/>
  <c r="C12" i="4"/>
  <c r="D5" i="15" s="1"/>
  <c r="C13" i="4"/>
  <c r="E5" i="15" l="1"/>
  <c r="G5" i="15"/>
  <c r="I5" i="15" s="1"/>
  <c r="D14" i="15"/>
  <c r="D6" i="15"/>
  <c r="D11" i="15"/>
  <c r="D12" i="15"/>
  <c r="E12" i="4"/>
  <c r="E13" i="4" s="1"/>
  <c r="B7" i="4"/>
  <c r="H8" i="6"/>
  <c r="J8" i="6" s="1"/>
  <c r="D29" i="15"/>
  <c r="D30" i="15"/>
  <c r="D25" i="15"/>
  <c r="D27" i="15"/>
  <c r="D32" i="15"/>
  <c r="D26" i="15"/>
  <c r="D31" i="15"/>
  <c r="H49" i="15"/>
  <c r="E12" i="15" l="1"/>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authors>
    <author>Alexis Álvarez</author>
  </authors>
  <commentList>
    <comment ref="C4" authorId="0">
      <text>
        <r>
          <rPr>
            <b/>
            <sz val="12"/>
            <color indexed="81"/>
            <rFont val="Times New Roman"/>
            <family val="1"/>
          </rPr>
          <t xml:space="preserve">Prohibited School:  </t>
        </r>
        <r>
          <rPr>
            <sz val="12"/>
            <color indexed="81"/>
            <rFont val="Times New Roman"/>
            <family val="1"/>
          </rPr>
          <t>Necromancy</t>
        </r>
      </text>
    </comment>
    <comment ref="E8" authorId="0">
      <text>
        <r>
          <rPr>
            <sz val="12"/>
            <color indexed="81"/>
            <rFont val="Times New Roman"/>
            <family val="1"/>
          </rPr>
          <t>See PHB 162</t>
        </r>
      </text>
    </comment>
    <comment ref="E10" authorId="0">
      <text>
        <r>
          <rPr>
            <sz val="12"/>
            <color indexed="81"/>
            <rFont val="Times New Roman"/>
            <family val="1"/>
          </rPr>
          <t>[(1 * 6 Rogue) * 75%] + [(1 * 4 Diviner) * 75%] + (2 * 2 Con)</t>
        </r>
      </text>
    </comment>
    <comment ref="E11" authorId="0">
      <text>
        <r>
          <rPr>
            <sz val="12"/>
            <color indexed="81"/>
            <rFont val="Times New Roman"/>
            <family val="1"/>
          </rPr>
          <t xml:space="preserve">14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t>
        </r>
        <r>
          <rPr>
            <sz val="12"/>
            <color indexed="81"/>
            <rFont val="Times New Roman"/>
            <family val="1"/>
          </rPr>
          <t>= 18</t>
        </r>
      </text>
    </comment>
    <comment ref="B12" authorId="0">
      <text>
        <r>
          <rPr>
            <sz val="12"/>
            <color indexed="81"/>
            <rFont val="Times New Roman"/>
            <family val="1"/>
          </rPr>
          <t>10 - 2 ability damage</t>
        </r>
      </text>
    </comment>
  </commentList>
</comments>
</file>

<file path=xl/comments2.xml><?xml version="1.0" encoding="utf-8"?>
<comments xmlns="http://schemas.openxmlformats.org/spreadsheetml/2006/main">
  <authors>
    <author>Alexis Álvarez</author>
  </authors>
  <commentList>
    <comment ref="F14" authorId="0">
      <text>
        <r>
          <rPr>
            <sz val="12"/>
            <color indexed="81"/>
            <rFont val="Times New Roman"/>
            <family val="1"/>
          </rPr>
          <t>MW toolkit +2</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35" authorId="0">
      <text>
        <r>
          <rPr>
            <sz val="12"/>
            <color indexed="81"/>
            <rFont val="Times New Roman"/>
            <family val="1"/>
          </rPr>
          <t>MW toolkit +2</t>
        </r>
      </text>
    </comment>
    <comment ref="F44"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6" authorId="0">
      <text>
        <r>
          <rPr>
            <sz val="12"/>
            <color indexed="81"/>
            <rFont val="Times New Roman"/>
            <family val="1"/>
          </rPr>
          <t>Wool or fur</t>
        </r>
      </text>
    </comment>
    <comment ref="D12" authorId="0">
      <text>
        <r>
          <rPr>
            <sz val="12"/>
            <color indexed="81"/>
            <rFont val="Times New Roman"/>
            <family val="1"/>
          </rPr>
          <t>Wool or wax</t>
        </r>
      </text>
    </comment>
    <comment ref="D15" authorId="0">
      <text>
        <r>
          <rPr>
            <sz val="12"/>
            <color indexed="81"/>
            <rFont val="Times New Roman"/>
            <family val="1"/>
          </rPr>
          <t>Phosphorescent moss</t>
        </r>
      </text>
    </comment>
    <comment ref="D16" authorId="0">
      <text>
        <r>
          <rPr>
            <sz val="12"/>
            <color indexed="81"/>
            <rFont val="Times New Roman"/>
            <family val="1"/>
          </rPr>
          <t>Caster's musical instrument</t>
        </r>
      </text>
    </comment>
    <comment ref="D19"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D24" authorId="0">
      <text>
        <r>
          <rPr>
            <sz val="12"/>
            <color indexed="81"/>
            <rFont val="Times New Roman"/>
            <family val="1"/>
          </rPr>
          <t>Miniature cloak</t>
        </r>
      </text>
    </comment>
    <comment ref="D26" authorId="0">
      <text>
        <r>
          <rPr>
            <sz val="12"/>
            <color indexed="81"/>
            <rFont val="Times New Roman"/>
            <family val="1"/>
          </rPr>
          <t>Drop of sweat</t>
        </r>
      </text>
    </comment>
    <comment ref="D27" authorId="0">
      <text>
        <r>
          <rPr>
            <sz val="12"/>
            <color indexed="81"/>
            <rFont val="Times New Roman"/>
            <family val="1"/>
          </rPr>
          <t>Soot &amp; Salt</t>
        </r>
      </text>
    </comment>
    <comment ref="D29" authorId="0">
      <text>
        <r>
          <rPr>
            <sz val="12"/>
            <color indexed="81"/>
            <rFont val="Times New Roman"/>
            <family val="1"/>
          </rPr>
          <t>Cured leather</t>
        </r>
      </text>
    </comment>
    <comment ref="D30" authorId="0">
      <text>
        <r>
          <rPr>
            <sz val="12"/>
            <color indexed="81"/>
            <rFont val="Times New Roman"/>
            <family val="1"/>
          </rPr>
          <t>Powdered silver</t>
        </r>
      </text>
    </comment>
    <comment ref="D31" authorId="0">
      <text>
        <r>
          <rPr>
            <sz val="12"/>
            <color indexed="81"/>
            <rFont val="Times New Roman"/>
            <family val="1"/>
          </rPr>
          <t>Powdered Iron</t>
        </r>
      </text>
    </comment>
    <comment ref="D33" authorId="0">
      <text>
        <r>
          <rPr>
            <sz val="12"/>
            <color indexed="81"/>
            <rFont val="Times New Roman"/>
            <family val="1"/>
          </rPr>
          <t>Sand, rose petals, or live cricket</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6" authorId="0">
      <text>
        <r>
          <rPr>
            <sz val="12"/>
            <color indexed="81"/>
            <rFont val="Times New Roman"/>
            <family val="1"/>
          </rPr>
          <t>Hand crossbow, rapier, sap, shortbow, and short sword.
PHB 50</t>
        </r>
      </text>
    </comment>
    <comment ref="A11"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2"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3"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 ref="K12"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sharedStrings.xml><?xml version="1.0" encoding="utf-8"?>
<sst xmlns="http://schemas.openxmlformats.org/spreadsheetml/2006/main" count="598" uniqueCount="309">
  <si>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</si>
  <si>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</si>
  <si>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</si>
  <si>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</si>
  <si>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</si>
  <si>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</si>
  <si>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</si>
  <si>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</si>
  <si>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</si>
  <si>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</si>
  <si>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</si>
  <si>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</si>
  <si>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</si>
  <si>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</si>
  <si>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</si>
  <si>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</si>
  <si>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</si>
  <si>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</si>
  <si>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</si>
  <si>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</si>
  <si>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</si>
  <si>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</si>
  <si>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</si>
  <si>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</si>
  <si>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</si>
  <si>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</si>
  <si>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</si>
  <si>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</si>
  <si>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</si>
  <si>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</si>
  <si>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</si>
  <si>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</si>
  <si>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</si>
  <si>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</si>
  <si>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</si>
  <si>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</si>
  <si>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</si>
  <si>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</si>
  <si>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</si>
  <si>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</si>
  <si>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</si>
  <si>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</si>
  <si>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</si>
  <si>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</si>
  <si>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</si>
  <si>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</si>
  <si>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</si>
  <si>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</si>
  <si>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</si>
  <si>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</si>
  <si>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</si>
  <si>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</si>
  <si>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</si>
  <si>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</si>
  <si>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</si>
  <si>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</si>
  <si>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</si>
  <si>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</si>
  <si>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</si>
  <si>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</si>
  <si>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</si>
  <si>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</si>
  <si>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</si>
  <si>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</si>
  <si>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</si>
  <si>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</si>
  <si>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</si>
  <si>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</si>
  <si>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</si>
  <si>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</si>
  <si>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</si>
  <si>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</si>
  <si>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</si>
  <si>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</si>
  <si>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</si>
  <si>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</si>
  <si>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</si>
  <si>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</si>
  <si>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</si>
  <si>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</si>
  <si>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</si>
  <si>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</si>
  <si>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</si>
  <si>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</si>
  <si>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</si>
  <si>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</si>
  <si>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</si>
  <si>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</si>
  <si>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</si>
  <si>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</si>
  <si>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</si>
  <si>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</si>
  <si>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</si>
  <si>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</si>
  <si>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</si>
  <si>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</si>
  <si>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</si>
  <si>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</si>
  <si>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</si>
  <si>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</si>
  <si>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</si>
  <si>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</si>
  <si>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</si>
  <si>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</si>
  <si>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</si>
  <si>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</si>
  <si>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</si>
  <si>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</si>
  <si>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</si>
  <si>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</si>
  <si>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</si>
  <si>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</si>
  <si>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</si>
  <si>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</si>
  <si>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</si>
  <si>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</si>
  <si>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</si>
  <si>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</si>
  <si>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</si>
  <si>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</si>
  <si>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</si>
  <si>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</si>
  <si>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</si>
  <si>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</si>
  <si>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</si>
  <si>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</si>
  <si>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</si>
  <si>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</si>
  <si>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</si>
  <si>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</si>
  <si>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</si>
  <si>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</si>
  <si>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</si>
  <si>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</si>
  <si>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1d4</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</si>
  <si>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</si>
  <si>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</si>
  <si>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</si>
  <si>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</si>
  <si>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</si>
  <si>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</si>
  <si>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</si>
  <si>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</si>
  <si>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</si>
  <si>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</si>
  <si>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</si>
  <si>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</si>
  <si>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</si>
  <si>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</si>
  <si>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</si>
  <si>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</si>
  <si>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</si>
  <si>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</si>
  <si>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</si>
  <si>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</si>
  <si>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</si>
  <si>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</si>
  <si>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</si>
  <si>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</si>
  <si>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</si>
  <si>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</si>
  <si>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Wizard Features</t>
  </si>
  <si>
    <t>Scribe Scroll</t>
  </si>
  <si>
    <t>Summon Familiar</t>
  </si>
  <si>
    <t>Wizard Spells</t>
  </si>
  <si>
    <t>Memorized Spells</t>
  </si>
  <si>
    <t>Diviner</t>
  </si>
  <si>
    <t>Rogue 1</t>
  </si>
  <si>
    <t>Wizard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</si>
  <si>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</si>
  <si>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</si>
  <si>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</si>
  <si>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</si>
  <si>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</si>
  <si>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</si>
  <si>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</si>
  <si>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</si>
  <si>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</si>
  <si>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</si>
  <si>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</si>
  <si>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</si>
  <si>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</si>
  <si>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</si>
  <si>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</si>
  <si>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</si>
  <si>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</si>
  <si>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</si>
  <si>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</si>
  <si>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</si>
  <si>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</si>
  <si>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</si>
  <si>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</si>
  <si>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</si>
  <si>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</si>
  <si>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Properties</t>
  </si>
  <si>
    <t>Conjuration</t>
  </si>
  <si>
    <t>V S</t>
  </si>
  <si>
    <t>1 SA</t>
  </si>
  <si>
    <t>25’ + 2½’/lvl</t>
  </si>
  <si>
    <t>Instant</t>
  </si>
  <si>
    <t>Electric Jolt</t>
  </si>
  <si>
    <t>Evocation</t>
  </si>
  <si>
    <t>SC 78, 1d3 electric</t>
  </si>
  <si>
    <t>Transmutation</t>
  </si>
  <si>
    <t>Touch</t>
  </si>
  <si>
    <t>V S F</t>
  </si>
  <si>
    <t>100’ + 10’/lvl</t>
  </si>
  <si>
    <t>10 min/lvl</t>
  </si>
  <si>
    <t>PHB 253</t>
  </si>
  <si>
    <t>Ray of Frost</t>
  </si>
  <si>
    <t>Abjuration</t>
  </si>
  <si>
    <t>1 minute</t>
  </si>
  <si>
    <t>V S M</t>
  </si>
  <si>
    <t>1 min/lvl</t>
  </si>
  <si>
    <t>1 rnd/lvl</t>
  </si>
  <si>
    <t>PHB 232</t>
  </si>
  <si>
    <t>Spellbook</t>
  </si>
  <si>
    <t>Arcane Mark</t>
  </si>
  <si>
    <t>Universal</t>
  </si>
  <si>
    <t>1 rune</t>
  </si>
  <si>
    <t>Permanent</t>
  </si>
  <si>
    <t>functional for other spells</t>
  </si>
  <si>
    <t>Illusion</t>
  </si>
  <si>
    <t>3-m radius</t>
  </si>
  <si>
    <t>Daze</t>
  </si>
  <si>
    <t>Enchantment</t>
  </si>
  <si>
    <t>1 round</t>
  </si>
  <si>
    <t>vs. humanoids w &lt;6 HD</t>
  </si>
  <si>
    <t>60’</t>
  </si>
  <si>
    <t>must concentrate</t>
  </si>
  <si>
    <t>Detect Poison</t>
  </si>
  <si>
    <t>Divination</t>
  </si>
  <si>
    <t>PHB 219</t>
  </si>
  <si>
    <t>Disrupt Undead</t>
  </si>
  <si>
    <t>Necromancy</t>
  </si>
  <si>
    <t>Personal</t>
  </si>
  <si>
    <t>Flare</t>
  </si>
  <si>
    <t>V</t>
  </si>
  <si>
    <t>4 human voices/lvl.</t>
  </si>
  <si>
    <t>Guidance</t>
  </si>
  <si>
    <t>+1 to attack</t>
  </si>
  <si>
    <t>Know Direction</t>
  </si>
  <si>
    <t>PHB 246</t>
  </si>
  <si>
    <t>V M/DF</t>
  </si>
  <si>
    <t>20’ radius, PHB 248</t>
  </si>
  <si>
    <t>Lullaby</t>
  </si>
  <si>
    <t>special</t>
  </si>
  <si>
    <t>Song &amp; Silence 94</t>
  </si>
  <si>
    <t>Concent.</t>
  </si>
  <si>
    <t>PHB 249</t>
  </si>
  <si>
    <t>Mending</t>
  </si>
  <si>
    <t>10’</t>
  </si>
  <si>
    <t>Open/Close</t>
  </si>
  <si>
    <t>PHB 258</t>
  </si>
  <si>
    <t>1 hour</t>
  </si>
  <si>
    <t>lift, affect 1 lb or 1’</t>
  </si>
  <si>
    <t>Read Magic</t>
  </si>
  <si>
    <t>PHB 269</t>
  </si>
  <si>
    <t>Resistance</t>
  </si>
  <si>
    <t>V S M/DF</t>
  </si>
  <si>
    <t>+1 all saves</t>
  </si>
  <si>
    <t>Sonic Snap</t>
  </si>
  <si>
    <t>SC 195, 1 sonic + Will save</t>
  </si>
  <si>
    <t>Touch of Fatigue</t>
  </si>
  <si>
    <t>PHB 293</t>
  </si>
  <si>
    <t>V F</t>
  </si>
  <si>
    <t>PHB 296</t>
  </si>
  <si>
    <t>1 hr/lvl</t>
  </si>
  <si>
    <t>Sleep</t>
  </si>
  <si>
    <t>PHB 280</t>
  </si>
  <si>
    <t>neg. Mag. Missile, PHB 278</t>
  </si>
  <si>
    <t>Detect Secret Doors</t>
  </si>
  <si>
    <t>PHB 220</t>
  </si>
  <si>
    <t>Comprehend Languages</t>
  </si>
  <si>
    <t>PHB 212</t>
  </si>
  <si>
    <t>Whisper Gnome Spells</t>
  </si>
  <si>
    <t>x3</t>
  </si>
  <si>
    <t>Piercing</t>
  </si>
  <si>
    <t>x4</t>
  </si>
  <si>
    <t>Gnome Hooked Hammer, Blunt Head</t>
  </si>
  <si>
    <t>Gnome Hooked Hammer, Hooked Head</t>
  </si>
  <si>
    <t>Diviner Bonus</t>
  </si>
  <si>
    <t>1st:  Darkstalker</t>
  </si>
  <si>
    <t>Sneak Attack 1d6</t>
  </si>
  <si>
    <t>Evasion (@ 2nd level)</t>
  </si>
  <si>
    <t>3rd:  Dodge</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</si>
  <si>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</si>
  <si>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</si>
  <si>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</si>
  <si>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</si>
  <si>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</si>
  <si>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</si>
  <si>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+3</t>
  </si>
  <si>
    <t>3 magic missiles, 1d4+1 dmg</t>
  </si>
  <si>
    <t>Value</t>
  </si>
  <si>
    <t>Scroll of Bull’s Strength</t>
  </si>
  <si>
    <t>Scroll of Cat’s Grace</t>
  </si>
  <si>
    <t>Scroll of Silence</t>
  </si>
  <si>
    <t>Scroll of See Invisibility</t>
  </si>
  <si>
    <t>Scroll of Blur</t>
  </si>
  <si>
    <t>Scroll of Flaming Sphere</t>
  </si>
  <si>
    <t>Scroll of Gust of Wind</t>
  </si>
  <si>
    <t>Reduce Person</t>
  </si>
  <si>
    <t>+2 defl. &amp; resist.; PHB 266</t>
  </si>
  <si>
    <t>Protection from Evil</t>
  </si>
  <si>
    <t>Acide Splash</t>
  </si>
  <si>
    <t>Read magic</t>
  </si>
  <si>
    <t>þ</t>
  </si>
  <si>
    <t>Spells per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</si>
</sst>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s>
  <borders count="12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61">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2"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0" borderId="83" xfId="0" applyFont="1" applyFill="1" applyBorder="1" applyAlignment="1">
      <alignment horizontal="center" vertical="center"/>
    </xf>
    <xf numFmtId="0" fontId="2" fillId="0" borderId="83" xfId="0" quotePrefix="1" applyFont="1" applyFill="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7" xfId="0" quotePrefix="1" applyFont="1" applyFill="1" applyBorder="1" applyAlignment="1">
      <alignment horizontal="center" vertical="center" wrapText="1"/>
    </xf>
    <xf numFmtId="49" fontId="2" fillId="8" borderId="87" xfId="2" applyNumberFormat="1" applyFont="1" applyFill="1" applyBorder="1" applyAlignment="1">
      <alignment horizontal="center" vertical="center"/>
    </xf>
    <xf numFmtId="0" fontId="2" fillId="8" borderId="87" xfId="0" applyFont="1" applyFill="1" applyBorder="1" applyAlignment="1">
      <alignment horizontal="center" vertical="center" shrinkToFit="1"/>
    </xf>
    <xf numFmtId="164" fontId="2" fillId="8" borderId="87" xfId="0" applyNumberFormat="1" applyFont="1" applyFill="1" applyBorder="1" applyAlignment="1">
      <alignment horizontal="center" vertical="center"/>
    </xf>
    <xf numFmtId="164" fontId="5" fillId="8" borderId="88" xfId="0" applyNumberFormat="1" applyFont="1" applyFill="1" applyBorder="1" applyAlignment="1">
      <alignment horizontal="center" vertical="center"/>
    </xf>
    <xf numFmtId="0" fontId="5" fillId="8" borderId="89" xfId="0" applyFont="1" applyFill="1" applyBorder="1" applyAlignment="1">
      <alignment horizontal="center" vertical="center"/>
    </xf>
    <xf numFmtId="1" fontId="58" fillId="10" borderId="52" xfId="0" applyNumberFormat="1" applyFont="1" applyFill="1" applyBorder="1" applyAlignment="1">
      <alignment horizontal="center" vertical="center"/>
    </xf>
    <xf numFmtId="1" fontId="5" fillId="8" borderId="88"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49" fontId="7" fillId="0" borderId="56" xfId="0" applyNumberFormat="1" applyFont="1" applyFill="1" applyBorder="1" applyAlignment="1">
      <alignment horizontal="center" vertical="center" wrapText="1"/>
    </xf>
    <xf numFmtId="0" fontId="7" fillId="0" borderId="25"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49" fontId="7" fillId="0" borderId="27"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164" fontId="2" fillId="9" borderId="83"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7" xfId="0" quotePrefix="1" applyFont="1" applyFill="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64" fontId="2" fillId="0" borderId="87" xfId="0" applyNumberFormat="1" applyFont="1" applyFill="1" applyBorder="1" applyAlignment="1">
      <alignment horizontal="center" vertical="center"/>
    </xf>
    <xf numFmtId="1" fontId="58" fillId="10"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1" fontId="58" fillId="10" borderId="8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5" fillId="0" borderId="91" xfId="0" quotePrefix="1" applyFont="1" applyFill="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64" fontId="2" fillId="0" borderId="91"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0" borderId="85" xfId="0" quotePrefix="1" applyFont="1" applyBorder="1" applyAlignment="1">
      <alignment horizontal="center" vertical="center"/>
    </xf>
    <xf numFmtId="0" fontId="4" fillId="0" borderId="82" xfId="0" applyFont="1" applyFill="1" applyBorder="1" applyAlignment="1">
      <alignment horizontal="center" vertical="center"/>
    </xf>
    <xf numFmtId="1" fontId="5" fillId="0" borderId="88" xfId="0" applyNumberFormat="1" applyFont="1" applyFill="1" applyBorder="1" applyAlignment="1">
      <alignment horizontal="center" vertical="center"/>
    </xf>
    <xf numFmtId="1" fontId="5" fillId="0" borderId="84" xfId="0" applyNumberFormat="1" applyFont="1" applyFill="1" applyBorder="1" applyAlignment="1">
      <alignment horizontal="center" vertical="center"/>
    </xf>
    <xf numFmtId="1" fontId="5" fillId="0" borderId="92" xfId="0" applyNumberFormat="1" applyFont="1" applyFill="1" applyBorder="1" applyAlignment="1">
      <alignment horizontal="center" vertical="center"/>
    </xf>
    <xf numFmtId="0" fontId="2" fillId="0" borderId="117" xfId="0" quotePrefix="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9" borderId="34" xfId="0" applyNumberFormat="1" applyFont="1" applyFill="1" applyBorder="1" applyAlignment="1">
      <alignment horizontal="center" vertical="center"/>
    </xf>
    <xf numFmtId="164" fontId="2" fillId="0" borderId="47" xfId="0" applyNumberFormat="1" applyFont="1" applyFill="1" applyBorder="1" applyAlignment="1">
      <alignment horizontal="center" vertical="center"/>
    </xf>
    <xf numFmtId="164" fontId="2" fillId="8" borderId="54" xfId="0"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7" fillId="15" borderId="3" xfId="0"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7" xfId="0" applyFont="1" applyBorder="1" applyAlignment="1">
      <alignment horizontal="center" vertical="center" shrinkToFit="1"/>
    </xf>
    <xf numFmtId="0" fontId="2" fillId="0" borderId="10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7"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5" xfId="0" applyFont="1" applyFill="1" applyBorder="1" applyAlignment="1">
      <alignment horizontal="center" vertical="center" shrinkToFit="1"/>
    </xf>
    <xf numFmtId="0" fontId="2" fillId="0" borderId="102" xfId="0" applyFont="1" applyBorder="1" applyAlignment="1">
      <alignment horizontal="center" vertical="center" shrinkToFit="1"/>
    </xf>
    <xf numFmtId="164" fontId="5" fillId="0" borderId="102" xfId="0" applyNumberFormat="1" applyFont="1" applyBorder="1" applyAlignment="1">
      <alignment horizontal="center" vertical="center" shrinkToFit="1"/>
    </xf>
    <xf numFmtId="0" fontId="5" fillId="0" borderId="102" xfId="0" applyFont="1" applyBorder="1" applyAlignment="1">
      <alignment horizontal="left" vertical="center"/>
    </xf>
    <xf numFmtId="0" fontId="2" fillId="0" borderId="116" xfId="0" applyFont="1" applyBorder="1" applyAlignment="1">
      <alignment horizontal="left" vertical="center" shrinkToFit="1"/>
    </xf>
    <xf numFmtId="0" fontId="2" fillId="0" borderId="98"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7" fillId="10" borderId="22"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31" xfId="0" applyFont="1" applyFill="1" applyBorder="1" applyAlignment="1">
      <alignment horizontal="center" vertical="center"/>
    </xf>
    <xf numFmtId="1" fontId="58" fillId="10"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8"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164" fontId="2" fillId="0" borderId="55" xfId="0" applyNumberFormat="1"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4"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4" fillId="0" borderId="45" xfId="0" applyFont="1" applyFill="1" applyBorder="1" applyAlignment="1">
      <alignment horizontal="center" vertical="center" shrinkToFit="1"/>
    </xf>
    <xf numFmtId="0" fontId="5"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0" fontId="2" fillId="0" borderId="13" xfId="0"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5"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64" fontId="5" fillId="0" borderId="119" xfId="0" applyNumberFormat="1" applyFont="1" applyFill="1" applyBorder="1" applyAlignment="1">
      <alignment horizontal="center" vertical="center"/>
    </xf>
    <xf numFmtId="0" fontId="2" fillId="0" borderId="91" xfId="0" quotePrefix="1" applyFont="1" applyFill="1" applyBorder="1" applyAlignment="1">
      <alignment horizontal="center" vertical="center"/>
    </xf>
    <xf numFmtId="9" fontId="5" fillId="0" borderId="91"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3"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49" fontId="2" fillId="0" borderId="105" xfId="0" applyNumberFormat="1"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2" fillId="0" borderId="84" xfId="0" applyFont="1" applyFill="1" applyBorder="1" applyAlignment="1">
      <alignment horizontal="centerContinuous" vertical="center"/>
    </xf>
    <xf numFmtId="164"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109" xfId="0" applyNumberFormat="1" applyFont="1" applyFill="1" applyBorder="1" applyAlignment="1">
      <alignment horizontal="centerContinuous" vertical="center"/>
    </xf>
    <xf numFmtId="0" fontId="2" fillId="0" borderId="110" xfId="0" applyFont="1" applyFill="1" applyBorder="1" applyAlignment="1">
      <alignment horizontal="centerContinuous" vertical="center"/>
    </xf>
    <xf numFmtId="164" fontId="2" fillId="0" borderId="34" xfId="0" applyNumberFormat="1" applyFont="1" applyFill="1" applyBorder="1" applyAlignment="1">
      <alignment horizontal="center" vertical="center"/>
    </xf>
    <xf numFmtId="0" fontId="2" fillId="0" borderId="111"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92"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92" xfId="0" applyNumberFormat="1" applyFont="1" applyFill="1" applyBorder="1" applyAlignment="1">
      <alignment horizontal="centerContinuous" vertical="center"/>
    </xf>
    <xf numFmtId="49" fontId="2" fillId="0" borderId="96" xfId="0" applyNumberFormat="1" applyFont="1" applyFill="1" applyBorder="1" applyAlignment="1">
      <alignment horizontal="centerContinuous" vertical="center"/>
    </xf>
    <xf numFmtId="0" fontId="22" fillId="7" borderId="99" xfId="0" applyFont="1" applyFill="1" applyBorder="1" applyAlignment="1">
      <alignment horizontal="center" vertical="center"/>
    </xf>
    <xf numFmtId="0" fontId="22" fillId="7" borderId="100" xfId="0" applyFont="1" applyFill="1" applyBorder="1" applyAlignment="1">
      <alignment horizontal="centerContinuous" vertical="center"/>
    </xf>
    <xf numFmtId="0" fontId="2" fillId="0" borderId="103" xfId="0" applyFont="1" applyFill="1" applyBorder="1" applyAlignment="1">
      <alignment horizontal="centerContinuous" vertical="center" shrinkToFit="1"/>
    </xf>
    <xf numFmtId="0" fontId="22" fillId="0" borderId="105" xfId="0" applyFont="1" applyFill="1" applyBorder="1" applyAlignment="1">
      <alignment horizontal="centerContinuous" vertical="center"/>
    </xf>
    <xf numFmtId="0" fontId="2" fillId="0" borderId="107" xfId="0" applyFont="1" applyFill="1" applyBorder="1" applyAlignment="1">
      <alignment horizontal="centerContinuous" vertical="center" shrinkToFit="1"/>
    </xf>
    <xf numFmtId="0" fontId="22" fillId="0" borderId="109" xfId="0" applyFont="1" applyFill="1" applyBorder="1" applyAlignment="1">
      <alignment horizontal="centerContinuous" vertical="center"/>
    </xf>
    <xf numFmtId="0" fontId="2" fillId="0" borderId="120" xfId="0" applyFont="1" applyFill="1" applyBorder="1" applyAlignment="1">
      <alignment horizontal="centerContinuous" vertical="center" shrinkToFit="1"/>
    </xf>
    <xf numFmtId="0" fontId="2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123" xfId="0" applyFont="1" applyFill="1" applyBorder="1" applyAlignment="1">
      <alignment horizontal="centerContinuous" vertical="center"/>
    </xf>
    <xf numFmtId="0" fontId="2" fillId="0" borderId="111" xfId="0" applyFont="1" applyFill="1" applyBorder="1" applyAlignment="1">
      <alignment horizontal="centerContinuous" vertical="center" shrinkToFit="1"/>
    </xf>
    <xf numFmtId="0" fontId="22" fillId="0" borderId="96"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4" fillId="0" borderId="31" xfId="0" applyFont="1" applyBorder="1" applyAlignment="1">
      <alignment horizontal="centerContinuous" vertical="center"/>
    </xf>
    <xf numFmtId="0" fontId="7" fillId="0" borderId="0" xfId="0" applyFont="1" applyFill="1" applyBorder="1" applyAlignment="1">
      <alignment vertical="center" wrapText="1"/>
    </xf>
    <xf numFmtId="0" fontId="28" fillId="0" borderId="34" xfId="0" applyFont="1" applyFill="1" applyBorder="1" applyAlignment="1">
      <alignment horizontal="centerContinuous" vertical="center"/>
    </xf>
    <xf numFmtId="0" fontId="42" fillId="0" borderId="54" xfId="0" applyFont="1" applyFill="1" applyBorder="1" applyAlignment="1">
      <alignment horizontal="center" vertical="center" shrinkToFit="1"/>
    </xf>
    <xf numFmtId="0" fontId="60"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60"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4"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4"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5"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6" fillId="0" borderId="0" xfId="0" quotePrefix="1" applyFont="1" applyFill="1" applyBorder="1" applyAlignment="1">
      <alignment vertical="center"/>
    </xf>
    <xf numFmtId="0" fontId="7" fillId="9" borderId="1" xfId="0" applyFont="1" applyFill="1" applyBorder="1" applyAlignment="1">
      <alignment horizontal="center" vertical="center" shrinkToFit="1"/>
    </xf>
    <xf numFmtId="0" fontId="7" fillId="9" borderId="25" xfId="0"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8" xfId="0" applyFont="1" applyFill="1" applyBorder="1" applyAlignment="1">
      <alignment horizontal="center" vertical="center" shrinkToFit="1"/>
    </xf>
    <xf numFmtId="0" fontId="7" fillId="9" borderId="44" xfId="0" applyFont="1" applyFill="1" applyBorder="1" applyAlignment="1">
      <alignment horizontal="center" vertical="center"/>
    </xf>
    <xf numFmtId="49" fontId="7" fillId="9" borderId="44" xfId="0" applyNumberFormat="1" applyFont="1" applyFill="1" applyBorder="1" applyAlignment="1">
      <alignment horizontal="center" vertical="center"/>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2"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12" fillId="12" borderId="78" xfId="5" applyFont="1" applyFill="1" applyBorder="1" applyAlignment="1">
      <alignment horizontal="centerContinuous" vertical="center" wrapText="1"/>
    </xf>
    <xf numFmtId="0" fontId="4" fillId="0" borderId="0" xfId="5" applyFont="1" applyBorder="1" applyAlignment="1">
      <alignment vertical="center"/>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13" borderId="13" xfId="0" applyFont="1" applyFill="1" applyBorder="1" applyAlignment="1">
      <alignment horizontal="center" vertical="center" wrapText="1"/>
    </xf>
    <xf numFmtId="0" fontId="2" fillId="0" borderId="52" xfId="0" applyFont="1" applyFill="1" applyBorder="1" applyAlignment="1">
      <alignment horizontal="center" vertical="center" shrinkToFit="1"/>
    </xf>
    <xf numFmtId="0" fontId="2" fillId="0" borderId="52" xfId="2"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2" fillId="0" borderId="26" xfId="0" applyFont="1" applyFill="1" applyBorder="1" applyAlignment="1">
      <alignment horizontal="center" vertical="center" wrapText="1"/>
    </xf>
    <xf numFmtId="0" fontId="2" fillId="0" borderId="26" xfId="10" applyNumberFormat="1"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49" fontId="7" fillId="0" borderId="27" xfId="0" quotePrefix="1" applyNumberFormat="1" applyFont="1" applyFill="1" applyBorder="1" applyAlignment="1">
      <alignment horizontal="center" vertical="center" wrapText="1"/>
    </xf>
    <xf numFmtId="0" fontId="2" fillId="0" borderId="0" xfId="5" applyFont="1" applyFill="1" applyBorder="1" applyAlignment="1">
      <alignment vertical="center"/>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14" borderId="44" xfId="0" applyFont="1" applyFill="1" applyBorder="1" applyAlignment="1">
      <alignment horizontal="center" vertical="center" wrapTex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0" fontId="50"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0" fontId="53" fillId="1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49" fillId="0" borderId="1" xfId="0" applyFont="1" applyFill="1" applyBorder="1" applyAlignment="1">
      <alignment vertical="center"/>
    </xf>
    <xf numFmtId="0" fontId="13" fillId="0" borderId="26" xfId="0" applyNumberFormat="1" applyFont="1" applyFill="1" applyBorder="1" applyAlignment="1">
      <alignment horizontal="center" vertical="center"/>
    </xf>
    <xf numFmtId="0" fontId="50"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2"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3"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7" fillId="0" borderId="64" xfId="0" quotePrefix="1"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3"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51" fillId="2" borderId="65" xfId="0" applyFont="1" applyFill="1" applyBorder="1" applyAlignment="1">
      <alignment horizontal="right" vertical="center"/>
    </xf>
    <xf numFmtId="0" fontId="51"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0" fontId="6" fillId="4" borderId="113"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4" xfId="0" applyFont="1" applyBorder="1" applyAlignment="1">
      <alignment horizontal="centerContinuous" vertical="center"/>
    </xf>
    <xf numFmtId="0" fontId="5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7"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49" fontId="7" fillId="15" borderId="28" xfId="0" applyNumberFormat="1" applyFont="1" applyFill="1" applyBorder="1" applyAlignment="1">
      <alignment horizontal="center" vertical="center"/>
    </xf>
    <xf numFmtId="0" fontId="23" fillId="2" borderId="4" xfId="0" applyFont="1" applyFill="1" applyBorder="1" applyAlignment="1">
      <alignment horizontal="right" vertical="center"/>
    </xf>
    <xf numFmtId="49" fontId="7" fillId="0" borderId="28" xfId="0" applyNumberFormat="1" applyFont="1" applyBorder="1" applyAlignment="1">
      <alignment horizontal="center"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6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77580</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14</xdr:row>
      <xdr:rowOff>95249</xdr:rowOff>
    </xdr:from>
    <xdr:to>
      <xdr:col>6</xdr:col>
      <xdr:colOff>1247775</xdr:colOff>
      <xdr:row>20</xdr:row>
      <xdr:rowOff>142875</xdr:rowOff>
    </xdr:to>
    <xdr:sp macro="" textlink="">
      <xdr:nvSpPr>
        <xdr:cNvPr id="1084" name="Text Box 60"/>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Recent Loot:  </a:t>
          </a:r>
          <a:r>
            <a:rPr lang="en-US" sz="1200" b="0" i="0" u="none" strike="noStrike" baseline="0">
              <a:solidFill>
                <a:srgbClr val="000000"/>
              </a:solidFill>
              <a:latin typeface="Times New Roman"/>
              <a:cs typeface="Times New Roman"/>
            </a:rPr>
            <a:t>6 unbroken (Small) javelins/shortspears, 2 (Medium) shortspears, 2 harpoons, 1 retractable trident (Bubb’s harpoon).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showGridLines="0" tabSelected="1" zoomScaleNormal="100" workbookViewId="0"/>
  </sheetViews>
  <sheetFormatPr defaultColWidth="13" defaultRowHeight="15.75"/>
  <cols>
    <col min="1" max="1" width="22.625" style="396" customWidth="1"/>
    <col min="2" max="2" width="10" style="398" customWidth="1"/>
    <col min="3" max="3" width="5.5" style="398" customWidth="1"/>
    <col min="4" max="4" width="13.75" style="396" bestFit="1" customWidth="1"/>
    <col min="5" max="5" width="9.125" style="398" bestFit="1" customWidth="1"/>
    <col min="6" max="6" width="14.75" style="396" customWidth="1"/>
    <col min="7" max="7" width="17.125" style="398" customWidth="1"/>
    <col min="8" max="16384" width="13" style="75"/>
  </cols>
  <sheetData>
    <row r="1" spans="1:7" ht="29.25" thickTop="1" thickBot="1">
      <c r="A1" s="401" t="s">
        <v>151</v>
      </c>
      <c r="B1" s="402" t="s">
        <v>152</v>
      </c>
      <c r="C1" s="403"/>
      <c r="D1" s="404"/>
      <c r="E1" s="405"/>
      <c r="F1" s="404"/>
      <c r="G1" s="406" t="s">
        <v>147</v>
      </c>
    </row>
    <row r="2" spans="1:7" ht="17.25" thickTop="1">
      <c r="A2" s="407" t="s">
        <v>0</v>
      </c>
      <c r="B2" s="408" t="s">
        <v>102</v>
      </c>
      <c r="C2" s="408"/>
      <c r="D2" s="409" t="s">
        <v>118</v>
      </c>
      <c r="E2" s="410" t="s">
        <v>146</v>
      </c>
      <c r="F2" s="411"/>
      <c r="G2" s="412"/>
    </row>
    <row r="3" spans="1:7" ht="16.5">
      <c r="A3" s="407" t="s">
        <v>64</v>
      </c>
      <c r="B3" s="408" t="s">
        <v>148</v>
      </c>
      <c r="C3" s="408"/>
      <c r="D3" s="409" t="s">
        <v>65</v>
      </c>
      <c r="E3" s="410">
        <v>2</v>
      </c>
      <c r="F3" s="409"/>
      <c r="G3" s="412"/>
    </row>
    <row r="4" spans="1:7" ht="16.5">
      <c r="A4" s="407" t="s">
        <v>64</v>
      </c>
      <c r="B4" s="408" t="s">
        <v>166</v>
      </c>
      <c r="C4" s="408"/>
      <c r="D4" s="409" t="s">
        <v>65</v>
      </c>
      <c r="E4" s="410">
        <v>2</v>
      </c>
      <c r="F4" s="409"/>
      <c r="G4" s="412"/>
    </row>
    <row r="5" spans="1:7" ht="17.25" thickBot="1">
      <c r="A5" s="407" t="s">
        <v>66</v>
      </c>
      <c r="B5" s="408" t="s">
        <v>153</v>
      </c>
      <c r="C5" s="408"/>
      <c r="D5" s="409" t="s">
        <v>1</v>
      </c>
      <c r="E5" s="410" t="s">
        <v>154</v>
      </c>
      <c r="F5" s="409"/>
      <c r="G5" s="412"/>
    </row>
    <row r="6" spans="1:7" ht="17.25" thickTop="1">
      <c r="A6" s="413" t="s">
        <v>90</v>
      </c>
      <c r="B6" s="414" t="s">
        <v>292</v>
      </c>
      <c r="C6" s="415"/>
      <c r="D6" s="416" t="s">
        <v>76</v>
      </c>
      <c r="E6" s="417" t="s">
        <v>155</v>
      </c>
      <c r="F6" s="418"/>
      <c r="G6" s="412"/>
    </row>
    <row r="7" spans="1:7" ht="17.25" thickBot="1">
      <c r="A7" s="419" t="s">
        <v>133</v>
      </c>
      <c r="B7" s="420" t="str">
        <f>C9</f>
        <v>+3</v>
      </c>
      <c r="C7" s="421"/>
      <c r="D7" s="422" t="s">
        <v>141</v>
      </c>
      <c r="E7" s="423" t="s">
        <v>155</v>
      </c>
      <c r="F7" s="418"/>
      <c r="G7" s="412"/>
    </row>
    <row r="8" spans="1:7" ht="17.25" thickTop="1">
      <c r="A8" s="424" t="s">
        <v>2</v>
      </c>
      <c r="B8" s="425">
        <v>9</v>
      </c>
      <c r="C8" s="426">
        <f>IF(B8&gt;9.9,CONCATENATE("+",ROUNDDOWN((B8-10)/2,0)),ROUNDUP((B8-10)/2,0))</f>
        <v>-1</v>
      </c>
      <c r="D8" s="427" t="s">
        <v>74</v>
      </c>
      <c r="E8" s="428" t="s">
        <v>291</v>
      </c>
      <c r="F8" s="418"/>
      <c r="G8" s="412"/>
    </row>
    <row r="9" spans="1:7" ht="16.5">
      <c r="A9" s="429" t="s">
        <v>3</v>
      </c>
      <c r="B9" s="430">
        <v>16</v>
      </c>
      <c r="C9" s="431" t="str">
        <f t="shared" ref="C9:C13" si="0">IF(B9&gt;9.9,CONCATENATE("+",ROUNDDOWN((B9-10)/2,0)),ROUNDUP((B9-10)/2,0))</f>
        <v>+3</v>
      </c>
      <c r="D9" s="432" t="s">
        <v>75</v>
      </c>
      <c r="E9" s="433">
        <f>SUM(Martial!G3:G18)+SUM(Equipment!C3:C13)</f>
        <v>8.3000000000000007</v>
      </c>
      <c r="F9" s="418"/>
      <c r="G9" s="412"/>
    </row>
    <row r="10" spans="1:7" ht="16.5">
      <c r="A10" s="434" t="s">
        <v>12</v>
      </c>
      <c r="B10" s="435">
        <v>14</v>
      </c>
      <c r="C10" s="436" t="str">
        <f t="shared" si="0"/>
        <v>+2</v>
      </c>
      <c r="D10" s="432" t="s">
        <v>14</v>
      </c>
      <c r="E10" s="437">
        <f>ROUNDUP(((E3*6)*0.75)+((E4*4)*0.75)+((E3+E4)*C10),0)</f>
        <v>23</v>
      </c>
      <c r="F10" s="418"/>
      <c r="G10" s="412"/>
    </row>
    <row r="11" spans="1:7" ht="16.5">
      <c r="A11" s="438" t="s">
        <v>13</v>
      </c>
      <c r="B11" s="435">
        <v>17</v>
      </c>
      <c r="C11" s="431" t="str">
        <f t="shared" si="0"/>
        <v>+3</v>
      </c>
      <c r="D11" s="439" t="s">
        <v>91</v>
      </c>
      <c r="E11" s="440">
        <f>11+C9+4+4</f>
        <v>22</v>
      </c>
      <c r="F11" s="407"/>
      <c r="G11" s="412"/>
    </row>
    <row r="12" spans="1:7" ht="16.5">
      <c r="A12" s="441" t="s">
        <v>15</v>
      </c>
      <c r="B12" s="72">
        <f>10-2</f>
        <v>8</v>
      </c>
      <c r="C12" s="431">
        <f t="shared" si="0"/>
        <v>-1</v>
      </c>
      <c r="D12" s="439" t="s">
        <v>63</v>
      </c>
      <c r="E12" s="442">
        <f>E11+SUM(Martial!B12:B13)</f>
        <v>22</v>
      </c>
      <c r="F12" s="418"/>
      <c r="G12" s="412"/>
    </row>
    <row r="13" spans="1:7" ht="17.25" thickBot="1">
      <c r="A13" s="443" t="s">
        <v>11</v>
      </c>
      <c r="B13" s="444">
        <v>10</v>
      </c>
      <c r="C13" s="445" t="str">
        <f t="shared" si="0"/>
        <v>+0</v>
      </c>
      <c r="D13" s="446" t="s">
        <v>145</v>
      </c>
      <c r="E13" s="447">
        <f>E12-C9</f>
        <v>19</v>
      </c>
      <c r="F13" s="418"/>
      <c r="G13" s="412"/>
    </row>
    <row r="14" spans="1:7" ht="24.75" thickTop="1" thickBot="1">
      <c r="A14" s="448" t="s">
        <v>81</v>
      </c>
      <c r="B14" s="449"/>
      <c r="C14" s="449"/>
      <c r="D14" s="450"/>
      <c r="E14" s="450"/>
      <c r="F14" s="450"/>
      <c r="G14" s="451"/>
    </row>
    <row r="15" spans="1:7" s="10" customFormat="1" ht="17.25" thickTop="1">
      <c r="A15" s="452"/>
      <c r="B15" s="453"/>
      <c r="C15" s="453"/>
      <c r="D15" s="453"/>
      <c r="E15" s="453"/>
      <c r="F15" s="453"/>
      <c r="G15" s="454"/>
    </row>
    <row r="16" spans="1:7" s="10" customFormat="1" ht="16.5">
      <c r="A16" s="455"/>
      <c r="B16" s="456"/>
      <c r="C16" s="456"/>
      <c r="D16" s="456"/>
      <c r="E16" s="456"/>
      <c r="F16" s="456"/>
      <c r="G16" s="457"/>
    </row>
    <row r="17" spans="1:7" s="10" customFormat="1" ht="16.5">
      <c r="A17" s="455"/>
      <c r="B17" s="456"/>
      <c r="C17" s="456"/>
      <c r="D17" s="456"/>
      <c r="E17" s="456"/>
      <c r="F17" s="456"/>
      <c r="G17" s="457"/>
    </row>
    <row r="18" spans="1:7" s="10" customFormat="1" ht="16.5">
      <c r="A18" s="455"/>
      <c r="B18" s="456"/>
      <c r="C18" s="456"/>
      <c r="D18" s="456"/>
      <c r="E18" s="456"/>
      <c r="F18" s="456"/>
      <c r="G18" s="457"/>
    </row>
    <row r="19" spans="1:7" s="10" customFormat="1" ht="16.5">
      <c r="A19" s="455"/>
      <c r="B19" s="456"/>
      <c r="C19" s="456"/>
      <c r="D19" s="456"/>
      <c r="E19" s="456"/>
      <c r="F19" s="456"/>
      <c r="G19" s="457"/>
    </row>
    <row r="20" spans="1:7" s="10" customFormat="1" ht="16.5">
      <c r="A20" s="455"/>
      <c r="B20" s="456"/>
      <c r="C20" s="456"/>
      <c r="D20" s="456"/>
      <c r="E20" s="456"/>
      <c r="F20" s="456"/>
      <c r="G20" s="457"/>
    </row>
    <row r="21" spans="1:7" s="10" customFormat="1" ht="16.5">
      <c r="A21" s="455"/>
      <c r="B21" s="456"/>
      <c r="C21" s="456"/>
      <c r="D21" s="456"/>
      <c r="E21" s="456"/>
      <c r="F21" s="456"/>
      <c r="G21" s="457"/>
    </row>
    <row r="22" spans="1:7" s="10" customFormat="1" ht="16.5">
      <c r="A22" s="455"/>
      <c r="B22" s="456"/>
      <c r="C22" s="456"/>
      <c r="D22" s="456"/>
      <c r="E22" s="456"/>
      <c r="F22" s="456"/>
      <c r="G22" s="457"/>
    </row>
    <row r="23" spans="1:7" s="10" customFormat="1" ht="16.5">
      <c r="A23" s="455"/>
      <c r="B23" s="456"/>
      <c r="C23" s="456"/>
      <c r="D23" s="456"/>
      <c r="E23" s="456"/>
      <c r="F23" s="456"/>
      <c r="G23" s="457"/>
    </row>
    <row r="24" spans="1:7" s="10" customFormat="1" ht="16.5">
      <c r="A24" s="455"/>
      <c r="B24" s="456"/>
      <c r="C24" s="456"/>
      <c r="D24" s="456"/>
      <c r="E24" s="456"/>
      <c r="F24" s="456"/>
      <c r="G24" s="457"/>
    </row>
    <row r="25" spans="1:7" s="10" customFormat="1" ht="16.5">
      <c r="A25" s="455"/>
      <c r="B25" s="456"/>
      <c r="C25" s="456"/>
      <c r="D25" s="456"/>
      <c r="E25" s="456"/>
      <c r="F25" s="456"/>
      <c r="G25" s="457"/>
    </row>
    <row r="26" spans="1:7" s="10" customFormat="1" ht="16.5">
      <c r="A26" s="455"/>
      <c r="B26" s="456"/>
      <c r="C26" s="456"/>
      <c r="D26" s="456"/>
      <c r="E26" s="456"/>
      <c r="F26" s="456"/>
      <c r="G26" s="457"/>
    </row>
    <row r="27" spans="1:7" s="10" customFormat="1" ht="16.5">
      <c r="A27" s="455"/>
      <c r="B27" s="456"/>
      <c r="C27" s="456"/>
      <c r="D27" s="456"/>
      <c r="E27" s="456"/>
      <c r="F27" s="456"/>
      <c r="G27" s="457"/>
    </row>
    <row r="28" spans="1:7" s="10" customFormat="1" ht="16.5">
      <c r="A28" s="455"/>
      <c r="B28" s="456"/>
      <c r="C28" s="456"/>
      <c r="D28" s="456"/>
      <c r="E28" s="456"/>
      <c r="F28" s="456"/>
      <c r="G28" s="457"/>
    </row>
    <row r="29" spans="1:7" s="10" customFormat="1" ht="16.5">
      <c r="A29" s="455"/>
      <c r="B29" s="456"/>
      <c r="C29" s="456"/>
      <c r="D29" s="456"/>
      <c r="E29" s="456"/>
      <c r="F29" s="456"/>
      <c r="G29" s="457"/>
    </row>
    <row r="30" spans="1:7" s="10" customFormat="1" ht="16.5">
      <c r="A30" s="455"/>
      <c r="B30" s="456"/>
      <c r="C30" s="456"/>
      <c r="D30" s="456"/>
      <c r="E30" s="456"/>
      <c r="F30" s="456"/>
      <c r="G30" s="457"/>
    </row>
    <row r="31" spans="1:7" s="10" customFormat="1" ht="16.5">
      <c r="A31" s="455"/>
      <c r="B31" s="456"/>
      <c r="C31" s="456"/>
      <c r="D31" s="456"/>
      <c r="E31" s="456"/>
      <c r="F31" s="456"/>
      <c r="G31" s="457"/>
    </row>
    <row r="32" spans="1:7" s="10" customFormat="1" ht="16.5">
      <c r="A32" s="455"/>
      <c r="B32" s="456"/>
      <c r="C32" s="456"/>
      <c r="D32" s="456"/>
      <c r="E32" s="456"/>
      <c r="F32" s="456"/>
      <c r="G32" s="457"/>
    </row>
    <row r="33" spans="1:7" s="10" customFormat="1" ht="16.5">
      <c r="A33" s="455"/>
      <c r="B33" s="456"/>
      <c r="C33" s="456"/>
      <c r="D33" s="456"/>
      <c r="E33" s="456"/>
      <c r="F33" s="456"/>
      <c r="G33" s="457"/>
    </row>
    <row r="34" spans="1:7" s="10" customFormat="1" ht="16.5">
      <c r="A34" s="455"/>
      <c r="B34" s="456"/>
      <c r="C34" s="456"/>
      <c r="D34" s="456"/>
      <c r="E34" s="456"/>
      <c r="F34" s="456"/>
      <c r="G34" s="457"/>
    </row>
    <row r="35" spans="1:7" s="10" customFormat="1" ht="16.5">
      <c r="A35" s="455"/>
      <c r="B35" s="456"/>
      <c r="C35" s="456"/>
      <c r="D35" s="456"/>
      <c r="E35" s="456"/>
      <c r="F35" s="456"/>
      <c r="G35" s="457"/>
    </row>
    <row r="36" spans="1:7" s="10" customFormat="1" ht="16.5">
      <c r="A36" s="455"/>
      <c r="B36" s="456"/>
      <c r="C36" s="456"/>
      <c r="D36" s="456"/>
      <c r="E36" s="456"/>
      <c r="F36" s="456"/>
      <c r="G36" s="457"/>
    </row>
    <row r="37" spans="1:7" s="10" customFormat="1" ht="16.5">
      <c r="A37" s="455"/>
      <c r="B37" s="456"/>
      <c r="C37" s="456"/>
      <c r="D37" s="456"/>
      <c r="E37" s="456"/>
      <c r="F37" s="456"/>
      <c r="G37" s="457"/>
    </row>
    <row r="38" spans="1:7" s="10" customFormat="1" ht="16.5">
      <c r="A38" s="455"/>
      <c r="B38" s="456"/>
      <c r="C38" s="456"/>
      <c r="D38" s="456"/>
      <c r="E38" s="456"/>
      <c r="F38" s="456"/>
      <c r="G38" s="457"/>
    </row>
    <row r="39" spans="1:7" s="10" customFormat="1" ht="16.5">
      <c r="A39" s="455"/>
      <c r="B39" s="456"/>
      <c r="C39" s="456"/>
      <c r="D39" s="456"/>
      <c r="E39" s="456"/>
      <c r="F39" s="456"/>
      <c r="G39" s="457"/>
    </row>
    <row r="40" spans="1:7" s="10" customFormat="1" ht="16.5">
      <c r="A40" s="455"/>
      <c r="B40" s="456"/>
      <c r="C40" s="456"/>
      <c r="D40" s="456"/>
      <c r="E40" s="456"/>
      <c r="F40" s="456"/>
      <c r="G40" s="457"/>
    </row>
    <row r="41" spans="1:7" s="10" customFormat="1" ht="16.5">
      <c r="A41" s="455"/>
      <c r="B41" s="456"/>
      <c r="C41" s="456"/>
      <c r="D41" s="456"/>
      <c r="E41" s="456"/>
      <c r="F41" s="456"/>
      <c r="G41" s="457"/>
    </row>
    <row r="42" spans="1:7" s="10" customFormat="1" ht="16.5">
      <c r="A42" s="455"/>
      <c r="B42" s="456"/>
      <c r="C42" s="456"/>
      <c r="D42" s="456"/>
      <c r="E42" s="456"/>
      <c r="F42" s="456"/>
      <c r="G42" s="457"/>
    </row>
    <row r="43" spans="1:7" ht="17.25" thickBot="1">
      <c r="A43" s="458"/>
      <c r="B43" s="459"/>
      <c r="C43" s="459"/>
      <c r="D43" s="459"/>
      <c r="E43" s="459"/>
      <c r="F43" s="459"/>
      <c r="G43" s="460"/>
    </row>
    <row r="44" spans="1:7" ht="16.5" thickTop="1"/>
  </sheetData>
  <phoneticPr fontId="0" type="noConversion"/>
  <conditionalFormatting sqref="E9">
    <cfRule type="cellIs" dxfId="62" priority="1" stopIfTrue="1" operator="greaterThan">
      <formula>50</formula>
    </cfRule>
    <cfRule type="cellIs" dxfId="61"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75"/>
  <cols>
    <col min="1" max="1" width="31.5" style="396" bestFit="1" customWidth="1"/>
    <col min="2" max="2" width="5.875" style="396" bestFit="1" customWidth="1"/>
    <col min="3" max="3" width="7.625" style="398" hidden="1" customWidth="1"/>
    <col min="4" max="4" width="7.75" style="398" hidden="1" customWidth="1"/>
    <col min="5" max="5" width="9.25" style="398" bestFit="1" customWidth="1"/>
    <col min="6" max="6" width="9.5" style="398" bestFit="1" customWidth="1"/>
    <col min="7" max="7" width="6" style="399" bestFit="1" customWidth="1"/>
    <col min="8" max="8" width="5.25" style="399" bestFit="1" customWidth="1"/>
    <col min="9" max="9" width="6.75" style="399" customWidth="1"/>
    <col min="10" max="10" width="31.375" style="396" bestFit="1" customWidth="1"/>
    <col min="11" max="16384" width="13" style="75"/>
  </cols>
  <sheetData>
    <row r="1" spans="1:10" ht="24" thickBot="1">
      <c r="A1" s="300" t="s">
        <v>10</v>
      </c>
      <c r="B1" s="301"/>
      <c r="C1" s="301"/>
      <c r="D1" s="301"/>
      <c r="E1" s="301"/>
      <c r="F1" s="301"/>
      <c r="G1" s="302"/>
      <c r="H1" s="302"/>
      <c r="I1" s="302"/>
      <c r="J1" s="301"/>
    </row>
    <row r="2" spans="1:10" s="10" customFormat="1" ht="33.75" thickBot="1">
      <c r="A2" s="4" t="s">
        <v>109</v>
      </c>
      <c r="B2" s="5" t="s">
        <v>29</v>
      </c>
      <c r="C2" s="5" t="s">
        <v>36</v>
      </c>
      <c r="D2" s="5" t="s">
        <v>28</v>
      </c>
      <c r="E2" s="6" t="s">
        <v>61</v>
      </c>
      <c r="F2" s="6" t="s">
        <v>37</v>
      </c>
      <c r="G2" s="7" t="s">
        <v>67</v>
      </c>
      <c r="H2" s="8" t="s">
        <v>98</v>
      </c>
      <c r="I2" s="7" t="s">
        <v>83</v>
      </c>
      <c r="J2" s="9" t="s">
        <v>81</v>
      </c>
    </row>
    <row r="3" spans="1:10" s="10" customFormat="1" ht="16.5">
      <c r="A3" s="303" t="s">
        <v>69</v>
      </c>
      <c r="B3" s="304">
        <v>0</v>
      </c>
      <c r="C3" s="261" t="s">
        <v>31</v>
      </c>
      <c r="D3" s="261" t="str">
        <f>IF(C3="Str",'Personal File'!$C$8,IF(C3="Dex",'Personal File'!$C$9,IF(C3="Con",'Personal File'!$C$10,IF(C3="Int",'Personal File'!$C$11,IF(C3="Wis",'Personal File'!$C$12,IF(C3="Cha",'Personal File'!$C$13))))))</f>
        <v>+2</v>
      </c>
      <c r="E3" s="305" t="str">
        <f t="shared" ref="E3:E6" si="0">CONCATENATE(C3," (",D3,")")</f>
        <v>Con (+2)</v>
      </c>
      <c r="F3" s="306">
        <v>0</v>
      </c>
      <c r="G3" s="307">
        <f t="shared" ref="G3:G49" si="1">B3+D3+F3</f>
        <v>2</v>
      </c>
      <c r="H3" s="308">
        <f t="shared" ref="H3:H47" ca="1" si="2">RANDBETWEEN(1,20)</f>
        <v>19</v>
      </c>
      <c r="I3" s="309">
        <f t="shared" ref="I3:I5" ca="1" si="3">SUM(G3:H3)</f>
        <v>21</v>
      </c>
      <c r="J3" s="310"/>
    </row>
    <row r="4" spans="1:10" s="10" customFormat="1" ht="16.5">
      <c r="A4" s="311" t="s">
        <v>70</v>
      </c>
      <c r="B4" s="304">
        <v>3</v>
      </c>
      <c r="C4" s="261" t="s">
        <v>34</v>
      </c>
      <c r="D4" s="261" t="str">
        <f>IF(C4="Str",'Personal File'!$C$8,IF(C4="Dex",'Personal File'!$C$9,IF(C4="Con",'Personal File'!$C$10,IF(C4="Int",'Personal File'!$C$11,IF(C4="Wis",'Personal File'!$C$12,IF(C4="Cha",'Personal File'!$C$13))))))</f>
        <v>+3</v>
      </c>
      <c r="E4" s="312" t="str">
        <f t="shared" si="0"/>
        <v>Dex (+3)</v>
      </c>
      <c r="F4" s="306">
        <v>0</v>
      </c>
      <c r="G4" s="307">
        <f t="shared" si="1"/>
        <v>6</v>
      </c>
      <c r="H4" s="308">
        <f t="shared" ca="1" si="2"/>
        <v>13</v>
      </c>
      <c r="I4" s="309">
        <f t="shared" ca="1" si="3"/>
        <v>19</v>
      </c>
      <c r="J4" s="310"/>
    </row>
    <row r="5" spans="1:10" s="10" customFormat="1" ht="16.5">
      <c r="A5" s="313" t="s">
        <v>71</v>
      </c>
      <c r="B5" s="314">
        <v>3</v>
      </c>
      <c r="C5" s="315" t="s">
        <v>33</v>
      </c>
      <c r="D5" s="315">
        <f>IF(C5="Str",'Personal File'!$C$8,IF(C5="Dex",'Personal File'!$C$9,IF(C5="Con",'Personal File'!$C$10,IF(C5="Int",'Personal File'!$C$11,IF(C5="Wis",'Personal File'!$C$12,IF(C5="Cha",'Personal File'!$C$13))))))</f>
        <v>-1</v>
      </c>
      <c r="E5" s="316" t="str">
        <f t="shared" si="0"/>
        <v>Wis (-1)</v>
      </c>
      <c r="F5" s="317">
        <v>0</v>
      </c>
      <c r="G5" s="318">
        <f t="shared" si="1"/>
        <v>2</v>
      </c>
      <c r="H5" s="319">
        <f t="shared" ca="1" si="2"/>
        <v>6</v>
      </c>
      <c r="I5" s="320">
        <f t="shared" ca="1" si="3"/>
        <v>8</v>
      </c>
      <c r="J5" s="321"/>
    </row>
    <row r="6" spans="1:10" s="329" customFormat="1" ht="16.5">
      <c r="A6" s="322" t="s">
        <v>38</v>
      </c>
      <c r="B6" s="323">
        <v>1</v>
      </c>
      <c r="C6" s="324" t="s">
        <v>32</v>
      </c>
      <c r="D6" s="325" t="str">
        <f>IF(C6="Str",'Personal File'!$C$8,IF(C6="Dex",'Personal File'!$C$9,IF(C6="Con",'Personal File'!$C$10,IF(C6="Int",'Personal File'!$C$11,IF(C6="Wis",'Personal File'!$C$12,IF(C6="Cha",'Personal File'!$C$13))))))</f>
        <v>+3</v>
      </c>
      <c r="E6" s="326" t="str">
        <f t="shared" si="0"/>
        <v>Int (+3)</v>
      </c>
      <c r="F6" s="327" t="s">
        <v>62</v>
      </c>
      <c r="G6" s="327">
        <f t="shared" si="1"/>
        <v>4</v>
      </c>
      <c r="H6" s="308">
        <f t="shared" ca="1" si="2"/>
        <v>11</v>
      </c>
      <c r="I6" s="327">
        <f ca="1">SUM(G6:H6)</f>
        <v>15</v>
      </c>
      <c r="J6" s="328"/>
    </row>
    <row r="7" spans="1:10" s="334" customFormat="1" ht="16.5">
      <c r="A7" s="330" t="s">
        <v>39</v>
      </c>
      <c r="B7" s="323">
        <v>2</v>
      </c>
      <c r="C7" s="331" t="s">
        <v>34</v>
      </c>
      <c r="D7" s="332" t="str">
        <f>IF(C7="Str",'Personal File'!$C$8,IF(C7="Dex",'Personal File'!$C$9,IF(C7="Con",'Personal File'!$C$10,IF(C7="Int",'Personal File'!$C$11,IF(C7="Wis",'Personal File'!$C$12,IF(C7="Cha",'Personal File'!$C$13))))))</f>
        <v>+3</v>
      </c>
      <c r="E7" s="333" t="str">
        <f t="shared" ref="E7:E49" si="4">CONCATENATE(C7," (",D7,")")</f>
        <v>Dex (+3)</v>
      </c>
      <c r="F7" s="327" t="s">
        <v>62</v>
      </c>
      <c r="G7" s="327">
        <f t="shared" si="1"/>
        <v>5</v>
      </c>
      <c r="H7" s="308">
        <f t="shared" ca="1" si="2"/>
        <v>4</v>
      </c>
      <c r="I7" s="327">
        <f t="shared" ref="I7" ca="1" si="5">SUM(G7:H7)</f>
        <v>9</v>
      </c>
      <c r="J7" s="328"/>
    </row>
    <row r="8" spans="1:10" s="341" customFormat="1" ht="16.5">
      <c r="A8" s="335" t="s">
        <v>40</v>
      </c>
      <c r="B8" s="262">
        <v>0</v>
      </c>
      <c r="C8" s="336" t="s">
        <v>30</v>
      </c>
      <c r="D8" s="337" t="str">
        <f>IF(C8="Str",'Personal File'!$C$8,IF(C8="Dex",'Personal File'!$C$9,IF(C8="Con",'Personal File'!$C$10,IF(C8="Int",'Personal File'!$C$11,IF(C8="Wis",'Personal File'!$C$12,IF(C8="Cha",'Personal File'!$C$13))))))</f>
        <v>+0</v>
      </c>
      <c r="E8" s="338" t="str">
        <f t="shared" si="4"/>
        <v>Cha (+0)</v>
      </c>
      <c r="F8" s="339" t="s">
        <v>62</v>
      </c>
      <c r="G8" s="339">
        <f t="shared" si="1"/>
        <v>0</v>
      </c>
      <c r="H8" s="308">
        <f t="shared" ca="1" si="2"/>
        <v>12</v>
      </c>
      <c r="I8" s="339">
        <f t="shared" ref="I8:I49" ca="1" si="6">SUM(G8:H8)</f>
        <v>12</v>
      </c>
      <c r="J8" s="340"/>
    </row>
    <row r="9" spans="1:10" s="346" customFormat="1" ht="16.5">
      <c r="A9" s="342" t="s">
        <v>41</v>
      </c>
      <c r="B9" s="323">
        <v>4</v>
      </c>
      <c r="C9" s="343" t="s">
        <v>35</v>
      </c>
      <c r="D9" s="344">
        <f>IF(C9="Str",'Personal File'!$C$8,IF(C9="Dex",'Personal File'!$C$9,IF(C9="Con",'Personal File'!$C$10,IF(C9="Int",'Personal File'!$C$11,IF(C9="Wis",'Personal File'!$C$12,IF(C9="Cha",'Personal File'!$C$13))))))</f>
        <v>-1</v>
      </c>
      <c r="E9" s="345" t="str">
        <f t="shared" si="4"/>
        <v>Str (-1)</v>
      </c>
      <c r="F9" s="327" t="s">
        <v>62</v>
      </c>
      <c r="G9" s="327">
        <f t="shared" si="1"/>
        <v>3</v>
      </c>
      <c r="H9" s="308">
        <f t="shared" ca="1" si="2"/>
        <v>13</v>
      </c>
      <c r="I9" s="327">
        <f t="shared" ca="1" si="6"/>
        <v>16</v>
      </c>
      <c r="J9" s="328"/>
    </row>
    <row r="10" spans="1:10" s="346" customFormat="1" ht="16.5">
      <c r="A10" s="347" t="s">
        <v>16</v>
      </c>
      <c r="B10" s="323">
        <v>3</v>
      </c>
      <c r="C10" s="348" t="s">
        <v>31</v>
      </c>
      <c r="D10" s="349" t="str">
        <f>IF(C10="Str",'Personal File'!$C$8,IF(C10="Dex",'Personal File'!$C$9,IF(C10="Con",'Personal File'!$C$10,IF(C10="Int",'Personal File'!$C$11,IF(C10="Wis",'Personal File'!$C$12,IF(C10="Cha",'Personal File'!$C$13))))))</f>
        <v>+2</v>
      </c>
      <c r="E10" s="350" t="str">
        <f t="shared" si="4"/>
        <v>Con (+2)</v>
      </c>
      <c r="F10" s="327" t="s">
        <v>62</v>
      </c>
      <c r="G10" s="327">
        <f t="shared" si="1"/>
        <v>5</v>
      </c>
      <c r="H10" s="308">
        <f t="shared" ca="1" si="2"/>
        <v>1</v>
      </c>
      <c r="I10" s="327">
        <f t="shared" ca="1" si="6"/>
        <v>6</v>
      </c>
      <c r="J10" s="328"/>
    </row>
    <row r="11" spans="1:10" s="329" customFormat="1" ht="16.5">
      <c r="A11" s="322" t="s">
        <v>170</v>
      </c>
      <c r="B11" s="323">
        <v>1</v>
      </c>
      <c r="C11" s="324" t="s">
        <v>32</v>
      </c>
      <c r="D11" s="325" t="str">
        <f>IF(C11="Str",'Personal File'!$C$8,IF(C11="Dex",'Personal File'!$C$9,IF(C11="Con",'Personal File'!$C$10,IF(C11="Int",'Personal File'!$C$11,IF(C11="Wis",'Personal File'!$C$12,IF(C11="Cha",'Personal File'!$C$13))))))</f>
        <v>+3</v>
      </c>
      <c r="E11" s="326" t="str">
        <f t="shared" si="4"/>
        <v>Int (+3)</v>
      </c>
      <c r="F11" s="327" t="s">
        <v>62</v>
      </c>
      <c r="G11" s="327">
        <f t="shared" si="1"/>
        <v>4</v>
      </c>
      <c r="H11" s="308">
        <f t="shared" ca="1" si="2"/>
        <v>18</v>
      </c>
      <c r="I11" s="351">
        <f t="shared" ca="1" si="6"/>
        <v>22</v>
      </c>
      <c r="J11" s="352"/>
    </row>
    <row r="12" spans="1:10" s="353" customFormat="1" ht="16.5">
      <c r="A12" s="322" t="s">
        <v>42</v>
      </c>
      <c r="B12" s="323">
        <v>1</v>
      </c>
      <c r="C12" s="324" t="s">
        <v>32</v>
      </c>
      <c r="D12" s="325" t="str">
        <f>IF(C12="Str",'Personal File'!$C$8,IF(C12="Dex",'Personal File'!$C$9,IF(C12="Con",'Personal File'!$C$10,IF(C12="Int",'Personal File'!$C$11,IF(C12="Wis",'Personal File'!$C$12,IF(C12="Cha",'Personal File'!$C$13))))))</f>
        <v>+3</v>
      </c>
      <c r="E12" s="326" t="str">
        <f t="shared" si="4"/>
        <v>Int (+3)</v>
      </c>
      <c r="F12" s="327" t="s">
        <v>62</v>
      </c>
      <c r="G12" s="327">
        <f t="shared" si="1"/>
        <v>4</v>
      </c>
      <c r="H12" s="308">
        <f t="shared" ca="1" si="2"/>
        <v>10</v>
      </c>
      <c r="I12" s="327">
        <f t="shared" ca="1" si="6"/>
        <v>14</v>
      </c>
      <c r="J12" s="328"/>
    </row>
    <row r="13" spans="1:10" s="334" customFormat="1" ht="16.5">
      <c r="A13" s="335" t="s">
        <v>43</v>
      </c>
      <c r="B13" s="262">
        <v>0</v>
      </c>
      <c r="C13" s="336" t="s">
        <v>30</v>
      </c>
      <c r="D13" s="337" t="str">
        <f>IF(C13="Str",'Personal File'!$C$8,IF(C13="Dex",'Personal File'!$C$9,IF(C13="Con",'Personal File'!$C$10,IF(C13="Int",'Personal File'!$C$11,IF(C13="Wis",'Personal File'!$C$12,IF(C13="Cha",'Personal File'!$C$13))))))</f>
        <v>+0</v>
      </c>
      <c r="E13" s="338" t="str">
        <f t="shared" si="4"/>
        <v>Cha (+0)</v>
      </c>
      <c r="F13" s="339" t="s">
        <v>62</v>
      </c>
      <c r="G13" s="339">
        <f t="shared" si="1"/>
        <v>0</v>
      </c>
      <c r="H13" s="308">
        <f t="shared" ca="1" si="2"/>
        <v>5</v>
      </c>
      <c r="I13" s="339">
        <f t="shared" ca="1" si="6"/>
        <v>5</v>
      </c>
      <c r="J13" s="340"/>
    </row>
    <row r="14" spans="1:10" s="334" customFormat="1" ht="16.5">
      <c r="A14" s="322" t="s">
        <v>44</v>
      </c>
      <c r="B14" s="323">
        <v>5</v>
      </c>
      <c r="C14" s="324" t="s">
        <v>32</v>
      </c>
      <c r="D14" s="325" t="str">
        <f>IF(C14="Str",'Personal File'!$C$8,IF(C14="Dex",'Personal File'!$C$9,IF(C14="Con",'Personal File'!$C$10,IF(C14="Int",'Personal File'!$C$11,IF(C14="Wis",'Personal File'!$C$12,IF(C14="Cha",'Personal File'!$C$13))))))</f>
        <v>+3</v>
      </c>
      <c r="E14" s="326" t="str">
        <f t="shared" si="4"/>
        <v>Int (+3)</v>
      </c>
      <c r="F14" s="327" t="s">
        <v>97</v>
      </c>
      <c r="G14" s="327">
        <f t="shared" si="1"/>
        <v>10</v>
      </c>
      <c r="H14" s="308">
        <f t="shared" ca="1" si="2"/>
        <v>3</v>
      </c>
      <c r="I14" s="327">
        <f t="shared" ca="1" si="6"/>
        <v>13</v>
      </c>
      <c r="J14" s="328"/>
    </row>
    <row r="15" spans="1:10" s="334" customFormat="1" ht="16.5">
      <c r="A15" s="335" t="s">
        <v>45</v>
      </c>
      <c r="B15" s="262">
        <v>0</v>
      </c>
      <c r="C15" s="336" t="s">
        <v>30</v>
      </c>
      <c r="D15" s="337" t="str">
        <f>IF(C15="Str",'Personal File'!$C$8,IF(C15="Dex",'Personal File'!$C$9,IF(C15="Con",'Personal File'!$C$10,IF(C15="Int",'Personal File'!$C$11,IF(C15="Wis",'Personal File'!$C$12,IF(C15="Cha",'Personal File'!$C$13))))))</f>
        <v>+0</v>
      </c>
      <c r="E15" s="338" t="str">
        <f t="shared" si="4"/>
        <v>Cha (+0)</v>
      </c>
      <c r="F15" s="339" t="s">
        <v>62</v>
      </c>
      <c r="G15" s="339">
        <f t="shared" si="1"/>
        <v>0</v>
      </c>
      <c r="H15" s="308">
        <f t="shared" ca="1" si="2"/>
        <v>15</v>
      </c>
      <c r="I15" s="339">
        <f t="shared" ca="1" si="6"/>
        <v>15</v>
      </c>
      <c r="J15" s="340"/>
    </row>
    <row r="16" spans="1:10" s="334" customFormat="1" ht="16.5">
      <c r="A16" s="354" t="s">
        <v>46</v>
      </c>
      <c r="B16" s="262">
        <v>0</v>
      </c>
      <c r="C16" s="355" t="s">
        <v>34</v>
      </c>
      <c r="D16" s="356" t="str">
        <f>IF(C16="Str",'Personal File'!$C$8,IF(C16="Dex",'Personal File'!$C$9,IF(C16="Con",'Personal File'!$C$10,IF(C16="Int",'Personal File'!$C$11,IF(C16="Wis",'Personal File'!$C$12,IF(C16="Cha",'Personal File'!$C$13))))))</f>
        <v>+3</v>
      </c>
      <c r="E16" s="312" t="str">
        <f t="shared" si="4"/>
        <v>Dex (+3)</v>
      </c>
      <c r="F16" s="339" t="s">
        <v>62</v>
      </c>
      <c r="G16" s="339">
        <f t="shared" si="1"/>
        <v>3</v>
      </c>
      <c r="H16" s="308">
        <f t="shared" ca="1" si="2"/>
        <v>2</v>
      </c>
      <c r="I16" s="339">
        <f t="shared" ca="1" si="6"/>
        <v>5</v>
      </c>
      <c r="J16" s="340"/>
    </row>
    <row r="17" spans="1:10" s="334" customFormat="1" ht="16.5">
      <c r="A17" s="357" t="s">
        <v>47</v>
      </c>
      <c r="B17" s="262">
        <v>0</v>
      </c>
      <c r="C17" s="358" t="s">
        <v>32</v>
      </c>
      <c r="D17" s="359" t="str">
        <f>IF(C17="Str",'Personal File'!$C$8,IF(C17="Dex",'Personal File'!$C$9,IF(C17="Con",'Personal File'!$C$10,IF(C17="Int",'Personal File'!$C$11,IF(C17="Wis",'Personal File'!$C$12,IF(C17="Cha",'Personal File'!$C$13))))))</f>
        <v>+3</v>
      </c>
      <c r="E17" s="360" t="str">
        <f t="shared" si="4"/>
        <v>Int (+3)</v>
      </c>
      <c r="F17" s="339" t="s">
        <v>62</v>
      </c>
      <c r="G17" s="339">
        <f t="shared" si="1"/>
        <v>3</v>
      </c>
      <c r="H17" s="308">
        <f t="shared" ca="1" si="2"/>
        <v>15</v>
      </c>
      <c r="I17" s="339">
        <f t="shared" ca="1" si="6"/>
        <v>18</v>
      </c>
      <c r="J17" s="340"/>
    </row>
    <row r="18" spans="1:10" s="334" customFormat="1" ht="16.5">
      <c r="A18" s="335" t="s">
        <v>48</v>
      </c>
      <c r="B18" s="262">
        <v>0</v>
      </c>
      <c r="C18" s="336" t="s">
        <v>30</v>
      </c>
      <c r="D18" s="337" t="str">
        <f>IF(C18="Str",'Personal File'!$C$8,IF(C18="Dex",'Personal File'!$C$9,IF(C18="Con",'Personal File'!$C$10,IF(C18="Int",'Personal File'!$C$11,IF(C18="Wis",'Personal File'!$C$12,IF(C18="Cha",'Personal File'!$C$13))))))</f>
        <v>+0</v>
      </c>
      <c r="E18" s="338" t="str">
        <f t="shared" si="4"/>
        <v>Cha (+0)</v>
      </c>
      <c r="F18" s="339" t="s">
        <v>62</v>
      </c>
      <c r="G18" s="339">
        <f t="shared" si="1"/>
        <v>0</v>
      </c>
      <c r="H18" s="308">
        <f t="shared" ca="1" si="2"/>
        <v>14</v>
      </c>
      <c r="I18" s="339">
        <f t="shared" ca="1" si="6"/>
        <v>14</v>
      </c>
      <c r="J18" s="340"/>
    </row>
    <row r="19" spans="1:10" s="334" customFormat="1" ht="16.5">
      <c r="A19" s="361" t="s">
        <v>18</v>
      </c>
      <c r="B19" s="362">
        <v>0</v>
      </c>
      <c r="C19" s="363" t="s">
        <v>30</v>
      </c>
      <c r="D19" s="364" t="str">
        <f>IF(C19="Str",'Personal File'!$C$8,IF(C19="Dex",'Personal File'!$C$9,IF(C19="Con",'Personal File'!$C$10,IF(C19="Int",'Personal File'!$C$11,IF(C19="Wis",'Personal File'!$C$12,IF(C19="Cha",'Personal File'!$C$13))))))</f>
        <v>+0</v>
      </c>
      <c r="E19" s="365" t="str">
        <f t="shared" si="4"/>
        <v>Cha (+0)</v>
      </c>
      <c r="F19" s="366" t="s">
        <v>62</v>
      </c>
      <c r="G19" s="366">
        <f t="shared" si="1"/>
        <v>0</v>
      </c>
      <c r="H19" s="308">
        <f t="shared" ca="1" si="2"/>
        <v>4</v>
      </c>
      <c r="I19" s="366">
        <f t="shared" ca="1" si="6"/>
        <v>4</v>
      </c>
      <c r="J19" s="367"/>
    </row>
    <row r="20" spans="1:10" s="334" customFormat="1" ht="16.5">
      <c r="A20" s="368" t="s">
        <v>49</v>
      </c>
      <c r="B20" s="262">
        <v>0</v>
      </c>
      <c r="C20" s="369" t="s">
        <v>33</v>
      </c>
      <c r="D20" s="370">
        <f>IF(C20="Str",'Personal File'!$C$8,IF(C20="Dex",'Personal File'!$C$9,IF(C20="Con",'Personal File'!$C$10,IF(C20="Int",'Personal File'!$C$11,IF(C20="Wis",'Personal File'!$C$12,IF(C20="Cha",'Personal File'!$C$13))))))</f>
        <v>-1</v>
      </c>
      <c r="E20" s="371" t="str">
        <f t="shared" si="4"/>
        <v>Wis (-1)</v>
      </c>
      <c r="F20" s="339" t="s">
        <v>62</v>
      </c>
      <c r="G20" s="339">
        <f t="shared" si="1"/>
        <v>-1</v>
      </c>
      <c r="H20" s="308">
        <f t="shared" ca="1" si="2"/>
        <v>16</v>
      </c>
      <c r="I20" s="339">
        <f t="shared" ca="1" si="6"/>
        <v>15</v>
      </c>
      <c r="J20" s="340"/>
    </row>
    <row r="21" spans="1:10" s="334" customFormat="1" ht="16.5">
      <c r="A21" s="330" t="s">
        <v>50</v>
      </c>
      <c r="B21" s="323">
        <v>6</v>
      </c>
      <c r="C21" s="331" t="s">
        <v>34</v>
      </c>
      <c r="D21" s="332" t="str">
        <f>IF(C21="Str",'Personal File'!$C$8,IF(C21="Dex",'Personal File'!$C$9,IF(C21="Con",'Personal File'!$C$10,IF(C21="Int",'Personal File'!$C$11,IF(C21="Wis",'Personal File'!$C$12,IF(C21="Cha",'Personal File'!$C$13))))))</f>
        <v>+3</v>
      </c>
      <c r="E21" s="333" t="str">
        <f t="shared" si="4"/>
        <v>Dex (+3)</v>
      </c>
      <c r="F21" s="327" t="s">
        <v>188</v>
      </c>
      <c r="G21" s="327">
        <f t="shared" si="1"/>
        <v>17</v>
      </c>
      <c r="H21" s="308">
        <f t="shared" ca="1" si="2"/>
        <v>3</v>
      </c>
      <c r="I21" s="327">
        <f t="shared" ca="1" si="6"/>
        <v>20</v>
      </c>
      <c r="J21" s="328"/>
    </row>
    <row r="22" spans="1:10" s="334" customFormat="1" ht="16.5">
      <c r="A22" s="335" t="s">
        <v>51</v>
      </c>
      <c r="B22" s="262">
        <v>0</v>
      </c>
      <c r="C22" s="336" t="s">
        <v>30</v>
      </c>
      <c r="D22" s="337" t="str">
        <f>IF(C22="Str",'Personal File'!$C$8,IF(C22="Dex",'Personal File'!$C$9,IF(C22="Con",'Personal File'!$C$10,IF(C22="Int",'Personal File'!$C$11,IF(C22="Wis",'Personal File'!$C$12,IF(C22="Cha",'Personal File'!$C$13))))))</f>
        <v>+0</v>
      </c>
      <c r="E22" s="338" t="str">
        <f t="shared" si="4"/>
        <v>Cha (+0)</v>
      </c>
      <c r="F22" s="339" t="s">
        <v>62</v>
      </c>
      <c r="G22" s="339">
        <f t="shared" si="1"/>
        <v>0</v>
      </c>
      <c r="H22" s="308">
        <f t="shared" ca="1" si="2"/>
        <v>3</v>
      </c>
      <c r="I22" s="339">
        <f t="shared" ca="1" si="6"/>
        <v>3</v>
      </c>
      <c r="J22" s="340"/>
    </row>
    <row r="23" spans="1:10" s="334" customFormat="1" ht="16.5">
      <c r="A23" s="372" t="s">
        <v>52</v>
      </c>
      <c r="B23" s="262">
        <v>0</v>
      </c>
      <c r="C23" s="373" t="s">
        <v>35</v>
      </c>
      <c r="D23" s="374">
        <f>IF(C23="Str",'Personal File'!$C$8,IF(C23="Dex",'Personal File'!$C$9,IF(C23="Con",'Personal File'!$C$10,IF(C23="Int",'Personal File'!$C$11,IF(C23="Wis",'Personal File'!$C$12,IF(C23="Cha",'Personal File'!$C$13))))))</f>
        <v>-1</v>
      </c>
      <c r="E23" s="375" t="str">
        <f t="shared" si="4"/>
        <v>Str (-1)</v>
      </c>
      <c r="F23" s="339" t="s">
        <v>62</v>
      </c>
      <c r="G23" s="339">
        <f t="shared" si="1"/>
        <v>-1</v>
      </c>
      <c r="H23" s="308">
        <f t="shared" ca="1" si="2"/>
        <v>15</v>
      </c>
      <c r="I23" s="339">
        <f t="shared" ca="1" si="6"/>
        <v>14</v>
      </c>
      <c r="J23" s="340"/>
    </row>
    <row r="24" spans="1:10" s="334" customFormat="1" ht="16.5">
      <c r="A24" s="322" t="s">
        <v>87</v>
      </c>
      <c r="B24" s="323">
        <v>1</v>
      </c>
      <c r="C24" s="324" t="s">
        <v>32</v>
      </c>
      <c r="D24" s="325" t="str">
        <f>IF(C24="Str",'Personal File'!$C$8,IF(C24="Dex",'Personal File'!$C$9,IF(C24="Con",'Personal File'!$C$10,IF(C24="Int",'Personal File'!$C$11,IF(C24="Wis",'Personal File'!$C$12,IF(C24="Cha",'Personal File'!$C$13))))))</f>
        <v>+3</v>
      </c>
      <c r="E24" s="326" t="str">
        <f t="shared" si="4"/>
        <v>Int (+3)</v>
      </c>
      <c r="F24" s="327" t="s">
        <v>62</v>
      </c>
      <c r="G24" s="327">
        <f t="shared" si="1"/>
        <v>4</v>
      </c>
      <c r="H24" s="308">
        <f t="shared" ca="1" si="2"/>
        <v>7</v>
      </c>
      <c r="I24" s="327">
        <f t="shared" ca="1" si="6"/>
        <v>11</v>
      </c>
      <c r="J24" s="328"/>
    </row>
    <row r="25" spans="1:10" s="334" customFormat="1" ht="16.5">
      <c r="A25" s="376" t="s">
        <v>129</v>
      </c>
      <c r="B25" s="362">
        <v>0</v>
      </c>
      <c r="C25" s="377" t="s">
        <v>32</v>
      </c>
      <c r="D25" s="378" t="str">
        <f>IF(C25="Str",'Personal File'!$C$8,IF(C25="Dex",'Personal File'!$C$9,IF(C25="Con",'Personal File'!$C$10,IF(C25="Int",'Personal File'!$C$11,IF(C25="Wis",'Personal File'!$C$12,IF(C25="Cha",'Personal File'!$C$13))))))</f>
        <v>+3</v>
      </c>
      <c r="E25" s="379" t="str">
        <f t="shared" si="4"/>
        <v>Int (+3)</v>
      </c>
      <c r="F25" s="366" t="s">
        <v>62</v>
      </c>
      <c r="G25" s="366">
        <f t="shared" si="1"/>
        <v>3</v>
      </c>
      <c r="H25" s="308">
        <f t="shared" ca="1" si="2"/>
        <v>10</v>
      </c>
      <c r="I25" s="366">
        <f t="shared" ref="I25" ca="1" si="7">SUM(G25:H25)</f>
        <v>13</v>
      </c>
      <c r="J25" s="367"/>
    </row>
    <row r="26" spans="1:10" s="334" customFormat="1" ht="16.5">
      <c r="A26" s="376" t="s">
        <v>108</v>
      </c>
      <c r="B26" s="362">
        <v>0</v>
      </c>
      <c r="C26" s="377" t="s">
        <v>32</v>
      </c>
      <c r="D26" s="378" t="str">
        <f>IF(C26="Str",'Personal File'!$C$8,IF(C26="Dex",'Personal File'!$C$9,IF(C26="Con",'Personal File'!$C$10,IF(C26="Int",'Personal File'!$C$11,IF(C26="Wis",'Personal File'!$C$12,IF(C26="Cha",'Personal File'!$C$13))))))</f>
        <v>+3</v>
      </c>
      <c r="E26" s="379" t="str">
        <f t="shared" ref="E26:E27" si="8">CONCATENATE(C26," (",D26,")")</f>
        <v>Int (+3)</v>
      </c>
      <c r="F26" s="366" t="s">
        <v>62</v>
      </c>
      <c r="G26" s="366">
        <f t="shared" si="1"/>
        <v>3</v>
      </c>
      <c r="H26" s="308">
        <f t="shared" ca="1" si="2"/>
        <v>13</v>
      </c>
      <c r="I26" s="366">
        <f t="shared" ref="I26" ca="1" si="9">SUM(G26:H26)</f>
        <v>16</v>
      </c>
      <c r="J26" s="367"/>
    </row>
    <row r="27" spans="1:10" s="334" customFormat="1" ht="16.5">
      <c r="A27" s="376" t="s">
        <v>130</v>
      </c>
      <c r="B27" s="362">
        <v>0</v>
      </c>
      <c r="C27" s="377" t="s">
        <v>32</v>
      </c>
      <c r="D27" s="378" t="str">
        <f>IF(C27="Str",'Personal File'!$C$8,IF(C27="Dex",'Personal File'!$C$9,IF(C27="Con",'Personal File'!$C$10,IF(C27="Int",'Personal File'!$C$11,IF(C27="Wis",'Personal File'!$C$12,IF(C27="Cha",'Personal File'!$C$13))))))</f>
        <v>+3</v>
      </c>
      <c r="E27" s="379" t="str">
        <f t="shared" si="8"/>
        <v>Int (+3)</v>
      </c>
      <c r="F27" s="366" t="s">
        <v>62</v>
      </c>
      <c r="G27" s="366">
        <f t="shared" si="1"/>
        <v>3</v>
      </c>
      <c r="H27" s="308">
        <f t="shared" ca="1" si="2"/>
        <v>9</v>
      </c>
      <c r="I27" s="366">
        <f t="shared" ref="I27" ca="1" si="10">SUM(G27:H27)</f>
        <v>12</v>
      </c>
      <c r="J27" s="367"/>
    </row>
    <row r="28" spans="1:10" s="334" customFormat="1" ht="16.5">
      <c r="A28" s="376" t="s">
        <v>95</v>
      </c>
      <c r="B28" s="362">
        <v>0</v>
      </c>
      <c r="C28" s="377" t="s">
        <v>32</v>
      </c>
      <c r="D28" s="378" t="str">
        <f>IF(C28="Str",'Personal File'!$C$8,IF(C28="Dex",'Personal File'!$C$9,IF(C28="Con",'Personal File'!$C$10,IF(C28="Int",'Personal File'!$C$11,IF(C28="Wis",'Personal File'!$C$12,IF(C28="Cha",'Personal File'!$C$13))))))</f>
        <v>+3</v>
      </c>
      <c r="E28" s="379" t="str">
        <f t="shared" ref="E28:E32" si="11">CONCATENATE(C28," (",D28,")")</f>
        <v>Int (+3)</v>
      </c>
      <c r="F28" s="366" t="s">
        <v>62</v>
      </c>
      <c r="G28" s="366">
        <f t="shared" si="1"/>
        <v>3</v>
      </c>
      <c r="H28" s="308">
        <f t="shared" ca="1" si="2"/>
        <v>10</v>
      </c>
      <c r="I28" s="366">
        <f t="shared" ca="1" si="6"/>
        <v>13</v>
      </c>
      <c r="J28" s="367"/>
    </row>
    <row r="29" spans="1:10" s="334" customFormat="1" ht="16.5">
      <c r="A29" s="376" t="s">
        <v>144</v>
      </c>
      <c r="B29" s="362">
        <v>0</v>
      </c>
      <c r="C29" s="377" t="s">
        <v>32</v>
      </c>
      <c r="D29" s="378" t="str">
        <f>IF(C29="Str",'Personal File'!$C$8,IF(C29="Dex",'Personal File'!$C$9,IF(C29="Con",'Personal File'!$C$10,IF(C29="Int",'Personal File'!$C$11,IF(C29="Wis",'Personal File'!$C$12,IF(C29="Cha",'Personal File'!$C$13))))))</f>
        <v>+3</v>
      </c>
      <c r="E29" s="379" t="str">
        <f t="shared" ref="E29:E30" si="12">CONCATENATE(C29," (",D29,")")</f>
        <v>Int (+3)</v>
      </c>
      <c r="F29" s="366" t="s">
        <v>62</v>
      </c>
      <c r="G29" s="366">
        <f t="shared" si="1"/>
        <v>3</v>
      </c>
      <c r="H29" s="308">
        <f t="shared" ca="1" si="2"/>
        <v>7</v>
      </c>
      <c r="I29" s="366">
        <f t="shared" ref="I29:I30" ca="1" si="13">SUM(G29:H29)</f>
        <v>10</v>
      </c>
      <c r="J29" s="367"/>
    </row>
    <row r="30" spans="1:10" s="334" customFormat="1" ht="16.5">
      <c r="A30" s="376" t="s">
        <v>143</v>
      </c>
      <c r="B30" s="362">
        <v>0</v>
      </c>
      <c r="C30" s="377" t="s">
        <v>32</v>
      </c>
      <c r="D30" s="378" t="str">
        <f>IF(C30="Str",'Personal File'!$C$8,IF(C30="Dex",'Personal File'!$C$9,IF(C30="Con",'Personal File'!$C$10,IF(C30="Int",'Personal File'!$C$11,IF(C30="Wis",'Personal File'!$C$12,IF(C30="Cha",'Personal File'!$C$13))))))</f>
        <v>+3</v>
      </c>
      <c r="E30" s="379" t="str">
        <f t="shared" si="12"/>
        <v>Int (+3)</v>
      </c>
      <c r="F30" s="366" t="s">
        <v>62</v>
      </c>
      <c r="G30" s="366">
        <f t="shared" si="1"/>
        <v>3</v>
      </c>
      <c r="H30" s="308">
        <f t="shared" ca="1" si="2"/>
        <v>11</v>
      </c>
      <c r="I30" s="366">
        <f t="shared" ca="1" si="13"/>
        <v>14</v>
      </c>
      <c r="J30" s="367"/>
    </row>
    <row r="31" spans="1:10" s="334" customFormat="1" ht="16.5">
      <c r="A31" s="376" t="s">
        <v>96</v>
      </c>
      <c r="B31" s="362">
        <v>0</v>
      </c>
      <c r="C31" s="377" t="s">
        <v>32</v>
      </c>
      <c r="D31" s="378" t="str">
        <f>IF(C31="Str",'Personal File'!$C$8,IF(C31="Dex",'Personal File'!$C$9,IF(C31="Con",'Personal File'!$C$10,IF(C31="Int",'Personal File'!$C$11,IF(C31="Wis",'Personal File'!$C$12,IF(C31="Cha",'Personal File'!$C$13))))))</f>
        <v>+3</v>
      </c>
      <c r="E31" s="379" t="str">
        <f t="shared" ref="E31" si="14">CONCATENATE(C31," (",D31,")")</f>
        <v>Int (+3)</v>
      </c>
      <c r="F31" s="366" t="s">
        <v>62</v>
      </c>
      <c r="G31" s="366">
        <f t="shared" si="1"/>
        <v>3</v>
      </c>
      <c r="H31" s="308">
        <f t="shared" ca="1" si="2"/>
        <v>15</v>
      </c>
      <c r="I31" s="366">
        <f t="shared" ref="I31" ca="1" si="15">SUM(G31:H31)</f>
        <v>18</v>
      </c>
      <c r="J31" s="367"/>
    </row>
    <row r="32" spans="1:10" s="334" customFormat="1" ht="16.5">
      <c r="A32" s="376" t="s">
        <v>107</v>
      </c>
      <c r="B32" s="362">
        <v>0</v>
      </c>
      <c r="C32" s="377" t="s">
        <v>32</v>
      </c>
      <c r="D32" s="378" t="str">
        <f>IF(C32="Str",'Personal File'!$C$8,IF(C32="Dex",'Personal File'!$C$9,IF(C32="Con",'Personal File'!$C$10,IF(C32="Int",'Personal File'!$C$11,IF(C32="Wis",'Personal File'!$C$12,IF(C32="Cha",'Personal File'!$C$13))))))</f>
        <v>+3</v>
      </c>
      <c r="E32" s="379" t="str">
        <f t="shared" si="11"/>
        <v>Int (+3)</v>
      </c>
      <c r="F32" s="366" t="s">
        <v>62</v>
      </c>
      <c r="G32" s="366">
        <f t="shared" si="1"/>
        <v>3</v>
      </c>
      <c r="H32" s="308">
        <f t="shared" ca="1" si="2"/>
        <v>7</v>
      </c>
      <c r="I32" s="366">
        <f t="shared" ca="1" si="6"/>
        <v>10</v>
      </c>
      <c r="J32" s="367"/>
    </row>
    <row r="33" spans="1:10" s="334" customFormat="1" ht="16.5">
      <c r="A33" s="380" t="s">
        <v>53</v>
      </c>
      <c r="B33" s="323">
        <v>5</v>
      </c>
      <c r="C33" s="381" t="s">
        <v>33</v>
      </c>
      <c r="D33" s="382">
        <f>IF(C33="Str",'Personal File'!$C$8,IF(C33="Dex",'Personal File'!$C$9,IF(C33="Con",'Personal File'!$C$10,IF(C33="Int",'Personal File'!$C$11,IF(C33="Wis",'Personal File'!$C$12,IF(C33="Cha",'Personal File'!$C$13))))))</f>
        <v>-1</v>
      </c>
      <c r="E33" s="383" t="str">
        <f t="shared" si="4"/>
        <v>Wis (-1)</v>
      </c>
      <c r="F33" s="327" t="s">
        <v>97</v>
      </c>
      <c r="G33" s="327">
        <f t="shared" si="1"/>
        <v>6</v>
      </c>
      <c r="H33" s="308">
        <f t="shared" ca="1" si="2"/>
        <v>6</v>
      </c>
      <c r="I33" s="327">
        <f t="shared" ca="1" si="6"/>
        <v>12</v>
      </c>
      <c r="J33" s="328"/>
    </row>
    <row r="34" spans="1:10" s="334" customFormat="1" ht="16.5">
      <c r="A34" s="330" t="s">
        <v>19</v>
      </c>
      <c r="B34" s="323">
        <v>5</v>
      </c>
      <c r="C34" s="331" t="s">
        <v>34</v>
      </c>
      <c r="D34" s="332" t="str">
        <f>IF(C34="Str",'Personal File'!$C$8,IF(C34="Dex",'Personal File'!$C$9,IF(C34="Con",'Personal File'!$C$10,IF(C34="Int",'Personal File'!$C$11,IF(C34="Wis",'Personal File'!$C$12,IF(C34="Cha",'Personal File'!$C$13))))))</f>
        <v>+3</v>
      </c>
      <c r="E34" s="333" t="str">
        <f t="shared" si="4"/>
        <v>Dex (+3)</v>
      </c>
      <c r="F34" s="327" t="s">
        <v>187</v>
      </c>
      <c r="G34" s="327">
        <f t="shared" si="1"/>
        <v>12</v>
      </c>
      <c r="H34" s="308">
        <f t="shared" ca="1" si="2"/>
        <v>11</v>
      </c>
      <c r="I34" s="327">
        <f t="shared" ca="1" si="6"/>
        <v>23</v>
      </c>
      <c r="J34" s="328"/>
    </row>
    <row r="35" spans="1:10" s="334" customFormat="1" ht="16.5">
      <c r="A35" s="330" t="s">
        <v>54</v>
      </c>
      <c r="B35" s="323">
        <v>5</v>
      </c>
      <c r="C35" s="331" t="s">
        <v>34</v>
      </c>
      <c r="D35" s="332" t="str">
        <f>IF(C35="Str",'Personal File'!$C$8,IF(C35="Dex",'Personal File'!$C$9,IF(C35="Con",'Personal File'!$C$10,IF(C35="Int",'Personal File'!$C$11,IF(C35="Wis",'Personal File'!$C$12,IF(C35="Cha",'Personal File'!$C$13))))))</f>
        <v>+3</v>
      </c>
      <c r="E35" s="333" t="str">
        <f t="shared" si="4"/>
        <v>Dex (+3)</v>
      </c>
      <c r="F35" s="327" t="s">
        <v>97</v>
      </c>
      <c r="G35" s="327">
        <f t="shared" si="1"/>
        <v>10</v>
      </c>
      <c r="H35" s="308">
        <f t="shared" ca="1" si="2"/>
        <v>15</v>
      </c>
      <c r="I35" s="327">
        <f t="shared" ca="1" si="6"/>
        <v>25</v>
      </c>
      <c r="J35" s="328"/>
    </row>
    <row r="36" spans="1:10" ht="16.5">
      <c r="A36" s="335" t="s">
        <v>99</v>
      </c>
      <c r="B36" s="262">
        <v>0</v>
      </c>
      <c r="C36" s="336" t="s">
        <v>30</v>
      </c>
      <c r="D36" s="337" t="str">
        <f>IF(C36="Str",'Personal File'!$C$8,IF(C36="Dex",'Personal File'!$C$9,IF(C36="Con",'Personal File'!$C$10,IF(C36="Int",'Personal File'!$C$11,IF(C36="Wis",'Personal File'!$C$12,IF(C36="Cha",'Personal File'!$C$13))))))</f>
        <v>+0</v>
      </c>
      <c r="E36" s="338" t="str">
        <f t="shared" si="4"/>
        <v>Cha (+0)</v>
      </c>
      <c r="F36" s="339" t="s">
        <v>62</v>
      </c>
      <c r="G36" s="339">
        <f t="shared" si="1"/>
        <v>0</v>
      </c>
      <c r="H36" s="308">
        <f t="shared" ca="1" si="2"/>
        <v>12</v>
      </c>
      <c r="I36" s="339">
        <f t="shared" ca="1" si="6"/>
        <v>12</v>
      </c>
      <c r="J36" s="340"/>
    </row>
    <row r="37" spans="1:10" ht="16.5">
      <c r="A37" s="384" t="s">
        <v>169</v>
      </c>
      <c r="B37" s="323">
        <v>1</v>
      </c>
      <c r="C37" s="381" t="s">
        <v>33</v>
      </c>
      <c r="D37" s="382">
        <f>IF(C37="Str",'Personal File'!$C$8,IF(C37="Dex",'Personal File'!$C$9,IF(C37="Con",'Personal File'!$C$10,IF(C37="Int",'Personal File'!$C$11,IF(C37="Wis",'Personal File'!$C$12,IF(C37="Cha",'Personal File'!$C$13))))))</f>
        <v>-1</v>
      </c>
      <c r="E37" s="383" t="str">
        <f t="shared" ref="E37" si="16">CONCATENATE(C37," (",D37,")")</f>
        <v>Wis (-1)</v>
      </c>
      <c r="F37" s="327" t="s">
        <v>62</v>
      </c>
      <c r="G37" s="327">
        <f t="shared" si="1"/>
        <v>0</v>
      </c>
      <c r="H37" s="308">
        <f t="shared" ca="1" si="2"/>
        <v>18</v>
      </c>
      <c r="I37" s="327">
        <f t="shared" ca="1" si="6"/>
        <v>18</v>
      </c>
      <c r="J37" s="328"/>
    </row>
    <row r="38" spans="1:10" ht="16.5">
      <c r="A38" s="354" t="s">
        <v>20</v>
      </c>
      <c r="B38" s="262">
        <v>0</v>
      </c>
      <c r="C38" s="355" t="s">
        <v>34</v>
      </c>
      <c r="D38" s="356" t="str">
        <f>IF(C38="Str",'Personal File'!$C$8,IF(C38="Dex",'Personal File'!$C$9,IF(C38="Con",'Personal File'!$C$10,IF(C38="Int",'Personal File'!$C$11,IF(C38="Wis",'Personal File'!$C$12,IF(C38="Cha",'Personal File'!$C$13))))))</f>
        <v>+3</v>
      </c>
      <c r="E38" s="312" t="str">
        <f t="shared" si="4"/>
        <v>Dex (+3)</v>
      </c>
      <c r="F38" s="339" t="s">
        <v>62</v>
      </c>
      <c r="G38" s="339">
        <f t="shared" si="1"/>
        <v>3</v>
      </c>
      <c r="H38" s="308">
        <f t="shared" ca="1" si="2"/>
        <v>1</v>
      </c>
      <c r="I38" s="339">
        <f t="shared" ca="1" si="6"/>
        <v>4</v>
      </c>
      <c r="J38" s="340"/>
    </row>
    <row r="39" spans="1:10" ht="16.5">
      <c r="A39" s="322" t="s">
        <v>21</v>
      </c>
      <c r="B39" s="323">
        <v>6</v>
      </c>
      <c r="C39" s="324" t="s">
        <v>32</v>
      </c>
      <c r="D39" s="325" t="str">
        <f>IF(C39="Str",'Personal File'!$C$8,IF(C39="Dex",'Personal File'!$C$9,IF(C39="Con",'Personal File'!$C$10,IF(C39="Int",'Personal File'!$C$11,IF(C39="Wis",'Personal File'!$C$12,IF(C39="Cha",'Personal File'!$C$13))))))</f>
        <v>+3</v>
      </c>
      <c r="E39" s="326" t="str">
        <f t="shared" si="4"/>
        <v>Int (+3)</v>
      </c>
      <c r="F39" s="327" t="s">
        <v>62</v>
      </c>
      <c r="G39" s="327">
        <f t="shared" si="1"/>
        <v>9</v>
      </c>
      <c r="H39" s="308">
        <f t="shared" ca="1" si="2"/>
        <v>4</v>
      </c>
      <c r="I39" s="327">
        <f t="shared" ca="1" si="6"/>
        <v>13</v>
      </c>
      <c r="J39" s="328"/>
    </row>
    <row r="40" spans="1:10" ht="16.5">
      <c r="A40" s="380" t="s">
        <v>55</v>
      </c>
      <c r="B40" s="323">
        <v>4</v>
      </c>
      <c r="C40" s="381" t="s">
        <v>33</v>
      </c>
      <c r="D40" s="382">
        <f>IF(C40="Str",'Personal File'!$C$8,IF(C40="Dex",'Personal File'!$C$9,IF(C40="Con",'Personal File'!$C$10,IF(C40="Int",'Personal File'!$C$11,IF(C40="Wis",'Personal File'!$C$12,IF(C40="Cha",'Personal File'!$C$13))))))</f>
        <v>-1</v>
      </c>
      <c r="E40" s="383" t="str">
        <f t="shared" si="4"/>
        <v>Wis (-1)</v>
      </c>
      <c r="F40" s="327" t="s">
        <v>62</v>
      </c>
      <c r="G40" s="327">
        <f t="shared" si="1"/>
        <v>3</v>
      </c>
      <c r="H40" s="308">
        <f t="shared" ca="1" si="2"/>
        <v>18</v>
      </c>
      <c r="I40" s="327">
        <f t="shared" ca="1" si="6"/>
        <v>21</v>
      </c>
      <c r="J40" s="328"/>
    </row>
    <row r="41" spans="1:10" ht="16.5">
      <c r="A41" s="330" t="s">
        <v>88</v>
      </c>
      <c r="B41" s="323">
        <v>1</v>
      </c>
      <c r="C41" s="331" t="s">
        <v>34</v>
      </c>
      <c r="D41" s="332" t="str">
        <f>IF(C41="Str",'Personal File'!$C$8,IF(C41="Dex",'Personal File'!$C$9,IF(C41="Con",'Personal File'!$C$10,IF(C41="Int",'Personal File'!$C$11,IF(C41="Wis",'Personal File'!$C$12,IF(C41="Cha",'Personal File'!$C$13))))))</f>
        <v>+3</v>
      </c>
      <c r="E41" s="333" t="str">
        <f t="shared" si="4"/>
        <v>Dex (+3)</v>
      </c>
      <c r="F41" s="327" t="s">
        <v>62</v>
      </c>
      <c r="G41" s="327">
        <f t="shared" si="1"/>
        <v>4</v>
      </c>
      <c r="H41" s="308">
        <f t="shared" ca="1" si="2"/>
        <v>12</v>
      </c>
      <c r="I41" s="327">
        <f t="shared" ca="1" si="6"/>
        <v>16</v>
      </c>
      <c r="J41" s="328"/>
    </row>
    <row r="42" spans="1:10" ht="16.5">
      <c r="A42" s="376" t="s">
        <v>86</v>
      </c>
      <c r="B42" s="362">
        <v>0</v>
      </c>
      <c r="C42" s="377" t="s">
        <v>32</v>
      </c>
      <c r="D42" s="378" t="str">
        <f>IF(C42="Str",'Personal File'!$C$8,IF(C42="Dex",'Personal File'!$C$9,IF(C42="Con",'Personal File'!$C$10,IF(C42="Int",'Personal File'!$C$11,IF(C42="Wis",'Personal File'!$C$12,IF(C42="Cha",'Personal File'!$C$13))))))</f>
        <v>+3</v>
      </c>
      <c r="E42" s="379" t="str">
        <f t="shared" si="4"/>
        <v>Int (+3)</v>
      </c>
      <c r="F42" s="366" t="s">
        <v>62</v>
      </c>
      <c r="G42" s="366">
        <f t="shared" si="1"/>
        <v>3</v>
      </c>
      <c r="H42" s="308">
        <f t="shared" ca="1" si="2"/>
        <v>16</v>
      </c>
      <c r="I42" s="366">
        <f t="shared" ca="1" si="6"/>
        <v>19</v>
      </c>
      <c r="J42" s="385"/>
    </row>
    <row r="43" spans="1:10" ht="16.5">
      <c r="A43" s="322" t="s">
        <v>56</v>
      </c>
      <c r="B43" s="323">
        <v>5</v>
      </c>
      <c r="C43" s="324" t="s">
        <v>32</v>
      </c>
      <c r="D43" s="325" t="str">
        <f>IF(C43="Str",'Personal File'!$C$8,IF(C43="Dex",'Personal File'!$C$9,IF(C43="Con",'Personal File'!$C$10,IF(C43="Int",'Personal File'!$C$11,IF(C43="Wis",'Personal File'!$C$12,IF(C43="Cha",'Personal File'!$C$13))))))</f>
        <v>+3</v>
      </c>
      <c r="E43" s="326" t="str">
        <f t="shared" si="4"/>
        <v>Int (+3)</v>
      </c>
      <c r="F43" s="327" t="s">
        <v>62</v>
      </c>
      <c r="G43" s="327">
        <f t="shared" si="1"/>
        <v>8</v>
      </c>
      <c r="H43" s="308">
        <f t="shared" ca="1" si="2"/>
        <v>18</v>
      </c>
      <c r="I43" s="327">
        <f t="shared" ca="1" si="6"/>
        <v>26</v>
      </c>
      <c r="J43" s="386"/>
    </row>
    <row r="44" spans="1:10" ht="16.5">
      <c r="A44" s="380" t="s">
        <v>57</v>
      </c>
      <c r="B44" s="323">
        <v>6</v>
      </c>
      <c r="C44" s="381" t="s">
        <v>33</v>
      </c>
      <c r="D44" s="382">
        <f>IF(C44="Str",'Personal File'!$C$8,IF(C44="Dex",'Personal File'!$C$9,IF(C44="Con",'Personal File'!$C$10,IF(C44="Int",'Personal File'!$C$11,IF(C44="Wis",'Personal File'!$C$12,IF(C44="Cha",'Personal File'!$C$13))))))</f>
        <v>-1</v>
      </c>
      <c r="E44" s="383" t="str">
        <f t="shared" si="4"/>
        <v>Wis (-1)</v>
      </c>
      <c r="F44" s="327" t="s">
        <v>97</v>
      </c>
      <c r="G44" s="327">
        <f t="shared" si="1"/>
        <v>7</v>
      </c>
      <c r="H44" s="308">
        <f t="shared" ca="1" si="2"/>
        <v>16</v>
      </c>
      <c r="I44" s="327">
        <f t="shared" ca="1" si="6"/>
        <v>23</v>
      </c>
      <c r="J44" s="328"/>
    </row>
    <row r="45" spans="1:10" ht="16.5">
      <c r="A45" s="368" t="s">
        <v>89</v>
      </c>
      <c r="B45" s="262">
        <v>0</v>
      </c>
      <c r="C45" s="369" t="s">
        <v>33</v>
      </c>
      <c r="D45" s="370">
        <f>IF(C45="Str",'Personal File'!$C$8,IF(C45="Dex",'Personal File'!$C$9,IF(C45="Con",'Personal File'!$C$10,IF(C45="Int",'Personal File'!$C$11,IF(C45="Wis",'Personal File'!$C$12,IF(C45="Cha",'Personal File'!$C$13))))))</f>
        <v>-1</v>
      </c>
      <c r="E45" s="371" t="str">
        <f t="shared" si="4"/>
        <v>Wis (-1)</v>
      </c>
      <c r="F45" s="339" t="s">
        <v>62</v>
      </c>
      <c r="G45" s="339">
        <f t="shared" si="1"/>
        <v>-1</v>
      </c>
      <c r="H45" s="308">
        <f t="shared" ca="1" si="2"/>
        <v>13</v>
      </c>
      <c r="I45" s="339">
        <f t="shared" ca="1" si="6"/>
        <v>12</v>
      </c>
      <c r="J45" s="387"/>
    </row>
    <row r="46" spans="1:10" ht="16.5">
      <c r="A46" s="372" t="s">
        <v>22</v>
      </c>
      <c r="B46" s="262">
        <v>0</v>
      </c>
      <c r="C46" s="373" t="s">
        <v>35</v>
      </c>
      <c r="D46" s="374">
        <f>IF(C46="Str",'Personal File'!$C$8,IF(C46="Dex",'Personal File'!$C$9,IF(C46="Con",'Personal File'!$C$10,IF(C46="Int",'Personal File'!$C$11,IF(C46="Wis",'Personal File'!$C$12,IF(C46="Cha",'Personal File'!$C$13))))))</f>
        <v>-1</v>
      </c>
      <c r="E46" s="375" t="str">
        <f t="shared" si="4"/>
        <v>Str (-1)</v>
      </c>
      <c r="F46" s="339" t="s">
        <v>62</v>
      </c>
      <c r="G46" s="339">
        <f t="shared" si="1"/>
        <v>-1</v>
      </c>
      <c r="H46" s="308">
        <f t="shared" ca="1" si="2"/>
        <v>10</v>
      </c>
      <c r="I46" s="339">
        <f t="shared" ca="1" si="6"/>
        <v>9</v>
      </c>
      <c r="J46" s="340"/>
    </row>
    <row r="47" spans="1:10" ht="16.5">
      <c r="A47" s="330" t="s">
        <v>58</v>
      </c>
      <c r="B47" s="323">
        <v>3</v>
      </c>
      <c r="C47" s="331" t="s">
        <v>34</v>
      </c>
      <c r="D47" s="332" t="str">
        <f>IF(C47="Str",'Personal File'!$C$8,IF(C47="Dex",'Personal File'!$C$9,IF(C47="Con",'Personal File'!$C$10,IF(C47="Int",'Personal File'!$C$11,IF(C47="Wis",'Personal File'!$C$12,IF(C47="Cha",'Personal File'!$C$13))))))</f>
        <v>+3</v>
      </c>
      <c r="E47" s="333" t="str">
        <f t="shared" si="4"/>
        <v>Dex (+3)</v>
      </c>
      <c r="F47" s="327" t="s">
        <v>62</v>
      </c>
      <c r="G47" s="327">
        <f t="shared" si="1"/>
        <v>6</v>
      </c>
      <c r="H47" s="308">
        <f t="shared" ca="1" si="2"/>
        <v>10</v>
      </c>
      <c r="I47" s="327">
        <f t="shared" ca="1" si="6"/>
        <v>16</v>
      </c>
      <c r="J47" s="328"/>
    </row>
    <row r="48" spans="1:10" ht="16.5">
      <c r="A48" s="361" t="s">
        <v>59</v>
      </c>
      <c r="B48" s="362">
        <v>0</v>
      </c>
      <c r="C48" s="363" t="s">
        <v>30</v>
      </c>
      <c r="D48" s="364" t="str">
        <f>IF(C48="Str",'Personal File'!$C$8,IF(C48="Dex",'Personal File'!$C$9,IF(C48="Con",'Personal File'!$C$10,IF(C48="Int",'Personal File'!$C$11,IF(C48="Wis",'Personal File'!$C$12,IF(C48="Cha",'Personal File'!$C$13))))))</f>
        <v>+0</v>
      </c>
      <c r="E48" s="365" t="str">
        <f t="shared" si="4"/>
        <v>Cha (+0)</v>
      </c>
      <c r="F48" s="366" t="s">
        <v>62</v>
      </c>
      <c r="G48" s="366">
        <f t="shared" si="1"/>
        <v>0</v>
      </c>
      <c r="H48" s="308">
        <f t="shared" ref="H48:H49" ca="1" si="17">RANDBETWEEN(1,20)</f>
        <v>18</v>
      </c>
      <c r="I48" s="366">
        <f t="shared" ca="1" si="6"/>
        <v>18</v>
      </c>
      <c r="J48" s="367"/>
    </row>
    <row r="49" spans="1:10" ht="17.25" thickBot="1">
      <c r="A49" s="388" t="s">
        <v>60</v>
      </c>
      <c r="B49" s="389">
        <v>0</v>
      </c>
      <c r="C49" s="390" t="s">
        <v>34</v>
      </c>
      <c r="D49" s="391" t="str">
        <f>IF(C49="Str",'Personal File'!$C$8,IF(C49="Dex",'Personal File'!$C$9,IF(C49="Con",'Personal File'!$C$10,IF(C49="Int",'Personal File'!$C$11,IF(C49="Wis",'Personal File'!$C$12,IF(C49="Cha",'Personal File'!$C$13))))))</f>
        <v>+3</v>
      </c>
      <c r="E49" s="392" t="str">
        <f t="shared" si="4"/>
        <v>Dex (+3)</v>
      </c>
      <c r="F49" s="393" t="s">
        <v>62</v>
      </c>
      <c r="G49" s="393">
        <f t="shared" si="1"/>
        <v>3</v>
      </c>
      <c r="H49" s="394">
        <f t="shared" ca="1" si="17"/>
        <v>4</v>
      </c>
      <c r="I49" s="393">
        <f t="shared" ca="1" si="6"/>
        <v>7</v>
      </c>
      <c r="J49" s="395"/>
    </row>
    <row r="50" spans="1:10" ht="16.5" thickTop="1">
      <c r="B50" s="397">
        <f>SUM(B6:B49)</f>
        <v>65</v>
      </c>
      <c r="E50" s="397">
        <f>SUM(E51:E54)</f>
        <v>65</v>
      </c>
    </row>
    <row r="51" spans="1:10">
      <c r="B51" s="397"/>
      <c r="E51" s="80">
        <v>44</v>
      </c>
      <c r="F51" s="400" t="s">
        <v>167</v>
      </c>
    </row>
    <row r="52" spans="1:10">
      <c r="E52" s="80">
        <v>5</v>
      </c>
      <c r="F52" s="400" t="s">
        <v>168</v>
      </c>
    </row>
    <row r="53" spans="1:10">
      <c r="E53" s="80">
        <v>11</v>
      </c>
      <c r="F53" s="400" t="s">
        <v>286</v>
      </c>
    </row>
    <row r="54" spans="1:10">
      <c r="E54" s="80">
        <v>5</v>
      </c>
      <c r="F54" s="400" t="s">
        <v>168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showGridLines="0" workbookViewId="0">
      <pane ySplit="2" topLeftCell="A3" activePane="bottomLeft" state="frozen"/>
      <selection pane="bottomLeft" activeCell="A3" sqref="A3"/>
    </sheetView>
  </sheetViews>
  <sheetFormatPr defaultColWidth="13" defaultRowHeight="15.75"/>
  <cols>
    <col min="1" max="1" width="20.625" style="298" customWidth="1"/>
    <col min="2" max="2" width="6.25" style="298" bestFit="1" customWidth="1"/>
    <col min="3" max="3" width="13.375" style="299" bestFit="1" customWidth="1"/>
    <col min="4" max="4" width="11.25" style="299" bestFit="1" customWidth="1"/>
    <col min="5" max="5" width="7.25" style="299" bestFit="1" customWidth="1"/>
    <col min="6" max="6" width="11.375" style="299" bestFit="1" customWidth="1"/>
    <col min="7" max="7" width="9.875" style="299" bestFit="1" customWidth="1"/>
    <col min="8" max="8" width="27.875" style="298" bestFit="1" customWidth="1"/>
    <col min="9" max="9" width="13.125" style="268" bestFit="1" customWidth="1"/>
    <col min="10" max="16384" width="13" style="269"/>
  </cols>
  <sheetData>
    <row r="1" spans="1:9" ht="24" thickBot="1">
      <c r="A1" s="266" t="s">
        <v>216</v>
      </c>
      <c r="B1" s="267"/>
      <c r="C1" s="267"/>
      <c r="D1" s="267"/>
      <c r="E1" s="267"/>
      <c r="F1" s="267"/>
      <c r="G1" s="267"/>
      <c r="H1" s="267"/>
    </row>
    <row r="2" spans="1:9" s="275" customFormat="1" ht="17.25" thickBot="1">
      <c r="A2" s="270" t="s">
        <v>100</v>
      </c>
      <c r="B2" s="271" t="s">
        <v>103</v>
      </c>
      <c r="C2" s="271" t="s">
        <v>189</v>
      </c>
      <c r="D2" s="272" t="s">
        <v>190</v>
      </c>
      <c r="E2" s="272" t="s">
        <v>191</v>
      </c>
      <c r="F2" s="271" t="s">
        <v>192</v>
      </c>
      <c r="G2" s="271" t="s">
        <v>193</v>
      </c>
      <c r="H2" s="273" t="s">
        <v>194</v>
      </c>
      <c r="I2" s="274"/>
    </row>
    <row r="3" spans="1:9" ht="16.5">
      <c r="A3" s="276" t="s">
        <v>175</v>
      </c>
      <c r="B3" s="277">
        <v>0</v>
      </c>
      <c r="C3" s="29" t="s">
        <v>195</v>
      </c>
      <c r="D3" s="30" t="s">
        <v>196</v>
      </c>
      <c r="E3" s="278" t="s">
        <v>197</v>
      </c>
      <c r="F3" s="279" t="s">
        <v>198</v>
      </c>
      <c r="G3" s="31" t="s">
        <v>199</v>
      </c>
      <c r="H3" s="32" t="s">
        <v>139</v>
      </c>
    </row>
    <row r="4" spans="1:9" ht="16.5">
      <c r="A4" s="280" t="s">
        <v>217</v>
      </c>
      <c r="B4" s="281">
        <v>0</v>
      </c>
      <c r="C4" s="33" t="s">
        <v>218</v>
      </c>
      <c r="D4" s="26" t="s">
        <v>196</v>
      </c>
      <c r="E4" s="282" t="s">
        <v>197</v>
      </c>
      <c r="F4" s="34" t="s">
        <v>219</v>
      </c>
      <c r="G4" s="27" t="s">
        <v>220</v>
      </c>
      <c r="H4" s="35" t="s">
        <v>221</v>
      </c>
    </row>
    <row r="5" spans="1:9" ht="16.5">
      <c r="A5" s="280" t="s">
        <v>121</v>
      </c>
      <c r="B5" s="281">
        <v>0</v>
      </c>
      <c r="C5" s="33" t="s">
        <v>222</v>
      </c>
      <c r="D5" s="26" t="s">
        <v>196</v>
      </c>
      <c r="E5" s="26" t="s">
        <v>197</v>
      </c>
      <c r="F5" s="34" t="s">
        <v>206</v>
      </c>
      <c r="G5" s="27" t="s">
        <v>211</v>
      </c>
      <c r="H5" s="35" t="s">
        <v>223</v>
      </c>
    </row>
    <row r="6" spans="1:9" ht="16.5">
      <c r="A6" s="280" t="s">
        <v>224</v>
      </c>
      <c r="B6" s="281">
        <v>0</v>
      </c>
      <c r="C6" s="33" t="s">
        <v>225</v>
      </c>
      <c r="D6" s="26" t="s">
        <v>212</v>
      </c>
      <c r="E6" s="282" t="s">
        <v>197</v>
      </c>
      <c r="F6" s="34" t="s">
        <v>198</v>
      </c>
      <c r="G6" s="27" t="s">
        <v>226</v>
      </c>
      <c r="H6" s="35" t="s">
        <v>227</v>
      </c>
    </row>
    <row r="7" spans="1:9" ht="16.5">
      <c r="A7" s="280" t="s">
        <v>174</v>
      </c>
      <c r="B7" s="281">
        <v>0</v>
      </c>
      <c r="C7" s="33" t="s">
        <v>218</v>
      </c>
      <c r="D7" s="26" t="s">
        <v>196</v>
      </c>
      <c r="E7" s="26" t="s">
        <v>197</v>
      </c>
      <c r="F7" s="34" t="s">
        <v>228</v>
      </c>
      <c r="G7" s="27" t="s">
        <v>213</v>
      </c>
      <c r="H7" s="35" t="s">
        <v>229</v>
      </c>
    </row>
    <row r="8" spans="1:9" ht="16.5">
      <c r="A8" s="280" t="s">
        <v>230</v>
      </c>
      <c r="B8" s="281">
        <v>0</v>
      </c>
      <c r="C8" s="38" t="s">
        <v>231</v>
      </c>
      <c r="D8" s="26" t="s">
        <v>196</v>
      </c>
      <c r="E8" s="282" t="s">
        <v>197</v>
      </c>
      <c r="F8" s="34" t="s">
        <v>198</v>
      </c>
      <c r="G8" s="27" t="s">
        <v>199</v>
      </c>
      <c r="H8" s="36" t="s">
        <v>232</v>
      </c>
    </row>
    <row r="9" spans="1:9" ht="16.5">
      <c r="A9" s="280" t="s">
        <v>233</v>
      </c>
      <c r="B9" s="281">
        <v>0</v>
      </c>
      <c r="C9" s="33" t="s">
        <v>234</v>
      </c>
      <c r="D9" s="26" t="s">
        <v>196</v>
      </c>
      <c r="E9" s="282" t="s">
        <v>197</v>
      </c>
      <c r="F9" s="34" t="s">
        <v>198</v>
      </c>
      <c r="G9" s="27" t="s">
        <v>199</v>
      </c>
      <c r="H9" s="35" t="s">
        <v>136</v>
      </c>
    </row>
    <row r="10" spans="1:9" ht="16.5">
      <c r="A10" s="280" t="s">
        <v>200</v>
      </c>
      <c r="B10" s="281">
        <v>0</v>
      </c>
      <c r="C10" s="33" t="s">
        <v>201</v>
      </c>
      <c r="D10" s="25" t="s">
        <v>196</v>
      </c>
      <c r="E10" s="283" t="s">
        <v>197</v>
      </c>
      <c r="F10" s="284" t="s">
        <v>198</v>
      </c>
      <c r="G10" s="285" t="s">
        <v>199</v>
      </c>
      <c r="H10" s="35" t="s">
        <v>202</v>
      </c>
    </row>
    <row r="11" spans="1:9" ht="16.5">
      <c r="A11" s="280" t="s">
        <v>236</v>
      </c>
      <c r="B11" s="281">
        <v>0</v>
      </c>
      <c r="C11" s="38" t="s">
        <v>201</v>
      </c>
      <c r="D11" s="26" t="s">
        <v>237</v>
      </c>
      <c r="E11" s="282" t="s">
        <v>197</v>
      </c>
      <c r="F11" s="34" t="s">
        <v>198</v>
      </c>
      <c r="G11" s="27" t="s">
        <v>199</v>
      </c>
      <c r="H11" s="35" t="s">
        <v>215</v>
      </c>
    </row>
    <row r="12" spans="1:9" ht="16.5">
      <c r="A12" s="280" t="s">
        <v>122</v>
      </c>
      <c r="B12" s="281">
        <v>0</v>
      </c>
      <c r="C12" s="33" t="s">
        <v>222</v>
      </c>
      <c r="D12" s="26" t="s">
        <v>212</v>
      </c>
      <c r="E12" s="282" t="s">
        <v>197</v>
      </c>
      <c r="F12" s="34" t="s">
        <v>198</v>
      </c>
      <c r="G12" s="27" t="s">
        <v>214</v>
      </c>
      <c r="H12" s="35" t="s">
        <v>238</v>
      </c>
    </row>
    <row r="13" spans="1:9" ht="16.5">
      <c r="A13" s="280" t="s">
        <v>239</v>
      </c>
      <c r="B13" s="281">
        <v>0</v>
      </c>
      <c r="C13" s="38" t="s">
        <v>231</v>
      </c>
      <c r="D13" s="26" t="s">
        <v>196</v>
      </c>
      <c r="E13" s="282" t="s">
        <v>197</v>
      </c>
      <c r="F13" s="34" t="s">
        <v>204</v>
      </c>
      <c r="G13" s="27" t="s">
        <v>211</v>
      </c>
      <c r="H13" s="286" t="s">
        <v>240</v>
      </c>
      <c r="I13" s="287"/>
    </row>
    <row r="14" spans="1:9" s="268" customFormat="1" ht="16.5">
      <c r="A14" s="280" t="s">
        <v>241</v>
      </c>
      <c r="B14" s="281">
        <v>0</v>
      </c>
      <c r="C14" s="38" t="s">
        <v>231</v>
      </c>
      <c r="D14" s="26" t="s">
        <v>196</v>
      </c>
      <c r="E14" s="282" t="s">
        <v>197</v>
      </c>
      <c r="F14" s="34" t="s">
        <v>235</v>
      </c>
      <c r="G14" s="27" t="s">
        <v>199</v>
      </c>
      <c r="H14" s="36" t="s">
        <v>242</v>
      </c>
    </row>
    <row r="15" spans="1:9" s="268" customFormat="1" ht="16.5">
      <c r="A15" s="280" t="s">
        <v>176</v>
      </c>
      <c r="B15" s="281">
        <v>0</v>
      </c>
      <c r="C15" s="38" t="s">
        <v>201</v>
      </c>
      <c r="D15" s="26" t="s">
        <v>243</v>
      </c>
      <c r="E15" s="282" t="s">
        <v>197</v>
      </c>
      <c r="F15" s="34" t="s">
        <v>204</v>
      </c>
      <c r="G15" s="27" t="s">
        <v>207</v>
      </c>
      <c r="H15" s="36" t="s">
        <v>244</v>
      </c>
    </row>
    <row r="16" spans="1:9" ht="16.5">
      <c r="A16" s="280" t="s">
        <v>245</v>
      </c>
      <c r="B16" s="281">
        <v>0</v>
      </c>
      <c r="C16" s="38" t="s">
        <v>225</v>
      </c>
      <c r="D16" s="26" t="s">
        <v>205</v>
      </c>
      <c r="E16" s="282" t="s">
        <v>197</v>
      </c>
      <c r="F16" s="34" t="s">
        <v>206</v>
      </c>
      <c r="G16" s="27" t="s">
        <v>246</v>
      </c>
      <c r="H16" s="36" t="s">
        <v>247</v>
      </c>
    </row>
    <row r="17" spans="1:8" ht="16.5">
      <c r="A17" s="280" t="s">
        <v>156</v>
      </c>
      <c r="B17" s="281">
        <v>0</v>
      </c>
      <c r="C17" s="33" t="s">
        <v>203</v>
      </c>
      <c r="D17" s="26" t="s">
        <v>196</v>
      </c>
      <c r="E17" s="282" t="s">
        <v>197</v>
      </c>
      <c r="F17" s="34" t="s">
        <v>198</v>
      </c>
      <c r="G17" s="27" t="s">
        <v>248</v>
      </c>
      <c r="H17" s="35" t="s">
        <v>249</v>
      </c>
    </row>
    <row r="18" spans="1:8" ht="16.5">
      <c r="A18" s="280" t="s">
        <v>250</v>
      </c>
      <c r="B18" s="281">
        <v>0</v>
      </c>
      <c r="C18" s="38" t="s">
        <v>203</v>
      </c>
      <c r="D18" s="26" t="s">
        <v>196</v>
      </c>
      <c r="E18" s="282" t="s">
        <v>197</v>
      </c>
      <c r="F18" s="34" t="s">
        <v>251</v>
      </c>
      <c r="G18" s="27" t="s">
        <v>199</v>
      </c>
      <c r="H18" s="36" t="s">
        <v>208</v>
      </c>
    </row>
    <row r="19" spans="1:8" ht="16.5">
      <c r="A19" s="280" t="s">
        <v>157</v>
      </c>
      <c r="B19" s="281">
        <v>0</v>
      </c>
      <c r="C19" s="33" t="s">
        <v>203</v>
      </c>
      <c r="D19" s="26" t="s">
        <v>205</v>
      </c>
      <c r="E19" s="282" t="s">
        <v>197</v>
      </c>
      <c r="F19" s="34" t="s">
        <v>206</v>
      </c>
      <c r="G19" s="27" t="s">
        <v>207</v>
      </c>
      <c r="H19" s="36" t="s">
        <v>208</v>
      </c>
    </row>
    <row r="20" spans="1:8" ht="16.5">
      <c r="A20" s="280" t="s">
        <v>252</v>
      </c>
      <c r="B20" s="281">
        <v>0</v>
      </c>
      <c r="C20" s="33" t="s">
        <v>203</v>
      </c>
      <c r="D20" s="26" t="s">
        <v>205</v>
      </c>
      <c r="E20" s="282" t="s">
        <v>197</v>
      </c>
      <c r="F20" s="34" t="s">
        <v>198</v>
      </c>
      <c r="G20" s="27" t="s">
        <v>199</v>
      </c>
      <c r="H20" s="36" t="s">
        <v>253</v>
      </c>
    </row>
    <row r="21" spans="1:8" ht="16.5">
      <c r="A21" s="280" t="s">
        <v>123</v>
      </c>
      <c r="B21" s="281">
        <v>0</v>
      </c>
      <c r="C21" s="33" t="s">
        <v>218</v>
      </c>
      <c r="D21" s="26" t="s">
        <v>196</v>
      </c>
      <c r="E21" s="282" t="s">
        <v>197</v>
      </c>
      <c r="F21" s="34" t="s">
        <v>251</v>
      </c>
      <c r="G21" s="27" t="s">
        <v>254</v>
      </c>
      <c r="H21" s="35" t="s">
        <v>255</v>
      </c>
    </row>
    <row r="22" spans="1:8" ht="16.5">
      <c r="A22" s="280" t="s">
        <v>209</v>
      </c>
      <c r="B22" s="281">
        <v>0</v>
      </c>
      <c r="C22" s="33" t="s">
        <v>195</v>
      </c>
      <c r="D22" s="26" t="s">
        <v>196</v>
      </c>
      <c r="E22" s="282" t="s">
        <v>197</v>
      </c>
      <c r="F22" s="34" t="s">
        <v>198</v>
      </c>
      <c r="G22" s="27" t="s">
        <v>199</v>
      </c>
      <c r="H22" s="35" t="s">
        <v>139</v>
      </c>
    </row>
    <row r="23" spans="1:8" ht="16.5">
      <c r="A23" s="280" t="s">
        <v>256</v>
      </c>
      <c r="B23" s="281">
        <v>0</v>
      </c>
      <c r="C23" s="38" t="s">
        <v>218</v>
      </c>
      <c r="D23" s="26" t="s">
        <v>205</v>
      </c>
      <c r="E23" s="282" t="s">
        <v>197</v>
      </c>
      <c r="F23" s="34" t="s">
        <v>235</v>
      </c>
      <c r="G23" s="27" t="s">
        <v>207</v>
      </c>
      <c r="H23" s="36" t="s">
        <v>257</v>
      </c>
    </row>
    <row r="24" spans="1:8" ht="16.5">
      <c r="A24" s="280" t="s">
        <v>258</v>
      </c>
      <c r="B24" s="281">
        <v>0</v>
      </c>
      <c r="C24" s="33" t="s">
        <v>210</v>
      </c>
      <c r="D24" s="26" t="s">
        <v>259</v>
      </c>
      <c r="E24" s="282" t="s">
        <v>197</v>
      </c>
      <c r="F24" s="34" t="s">
        <v>204</v>
      </c>
      <c r="G24" s="27" t="s">
        <v>211</v>
      </c>
      <c r="H24" s="35" t="s">
        <v>260</v>
      </c>
    </row>
    <row r="25" spans="1:8" ht="16.5">
      <c r="A25" s="280" t="s">
        <v>261</v>
      </c>
      <c r="B25" s="281">
        <v>0</v>
      </c>
      <c r="C25" s="33" t="s">
        <v>201</v>
      </c>
      <c r="D25" s="26" t="s">
        <v>196</v>
      </c>
      <c r="E25" s="282" t="s">
        <v>197</v>
      </c>
      <c r="F25" s="34" t="s">
        <v>198</v>
      </c>
      <c r="G25" s="27" t="s">
        <v>199</v>
      </c>
      <c r="H25" s="35" t="s">
        <v>262</v>
      </c>
    </row>
    <row r="26" spans="1:8" ht="16.5">
      <c r="A26" s="288" t="s">
        <v>263</v>
      </c>
      <c r="B26" s="289">
        <v>0</v>
      </c>
      <c r="C26" s="290" t="s">
        <v>234</v>
      </c>
      <c r="D26" s="28" t="s">
        <v>212</v>
      </c>
      <c r="E26" s="291" t="s">
        <v>197</v>
      </c>
      <c r="F26" s="292" t="s">
        <v>204</v>
      </c>
      <c r="G26" s="292" t="s">
        <v>214</v>
      </c>
      <c r="H26" s="293" t="s">
        <v>264</v>
      </c>
    </row>
    <row r="27" spans="1:8" ht="16.5">
      <c r="A27" s="280" t="s">
        <v>273</v>
      </c>
      <c r="B27" s="37">
        <v>1</v>
      </c>
      <c r="C27" s="38" t="s">
        <v>231</v>
      </c>
      <c r="D27" s="26" t="s">
        <v>259</v>
      </c>
      <c r="E27" s="282" t="s">
        <v>197</v>
      </c>
      <c r="F27" s="34" t="s">
        <v>235</v>
      </c>
      <c r="G27" s="27" t="s">
        <v>207</v>
      </c>
      <c r="H27" s="36" t="s">
        <v>274</v>
      </c>
    </row>
    <row r="28" spans="1:8" ht="16.5">
      <c r="A28" s="280" t="s">
        <v>271</v>
      </c>
      <c r="B28" s="37">
        <v>1</v>
      </c>
      <c r="C28" s="38" t="s">
        <v>231</v>
      </c>
      <c r="D28" s="26" t="s">
        <v>196</v>
      </c>
      <c r="E28" s="282" t="s">
        <v>197</v>
      </c>
      <c r="F28" s="34" t="s">
        <v>228</v>
      </c>
      <c r="G28" s="27" t="s">
        <v>213</v>
      </c>
      <c r="H28" s="36" t="s">
        <v>272</v>
      </c>
    </row>
    <row r="29" spans="1:8" ht="16.5">
      <c r="A29" s="280" t="s">
        <v>179</v>
      </c>
      <c r="B29" s="37">
        <v>1</v>
      </c>
      <c r="C29" s="38" t="s">
        <v>195</v>
      </c>
      <c r="D29" s="26" t="s">
        <v>205</v>
      </c>
      <c r="E29" s="282" t="s">
        <v>197</v>
      </c>
      <c r="F29" s="34" t="s">
        <v>204</v>
      </c>
      <c r="G29" s="27" t="s">
        <v>267</v>
      </c>
      <c r="H29" s="36" t="s">
        <v>249</v>
      </c>
    </row>
    <row r="30" spans="1:8" ht="16.5">
      <c r="A30" s="280" t="s">
        <v>304</v>
      </c>
      <c r="B30" s="37">
        <v>1</v>
      </c>
      <c r="C30" s="38" t="s">
        <v>210</v>
      </c>
      <c r="D30" s="26" t="s">
        <v>259</v>
      </c>
      <c r="E30" s="282" t="s">
        <v>197</v>
      </c>
      <c r="F30" s="34" t="s">
        <v>204</v>
      </c>
      <c r="G30" s="27" t="s">
        <v>213</v>
      </c>
      <c r="H30" s="71" t="s">
        <v>303</v>
      </c>
    </row>
    <row r="31" spans="1:8" ht="16.5">
      <c r="A31" s="280" t="s">
        <v>302</v>
      </c>
      <c r="B31" s="37">
        <v>1</v>
      </c>
      <c r="C31" s="38" t="s">
        <v>203</v>
      </c>
      <c r="D31" s="26" t="s">
        <v>212</v>
      </c>
      <c r="E31" s="282" t="s">
        <v>197</v>
      </c>
      <c r="F31" s="34" t="s">
        <v>198</v>
      </c>
      <c r="G31" s="27" t="s">
        <v>213</v>
      </c>
      <c r="H31" s="36" t="s">
        <v>257</v>
      </c>
    </row>
    <row r="32" spans="1:8" ht="16.5">
      <c r="A32" s="280" t="s">
        <v>178</v>
      </c>
      <c r="B32" s="37">
        <v>1</v>
      </c>
      <c r="C32" s="38" t="s">
        <v>210</v>
      </c>
      <c r="D32" s="26" t="s">
        <v>196</v>
      </c>
      <c r="E32" s="282" t="s">
        <v>197</v>
      </c>
      <c r="F32" s="34" t="s">
        <v>235</v>
      </c>
      <c r="G32" s="27" t="s">
        <v>213</v>
      </c>
      <c r="H32" s="294" t="s">
        <v>270</v>
      </c>
    </row>
    <row r="33" spans="1:8" ht="16.5">
      <c r="A33" s="280" t="s">
        <v>268</v>
      </c>
      <c r="B33" s="37">
        <v>1</v>
      </c>
      <c r="C33" s="38" t="s">
        <v>225</v>
      </c>
      <c r="D33" s="26" t="s">
        <v>259</v>
      </c>
      <c r="E33" s="282" t="s">
        <v>197</v>
      </c>
      <c r="F33" s="34" t="s">
        <v>206</v>
      </c>
      <c r="G33" s="27" t="s">
        <v>213</v>
      </c>
      <c r="H33" s="36" t="s">
        <v>269</v>
      </c>
    </row>
    <row r="34" spans="1:8" ht="17.25" thickBot="1">
      <c r="A34" s="295" t="s">
        <v>177</v>
      </c>
      <c r="B34" s="296">
        <v>1</v>
      </c>
      <c r="C34" s="40" t="s">
        <v>231</v>
      </c>
      <c r="D34" s="39" t="s">
        <v>265</v>
      </c>
      <c r="E34" s="297" t="s">
        <v>197</v>
      </c>
      <c r="F34" s="41" t="s">
        <v>235</v>
      </c>
      <c r="G34" s="41" t="s">
        <v>246</v>
      </c>
      <c r="H34" s="42" t="s">
        <v>266</v>
      </c>
    </row>
    <row r="35" spans="1:8" ht="16.5" thickTop="1"/>
  </sheetData>
  <sortState ref="A3:H32">
    <sortCondition ref="B3:B32"/>
    <sortCondition ref="A3:A3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ColWidth="10.625" defaultRowHeight="16.5"/>
  <cols>
    <col min="1" max="1" width="22.625" style="193" bestFit="1" customWidth="1"/>
    <col min="2" max="2" width="6.25" style="193" bestFit="1" customWidth="1"/>
    <col min="3" max="3" width="4.125" style="193" bestFit="1" customWidth="1"/>
    <col min="4" max="4" width="6.375" style="193" bestFit="1" customWidth="1"/>
    <col min="5" max="5" width="1.875" style="193" customWidth="1"/>
    <col min="6" max="6" width="16.5" style="193" bestFit="1" customWidth="1"/>
    <col min="7" max="7" width="3.5" style="193" bestFit="1" customWidth="1"/>
    <col min="8" max="8" width="3.375" style="193" bestFit="1" customWidth="1"/>
    <col min="9" max="9" width="3.875" style="193" bestFit="1" customWidth="1"/>
    <col min="10" max="10" width="3.625" style="193" bestFit="1" customWidth="1"/>
    <col min="11" max="14" width="3.5" style="193" bestFit="1" customWidth="1"/>
    <col min="15" max="16384" width="10.625" style="193"/>
  </cols>
  <sheetData>
    <row r="1" spans="1:14" ht="24.75" thickTop="1" thickBot="1">
      <c r="A1" s="209" t="s">
        <v>165</v>
      </c>
      <c r="B1" s="210"/>
      <c r="C1" s="210"/>
      <c r="D1" s="211"/>
      <c r="F1" s="212"/>
      <c r="G1" s="213" t="s">
        <v>308</v>
      </c>
      <c r="H1" s="213"/>
      <c r="I1" s="214"/>
      <c r="J1" s="215"/>
      <c r="K1" s="214"/>
      <c r="L1" s="214"/>
      <c r="M1" s="214"/>
      <c r="N1" s="215"/>
    </row>
    <row r="2" spans="1:14" ht="17.25" thickTop="1">
      <c r="A2" s="216" t="s">
        <v>100</v>
      </c>
      <c r="B2" s="217" t="s">
        <v>103</v>
      </c>
      <c r="C2" s="218" t="s">
        <v>104</v>
      </c>
      <c r="D2" s="219" t="s">
        <v>105</v>
      </c>
      <c r="F2" s="212"/>
      <c r="G2" s="220" t="s">
        <v>119</v>
      </c>
      <c r="H2" s="221"/>
      <c r="I2" s="222"/>
      <c r="J2" s="222"/>
      <c r="K2" s="222"/>
      <c r="L2" s="222"/>
      <c r="M2" s="222"/>
      <c r="N2" s="223"/>
    </row>
    <row r="3" spans="1:14" ht="17.25" thickBot="1">
      <c r="A3" s="224" t="s">
        <v>174</v>
      </c>
      <c r="B3" s="225">
        <v>0</v>
      </c>
      <c r="C3" s="226">
        <f>10+B3+'Personal File'!$C$11</f>
        <v>13</v>
      </c>
      <c r="D3" s="227" t="s">
        <v>106</v>
      </c>
      <c r="F3" s="212"/>
      <c r="G3" s="228" t="s">
        <v>120</v>
      </c>
      <c r="H3" s="229" t="s">
        <v>111</v>
      </c>
      <c r="I3" s="229" t="s">
        <v>112</v>
      </c>
      <c r="J3" s="229" t="s">
        <v>113</v>
      </c>
      <c r="K3" s="229" t="s">
        <v>114</v>
      </c>
      <c r="L3" s="229" t="s">
        <v>115</v>
      </c>
      <c r="M3" s="229" t="s">
        <v>116</v>
      </c>
      <c r="N3" s="230" t="s">
        <v>117</v>
      </c>
    </row>
    <row r="4" spans="1:14" ht="17.25" thickTop="1">
      <c r="A4" s="224" t="s">
        <v>176</v>
      </c>
      <c r="B4" s="225">
        <v>0</v>
      </c>
      <c r="C4" s="226">
        <f>10+B4+'Personal File'!$C$11</f>
        <v>13</v>
      </c>
      <c r="D4" s="227" t="s">
        <v>106</v>
      </c>
      <c r="F4" s="231" t="s">
        <v>164</v>
      </c>
      <c r="G4" s="232">
        <v>4</v>
      </c>
      <c r="H4" s="233">
        <v>2</v>
      </c>
      <c r="I4" s="234">
        <v>0</v>
      </c>
      <c r="J4" s="234">
        <v>0</v>
      </c>
      <c r="K4" s="234">
        <v>0</v>
      </c>
      <c r="L4" s="234">
        <v>0</v>
      </c>
      <c r="M4" s="234">
        <v>0</v>
      </c>
      <c r="N4" s="235">
        <v>0</v>
      </c>
    </row>
    <row r="5" spans="1:14">
      <c r="A5" s="224" t="s">
        <v>305</v>
      </c>
      <c r="B5" s="225">
        <v>0</v>
      </c>
      <c r="C5" s="226">
        <f>10+B5+'Personal File'!$C$11</f>
        <v>13</v>
      </c>
      <c r="D5" s="227" t="s">
        <v>106</v>
      </c>
      <c r="F5" s="236" t="s">
        <v>281</v>
      </c>
      <c r="G5" s="237">
        <v>0</v>
      </c>
      <c r="H5" s="237">
        <v>1</v>
      </c>
      <c r="I5" s="238">
        <v>1</v>
      </c>
      <c r="J5" s="238">
        <v>1</v>
      </c>
      <c r="K5" s="238">
        <v>1</v>
      </c>
      <c r="L5" s="238">
        <v>1</v>
      </c>
      <c r="M5" s="238">
        <v>1</v>
      </c>
      <c r="N5" s="239">
        <v>1</v>
      </c>
    </row>
    <row r="6" spans="1:14">
      <c r="A6" s="240" t="s">
        <v>306</v>
      </c>
      <c r="B6" s="241">
        <v>0</v>
      </c>
      <c r="C6" s="242">
        <f>10+B6+'Personal File'!$C$11</f>
        <v>13</v>
      </c>
      <c r="D6" s="243" t="s">
        <v>106</v>
      </c>
      <c r="F6" s="236" t="s">
        <v>124</v>
      </c>
      <c r="G6" s="237">
        <v>0</v>
      </c>
      <c r="H6" s="237">
        <v>1</v>
      </c>
      <c r="I6" s="238">
        <v>1</v>
      </c>
      <c r="J6" s="238">
        <v>1</v>
      </c>
      <c r="K6" s="238">
        <v>0</v>
      </c>
      <c r="L6" s="238">
        <v>0</v>
      </c>
      <c r="M6" s="238">
        <v>0</v>
      </c>
      <c r="N6" s="239">
        <v>0</v>
      </c>
    </row>
    <row r="7" spans="1:14" ht="17.25" thickBot="1">
      <c r="A7" s="224" t="s">
        <v>179</v>
      </c>
      <c r="B7" s="225">
        <v>1</v>
      </c>
      <c r="C7" s="226">
        <f>10+B7+'Personal File'!$C$11</f>
        <v>14</v>
      </c>
      <c r="D7" s="227" t="s">
        <v>307</v>
      </c>
      <c r="F7" s="244" t="s">
        <v>128</v>
      </c>
      <c r="G7" s="245">
        <f t="shared" ref="G7:H7" si="0">SUM(G4:G6)</f>
        <v>4</v>
      </c>
      <c r="H7" s="245">
        <f t="shared" si="0"/>
        <v>4</v>
      </c>
      <c r="I7" s="246">
        <v>0</v>
      </c>
      <c r="J7" s="246">
        <v>0</v>
      </c>
      <c r="K7" s="246">
        <v>0</v>
      </c>
      <c r="L7" s="246">
        <v>0</v>
      </c>
      <c r="M7" s="246">
        <v>0</v>
      </c>
      <c r="N7" s="247">
        <v>0</v>
      </c>
    </row>
    <row r="8" spans="1:14" ht="17.25" thickTop="1">
      <c r="A8" s="224" t="s">
        <v>178</v>
      </c>
      <c r="B8" s="225">
        <v>1</v>
      </c>
      <c r="C8" s="226">
        <f>10+B8+'Personal File'!$C$11</f>
        <v>14</v>
      </c>
      <c r="D8" s="227" t="s">
        <v>106</v>
      </c>
    </row>
    <row r="9" spans="1:14">
      <c r="A9" s="224" t="s">
        <v>177</v>
      </c>
      <c r="B9" s="225">
        <v>1</v>
      </c>
      <c r="C9" s="226">
        <f>10+B9+'Personal File'!$C$11</f>
        <v>14</v>
      </c>
      <c r="D9" s="227" t="s">
        <v>106</v>
      </c>
    </row>
    <row r="10" spans="1:14">
      <c r="A10" s="240" t="s">
        <v>302</v>
      </c>
      <c r="B10" s="241">
        <v>1</v>
      </c>
      <c r="C10" s="242">
        <f>10+B10+'Personal File'!$C$11</f>
        <v>14</v>
      </c>
      <c r="D10" s="243" t="s">
        <v>106</v>
      </c>
      <c r="F10" s="248"/>
    </row>
    <row r="11" spans="1:14">
      <c r="A11" s="249"/>
      <c r="B11" s="250">
        <v>2</v>
      </c>
      <c r="C11" s="251">
        <f>10+B11+'Personal File'!$C$11</f>
        <v>15</v>
      </c>
      <c r="D11" s="227" t="s">
        <v>106</v>
      </c>
    </row>
    <row r="12" spans="1:14" ht="17.25" thickBot="1">
      <c r="A12" s="252"/>
      <c r="B12" s="253">
        <v>2</v>
      </c>
      <c r="C12" s="254">
        <f>10+B12+'Personal File'!$C$11</f>
        <v>15</v>
      </c>
      <c r="D12" s="255" t="s">
        <v>106</v>
      </c>
    </row>
    <row r="13" spans="1:14" ht="18" thickTop="1" thickBot="1"/>
    <row r="14" spans="1:14" ht="24.75" thickTop="1" thickBot="1">
      <c r="A14" s="209" t="s">
        <v>275</v>
      </c>
      <c r="B14" s="210"/>
      <c r="C14" s="210"/>
      <c r="D14" s="211"/>
    </row>
    <row r="15" spans="1:14" ht="17.25" thickTop="1">
      <c r="A15" s="216" t="s">
        <v>100</v>
      </c>
      <c r="B15" s="217" t="s">
        <v>103</v>
      </c>
      <c r="C15" s="218" t="s">
        <v>104</v>
      </c>
      <c r="D15" s="219" t="s">
        <v>105</v>
      </c>
    </row>
    <row r="16" spans="1:14">
      <c r="A16" s="256" t="s">
        <v>122</v>
      </c>
      <c r="B16" s="257">
        <v>0</v>
      </c>
      <c r="C16" s="258">
        <f>10+B16+'Personal File'!$C$11+1</f>
        <v>14</v>
      </c>
      <c r="D16" s="259" t="s">
        <v>106</v>
      </c>
    </row>
    <row r="17" spans="1:4">
      <c r="A17" s="260" t="s">
        <v>156</v>
      </c>
      <c r="B17" s="261">
        <v>0</v>
      </c>
      <c r="C17" s="262">
        <f>10+B17+'Personal File'!$C$11+1</f>
        <v>14</v>
      </c>
      <c r="D17" s="227" t="s">
        <v>106</v>
      </c>
    </row>
    <row r="18" spans="1:4">
      <c r="A18" s="260" t="s">
        <v>157</v>
      </c>
      <c r="B18" s="261">
        <v>0</v>
      </c>
      <c r="C18" s="262">
        <f>10+B18+'Personal File'!$C$11+1</f>
        <v>14</v>
      </c>
      <c r="D18" s="227" t="s">
        <v>106</v>
      </c>
    </row>
    <row r="19" spans="1:4" ht="17.25" thickBot="1">
      <c r="A19" s="263" t="s">
        <v>158</v>
      </c>
      <c r="B19" s="264">
        <v>0</v>
      </c>
      <c r="C19" s="265">
        <f>10+B19+'Personal File'!$C$11+1</f>
        <v>14</v>
      </c>
      <c r="D19" s="255" t="s">
        <v>106</v>
      </c>
    </row>
    <row r="20" spans="1:4" ht="17.25" thickTop="1"/>
  </sheetData>
  <conditionalFormatting sqref="D3:D12">
    <cfRule type="cellIs" dxfId="60" priority="53" stopIfTrue="1" operator="equal">
      <formula>"þ"</formula>
    </cfRule>
  </conditionalFormatting>
  <conditionalFormatting sqref="B15">
    <cfRule type="cellIs" dxfId="59" priority="52" stopIfTrue="1" operator="greaterThanOrEqual">
      <formula>#REF!</formula>
    </cfRule>
  </conditionalFormatting>
  <conditionalFormatting sqref="B13:B17">
    <cfRule type="cellIs" dxfId="58" priority="51" stopIfTrue="1" operator="equal">
      <formula>"þ"</formula>
    </cfRule>
  </conditionalFormatting>
  <conditionalFormatting sqref="C13:C17">
    <cfRule type="cellIs" dxfId="57" priority="50" stopIfTrue="1" operator="equal">
      <formula>"þ"</formula>
    </cfRule>
  </conditionalFormatting>
  <conditionalFormatting sqref="C13:C17">
    <cfRule type="cellIs" dxfId="56" priority="49" stopIfTrue="1" operator="equal">
      <formula>"þ"</formula>
    </cfRule>
  </conditionalFormatting>
  <conditionalFormatting sqref="D13:D17">
    <cfRule type="cellIs" dxfId="55" priority="48" stopIfTrue="1" operator="equal">
      <formula>"þ"</formula>
    </cfRule>
  </conditionalFormatting>
  <conditionalFormatting sqref="B16:D16">
    <cfRule type="cellIs" dxfId="54" priority="47" stopIfTrue="1" operator="equal">
      <formula>"þ"</formula>
    </cfRule>
  </conditionalFormatting>
  <conditionalFormatting sqref="B15">
    <cfRule type="cellIs" dxfId="53" priority="46" stopIfTrue="1" operator="equal">
      <formula>"þ"</formula>
    </cfRule>
  </conditionalFormatting>
  <conditionalFormatting sqref="C15">
    <cfRule type="cellIs" dxfId="52" priority="45" stopIfTrue="1" operator="equal">
      <formula>"þ"</formula>
    </cfRule>
  </conditionalFormatting>
  <conditionalFormatting sqref="C15">
    <cfRule type="cellIs" dxfId="51" priority="44" stopIfTrue="1" operator="equal">
      <formula>"þ"</formula>
    </cfRule>
  </conditionalFormatting>
  <conditionalFormatting sqref="D15">
    <cfRule type="cellIs" dxfId="50" priority="43" stopIfTrue="1" operator="equal">
      <formula>"þ"</formula>
    </cfRule>
  </conditionalFormatting>
  <conditionalFormatting sqref="B16">
    <cfRule type="cellIs" dxfId="49" priority="42" stopIfTrue="1" operator="greaterThanOrEqual">
      <formula>#REF!</formula>
    </cfRule>
  </conditionalFormatting>
  <conditionalFormatting sqref="B17:D17">
    <cfRule type="cellIs" dxfId="48" priority="41" stopIfTrue="1" operator="equal">
      <formula>"þ"</formula>
    </cfRule>
  </conditionalFormatting>
  <conditionalFormatting sqref="B16">
    <cfRule type="cellIs" dxfId="47" priority="40" stopIfTrue="1" operator="equal">
      <formula>"þ"</formula>
    </cfRule>
  </conditionalFormatting>
  <conditionalFormatting sqref="C16">
    <cfRule type="cellIs" dxfId="46" priority="39" stopIfTrue="1" operator="equal">
      <formula>"þ"</formula>
    </cfRule>
  </conditionalFormatting>
  <conditionalFormatting sqref="C16">
    <cfRule type="cellIs" dxfId="45" priority="38" stopIfTrue="1" operator="equal">
      <formula>"þ"</formula>
    </cfRule>
  </conditionalFormatting>
  <conditionalFormatting sqref="D16">
    <cfRule type="cellIs" dxfId="44" priority="37" stopIfTrue="1" operator="equal">
      <formula>"þ"</formula>
    </cfRule>
  </conditionalFormatting>
  <conditionalFormatting sqref="B16">
    <cfRule type="cellIs" dxfId="43" priority="36" stopIfTrue="1" operator="greaterThanOrEqual">
      <formula>#REF!</formula>
    </cfRule>
  </conditionalFormatting>
  <conditionalFormatting sqref="B17:D17">
    <cfRule type="cellIs" dxfId="42" priority="35" stopIfTrue="1" operator="equal">
      <formula>"þ"</formula>
    </cfRule>
  </conditionalFormatting>
  <conditionalFormatting sqref="B16">
    <cfRule type="cellIs" dxfId="41" priority="34" stopIfTrue="1" operator="equal">
      <formula>"þ"</formula>
    </cfRule>
  </conditionalFormatting>
  <conditionalFormatting sqref="C16">
    <cfRule type="cellIs" dxfId="40" priority="33" stopIfTrue="1" operator="equal">
      <formula>"þ"</formula>
    </cfRule>
  </conditionalFormatting>
  <conditionalFormatting sqref="C16">
    <cfRule type="cellIs" dxfId="39" priority="32" stopIfTrue="1" operator="equal">
      <formula>"þ"</formula>
    </cfRule>
  </conditionalFormatting>
  <conditionalFormatting sqref="D16">
    <cfRule type="cellIs" dxfId="38" priority="31" stopIfTrue="1" operator="equal">
      <formula>"þ"</formula>
    </cfRule>
  </conditionalFormatting>
  <conditionalFormatting sqref="B17">
    <cfRule type="cellIs" dxfId="37" priority="30" stopIfTrue="1" operator="greaterThanOrEqual">
      <formula>#REF!</formula>
    </cfRule>
  </conditionalFormatting>
  <conditionalFormatting sqref="B18:D18">
    <cfRule type="cellIs" dxfId="36" priority="29" stopIfTrue="1" operator="equal">
      <formula>"þ"</formula>
    </cfRule>
  </conditionalFormatting>
  <conditionalFormatting sqref="B17">
    <cfRule type="cellIs" dxfId="35" priority="28" stopIfTrue="1" operator="equal">
      <formula>"þ"</formula>
    </cfRule>
  </conditionalFormatting>
  <conditionalFormatting sqref="C17">
    <cfRule type="cellIs" dxfId="34" priority="27" stopIfTrue="1" operator="equal">
      <formula>"þ"</formula>
    </cfRule>
  </conditionalFormatting>
  <conditionalFormatting sqref="C17">
    <cfRule type="cellIs" dxfId="33" priority="26" stopIfTrue="1" operator="equal">
      <formula>"þ"</formula>
    </cfRule>
  </conditionalFormatting>
  <conditionalFormatting sqref="D17">
    <cfRule type="cellIs" dxfId="32" priority="25" stopIfTrue="1" operator="equal">
      <formula>"þ"</formula>
    </cfRule>
  </conditionalFormatting>
  <conditionalFormatting sqref="B16">
    <cfRule type="cellIs" dxfId="31" priority="24" stopIfTrue="1" operator="greaterThanOrEqual">
      <formula>#REF!</formula>
    </cfRule>
  </conditionalFormatting>
  <conditionalFormatting sqref="B17:D17">
    <cfRule type="cellIs" dxfId="30" priority="23" stopIfTrue="1" operator="equal">
      <formula>"þ"</formula>
    </cfRule>
  </conditionalFormatting>
  <conditionalFormatting sqref="B16">
    <cfRule type="cellIs" dxfId="29" priority="22" stopIfTrue="1" operator="equal">
      <formula>"þ"</formula>
    </cfRule>
  </conditionalFormatting>
  <conditionalFormatting sqref="C16">
    <cfRule type="cellIs" dxfId="28" priority="21" stopIfTrue="1" operator="equal">
      <formula>"þ"</formula>
    </cfRule>
  </conditionalFormatting>
  <conditionalFormatting sqref="C16">
    <cfRule type="cellIs" dxfId="27" priority="20" stopIfTrue="1" operator="equal">
      <formula>"þ"</formula>
    </cfRule>
  </conditionalFormatting>
  <conditionalFormatting sqref="D16">
    <cfRule type="cellIs" dxfId="26" priority="19" stopIfTrue="1" operator="equal">
      <formula>"þ"</formula>
    </cfRule>
  </conditionalFormatting>
  <conditionalFormatting sqref="B17">
    <cfRule type="cellIs" dxfId="25" priority="18" stopIfTrue="1" operator="greaterThanOrEqual">
      <formula>#REF!</formula>
    </cfRule>
  </conditionalFormatting>
  <conditionalFormatting sqref="B18:D18">
    <cfRule type="cellIs" dxfId="24" priority="17" stopIfTrue="1" operator="equal">
      <formula>"þ"</formula>
    </cfRule>
  </conditionalFormatting>
  <conditionalFormatting sqref="B17">
    <cfRule type="cellIs" dxfId="23" priority="16" stopIfTrue="1" operator="equal">
      <formula>"þ"</formula>
    </cfRule>
  </conditionalFormatting>
  <conditionalFormatting sqref="C17">
    <cfRule type="cellIs" dxfId="22" priority="15" stopIfTrue="1" operator="equal">
      <formula>"þ"</formula>
    </cfRule>
  </conditionalFormatting>
  <conditionalFormatting sqref="C17">
    <cfRule type="cellIs" dxfId="21" priority="14" stopIfTrue="1" operator="equal">
      <formula>"þ"</formula>
    </cfRule>
  </conditionalFormatting>
  <conditionalFormatting sqref="D17">
    <cfRule type="cellIs" dxfId="20" priority="13" stopIfTrue="1" operator="equal">
      <formula>"þ"</formula>
    </cfRule>
  </conditionalFormatting>
  <conditionalFormatting sqref="B17">
    <cfRule type="cellIs" dxfId="19" priority="12" stopIfTrue="1" operator="greaterThanOrEqual">
      <formula>#REF!</formula>
    </cfRule>
  </conditionalFormatting>
  <conditionalFormatting sqref="B18:D18">
    <cfRule type="cellIs" dxfId="18" priority="11" stopIfTrue="1" operator="equal">
      <formula>"þ"</formula>
    </cfRule>
  </conditionalFormatting>
  <conditionalFormatting sqref="B17">
    <cfRule type="cellIs" dxfId="17" priority="10" stopIfTrue="1" operator="equal">
      <formula>"þ"</formula>
    </cfRule>
  </conditionalFormatting>
  <conditionalFormatting sqref="C17">
    <cfRule type="cellIs" dxfId="16" priority="9" stopIfTrue="1" operator="equal">
      <formula>"þ"</formula>
    </cfRule>
  </conditionalFormatting>
  <conditionalFormatting sqref="C17">
    <cfRule type="cellIs" dxfId="15" priority="8" stopIfTrue="1" operator="equal">
      <formula>"þ"</formula>
    </cfRule>
  </conditionalFormatting>
  <conditionalFormatting sqref="D17">
    <cfRule type="cellIs" dxfId="14" priority="7" stopIfTrue="1" operator="equal">
      <formula>"þ"</formula>
    </cfRule>
  </conditionalFormatting>
  <conditionalFormatting sqref="B18">
    <cfRule type="cellIs" dxfId="13" priority="6" stopIfTrue="1" operator="greaterThanOrEqual">
      <formula>#REF!</formula>
    </cfRule>
  </conditionalFormatting>
  <conditionalFormatting sqref="B19:D19">
    <cfRule type="cellIs" dxfId="12" priority="5" stopIfTrue="1" operator="equal">
      <formula>"þ"</formula>
    </cfRule>
  </conditionalFormatting>
  <conditionalFormatting sqref="B18">
    <cfRule type="cellIs" dxfId="11" priority="4" stopIfTrue="1" operator="equal">
      <formula>"þ"</formula>
    </cfRule>
  </conditionalFormatting>
  <conditionalFormatting sqref="C18">
    <cfRule type="cellIs" dxfId="10" priority="3" stopIfTrue="1" operator="equal">
      <formula>"þ"</formula>
    </cfRule>
  </conditionalFormatting>
  <conditionalFormatting sqref="C18">
    <cfRule type="cellIs" dxfId="9" priority="2" stopIfTrue="1" operator="equal">
      <formula>"þ"</formula>
    </cfRule>
  </conditionalFormatting>
  <conditionalFormatting sqref="D18">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4"/>
  <sheetViews>
    <sheetView showGridLines="0" workbookViewId="0"/>
  </sheetViews>
  <sheetFormatPr defaultColWidth="10.625" defaultRowHeight="16.5"/>
  <cols>
    <col min="1" max="1" width="33.125" style="198" bestFit="1" customWidth="1"/>
    <col min="2" max="2" width="2.625" style="191" customWidth="1"/>
    <col min="3" max="3" width="25.625" style="193" bestFit="1" customWidth="1"/>
    <col min="4" max="16384" width="10.625" style="193"/>
  </cols>
  <sheetData>
    <row r="1" spans="1:3" ht="24.75" thickTop="1" thickBot="1">
      <c r="A1" s="190" t="s">
        <v>94</v>
      </c>
      <c r="C1" s="192" t="s">
        <v>161</v>
      </c>
    </row>
    <row r="2" spans="1:3">
      <c r="A2" s="194" t="s">
        <v>282</v>
      </c>
      <c r="C2" s="195" t="s">
        <v>162</v>
      </c>
    </row>
    <row r="3" spans="1:3" ht="17.25" thickBot="1">
      <c r="A3" s="196" t="s">
        <v>285</v>
      </c>
      <c r="C3" s="197" t="s">
        <v>163</v>
      </c>
    </row>
    <row r="4" spans="1:3" ht="18" thickTop="1" thickBot="1">
      <c r="C4" s="198"/>
    </row>
    <row r="5" spans="1:3" ht="20.25" thickTop="1" thickBot="1">
      <c r="A5" s="2" t="s">
        <v>92</v>
      </c>
      <c r="C5" s="1" t="s">
        <v>77</v>
      </c>
    </row>
    <row r="6" spans="1:3">
      <c r="A6" s="199" t="s">
        <v>172</v>
      </c>
      <c r="C6" s="200" t="s">
        <v>110</v>
      </c>
    </row>
    <row r="7" spans="1:3" ht="17.25" thickBot="1">
      <c r="A7" s="201" t="s">
        <v>171</v>
      </c>
      <c r="C7" s="202" t="s">
        <v>138</v>
      </c>
    </row>
    <row r="8" spans="1:3" ht="18" thickTop="1" thickBot="1">
      <c r="A8" s="203" t="s">
        <v>173</v>
      </c>
      <c r="C8" s="198"/>
    </row>
    <row r="9" spans="1:3" ht="21.75" thickTop="1" thickBot="1">
      <c r="C9" s="3" t="s">
        <v>125</v>
      </c>
    </row>
    <row r="10" spans="1:3" ht="24.75" thickTop="1" thickBot="1">
      <c r="A10" s="204" t="s">
        <v>160</v>
      </c>
      <c r="C10" s="201" t="s">
        <v>150</v>
      </c>
    </row>
    <row r="11" spans="1:3">
      <c r="A11" s="205" t="s">
        <v>284</v>
      </c>
      <c r="C11" s="201" t="s">
        <v>149</v>
      </c>
    </row>
    <row r="12" spans="1:3">
      <c r="A12" s="205" t="s">
        <v>283</v>
      </c>
      <c r="C12" s="206" t="s">
        <v>126</v>
      </c>
    </row>
    <row r="13" spans="1:3" ht="17.25" thickBot="1">
      <c r="A13" s="207" t="s">
        <v>159</v>
      </c>
      <c r="C13" s="208" t="s">
        <v>127</v>
      </c>
    </row>
    <row r="14" spans="1:3"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showGridLines="0" workbookViewId="0"/>
  </sheetViews>
  <sheetFormatPr defaultColWidth="13" defaultRowHeight="15.75"/>
  <cols>
    <col min="1" max="1" width="35.125" style="80" bestFit="1" customWidth="1"/>
    <col min="2" max="2" width="8.625" style="80" customWidth="1"/>
    <col min="3" max="3" width="4.375" style="80" bestFit="1" customWidth="1"/>
    <col min="4" max="4" width="6.75" style="80" customWidth="1"/>
    <col min="5" max="5" width="8.5" style="80" bestFit="1" customWidth="1"/>
    <col min="6" max="6" width="8.875" style="80" bestFit="1" customWidth="1"/>
    <col min="7" max="7" width="4.5" style="80" bestFit="1" customWidth="1"/>
    <col min="8" max="8" width="5.625" style="80" bestFit="1" customWidth="1"/>
    <col min="9" max="9" width="5.5" style="80" bestFit="1" customWidth="1"/>
    <col min="10" max="10" width="6.25" style="80" bestFit="1" customWidth="1"/>
    <col min="11" max="11" width="24.25" style="80" bestFit="1" customWidth="1"/>
    <col min="12" max="12" width="3.375" style="75" customWidth="1"/>
    <col min="13" max="13" width="6.375" style="75" bestFit="1" customWidth="1"/>
    <col min="14" max="16384" width="13" style="75"/>
  </cols>
  <sheetData>
    <row r="1" spans="1:13" ht="24" thickBot="1">
      <c r="A1" s="73" t="s">
        <v>23</v>
      </c>
      <c r="B1" s="73"/>
      <c r="C1" s="73"/>
      <c r="D1" s="73"/>
      <c r="E1" s="73"/>
      <c r="F1" s="73"/>
      <c r="G1" s="73"/>
      <c r="H1" s="73"/>
      <c r="I1" s="73"/>
      <c r="J1" s="73"/>
      <c r="K1" s="73"/>
    </row>
    <row r="2" spans="1:13" ht="17.25" thickTop="1" thickBot="1">
      <c r="A2" s="113" t="s">
        <v>4</v>
      </c>
      <c r="B2" s="114" t="s">
        <v>5</v>
      </c>
      <c r="C2" s="114" t="s">
        <v>25</v>
      </c>
      <c r="D2" s="114" t="s">
        <v>26</v>
      </c>
      <c r="E2" s="115" t="s">
        <v>68</v>
      </c>
      <c r="F2" s="114" t="s">
        <v>24</v>
      </c>
      <c r="G2" s="114" t="s">
        <v>27</v>
      </c>
      <c r="H2" s="116" t="s">
        <v>93</v>
      </c>
      <c r="I2" s="117" t="s">
        <v>98</v>
      </c>
      <c r="J2" s="116" t="s">
        <v>83</v>
      </c>
      <c r="K2" s="118" t="s">
        <v>81</v>
      </c>
      <c r="M2" s="119" t="s">
        <v>294</v>
      </c>
    </row>
    <row r="3" spans="1:13">
      <c r="A3" s="44" t="s">
        <v>280</v>
      </c>
      <c r="B3" s="45" t="s">
        <v>136</v>
      </c>
      <c r="C3" s="46">
        <f>'Personal File'!$C$8</f>
        <v>-1</v>
      </c>
      <c r="D3" s="47">
        <v>0</v>
      </c>
      <c r="E3" s="47" t="s">
        <v>276</v>
      </c>
      <c r="F3" s="48" t="s">
        <v>135</v>
      </c>
      <c r="G3" s="49">
        <v>3</v>
      </c>
      <c r="H3" s="63">
        <f>'Personal File'!$B$6+'Personal File'!$C$8+D3</f>
        <v>2</v>
      </c>
      <c r="I3" s="50">
        <f t="shared" ref="I3" ca="1" si="0">RANDBETWEEN(1,20)</f>
        <v>2</v>
      </c>
      <c r="J3" s="51">
        <f t="shared" ref="J3" ca="1" si="1">I3+RIGHT(H3,1)</f>
        <v>4</v>
      </c>
      <c r="K3" s="60" t="s">
        <v>126</v>
      </c>
      <c r="M3" s="67">
        <v>3</v>
      </c>
    </row>
    <row r="4" spans="1:13">
      <c r="A4" s="62" t="s">
        <v>279</v>
      </c>
      <c r="B4" s="11" t="s">
        <v>134</v>
      </c>
      <c r="C4" s="12">
        <f>'Personal File'!$C$8</f>
        <v>-1</v>
      </c>
      <c r="D4" s="13">
        <v>0</v>
      </c>
      <c r="E4" s="13" t="s">
        <v>278</v>
      </c>
      <c r="F4" s="14" t="s">
        <v>277</v>
      </c>
      <c r="G4" s="43"/>
      <c r="H4" s="64">
        <f>'Personal File'!$B$6+'Personal File'!$C$8+D4</f>
        <v>2</v>
      </c>
      <c r="I4" s="52">
        <f t="shared" ref="I4:I5" ca="1" si="2">RANDBETWEEN(1,20)</f>
        <v>11</v>
      </c>
      <c r="J4" s="53">
        <f t="shared" ref="J4:J5" ca="1" si="3">I4+RIGHT(H4,1)</f>
        <v>13</v>
      </c>
      <c r="K4" s="61" t="s">
        <v>126</v>
      </c>
      <c r="M4" s="68"/>
    </row>
    <row r="5" spans="1:13" ht="16.5" thickBot="1">
      <c r="A5" s="54" t="s">
        <v>289</v>
      </c>
      <c r="B5" s="55" t="s">
        <v>139</v>
      </c>
      <c r="C5" s="56">
        <f>'Personal File'!$C$8</f>
        <v>-1</v>
      </c>
      <c r="D5" s="57" t="s">
        <v>62</v>
      </c>
      <c r="E5" s="57" t="s">
        <v>290</v>
      </c>
      <c r="F5" s="58" t="s">
        <v>135</v>
      </c>
      <c r="G5" s="59">
        <v>0</v>
      </c>
      <c r="H5" s="65">
        <f>'Personal File'!$B$6+'Personal File'!$C$8+D5</f>
        <v>2</v>
      </c>
      <c r="I5" s="120">
        <f t="shared" ca="1" si="2"/>
        <v>15</v>
      </c>
      <c r="J5" s="121">
        <f t="shared" ca="1" si="3"/>
        <v>17</v>
      </c>
      <c r="K5" s="66" t="s">
        <v>126</v>
      </c>
      <c r="M5" s="69">
        <v>0</v>
      </c>
    </row>
    <row r="6" spans="1:13" ht="6" customHeight="1" thickTop="1" thickBot="1">
      <c r="I6" s="122"/>
      <c r="J6" s="122"/>
      <c r="M6" s="80"/>
    </row>
    <row r="7" spans="1:13" ht="17.25" thickTop="1" thickBot="1">
      <c r="A7" s="113" t="s">
        <v>7</v>
      </c>
      <c r="B7" s="114" t="s">
        <v>8</v>
      </c>
      <c r="C7" s="114" t="s">
        <v>25</v>
      </c>
      <c r="D7" s="114" t="s">
        <v>26</v>
      </c>
      <c r="E7" s="115" t="s">
        <v>68</v>
      </c>
      <c r="F7" s="114" t="s">
        <v>9</v>
      </c>
      <c r="G7" s="114" t="s">
        <v>27</v>
      </c>
      <c r="H7" s="116" t="s">
        <v>93</v>
      </c>
      <c r="I7" s="117" t="s">
        <v>98</v>
      </c>
      <c r="J7" s="116" t="s">
        <v>83</v>
      </c>
      <c r="K7" s="118" t="s">
        <v>81</v>
      </c>
      <c r="M7" s="119" t="s">
        <v>294</v>
      </c>
    </row>
    <row r="8" spans="1:13">
      <c r="A8" s="15" t="s">
        <v>137</v>
      </c>
      <c r="B8" s="16" t="s">
        <v>101</v>
      </c>
      <c r="C8" s="17" t="s">
        <v>101</v>
      </c>
      <c r="D8" s="18" t="s">
        <v>62</v>
      </c>
      <c r="E8" s="18" t="s">
        <v>101</v>
      </c>
      <c r="F8" s="19" t="s">
        <v>101</v>
      </c>
      <c r="G8" s="20" t="s">
        <v>101</v>
      </c>
      <c r="H8" s="21" t="str">
        <f>CONCATENATE("+",RIGHT('Personal File'!$B$6,1)+RIGHT('Personal File'!$C$9)+D8)</f>
        <v>+6</v>
      </c>
      <c r="I8" s="23">
        <f t="shared" ref="I8" ca="1" si="4">RANDBETWEEN(1,20)</f>
        <v>4</v>
      </c>
      <c r="J8" s="24">
        <f t="shared" ref="J8" ca="1" si="5">I8+RIGHT(H8,1)</f>
        <v>10</v>
      </c>
      <c r="K8" s="22" t="s">
        <v>126</v>
      </c>
      <c r="M8" s="70" t="s">
        <v>101</v>
      </c>
    </row>
    <row r="9" spans="1:13" ht="16.5" thickBot="1">
      <c r="A9" s="123"/>
      <c r="B9" s="124"/>
      <c r="C9" s="125"/>
      <c r="D9" s="125"/>
      <c r="E9" s="124"/>
      <c r="F9" s="125"/>
      <c r="G9" s="126"/>
      <c r="H9" s="127"/>
      <c r="I9" s="128"/>
      <c r="J9" s="127"/>
      <c r="K9" s="129"/>
      <c r="M9" s="130"/>
    </row>
    <row r="10" spans="1:13" ht="6" customHeight="1" thickTop="1" thickBot="1">
      <c r="D10" s="131"/>
      <c r="E10" s="131"/>
      <c r="G10" s="112"/>
      <c r="H10" s="112"/>
      <c r="I10" s="122"/>
      <c r="J10" s="112"/>
      <c r="M10" s="112"/>
    </row>
    <row r="11" spans="1:13" ht="17.25" thickTop="1" thickBot="1">
      <c r="A11" s="113" t="s">
        <v>72</v>
      </c>
      <c r="B11" s="114" t="s">
        <v>17</v>
      </c>
      <c r="C11" s="114" t="s">
        <v>34</v>
      </c>
      <c r="D11" s="114" t="s">
        <v>83</v>
      </c>
      <c r="E11" s="114" t="s">
        <v>84</v>
      </c>
      <c r="F11" s="114" t="s">
        <v>85</v>
      </c>
      <c r="G11" s="114" t="s">
        <v>27</v>
      </c>
      <c r="H11" s="132" t="s">
        <v>81</v>
      </c>
      <c r="I11" s="133"/>
      <c r="J11" s="133"/>
      <c r="K11" s="134"/>
      <c r="M11" s="119" t="s">
        <v>294</v>
      </c>
    </row>
    <row r="12" spans="1:13">
      <c r="A12" s="135"/>
      <c r="B12" s="136"/>
      <c r="C12" s="137"/>
      <c r="D12" s="138"/>
      <c r="E12" s="139"/>
      <c r="F12" s="140"/>
      <c r="G12" s="141"/>
      <c r="H12" s="142"/>
      <c r="I12" s="143"/>
      <c r="J12" s="143"/>
      <c r="K12" s="144"/>
      <c r="M12" s="145"/>
    </row>
    <row r="13" spans="1:13" ht="16.5" thickBot="1">
      <c r="A13" s="54"/>
      <c r="B13" s="55"/>
      <c r="C13" s="146"/>
      <c r="D13" s="55"/>
      <c r="E13" s="147"/>
      <c r="F13" s="55"/>
      <c r="G13" s="59"/>
      <c r="H13" s="148"/>
      <c r="I13" s="149"/>
      <c r="J13" s="149"/>
      <c r="K13" s="150"/>
      <c r="M13" s="69"/>
    </row>
    <row r="14" spans="1:13" ht="6.75" customHeight="1" thickTop="1" thickBot="1">
      <c r="M14" s="80"/>
    </row>
    <row r="15" spans="1:13" ht="17.25" thickTop="1" thickBot="1">
      <c r="A15" s="151"/>
      <c r="B15" s="112"/>
      <c r="D15" s="152" t="s">
        <v>73</v>
      </c>
      <c r="E15" s="153"/>
      <c r="F15" s="132" t="s">
        <v>6</v>
      </c>
      <c r="G15" s="114" t="s">
        <v>27</v>
      </c>
      <c r="H15" s="116" t="s">
        <v>93</v>
      </c>
      <c r="I15" s="132" t="s">
        <v>81</v>
      </c>
      <c r="J15" s="133"/>
      <c r="K15" s="134"/>
      <c r="M15" s="119" t="s">
        <v>294</v>
      </c>
    </row>
    <row r="16" spans="1:13">
      <c r="A16" s="151"/>
      <c r="B16" s="112"/>
      <c r="D16" s="154"/>
      <c r="E16" s="155"/>
      <c r="F16" s="156"/>
      <c r="G16" s="49"/>
      <c r="H16" s="157"/>
      <c r="I16" s="158"/>
      <c r="J16" s="159"/>
      <c r="K16" s="160"/>
      <c r="M16" s="67"/>
    </row>
    <row r="17" spans="1:13">
      <c r="A17" s="151"/>
      <c r="B17" s="112"/>
      <c r="D17" s="161"/>
      <c r="E17" s="162"/>
      <c r="F17" s="163"/>
      <c r="G17" s="164"/>
      <c r="H17" s="165"/>
      <c r="I17" s="166"/>
      <c r="J17" s="167"/>
      <c r="K17" s="168"/>
      <c r="M17" s="169"/>
    </row>
    <row r="18" spans="1:13" ht="16.5" thickBot="1">
      <c r="A18" s="151"/>
      <c r="B18" s="112"/>
      <c r="D18" s="170"/>
      <c r="E18" s="171"/>
      <c r="F18" s="172"/>
      <c r="G18" s="59"/>
      <c r="H18" s="173"/>
      <c r="I18" s="174"/>
      <c r="J18" s="175"/>
      <c r="K18" s="150"/>
      <c r="M18" s="69"/>
    </row>
    <row r="19" spans="1:13" ht="17.25" thickTop="1" thickBot="1"/>
    <row r="20" spans="1:13" ht="17.25" thickTop="1" thickBot="1">
      <c r="D20" s="152" t="s">
        <v>287</v>
      </c>
      <c r="E20" s="133"/>
      <c r="F20" s="133"/>
      <c r="G20" s="176" t="s">
        <v>6</v>
      </c>
      <c r="H20" s="176" t="s">
        <v>103</v>
      </c>
      <c r="I20" s="176" t="s">
        <v>142</v>
      </c>
      <c r="J20" s="177" t="s">
        <v>81</v>
      </c>
      <c r="K20" s="134"/>
      <c r="M20" s="119" t="s">
        <v>294</v>
      </c>
    </row>
    <row r="21" spans="1:13">
      <c r="D21" s="178" t="s">
        <v>288</v>
      </c>
      <c r="E21" s="179"/>
      <c r="F21" s="179"/>
      <c r="G21" s="45">
        <v>50</v>
      </c>
      <c r="H21" s="45">
        <v>1</v>
      </c>
      <c r="I21" s="45">
        <v>5</v>
      </c>
      <c r="J21" s="156" t="s">
        <v>293</v>
      </c>
      <c r="K21" s="160"/>
      <c r="M21" s="67">
        <v>3750</v>
      </c>
    </row>
    <row r="22" spans="1:13">
      <c r="D22" s="180" t="s">
        <v>295</v>
      </c>
      <c r="E22" s="181"/>
      <c r="F22" s="181"/>
      <c r="G22" s="11">
        <v>2</v>
      </c>
      <c r="H22" s="11">
        <v>2</v>
      </c>
      <c r="I22" s="11">
        <v>4</v>
      </c>
      <c r="J22" s="163"/>
      <c r="K22" s="168"/>
      <c r="M22" s="169">
        <f>150*G22</f>
        <v>300</v>
      </c>
    </row>
    <row r="23" spans="1:13">
      <c r="D23" s="180" t="s">
        <v>296</v>
      </c>
      <c r="E23" s="181"/>
      <c r="F23" s="181"/>
      <c r="G23" s="11">
        <v>2</v>
      </c>
      <c r="H23" s="11">
        <v>2</v>
      </c>
      <c r="I23" s="11">
        <v>4</v>
      </c>
      <c r="J23" s="163"/>
      <c r="K23" s="168"/>
      <c r="M23" s="169">
        <f>150*G23</f>
        <v>300</v>
      </c>
    </row>
    <row r="24" spans="1:13">
      <c r="D24" s="180" t="s">
        <v>298</v>
      </c>
      <c r="E24" s="181"/>
      <c r="F24" s="181"/>
      <c r="G24" s="11">
        <v>1</v>
      </c>
      <c r="H24" s="11">
        <v>2</v>
      </c>
      <c r="I24" s="11">
        <v>4</v>
      </c>
      <c r="J24" s="163"/>
      <c r="K24" s="168"/>
      <c r="M24" s="169">
        <f t="shared" ref="M24:M28" si="6">150*G24</f>
        <v>150</v>
      </c>
    </row>
    <row r="25" spans="1:13">
      <c r="D25" s="180" t="s">
        <v>297</v>
      </c>
      <c r="E25" s="181"/>
      <c r="F25" s="181"/>
      <c r="G25" s="11">
        <v>1</v>
      </c>
      <c r="H25" s="11">
        <v>2</v>
      </c>
      <c r="I25" s="11">
        <v>4</v>
      </c>
      <c r="J25" s="163"/>
      <c r="K25" s="168"/>
      <c r="M25" s="169">
        <f t="shared" si="6"/>
        <v>150</v>
      </c>
    </row>
    <row r="26" spans="1:13">
      <c r="D26" s="180" t="s">
        <v>301</v>
      </c>
      <c r="E26" s="181"/>
      <c r="F26" s="181"/>
      <c r="G26" s="11">
        <v>1</v>
      </c>
      <c r="H26" s="11">
        <v>2</v>
      </c>
      <c r="I26" s="11">
        <v>4</v>
      </c>
      <c r="J26" s="163"/>
      <c r="K26" s="168"/>
      <c r="M26" s="169">
        <f t="shared" si="6"/>
        <v>150</v>
      </c>
    </row>
    <row r="27" spans="1:13">
      <c r="D27" s="182" t="s">
        <v>299</v>
      </c>
      <c r="E27" s="183"/>
      <c r="F27" s="183"/>
      <c r="G27" s="11">
        <v>1</v>
      </c>
      <c r="H27" s="11">
        <v>2</v>
      </c>
      <c r="I27" s="11">
        <v>4</v>
      </c>
      <c r="J27" s="184"/>
      <c r="K27" s="185"/>
      <c r="M27" s="169">
        <f t="shared" si="6"/>
        <v>150</v>
      </c>
    </row>
    <row r="28" spans="1:13" ht="16.5" thickBot="1">
      <c r="D28" s="186" t="s">
        <v>300</v>
      </c>
      <c r="E28" s="187"/>
      <c r="F28" s="187"/>
      <c r="G28" s="55">
        <v>1</v>
      </c>
      <c r="H28" s="55">
        <v>2</v>
      </c>
      <c r="I28" s="55">
        <v>4</v>
      </c>
      <c r="J28" s="188"/>
      <c r="K28" s="189"/>
      <c r="M28" s="69">
        <f t="shared" si="6"/>
        <v>150</v>
      </c>
    </row>
    <row r="29" spans="1:13" ht="16.5" thickTop="1"/>
  </sheetData>
  <sortState ref="D19:K39">
    <sortCondition ref="I19:I39"/>
    <sortCondition ref="D19:D39"/>
  </sortState>
  <phoneticPr fontId="0" type="noConversion"/>
  <conditionalFormatting sqref="I3 I5">
    <cfRule type="cellIs" dxfId="7" priority="7" operator="equal">
      <formula>20</formula>
    </cfRule>
    <cfRule type="cellIs" dxfId="6" priority="8"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ColWidth="13" defaultRowHeight="15.75"/>
  <cols>
    <col min="1" max="1" width="26.625" style="80" bestFit="1" customWidth="1"/>
    <col min="2" max="2" width="4.5" style="80" bestFit="1" customWidth="1"/>
    <col min="3" max="3" width="5.625" style="112" bestFit="1" customWidth="1"/>
    <col min="4" max="5" width="26.625" style="75" customWidth="1"/>
    <col min="6" max="16384" width="13" style="75"/>
  </cols>
  <sheetData>
    <row r="1" spans="1:5" ht="24" thickBot="1">
      <c r="A1" s="73" t="s">
        <v>78</v>
      </c>
      <c r="B1" s="73"/>
      <c r="C1" s="74"/>
      <c r="D1" s="73"/>
      <c r="E1" s="73"/>
    </row>
    <row r="2" spans="1:5" s="80" customFormat="1" ht="16.5" thickBot="1">
      <c r="A2" s="76" t="s">
        <v>79</v>
      </c>
      <c r="B2" s="76" t="s">
        <v>6</v>
      </c>
      <c r="C2" s="77" t="s">
        <v>27</v>
      </c>
      <c r="D2" s="78" t="s">
        <v>80</v>
      </c>
      <c r="E2" s="79" t="s">
        <v>81</v>
      </c>
    </row>
    <row r="3" spans="1:5">
      <c r="A3" s="81" t="s">
        <v>182</v>
      </c>
      <c r="B3" s="82">
        <v>1</v>
      </c>
      <c r="C3" s="83">
        <v>1.25</v>
      </c>
      <c r="D3" s="84"/>
      <c r="E3" s="85"/>
    </row>
    <row r="4" spans="1:5">
      <c r="A4" s="86" t="s">
        <v>183</v>
      </c>
      <c r="B4" s="87">
        <v>1</v>
      </c>
      <c r="C4" s="88">
        <v>0.25</v>
      </c>
      <c r="D4" s="89"/>
      <c r="E4" s="90"/>
    </row>
    <row r="5" spans="1:5">
      <c r="A5" s="86" t="s">
        <v>181</v>
      </c>
      <c r="B5" s="87">
        <v>1</v>
      </c>
      <c r="C5" s="91">
        <f>0.25*B5</f>
        <v>0.25</v>
      </c>
      <c r="D5" s="89"/>
      <c r="E5" s="90"/>
    </row>
    <row r="6" spans="1:5" ht="16.5" thickBot="1">
      <c r="A6" s="92" t="s">
        <v>186</v>
      </c>
      <c r="B6" s="93">
        <v>1</v>
      </c>
      <c r="C6" s="94">
        <v>1</v>
      </c>
      <c r="D6" s="95"/>
      <c r="E6" s="96"/>
    </row>
    <row r="7" spans="1:5" ht="24.75" thickTop="1" thickBot="1">
      <c r="A7" s="73" t="s">
        <v>82</v>
      </c>
      <c r="B7" s="73"/>
      <c r="C7" s="97"/>
      <c r="D7" s="73"/>
      <c r="E7" s="98"/>
    </row>
    <row r="8" spans="1:5" ht="16.5" thickBot="1">
      <c r="A8" s="76" t="s">
        <v>79</v>
      </c>
      <c r="B8" s="76" t="s">
        <v>6</v>
      </c>
      <c r="C8" s="77" t="s">
        <v>27</v>
      </c>
      <c r="D8" s="78" t="s">
        <v>80</v>
      </c>
      <c r="E8" s="79" t="s">
        <v>81</v>
      </c>
    </row>
    <row r="9" spans="1:5">
      <c r="A9" s="99" t="s">
        <v>132</v>
      </c>
      <c r="B9" s="100">
        <v>1</v>
      </c>
      <c r="C9" s="101">
        <v>0.5</v>
      </c>
      <c r="D9" s="102"/>
      <c r="E9" s="85"/>
    </row>
    <row r="10" spans="1:5">
      <c r="A10" s="86" t="s">
        <v>140</v>
      </c>
      <c r="B10" s="103">
        <v>5</v>
      </c>
      <c r="C10" s="91">
        <f>B10/100</f>
        <v>0.05</v>
      </c>
      <c r="D10" s="89"/>
      <c r="E10" s="104"/>
    </row>
    <row r="11" spans="1:5">
      <c r="A11" s="105" t="s">
        <v>184</v>
      </c>
      <c r="B11" s="106">
        <v>1</v>
      </c>
      <c r="C11" s="107">
        <v>2</v>
      </c>
      <c r="D11" s="108" t="s">
        <v>185</v>
      </c>
      <c r="E11" s="109"/>
    </row>
    <row r="12" spans="1:5">
      <c r="A12" s="105" t="s">
        <v>131</v>
      </c>
      <c r="B12" s="106">
        <v>1</v>
      </c>
      <c r="C12" s="107">
        <v>0</v>
      </c>
      <c r="D12" s="108"/>
      <c r="E12" s="109"/>
    </row>
    <row r="13" spans="1:5" ht="16.5" thickBot="1">
      <c r="A13" s="110" t="s">
        <v>180</v>
      </c>
      <c r="B13" s="111">
        <v>4</v>
      </c>
      <c r="C13" s="94">
        <v>0</v>
      </c>
      <c r="D13" s="95"/>
      <c r="E13" s="96"/>
    </row>
    <row r="14" spans="1:5" ht="16.5" thickTop="1"/>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2012-11-12T17:29:24Z</cp:lastPrinted>
  <dcterms:created xsi:type="dcterms:W3CDTF">2000-10-24T15:39:59Z</dcterms:created>
  <dcterms:modified xsi:type="dcterms:W3CDTF">2013-06-13T04:19:39Z</dcterms:modified>
</cp:coreProperties>
</file>