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activeTab="4"/>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File'!$A$1:$H$44</definedName>
    <definedName name="_xlnm.Print_Area" localSheetId="1">Skills!$A$1:$K$35</definedName>
    <definedName name="_xlnm.Print_Area" localSheetId="2">Spellbook!$A$1:$I$12</definedName>
    <definedName name="_xlnm.Print_Area" localSheetId="3">Spells!#REF!</definedName>
  </definedNames>
  <calcPr calcId="145621"/>
</workbook>
</file>

<file path=xl/calcChain.xml><?xml version="1.0" encoding="utf-8"?>
<calcChain xmlns="http://schemas.openxmlformats.org/spreadsheetml/2006/main">
  <c r="E50" i="15" l="1"/>
  <c r="H31" i="15"/>
  <c r="C15" i="22"/>
  <c r="C16" i="22"/>
  <c r="C20" i="22"/>
  <c r="C21" i="22"/>
  <c r="C22" i="22"/>
  <c r="C23" i="22"/>
  <c r="C10" i="22"/>
  <c r="C11" i="22"/>
  <c r="C12" i="22"/>
  <c r="C13" i="22"/>
  <c r="C14" i="22"/>
  <c r="K10" i="22"/>
  <c r="G10" i="22"/>
  <c r="C5" i="22" l="1"/>
  <c r="C6" i="22"/>
  <c r="C7" i="22"/>
  <c r="C8" i="22"/>
  <c r="C9" i="22"/>
  <c r="I7" i="22" l="1"/>
  <c r="E12" i="4" l="1"/>
  <c r="H7" i="22" l="1"/>
  <c r="G7" i="22"/>
  <c r="C4" i="22"/>
  <c r="C3" i="22"/>
  <c r="M27" i="6" l="1"/>
  <c r="M28" i="6"/>
  <c r="M26" i="6"/>
  <c r="M25" i="6"/>
  <c r="M24" i="6"/>
  <c r="M23" i="6"/>
  <c r="M22" i="6"/>
  <c r="H24" i="15"/>
  <c r="D3" i="15" l="1"/>
  <c r="E3" i="15" s="1"/>
  <c r="H3" i="15"/>
  <c r="D4" i="15"/>
  <c r="E4" i="15" s="1"/>
  <c r="H4" i="15"/>
  <c r="H5" i="15"/>
  <c r="H6" i="15"/>
  <c r="D7" i="15"/>
  <c r="E7" i="15" s="1"/>
  <c r="H7" i="15"/>
  <c r="D8" i="15"/>
  <c r="E8" i="15" s="1"/>
  <c r="H8" i="15"/>
  <c r="H9" i="15"/>
  <c r="D10" i="15"/>
  <c r="E10" i="15" s="1"/>
  <c r="H10" i="15"/>
  <c r="H11" i="15"/>
  <c r="H12" i="15"/>
  <c r="D13" i="15"/>
  <c r="E13" i="15" s="1"/>
  <c r="H13" i="15"/>
  <c r="H14" i="15"/>
  <c r="D15" i="15"/>
  <c r="G15" i="15" s="1"/>
  <c r="H15" i="15"/>
  <c r="G13" i="15" l="1"/>
  <c r="I13" i="15" s="1"/>
  <c r="G10" i="15"/>
  <c r="I10" i="15" s="1"/>
  <c r="G7" i="15"/>
  <c r="I7" i="15" s="1"/>
  <c r="G3" i="15"/>
  <c r="I3" i="15" s="1"/>
  <c r="I15" i="15"/>
  <c r="E15" i="15"/>
  <c r="G8" i="15"/>
  <c r="I8" i="15" s="1"/>
  <c r="G4" i="15"/>
  <c r="I4" i="15" s="1"/>
  <c r="I3" i="6"/>
  <c r="I4" i="6"/>
  <c r="I5" i="6" l="1"/>
  <c r="H44" i="15" l="1"/>
  <c r="H47" i="15" l="1"/>
  <c r="H46" i="15"/>
  <c r="H45" i="15"/>
  <c r="H43" i="15"/>
  <c r="H42" i="15"/>
  <c r="H41" i="15"/>
  <c r="H40" i="15"/>
  <c r="H39" i="15"/>
  <c r="H38" i="15"/>
  <c r="H37" i="15"/>
  <c r="H36" i="15"/>
  <c r="H35" i="15"/>
  <c r="H34" i="15"/>
  <c r="H33" i="15"/>
  <c r="H32" i="15"/>
  <c r="H30" i="15"/>
  <c r="H29" i="15"/>
  <c r="H28" i="15"/>
  <c r="H27" i="15"/>
  <c r="H26" i="15"/>
  <c r="H25" i="15"/>
  <c r="H23" i="15"/>
  <c r="H22" i="15"/>
  <c r="H21" i="15"/>
  <c r="H20" i="15"/>
  <c r="H19" i="15"/>
  <c r="H18" i="15"/>
  <c r="H17" i="15"/>
  <c r="H16" i="15"/>
  <c r="C11" i="19" l="1"/>
  <c r="C6" i="19"/>
  <c r="E10" i="4" s="1"/>
  <c r="I8" i="6" l="1"/>
  <c r="C9" i="4" l="1"/>
  <c r="D9" i="15" l="1"/>
  <c r="C3" i="6"/>
  <c r="H3" i="6"/>
  <c r="J3" i="6" s="1"/>
  <c r="C4" i="6"/>
  <c r="H4" i="6"/>
  <c r="J4" i="6" s="1"/>
  <c r="C5" i="6"/>
  <c r="H5" i="6"/>
  <c r="J5" i="6" s="1"/>
  <c r="E9" i="15" l="1"/>
  <c r="G9" i="15"/>
  <c r="I9" i="15" s="1"/>
  <c r="C11" i="4"/>
  <c r="E11" i="4" s="1"/>
  <c r="C10" i="4" l="1"/>
  <c r="C12" i="4"/>
  <c r="C13" i="4"/>
  <c r="D5" i="15" s="1"/>
  <c r="C14" i="4"/>
  <c r="E5" i="15" l="1"/>
  <c r="G5" i="15"/>
  <c r="I5" i="15" s="1"/>
  <c r="D14" i="15"/>
  <c r="D6" i="15"/>
  <c r="D11" i="15"/>
  <c r="D12" i="15"/>
  <c r="E13" i="4"/>
  <c r="E14" i="4" s="1"/>
  <c r="B8" i="4"/>
  <c r="H8" i="6"/>
  <c r="J8" i="6" s="1"/>
  <c r="D29" i="15"/>
  <c r="D30" i="15"/>
  <c r="D25" i="15"/>
  <c r="D27" i="15"/>
  <c r="D32" i="15"/>
  <c r="D26" i="15"/>
  <c r="D31" i="15"/>
  <c r="H49" i="15"/>
  <c r="E12" i="15" l="1"/>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48" i="15"/>
  <c r="I25" i="15" l="1"/>
  <c r="I32" i="15"/>
  <c r="I31" i="15"/>
  <c r="I27" i="15"/>
  <c r="I26" i="15"/>
  <c r="D28" i="15" l="1"/>
  <c r="E28" i="15" l="1"/>
  <c r="G28" i="15"/>
  <c r="B50" i="15"/>
  <c r="I28" i="15" l="1"/>
  <c r="D37" i="15" l="1"/>
  <c r="E37" i="15" l="1"/>
  <c r="G37" i="15"/>
  <c r="D43" i="15"/>
  <c r="D19" i="15"/>
  <c r="D24" i="15"/>
  <c r="D45" i="15"/>
  <c r="D42" i="15"/>
  <c r="D47" i="15"/>
  <c r="D44" i="15"/>
  <c r="D46" i="15"/>
  <c r="D39" i="15"/>
  <c r="D48" i="15"/>
  <c r="D35" i="15"/>
  <c r="D41" i="15"/>
  <c r="D49" i="15"/>
  <c r="D40" i="15"/>
  <c r="D38" i="15"/>
  <c r="D36" i="15"/>
  <c r="D34" i="15"/>
  <c r="D33" i="15"/>
  <c r="D23" i="15"/>
  <c r="D22" i="15"/>
  <c r="D21" i="15"/>
  <c r="D20" i="15"/>
  <c r="D18" i="15"/>
  <c r="D17" i="15"/>
  <c r="D16" i="15"/>
  <c r="I37" i="15" l="1"/>
  <c r="E16" i="15"/>
  <c r="G16" i="15"/>
  <c r="E18" i="15"/>
  <c r="G18" i="15"/>
  <c r="E21" i="15"/>
  <c r="G21" i="15"/>
  <c r="E23" i="15"/>
  <c r="G23" i="15"/>
  <c r="E34" i="15"/>
  <c r="G34" i="15"/>
  <c r="E38" i="15"/>
  <c r="G38" i="15"/>
  <c r="E49" i="15"/>
  <c r="G49" i="15"/>
  <c r="E35" i="15"/>
  <c r="G35" i="15"/>
  <c r="E39" i="15"/>
  <c r="G39" i="15"/>
  <c r="E44" i="15"/>
  <c r="G44" i="15"/>
  <c r="E45" i="15"/>
  <c r="G45" i="15"/>
  <c r="E19" i="15"/>
  <c r="G19" i="15"/>
  <c r="E17" i="15"/>
  <c r="G17" i="15"/>
  <c r="E20" i="15"/>
  <c r="G20" i="15"/>
  <c r="E22" i="15"/>
  <c r="G22" i="15"/>
  <c r="E33" i="15"/>
  <c r="G33" i="15"/>
  <c r="E36" i="15"/>
  <c r="G36" i="15"/>
  <c r="E40" i="15"/>
  <c r="G40" i="15"/>
  <c r="E41" i="15"/>
  <c r="G41" i="15"/>
  <c r="E48" i="15"/>
  <c r="G48" i="15"/>
  <c r="E46" i="15"/>
  <c r="G46" i="15"/>
  <c r="E47" i="15"/>
  <c r="G47" i="15"/>
  <c r="E42" i="15"/>
  <c r="G42" i="15"/>
  <c r="E24" i="15"/>
  <c r="G24" i="15"/>
  <c r="E43" i="15"/>
  <c r="G43" i="15"/>
  <c r="I43" i="15" l="1"/>
  <c r="I24" i="15"/>
  <c r="I42" i="15"/>
  <c r="I47" i="15"/>
  <c r="I46" i="15"/>
  <c r="I48" i="15"/>
  <c r="I41" i="15"/>
  <c r="I40" i="15"/>
  <c r="I36" i="15"/>
  <c r="I33" i="15"/>
  <c r="I22" i="15"/>
  <c r="I20" i="15"/>
  <c r="I17" i="15"/>
  <c r="I19" i="15"/>
  <c r="I45" i="15"/>
  <c r="I44" i="15"/>
  <c r="I39" i="15"/>
  <c r="I35" i="15"/>
  <c r="I49" i="15"/>
  <c r="I38" i="15"/>
  <c r="I34" i="15"/>
  <c r="I23" i="15"/>
  <c r="I21" i="15"/>
  <c r="I18" i="15"/>
  <c r="I16" i="15"/>
</calcChain>
</file>

<file path=xl/comments1.xml><?xml version="1.0" encoding="utf-8"?>
<comments xmlns="http://schemas.openxmlformats.org/spreadsheetml/2006/main">
  <authors>
    <author>Alexis Álvarez</author>
  </authors>
  <commentList>
    <comment ref="C4" authorId="0">
      <text>
        <r>
          <rPr>
            <b/>
            <sz val="12"/>
            <color indexed="81"/>
            <rFont val="Times New Roman"/>
            <family val="1"/>
          </rPr>
          <t xml:space="preserve">Prohibited School:  </t>
        </r>
        <r>
          <rPr>
            <sz val="12"/>
            <color indexed="81"/>
            <rFont val="Times New Roman"/>
            <family val="1"/>
          </rPr>
          <t>Necromancy</t>
        </r>
      </text>
    </comment>
    <comment ref="E4" authorId="0">
      <text>
        <r>
          <rPr>
            <b/>
            <sz val="12"/>
            <color indexed="81"/>
            <rFont val="Times New Roman"/>
            <family val="1"/>
          </rPr>
          <t xml:space="preserve">Effective Caster Level:  </t>
        </r>
        <r>
          <rPr>
            <sz val="12"/>
            <color indexed="81"/>
            <rFont val="Times New Roman"/>
            <family val="1"/>
          </rPr>
          <t>4</t>
        </r>
      </text>
    </comment>
    <comment ref="E9" authorId="0">
      <text>
        <r>
          <rPr>
            <sz val="12"/>
            <color indexed="81"/>
            <rFont val="Times New Roman"/>
            <family val="1"/>
          </rPr>
          <t>See PHB 162</t>
        </r>
      </text>
    </comment>
    <comment ref="E11" authorId="0">
      <text>
        <r>
          <rPr>
            <sz val="12"/>
            <color indexed="81"/>
            <rFont val="Times New Roman"/>
            <family val="1"/>
          </rPr>
          <t>[(2 * 6 Rogue) * 75%] + [(3 * 4 Diviner) * 75%] + [(1 * 4 Unseen Seer) * 75%] + (6 * 2 Con)</t>
        </r>
      </text>
    </comment>
    <comment ref="E12" authorId="0">
      <text>
        <r>
          <rPr>
            <sz val="12"/>
            <color indexed="81"/>
            <rFont val="Times New Roman"/>
            <family val="1"/>
          </rPr>
          <t xml:space="preserve">14 + 4 </t>
        </r>
        <r>
          <rPr>
            <i/>
            <sz val="12"/>
            <color indexed="81"/>
            <rFont val="Times New Roman"/>
            <family val="1"/>
          </rPr>
          <t>mage armor</t>
        </r>
        <r>
          <rPr>
            <sz val="12"/>
            <color indexed="81"/>
            <rFont val="Times New Roman"/>
            <family val="1"/>
          </rPr>
          <t xml:space="preserve"> +4 </t>
        </r>
        <r>
          <rPr>
            <i/>
            <sz val="12"/>
            <color indexed="81"/>
            <rFont val="Times New Roman"/>
            <family val="1"/>
          </rPr>
          <t xml:space="preserve">shield </t>
        </r>
        <r>
          <rPr>
            <sz val="12"/>
            <color indexed="81"/>
            <rFont val="Times New Roman"/>
            <family val="1"/>
          </rPr>
          <t>= 22</t>
        </r>
      </text>
    </comment>
  </commentList>
</comments>
</file>

<file path=xl/comments2.xml><?xml version="1.0" encoding="utf-8"?>
<comments xmlns="http://schemas.openxmlformats.org/spreadsheetml/2006/main">
  <authors>
    <author>Alexis Álvarez</author>
  </authors>
  <commentList>
    <comment ref="F14" authorId="0">
      <text>
        <r>
          <rPr>
            <sz val="12"/>
            <color indexed="81"/>
            <rFont val="Times New Roman"/>
            <family val="1"/>
          </rPr>
          <t>MW toolkit +2</t>
        </r>
      </text>
    </commen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35" authorId="0">
      <text>
        <r>
          <rPr>
            <sz val="12"/>
            <color indexed="81"/>
            <rFont val="Times New Roman"/>
            <family val="1"/>
          </rPr>
          <t>MW toolkit +2</t>
        </r>
      </text>
    </comment>
    <comment ref="F44"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6" authorId="0">
      <text>
        <r>
          <rPr>
            <sz val="12"/>
            <color indexed="81"/>
            <rFont val="Times New Roman"/>
            <family val="1"/>
          </rPr>
          <t>Wool or fur</t>
        </r>
      </text>
    </comment>
    <comment ref="D12" authorId="0">
      <text>
        <r>
          <rPr>
            <sz val="12"/>
            <color indexed="81"/>
            <rFont val="Times New Roman"/>
            <family val="1"/>
          </rPr>
          <t>Wool or wax</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19" authorId="0">
      <text>
        <r>
          <rPr>
            <sz val="12"/>
            <color indexed="81"/>
            <rFont val="Times New Roman"/>
            <family val="1"/>
          </rPr>
          <t>Brass key</t>
        </r>
      </text>
    </comment>
    <comment ref="D22" authorId="0">
      <text>
        <r>
          <rPr>
            <sz val="12"/>
            <color indexed="81"/>
            <rFont val="Times New Roman"/>
            <family val="1"/>
          </rPr>
          <t>Prism, lens, or monocle</t>
        </r>
      </text>
    </comment>
    <comment ref="D23" authorId="0">
      <text>
        <r>
          <rPr>
            <sz val="12"/>
            <color indexed="81"/>
            <rFont val="Times New Roman"/>
            <family val="1"/>
          </rPr>
          <t>Miniature cloak</t>
        </r>
      </text>
    </comment>
    <comment ref="D25" authorId="0">
      <text>
        <r>
          <rPr>
            <sz val="12"/>
            <color indexed="81"/>
            <rFont val="Times New Roman"/>
            <family val="1"/>
          </rPr>
          <t>Drop of sweat</t>
        </r>
      </text>
    </comment>
    <comment ref="D26" authorId="0">
      <text>
        <r>
          <rPr>
            <sz val="12"/>
            <color indexed="81"/>
            <rFont val="Times New Roman"/>
            <family val="1"/>
          </rPr>
          <t>Soot &amp; Salt</t>
        </r>
      </text>
    </comment>
    <comment ref="D28" authorId="0">
      <text>
        <r>
          <rPr>
            <sz val="12"/>
            <color indexed="81"/>
            <rFont val="Times New Roman"/>
            <family val="1"/>
          </rPr>
          <t>Cured leather</t>
        </r>
      </text>
    </comment>
    <comment ref="D29" authorId="0">
      <text>
        <r>
          <rPr>
            <sz val="12"/>
            <color indexed="81"/>
            <rFont val="Times New Roman"/>
            <family val="1"/>
          </rPr>
          <t>Powdered silver</t>
        </r>
      </text>
    </comment>
    <comment ref="D30" authorId="0">
      <text>
        <r>
          <rPr>
            <sz val="12"/>
            <color indexed="81"/>
            <rFont val="Times New Roman"/>
            <family val="1"/>
          </rPr>
          <t>Powdered Iron</t>
        </r>
      </text>
    </comment>
    <comment ref="D32" authorId="0">
      <text>
        <r>
          <rPr>
            <sz val="12"/>
            <color indexed="81"/>
            <rFont val="Times New Roman"/>
            <family val="1"/>
          </rPr>
          <t>Sand, rose petals, or live cricket</t>
        </r>
      </text>
    </comment>
    <comment ref="D34" authorId="0">
      <text>
        <r>
          <rPr>
            <sz val="12"/>
            <color indexed="81"/>
            <rFont val="Times New Roman"/>
            <family val="1"/>
          </rPr>
          <t>Prism, lens, or monocle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have learned how to stalk and surprise creatures whose senses are very different from those of a humanoid.
</t>
        </r>
        <r>
          <rPr>
            <b/>
            <sz val="12"/>
            <color indexed="81"/>
            <rFont val="Times New Roman"/>
            <family val="1"/>
          </rPr>
          <t xml:space="preserve">Benefit: </t>
        </r>
        <r>
          <rPr>
            <sz val="12"/>
            <color indexed="81"/>
            <rFont val="Times New Roman"/>
            <family val="1"/>
          </rPr>
          <t xml:space="preserve"> When you hide, creatures with blindsense, blindsight, scent, or tremorsense must make a Listen check or a Spot check (whichever DC is higher) to notice you, just as sighted creatures would make Spot checks to detect you.  You cannot hide in plain sight unless you have that ability as a class feature.  In addition, you can flank creatures that have the all-around vision special quality.
</t>
        </r>
        <r>
          <rPr>
            <b/>
            <sz val="12"/>
            <color indexed="81"/>
            <rFont val="Times New Roman"/>
            <family val="1"/>
          </rPr>
          <t xml:space="preserve">Normal:  </t>
        </r>
        <r>
          <rPr>
            <sz val="12"/>
            <color indexed="81"/>
            <rFont val="Times New Roman"/>
            <family val="1"/>
          </rPr>
          <t>Creatures with these senses do not need to make Spot or Listen checks to notice other creatures within range.  Creatures with all-around vision can’t be flanked.
Lords of Madness 179</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color indexed="81"/>
            <rFont val="Times New Roman"/>
            <family val="1"/>
          </rPr>
          <t xml:space="preserve">You can create wands, which hold spells (see the Dungeon Master’s Guide for rules on wands).
</t>
        </r>
        <r>
          <rPr>
            <b/>
            <sz val="12"/>
            <color indexed="81"/>
            <rFont val="Times New Roman"/>
            <family val="1"/>
          </rPr>
          <t xml:space="preserve">Prerequisite:  </t>
        </r>
        <r>
          <rPr>
            <sz val="12"/>
            <color indexed="81"/>
            <rFont val="Times New Roman"/>
            <family val="1"/>
          </rPr>
          <t xml:space="preserve">Caster level 5th.
</t>
        </r>
        <r>
          <rPr>
            <b/>
            <sz val="12"/>
            <color indexed="81"/>
            <rFont val="Times New Roman"/>
            <family val="1"/>
          </rPr>
          <t xml:space="preserve">Benefit: </t>
        </r>
        <r>
          <rPr>
            <sz val="12"/>
            <color indexed="81"/>
            <rFont val="Times New Roman"/>
            <family val="1"/>
          </rPr>
          <t xml:space="preserve"> You can create a wand of any 4th-level or lower spell that you know. Crafting a wand takes one day for each 1,000 gp in its base price.  The base price of a wand is its caster level × the spell level × 750 gp.  To craft a wand, you must spend 1/25 of this base price in XP and use up raw materials costing one-half of this base price. A newly created wand has 50 charges.
Any wand that stores a spell with a costly material component or an XP cost also carries a commensurate cost. In addition to the cost derived from the base price, you must expend fifty copies of the material component or pay fifty times the XP cost.
PHB 92</t>
        </r>
      </text>
    </comment>
    <comment ref="A7" authorId="0">
      <text>
        <r>
          <rPr>
            <sz val="12"/>
            <color indexed="81"/>
            <rFont val="Times New Roman"/>
            <family val="1"/>
          </rPr>
          <t>Hand crossbow, rapier, sap, shortbow, and short sword.
PHB 50</t>
        </r>
      </text>
    </comment>
    <comment ref="A12"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13" authorId="0">
      <text>
        <r>
          <rPr>
            <b/>
            <sz val="12"/>
            <color indexed="81"/>
            <rFont val="Times New Roman"/>
            <family val="1"/>
          </rPr>
          <t>From Rogue and Unseen Seer levels...</t>
        </r>
        <r>
          <rPr>
            <sz val="12"/>
            <color indexed="81"/>
            <rFont val="Times New Roman"/>
            <family val="1"/>
          </rPr>
          <t xml:space="preserve">
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14"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List>
</comments>
</file>

<file path=xl/comments5.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 ref="K12"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List>
</comments>
</file>

<file path=xl/sharedStrings.xml><?xml version="1.0" encoding="utf-8"?>
<sst xmlns="http://schemas.openxmlformats.org/spreadsheetml/2006/main" count="662" uniqueCount="309">
  <si>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</si>
  <si>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</si>
  <si>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</si>
  <si>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</si>
  <si>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</si>
  <si>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</si>
  <si>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</si>
  <si>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</si>
  <si>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</si>
  <si>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</si>
  <si>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</si>
  <si>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</si>
  <si>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</si>
  <si>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</si>
  <si>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</si>
  <si>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</si>
  <si>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</si>
  <si>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</si>
  <si>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</si>
  <si>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</si>
  <si>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</si>
  <si>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</si>
  <si>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</si>
  <si>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</si>
  <si>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</si>
  <si>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</si>
  <si>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</si>
  <si>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</si>
  <si>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</si>
  <si>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</si>
  <si>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</si>
  <si>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</si>
  <si>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</si>
  <si>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</si>
  <si>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</si>
  <si>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</si>
  <si>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</si>
  <si>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</si>
  <si>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</si>
  <si>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</si>
  <si>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</si>
  <si>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</si>
  <si>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</si>
  <si>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</si>
  <si>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</si>
  <si>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</si>
  <si>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</si>
  <si>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</si>
  <si>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</si>
  <si>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</si>
  <si>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</si>
  <si>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</si>
  <si>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</si>
  <si>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</si>
  <si>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</si>
  <si>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</si>
  <si>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</si>
  <si>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</si>
  <si>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</si>
  <si>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</si>
  <si>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</si>
  <si>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</si>
  <si>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</si>
  <si>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</si>
  <si>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</si>
  <si>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</si>
  <si>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</si>
  <si>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</si>
  <si>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</si>
  <si>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</si>
  <si>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</si>
  <si>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</si>
  <si>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</si>
  <si>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</si>
  <si>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</si>
  <si>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</si>
  <si>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</si>
  <si>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</si>
  <si>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</si>
  <si>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</si>
  <si>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</si>
  <si>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</si>
  <si>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</si>
  <si>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</si>
  <si>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</si>
  <si>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</si>
  <si>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</si>
  <si>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</si>
  <si>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</si>
  <si>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</si>
  <si>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</si>
  <si>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</si>
  <si>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</si>
  <si>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</si>
  <si>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</si>
  <si>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</si>
  <si>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</si>
  <si>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</si>
  <si>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</si>
  <si>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</si>
  <si>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Spell</t>
  </si>
  <si>
    <t>-</t>
  </si>
  <si>
    <t>Gnome</t>
  </si>
  <si>
    <t>Level</t>
  </si>
  <si>
    <t>DC</t>
  </si>
  <si>
    <t>Cast?</t>
  </si>
  <si>
    <t>¨</t>
  </si>
  <si>
    <t>Knowledge:  Religion</t>
  </si>
  <si>
    <t>Knowledge:  Dungeoneering</t>
  </si>
  <si>
    <t>Skill/Save</t>
  </si>
  <si>
    <t xml:space="preserve">Common, Gnomish, </t>
  </si>
  <si>
    <t>1st</t>
  </si>
  <si>
    <t>2nd</t>
  </si>
  <si>
    <t>3rd</t>
  </si>
  <si>
    <t>4th</t>
  </si>
  <si>
    <t>5th</t>
  </si>
  <si>
    <t>6th</t>
  </si>
  <si>
    <t>7th</t>
  </si>
  <si>
    <t>Subrace:</t>
  </si>
  <si>
    <t>Daily Spells by Level</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</si>
  <si>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</si>
  <si>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</si>
  <si>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</si>
  <si>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</si>
  <si>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</si>
  <si>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</si>
  <si>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</si>
  <si>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</si>
  <si>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</si>
  <si>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</si>
  <si>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</si>
  <si>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</si>
  <si>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</si>
  <si>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</si>
  <si>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1d4</t>
  </si>
  <si>
    <t>Bludgeon</t>
  </si>
  <si>
    <t>1d6</t>
  </si>
  <si>
    <t>Ranged Touch Spells</t>
  </si>
  <si>
    <t>Elven, Dwarven, Draconic</t>
  </si>
  <si>
    <t>1d3</t>
  </si>
  <si>
    <t>Gold Pieces</t>
  </si>
  <si>
    <t>Actual Speed:</t>
  </si>
  <si>
    <t>CLev</t>
  </si>
  <si>
    <t>Knowledge:  Nature</t>
  </si>
  <si>
    <t>Knowledge:  Nobility &amp; Royalty</t>
  </si>
  <si>
    <t>FF AC:</t>
  </si>
  <si>
    <t>Whisper</t>
  </si>
  <si>
    <t>Played by Bill Kmet</t>
  </si>
  <si>
    <t>Rogue</t>
  </si>
  <si>
    <t>Darkvision 60’</t>
  </si>
  <si>
    <t>Low-light Vision</t>
  </si>
  <si>
    <t>Faram</t>
  </si>
  <si>
    <t>Kithre</t>
  </si>
  <si>
    <t>Neutral Good</t>
  </si>
  <si>
    <t>Male</t>
  </si>
  <si>
    <t>30’</t>
  </si>
  <si>
    <t>Mage Hand</t>
  </si>
  <si>
    <t>Message</t>
  </si>
  <si>
    <t>Silence (on self)</t>
  </si>
  <si>
    <t>Trapfinding</t>
  </si>
  <si>
    <t>Rogue Features</t>
  </si>
  <si>
    <t>Wizard Features</t>
  </si>
  <si>
    <t>Scribe Scroll</t>
  </si>
  <si>
    <t>Summon Familiar</t>
  </si>
  <si>
    <t>Wizard Spells</t>
  </si>
  <si>
    <t>Memorized Spells</t>
  </si>
  <si>
    <t>Diviner</t>
  </si>
  <si>
    <t>Rogue 1</t>
  </si>
  <si>
    <t>Profession:  Locksmith</t>
  </si>
  <si>
    <t>Craft:  Locksmithing</t>
  </si>
  <si>
    <t>Gnome Hammer</t>
  </si>
  <si>
    <t>Simple Weapons, Rogue Weapons</t>
  </si>
  <si>
    <t>Light Armor and Shields (not Tower)</t>
  </si>
  <si>
    <t>Detect Magic</t>
  </si>
  <si>
    <t>Acid Splash</t>
  </si>
  <si>
    <t>Light</t>
  </si>
  <si>
    <t>True Strike</t>
  </si>
  <si>
    <t>Shield</t>
  </si>
  <si>
    <t>Mage Armor</t>
  </si>
  <si>
    <t>Empty Vials &amp; Stoppers</t>
  </si>
  <si>
    <t>Sack</t>
  </si>
  <si>
    <t>Traveller’s Outfit</t>
  </si>
  <si>
    <t>Belt Pouch</t>
  </si>
  <si>
    <t>Thieves’ Tools, Masterwork</t>
  </si>
  <si>
    <t>+2 to Disable Device &amp; Open Locks</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</si>
  <si>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</si>
  <si>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</si>
  <si>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</si>
  <si>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</si>
  <si>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</si>
  <si>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</si>
  <si>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</si>
  <si>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</si>
  <si>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</si>
  <si>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</si>
  <si>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</si>
  <si>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</si>
  <si>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</si>
  <si>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</si>
  <si>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</si>
  <si>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</si>
  <si>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</si>
  <si>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</si>
  <si>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</si>
  <si>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</si>
  <si>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</si>
  <si>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</si>
  <si>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</si>
  <si>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</si>
  <si>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</si>
  <si>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</si>
  <si>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</si>
  <si>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</si>
  <si>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</si>
  <si>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</si>
  <si>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</si>
  <si>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</si>
  <si>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Daze</t>
  </si>
  <si>
    <t>Enchantment</t>
  </si>
  <si>
    <t>1 round</t>
  </si>
  <si>
    <t>60’</t>
  </si>
  <si>
    <t>Detect Poison</t>
  </si>
  <si>
    <t>Divination</t>
  </si>
  <si>
    <t>Disrupt Undead</t>
  </si>
  <si>
    <t>Necromancy</t>
  </si>
  <si>
    <t>Personal</t>
  </si>
  <si>
    <t>Flare</t>
  </si>
  <si>
    <t>V</t>
  </si>
  <si>
    <t>Guidance</t>
  </si>
  <si>
    <t>Know Direction</t>
  </si>
  <si>
    <t>V M/DF</t>
  </si>
  <si>
    <t>special</t>
  </si>
  <si>
    <t>Concent.</t>
  </si>
  <si>
    <t>Mending</t>
  </si>
  <si>
    <t>10’</t>
  </si>
  <si>
    <t>Open/Close</t>
  </si>
  <si>
    <t>1 hour</t>
  </si>
  <si>
    <t>Read Magic</t>
  </si>
  <si>
    <t>Resistance</t>
  </si>
  <si>
    <t>V S M/DF</t>
  </si>
  <si>
    <t>Sonic Snap</t>
  </si>
  <si>
    <t>Touch of Fatigue</t>
  </si>
  <si>
    <t>V F</t>
  </si>
  <si>
    <t>1 hr/lvl</t>
  </si>
  <si>
    <t>Sleep</t>
  </si>
  <si>
    <t>Detect Secret Doors</t>
  </si>
  <si>
    <t>Comprehend Languages</t>
  </si>
  <si>
    <t>Whisper Gnome Spells</t>
  </si>
  <si>
    <t>x3</t>
  </si>
  <si>
    <t>Piercing</t>
  </si>
  <si>
    <t>x4</t>
  </si>
  <si>
    <t>Gnome Hooked Hammer, Blunt Head</t>
  </si>
  <si>
    <t>Gnome Hooked Hammer, Hooked Head</t>
  </si>
  <si>
    <t>Diviner Bonus</t>
  </si>
  <si>
    <t>1st:  Darkstalker</t>
  </si>
  <si>
    <t>Evasion (@ 2nd level)</t>
  </si>
  <si>
    <t>Rogue 2</t>
  </si>
  <si>
    <t>Wands, Scrolls and Potions</t>
  </si>
  <si>
    <t>Wand of Magic Missiles</t>
  </si>
  <si>
    <t>Grapple, Unarmed Strike</t>
  </si>
  <si>
    <t>x2</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</si>
  <si>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</si>
  <si>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+3</t>
  </si>
  <si>
    <t>Value</t>
  </si>
  <si>
    <t>Scroll of Bull’s Strength</t>
  </si>
  <si>
    <t>Scroll of Cat’s Grace</t>
  </si>
  <si>
    <t>Scroll of Silence</t>
  </si>
  <si>
    <t>Scroll of See Invisibility</t>
  </si>
  <si>
    <t>Scroll of Blur</t>
  </si>
  <si>
    <t>Scroll of Flaming Sphere</t>
  </si>
  <si>
    <t>Scroll of Gust of Wind</t>
  </si>
  <si>
    <t>Reduce Person</t>
  </si>
  <si>
    <t>Protection from Evil</t>
  </si>
  <si>
    <t>Read magic</t>
  </si>
  <si>
    <t>Spells per Day</t>
  </si>
  <si>
    <t>4 magic missiles, 1d4+1 dmg</t>
  </si>
  <si>
    <t>Healing Belt</t>
  </si>
  <si>
    <t>See Invisibility</t>
  </si>
  <si>
    <t>PHB</t>
  </si>
  <si>
    <t>Reference</t>
  </si>
  <si>
    <t>Page</t>
  </si>
  <si>
    <t>219</t>
  </si>
  <si>
    <t/>
  </si>
  <si>
    <t>232</t>
  </si>
  <si>
    <t>246</t>
  </si>
  <si>
    <t>249</t>
  </si>
  <si>
    <t>253</t>
  </si>
  <si>
    <t>258</t>
  </si>
  <si>
    <t>269</t>
  </si>
  <si>
    <t>293</t>
  </si>
  <si>
    <t>212</t>
  </si>
  <si>
    <t>220</t>
  </si>
  <si>
    <t>280</t>
  </si>
  <si>
    <t>296</t>
  </si>
  <si>
    <t>Sonic Weapon</t>
  </si>
  <si>
    <t>Burning Sword</t>
  </si>
  <si>
    <t>Spell Compendium</t>
  </si>
  <si>
    <t>VS</t>
  </si>
  <si>
    <t>Unseen Seer</t>
  </si>
  <si>
    <t>Sneak Attack 2d6</t>
  </si>
  <si>
    <t>Effective Level</t>
  </si>
  <si>
    <t>Raw Level</t>
  </si>
  <si>
    <t>Caster Class</t>
  </si>
  <si>
    <t>Unseen Seer 1</t>
  </si>
  <si>
    <t>Diviner 1</t>
  </si>
  <si>
    <t>Diviner 2</t>
  </si>
  <si>
    <t>Diviner 3</t>
  </si>
  <si>
    <t>6th:  Craft Wand</t>
  </si>
  <si>
    <t>3rd:  Two-weapon Fighting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</si>
</sst>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i/>
      <sz val="14"/>
      <color indexed="10"/>
      <name val="Times New Roman"/>
      <family val="1"/>
    </font>
    <font>
      <b/>
      <sz val="13"/>
      <color rgb="FFFF0000"/>
      <name val="Times New Roman"/>
      <family val="1"/>
    </font>
    <font>
      <b/>
      <sz val="13"/>
      <color rgb="FF7030A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471">
    <xf numFmtId="0" fontId="0" fillId="0" borderId="0" xfId="0"/>
    <xf numFmtId="0" fontId="39" fillId="0" borderId="31" xfId="0" applyFont="1" applyFill="1" applyBorder="1" applyAlignment="1">
      <alignment horizontal="centerContinuous" vertical="center" wrapText="1"/>
    </xf>
    <xf numFmtId="0" fontId="47"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52"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0" borderId="83" xfId="0" applyFont="1" applyFill="1" applyBorder="1" applyAlignment="1">
      <alignment horizontal="center" vertical="center"/>
    </xf>
    <xf numFmtId="0" fontId="2" fillId="0" borderId="83" xfId="0" quotePrefix="1" applyFont="1" applyFill="1" applyBorder="1" applyAlignment="1">
      <alignment horizontal="center" vertical="center" wrapText="1"/>
    </xf>
    <xf numFmtId="49" fontId="2" fillId="0" borderId="83" xfId="2" applyNumberFormat="1" applyFont="1" applyFill="1" applyBorder="1" applyAlignment="1">
      <alignment horizontal="center" vertical="center"/>
    </xf>
    <xf numFmtId="0" fontId="2" fillId="0" borderId="83" xfId="0" applyFont="1" applyFill="1" applyBorder="1" applyAlignment="1">
      <alignment horizontal="center" vertical="center" shrinkToFit="1"/>
    </xf>
    <xf numFmtId="0" fontId="2" fillId="8" borderId="86" xfId="0" applyFont="1" applyFill="1" applyBorder="1" applyAlignment="1">
      <alignment horizontal="center" vertical="center"/>
    </xf>
    <xf numFmtId="0" fontId="2" fillId="8" borderId="87" xfId="0" applyFont="1" applyFill="1" applyBorder="1" applyAlignment="1">
      <alignment horizontal="center" vertical="center"/>
    </xf>
    <xf numFmtId="0" fontId="2" fillId="8" borderId="87" xfId="0" quotePrefix="1" applyFont="1" applyFill="1" applyBorder="1" applyAlignment="1">
      <alignment horizontal="center" vertical="center" wrapText="1"/>
    </xf>
    <xf numFmtId="49" fontId="2" fillId="8" borderId="87" xfId="2" applyNumberFormat="1" applyFont="1" applyFill="1" applyBorder="1" applyAlignment="1">
      <alignment horizontal="center" vertical="center"/>
    </xf>
    <xf numFmtId="0" fontId="2" fillId="8" borderId="87" xfId="0" applyFont="1" applyFill="1" applyBorder="1" applyAlignment="1">
      <alignment horizontal="center" vertical="center" shrinkToFit="1"/>
    </xf>
    <xf numFmtId="164" fontId="2" fillId="8" borderId="87" xfId="0" applyNumberFormat="1" applyFont="1" applyFill="1" applyBorder="1" applyAlignment="1">
      <alignment horizontal="center" vertical="center"/>
    </xf>
    <xf numFmtId="164" fontId="5" fillId="8" borderId="88" xfId="0" applyNumberFormat="1" applyFont="1" applyFill="1" applyBorder="1" applyAlignment="1">
      <alignment horizontal="center" vertical="center"/>
    </xf>
    <xf numFmtId="0" fontId="5" fillId="8" borderId="89" xfId="0" applyFont="1" applyFill="1" applyBorder="1" applyAlignment="1">
      <alignment horizontal="center" vertical="center"/>
    </xf>
    <xf numFmtId="1" fontId="58" fillId="10" borderId="52" xfId="0" applyNumberFormat="1" applyFont="1" applyFill="1" applyBorder="1" applyAlignment="1">
      <alignment horizontal="center" vertical="center"/>
    </xf>
    <xf numFmtId="1" fontId="5" fillId="8" borderId="88"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2" fillId="0" borderId="26" xfId="2" applyNumberFormat="1"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0" fontId="7" fillId="14"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0" fontId="7" fillId="0" borderId="33" xfId="0" applyNumberFormat="1" applyFont="1" applyFill="1" applyBorder="1" applyAlignment="1">
      <alignment horizontal="center" vertical="center" wrapText="1"/>
    </xf>
    <xf numFmtId="164" fontId="2" fillId="9" borderId="83" xfId="0" applyNumberFormat="1" applyFont="1" applyFill="1" applyBorder="1" applyAlignment="1">
      <alignment horizontal="center" vertical="center"/>
    </xf>
    <xf numFmtId="0" fontId="4"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87" xfId="0" quotePrefix="1" applyFont="1" applyFill="1" applyBorder="1" applyAlignment="1">
      <alignment horizontal="center" vertical="center" wrapText="1"/>
    </xf>
    <xf numFmtId="49" fontId="2" fillId="0" borderId="87" xfId="2" applyNumberFormat="1" applyFont="1" applyFill="1" applyBorder="1" applyAlignment="1">
      <alignment horizontal="center" vertical="center"/>
    </xf>
    <xf numFmtId="0" fontId="2" fillId="0" borderId="87" xfId="0" applyFont="1" applyFill="1" applyBorder="1" applyAlignment="1">
      <alignment horizontal="center" vertical="center" shrinkToFit="1"/>
    </xf>
    <xf numFmtId="164" fontId="2" fillId="0" borderId="87" xfId="0" applyNumberFormat="1" applyFont="1" applyFill="1" applyBorder="1" applyAlignment="1">
      <alignment horizontal="center" vertical="center"/>
    </xf>
    <xf numFmtId="1" fontId="58" fillId="10" borderId="88" xfId="0" applyNumberFormat="1" applyFont="1" applyFill="1" applyBorder="1" applyAlignment="1">
      <alignment horizontal="center" vertical="center"/>
    </xf>
    <xf numFmtId="1" fontId="2" fillId="0" borderId="88" xfId="0" applyNumberFormat="1" applyFont="1" applyBorder="1" applyAlignment="1">
      <alignment horizontal="center" vertical="center"/>
    </xf>
    <xf numFmtId="1" fontId="58" fillId="10" borderId="84" xfId="0" applyNumberFormat="1" applyFont="1" applyFill="1" applyBorder="1" applyAlignment="1">
      <alignment horizontal="center" vertical="center"/>
    </xf>
    <xf numFmtId="1" fontId="2" fillId="0" borderId="84" xfId="0" applyNumberFormat="1" applyFont="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Fill="1" applyBorder="1" applyAlignment="1">
      <alignment horizontal="center" vertical="center"/>
    </xf>
    <xf numFmtId="0" fontId="5" fillId="0" borderId="91" xfId="0" quotePrefix="1" applyFont="1" applyFill="1" applyBorder="1" applyAlignment="1">
      <alignment horizontal="center" vertical="center" wrapText="1"/>
    </xf>
    <xf numFmtId="49" fontId="2" fillId="0" borderId="91" xfId="2" applyNumberFormat="1" applyFont="1" applyFill="1" applyBorder="1" applyAlignment="1">
      <alignment horizontal="center" vertical="center"/>
    </xf>
    <xf numFmtId="0" fontId="2" fillId="0" borderId="91" xfId="0" applyFont="1" applyFill="1" applyBorder="1" applyAlignment="1">
      <alignment horizontal="center" vertical="center" shrinkToFit="1"/>
    </xf>
    <xf numFmtId="164" fontId="2" fillId="0" borderId="91" xfId="0" applyNumberFormat="1" applyFont="1" applyFill="1" applyBorder="1" applyAlignment="1">
      <alignment horizontal="center" vertical="center"/>
    </xf>
    <xf numFmtId="0" fontId="2" fillId="0" borderId="89" xfId="0" quotePrefix="1" applyFont="1" applyBorder="1" applyAlignment="1">
      <alignment horizontal="center" vertical="center"/>
    </xf>
    <xf numFmtId="0" fontId="2" fillId="0" borderId="85" xfId="0" quotePrefix="1" applyFont="1" applyBorder="1" applyAlignment="1">
      <alignment horizontal="center" vertical="center"/>
    </xf>
    <xf numFmtId="0" fontId="4" fillId="0" borderId="82" xfId="0" applyFont="1" applyFill="1" applyBorder="1" applyAlignment="1">
      <alignment horizontal="center" vertical="center"/>
    </xf>
    <xf numFmtId="1" fontId="5" fillId="0" borderId="88" xfId="0" applyNumberFormat="1" applyFont="1" applyFill="1" applyBorder="1" applyAlignment="1">
      <alignment horizontal="center" vertical="center"/>
    </xf>
    <xf numFmtId="1" fontId="5" fillId="0" borderId="84" xfId="0" applyNumberFormat="1" applyFont="1" applyFill="1" applyBorder="1" applyAlignment="1">
      <alignment horizontal="center" vertical="center"/>
    </xf>
    <xf numFmtId="1" fontId="5" fillId="0" borderId="92" xfId="0" applyNumberFormat="1" applyFont="1" applyFill="1" applyBorder="1" applyAlignment="1">
      <alignment horizontal="center" vertical="center"/>
    </xf>
    <xf numFmtId="0" fontId="2" fillId="0" borderId="117" xfId="0" quotePrefix="1" applyFont="1" applyFill="1" applyBorder="1" applyAlignment="1">
      <alignment horizontal="center" vertical="center"/>
    </xf>
    <xf numFmtId="164" fontId="2" fillId="0" borderId="54" xfId="0" applyNumberFormat="1" applyFont="1" applyFill="1" applyBorder="1" applyAlignment="1">
      <alignment horizontal="center" vertical="center"/>
    </xf>
    <xf numFmtId="164" fontId="2" fillId="9" borderId="34" xfId="0" applyNumberFormat="1" applyFont="1" applyFill="1" applyBorder="1" applyAlignment="1">
      <alignment horizontal="center" vertical="center"/>
    </xf>
    <xf numFmtId="164" fontId="2" fillId="0" borderId="47" xfId="0" applyNumberFormat="1" applyFont="1" applyFill="1" applyBorder="1" applyAlignment="1">
      <alignment horizontal="center" vertical="center"/>
    </xf>
    <xf numFmtId="164" fontId="2" fillId="8" borderId="54" xfId="0"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Border="1" applyAlignment="1">
      <alignment horizontal="center" vertical="center"/>
    </xf>
    <xf numFmtId="0" fontId="2" fillId="0" borderId="97" xfId="0" applyFont="1" applyBorder="1" applyAlignment="1">
      <alignment horizontal="center" vertical="center" shrinkToFit="1"/>
    </xf>
    <xf numFmtId="0" fontId="2" fillId="0" borderId="101"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8"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7" xfId="0" applyFont="1" applyFill="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39" xfId="0" applyFont="1" applyBorder="1" applyAlignment="1">
      <alignment horizontal="left" vertical="center" shrinkToFit="1"/>
    </xf>
    <xf numFmtId="0" fontId="2" fillId="0" borderId="115" xfId="0" applyFont="1" applyFill="1" applyBorder="1" applyAlignment="1">
      <alignment horizontal="center" vertical="center" shrinkToFit="1"/>
    </xf>
    <xf numFmtId="0" fontId="2" fillId="0" borderId="102" xfId="0" applyFont="1" applyBorder="1" applyAlignment="1">
      <alignment horizontal="center" vertical="center" shrinkToFit="1"/>
    </xf>
    <xf numFmtId="164" fontId="5" fillId="0" borderId="102" xfId="0" applyNumberFormat="1" applyFont="1" applyBorder="1" applyAlignment="1">
      <alignment horizontal="center" vertical="center" shrinkToFit="1"/>
    </xf>
    <xf numFmtId="0" fontId="5" fillId="0" borderId="102" xfId="0" applyFont="1" applyBorder="1" applyAlignment="1">
      <alignment horizontal="left" vertical="center"/>
    </xf>
    <xf numFmtId="0" fontId="2" fillId="0" borderId="116" xfId="0" applyFont="1" applyBorder="1" applyAlignment="1">
      <alignment horizontal="left" vertical="center" shrinkToFit="1"/>
    </xf>
    <xf numFmtId="0" fontId="2" fillId="0" borderId="98"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7" fillId="10" borderId="22" xfId="0" applyFont="1" applyFill="1" applyBorder="1" applyAlignment="1">
      <alignment horizontal="center" vertical="center"/>
    </xf>
    <xf numFmtId="0" fontId="22" fillId="7" borderId="19" xfId="0" applyFont="1" applyFill="1" applyBorder="1" applyAlignment="1">
      <alignment horizontal="center" vertical="center"/>
    </xf>
    <xf numFmtId="0" fontId="22" fillId="7" borderId="31" xfId="0" applyFont="1" applyFill="1" applyBorder="1" applyAlignment="1">
      <alignment horizontal="center" vertical="center"/>
    </xf>
    <xf numFmtId="1" fontId="58" fillId="10" borderId="92" xfId="0" applyNumberFormat="1" applyFont="1" applyFill="1" applyBorder="1" applyAlignment="1">
      <alignment horizontal="center" vertical="center"/>
    </xf>
    <xf numFmtId="1" fontId="2" fillId="0" borderId="92"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Fill="1" applyBorder="1" applyAlignment="1">
      <alignment horizontal="center" vertical="center"/>
    </xf>
    <xf numFmtId="1" fontId="58" fillId="10" borderId="24" xfId="0" applyNumberFormat="1" applyFont="1" applyFill="1" applyBorder="1" applyAlignment="1">
      <alignment horizontal="center" vertical="center"/>
    </xf>
    <xf numFmtId="0" fontId="5" fillId="0" borderId="33" xfId="0" applyFont="1" applyBorder="1" applyAlignment="1">
      <alignment horizontal="center" vertical="center"/>
    </xf>
    <xf numFmtId="164" fontId="2" fillId="0" borderId="55" xfId="0" applyNumberFormat="1" applyFont="1" applyBorder="1" applyAlignment="1">
      <alignment horizontal="center" vertical="center"/>
    </xf>
    <xf numFmtId="0" fontId="5"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94"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4" fillId="0" borderId="45" xfId="0" applyFont="1" applyFill="1" applyBorder="1" applyAlignment="1">
      <alignment horizontal="center" vertical="center" shrinkToFit="1"/>
    </xf>
    <xf numFmtId="0" fontId="5"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0" fontId="2" fillId="0" borderId="13" xfId="0"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5" fillId="0" borderId="13" xfId="0"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5"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64" fontId="5" fillId="0" borderId="119" xfId="0" applyNumberFormat="1" applyFont="1" applyFill="1" applyBorder="1" applyAlignment="1">
      <alignment horizontal="center" vertical="center"/>
    </xf>
    <xf numFmtId="0" fontId="2" fillId="0" borderId="91" xfId="0" quotePrefix="1" applyFont="1" applyFill="1" applyBorder="1" applyAlignment="1">
      <alignment horizontal="center" vertical="center"/>
    </xf>
    <xf numFmtId="9" fontId="5" fillId="0" borderId="91" xfId="0" applyNumberFormat="1" applyFont="1" applyFill="1" applyBorder="1" applyAlignment="1">
      <alignment horizontal="center" vertical="center"/>
    </xf>
    <xf numFmtId="164" fontId="2" fillId="0" borderId="92" xfId="0" applyNumberFormat="1" applyFont="1" applyFill="1" applyBorder="1" applyAlignment="1">
      <alignment horizontal="centerContinuous" vertical="center"/>
    </xf>
    <xf numFmtId="164" fontId="2" fillId="0" borderId="96" xfId="0" applyNumberFormat="1" applyFont="1" applyFill="1" applyBorder="1" applyAlignment="1">
      <alignment horizontal="centerContinuous" vertical="center"/>
    </xf>
    <xf numFmtId="0" fontId="5" fillId="0" borderId="93"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3" xfId="0"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8"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49" fontId="2" fillId="0" borderId="105" xfId="0" applyNumberFormat="1" applyFont="1" applyFill="1" applyBorder="1" applyAlignment="1">
      <alignment horizontal="centerContinuous" vertical="center"/>
    </xf>
    <xf numFmtId="0" fontId="2" fillId="0" borderId="106"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2" fillId="0" borderId="84" xfId="0" applyFont="1" applyFill="1" applyBorder="1" applyAlignment="1">
      <alignment horizontal="centerContinuous" vertical="center"/>
    </xf>
    <xf numFmtId="164" fontId="2" fillId="0" borderId="83"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Continuous" vertical="center"/>
    </xf>
    <xf numFmtId="49" fontId="2" fillId="0" borderId="109" xfId="0" applyNumberFormat="1" applyFont="1" applyFill="1" applyBorder="1" applyAlignment="1">
      <alignment horizontal="centerContinuous" vertical="center"/>
    </xf>
    <xf numFmtId="0" fontId="2" fillId="0" borderId="110" xfId="0" applyFont="1" applyFill="1" applyBorder="1" applyAlignment="1">
      <alignment horizontal="centerContinuous" vertical="center"/>
    </xf>
    <xf numFmtId="164" fontId="2" fillId="0" borderId="34" xfId="0" applyNumberFormat="1" applyFont="1" applyFill="1" applyBorder="1" applyAlignment="1">
      <alignment horizontal="center" vertical="center"/>
    </xf>
    <xf numFmtId="0" fontId="2" fillId="0" borderId="111" xfId="0" applyFont="1" applyFill="1" applyBorder="1" applyAlignment="1">
      <alignment horizontal="centerContinuous" vertical="center"/>
    </xf>
    <xf numFmtId="0" fontId="5" fillId="0" borderId="112" xfId="0" applyFont="1" applyFill="1" applyBorder="1" applyAlignment="1">
      <alignment horizontal="centerContinuous" vertical="center"/>
    </xf>
    <xf numFmtId="0" fontId="5" fillId="0" borderId="92" xfId="0" applyFont="1" applyFill="1" applyBorder="1" applyAlignment="1">
      <alignment horizontal="centerContinuous" vertical="center"/>
    </xf>
    <xf numFmtId="49" fontId="2" fillId="0" borderId="91" xfId="0" applyNumberFormat="1" applyFont="1" applyFill="1" applyBorder="1" applyAlignment="1">
      <alignment horizontal="center" vertical="center"/>
    </xf>
    <xf numFmtId="49" fontId="2" fillId="0" borderId="92" xfId="0" applyNumberFormat="1" applyFont="1" applyFill="1" applyBorder="1" applyAlignment="1">
      <alignment horizontal="centerContinuous" vertical="center"/>
    </xf>
    <xf numFmtId="49" fontId="2" fillId="0" borderId="96" xfId="0" applyNumberFormat="1" applyFont="1" applyFill="1" applyBorder="1" applyAlignment="1">
      <alignment horizontal="centerContinuous" vertical="center"/>
    </xf>
    <xf numFmtId="0" fontId="22" fillId="7" borderId="99" xfId="0" applyFont="1" applyFill="1" applyBorder="1" applyAlignment="1">
      <alignment horizontal="center" vertical="center"/>
    </xf>
    <xf numFmtId="0" fontId="22" fillId="7" borderId="100" xfId="0" applyFont="1" applyFill="1" applyBorder="1" applyAlignment="1">
      <alignment horizontal="centerContinuous" vertical="center"/>
    </xf>
    <xf numFmtId="0" fontId="2" fillId="0" borderId="103" xfId="0" applyFont="1" applyFill="1" applyBorder="1" applyAlignment="1">
      <alignment horizontal="centerContinuous" vertical="center" shrinkToFit="1"/>
    </xf>
    <xf numFmtId="0" fontId="22" fillId="0" borderId="105" xfId="0" applyFont="1" applyFill="1" applyBorder="1" applyAlignment="1">
      <alignment horizontal="centerContinuous" vertical="center"/>
    </xf>
    <xf numFmtId="0" fontId="2" fillId="0" borderId="107" xfId="0" applyFont="1" applyFill="1" applyBorder="1" applyAlignment="1">
      <alignment horizontal="centerContinuous" vertical="center" shrinkToFit="1"/>
    </xf>
    <xf numFmtId="0" fontId="22" fillId="0" borderId="109" xfId="0" applyFont="1" applyFill="1" applyBorder="1" applyAlignment="1">
      <alignment horizontal="centerContinuous" vertical="center"/>
    </xf>
    <xf numFmtId="0" fontId="2" fillId="0" borderId="120" xfId="0" applyFont="1" applyFill="1" applyBorder="1" applyAlignment="1">
      <alignment horizontal="centerContinuous" vertical="center" shrinkToFit="1"/>
    </xf>
    <xf numFmtId="0" fontId="22" fillId="0" borderId="121" xfId="0" applyFont="1" applyFill="1" applyBorder="1" applyAlignment="1">
      <alignment horizontal="centerContinuous" vertical="center"/>
    </xf>
    <xf numFmtId="0" fontId="2" fillId="0" borderId="122" xfId="0" applyFont="1" applyFill="1" applyBorder="1" applyAlignment="1">
      <alignment horizontal="centerContinuous" vertical="center"/>
    </xf>
    <xf numFmtId="0" fontId="2" fillId="0" borderId="123" xfId="0" applyFont="1" applyFill="1" applyBorder="1" applyAlignment="1">
      <alignment horizontal="centerContinuous" vertical="center"/>
    </xf>
    <xf numFmtId="0" fontId="2" fillId="0" borderId="111" xfId="0" applyFont="1" applyFill="1" applyBorder="1" applyAlignment="1">
      <alignment horizontal="centerContinuous" vertical="center" shrinkToFit="1"/>
    </xf>
    <xf numFmtId="0" fontId="22" fillId="0" borderId="96" xfId="0" applyFont="1" applyFill="1" applyBorder="1" applyAlignment="1">
      <alignment horizontal="centerContinuous" vertical="center"/>
    </xf>
    <xf numFmtId="0" fontId="2" fillId="0" borderId="92" xfId="0" applyFont="1" applyFill="1" applyBorder="1" applyAlignment="1">
      <alignment horizontal="centerContinuous" vertical="center"/>
    </xf>
    <xf numFmtId="0" fontId="2" fillId="0" borderId="93" xfId="0" applyFont="1" applyFill="1" applyBorder="1" applyAlignment="1">
      <alignment horizontal="centerContinuous" vertical="center"/>
    </xf>
    <xf numFmtId="0" fontId="38" fillId="0" borderId="31"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54" fillId="0" borderId="31" xfId="0" applyFont="1" applyBorder="1" applyAlignment="1">
      <alignment horizontal="centerContinuous" vertical="center"/>
    </xf>
    <xf numFmtId="0" fontId="7" fillId="0" borderId="0" xfId="0" applyFont="1" applyFill="1" applyBorder="1" applyAlignment="1">
      <alignment vertical="center" wrapText="1"/>
    </xf>
    <xf numFmtId="0" fontId="28" fillId="0" borderId="34" xfId="0" applyFont="1" applyFill="1" applyBorder="1" applyAlignment="1">
      <alignment horizontal="centerContinuous" vertical="center"/>
    </xf>
    <xf numFmtId="0" fontId="42" fillId="0" borderId="54" xfId="0" applyFont="1" applyFill="1" applyBorder="1" applyAlignment="1">
      <alignment horizontal="center" vertical="center" shrinkToFit="1"/>
    </xf>
    <xf numFmtId="0" fontId="60" fillId="0" borderId="47" xfId="0" applyFont="1" applyFill="1" applyBorder="1" applyAlignment="1">
      <alignment horizontal="center" vertical="center" shrinkToFit="1"/>
    </xf>
    <xf numFmtId="0" fontId="42"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46" fillId="0" borderId="31" xfId="0" applyFont="1" applyBorder="1" applyAlignment="1">
      <alignment horizontal="centerContinuous" vertical="center"/>
    </xf>
    <xf numFmtId="0" fontId="60" fillId="0" borderId="34" xfId="0" applyFont="1" applyFill="1" applyBorder="1" applyAlignment="1">
      <alignment horizontal="center" vertical="center" shrinkToFit="1"/>
    </xf>
    <xf numFmtId="0" fontId="7" fillId="0" borderId="81" xfId="0" quotePrefix="1" applyFont="1" applyFill="1" applyBorder="1" applyAlignment="1">
      <alignment horizontal="centerContinuous" vertical="center"/>
    </xf>
    <xf numFmtId="0" fontId="17" fillId="0" borderId="55" xfId="0" applyFont="1" applyFill="1" applyBorder="1" applyAlignment="1">
      <alignment horizontal="center" vertical="center" shrinkToFit="1"/>
    </xf>
    <xf numFmtId="0" fontId="7" fillId="0" borderId="55" xfId="0" quotePrefix="1" applyFont="1" applyFill="1" applyBorder="1" applyAlignment="1">
      <alignment horizontal="centerContinuous" vertical="center"/>
    </xf>
    <xf numFmtId="0" fontId="54"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Border="1" applyAlignment="1">
      <alignment vertical="center" wrapText="1"/>
    </xf>
    <xf numFmtId="0" fontId="54"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44" fillId="0" borderId="0" xfId="0" applyFont="1" applyBorder="1" applyAlignment="1">
      <alignment horizontal="centerContinuous" vertical="center" wrapText="1"/>
    </xf>
    <xf numFmtId="0" fontId="12" fillId="10" borderId="58" xfId="0" applyFont="1" applyFill="1" applyBorder="1" applyAlignment="1">
      <alignment horizontal="centerContinuous" vertical="center" wrapText="1"/>
    </xf>
    <xf numFmtId="0" fontId="12" fillId="10" borderId="79" xfId="0" applyFont="1" applyFill="1" applyBorder="1" applyAlignment="1">
      <alignment horizontal="center" vertical="center" wrapText="1"/>
    </xf>
    <xf numFmtId="0" fontId="12" fillId="10" borderId="63"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5"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5"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5" fillId="10"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5" fillId="5" borderId="33" xfId="2" applyNumberFormat="1" applyFont="1" applyFill="1" applyBorder="1" applyAlignment="1">
      <alignment horizontal="center" vertical="center" shrinkToFi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45"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2" fillId="0" borderId="23" xfId="5" applyFont="1" applyBorder="1" applyAlignment="1">
      <alignment horizontal="centerContinuous" vertical="center" wrapText="1"/>
    </xf>
    <xf numFmtId="0" fontId="16"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2"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80" xfId="0" applyFont="1" applyFill="1" applyBorder="1" applyAlignment="1">
      <alignment horizontal="center" vertical="center" shrinkToFit="1"/>
    </xf>
    <xf numFmtId="0" fontId="7" fillId="13" borderId="13" xfId="0" applyFont="1" applyFill="1" applyBorder="1" applyAlignment="1">
      <alignment horizontal="center" vertical="center" wrapText="1"/>
    </xf>
    <xf numFmtId="0" fontId="2" fillId="0" borderId="52" xfId="0" applyFont="1" applyFill="1" applyBorder="1" applyAlignment="1">
      <alignment horizontal="center" vertical="center" shrinkToFit="1"/>
    </xf>
    <xf numFmtId="0" fontId="2" fillId="0" borderId="52" xfId="2"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2" fillId="0" borderId="26" xfId="0" applyFont="1" applyFill="1" applyBorder="1" applyAlignment="1">
      <alignment horizontal="center" vertical="center" wrapText="1"/>
    </xf>
    <xf numFmtId="0" fontId="2" fillId="0" borderId="26" xfId="10" applyNumberFormat="1"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8" fillId="0" borderId="1" xfId="0" applyFont="1" applyFill="1" applyBorder="1" applyAlignment="1">
      <alignment vertical="center"/>
    </xf>
    <xf numFmtId="0" fontId="6" fillId="0" borderId="25" xfId="0" applyFont="1" applyFill="1" applyBorder="1" applyAlignment="1">
      <alignment horizontal="center" vertical="center"/>
    </xf>
    <xf numFmtId="0" fontId="50" fillId="0" borderId="25" xfId="0" applyFont="1" applyFill="1" applyBorder="1" applyAlignment="1">
      <alignment horizontal="center" vertical="center" wrapText="1"/>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0" fontId="53" fillId="10" borderId="26"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wrapText="1"/>
    </xf>
    <xf numFmtId="0" fontId="7" fillId="0" borderId="2" xfId="0" quotePrefix="1" applyFont="1" applyFill="1" applyBorder="1" applyAlignment="1">
      <alignment horizontal="center" vertical="center"/>
    </xf>
    <xf numFmtId="0" fontId="49" fillId="0" borderId="1" xfId="0" applyFont="1" applyFill="1" applyBorder="1" applyAlignment="1">
      <alignment vertical="center"/>
    </xf>
    <xf numFmtId="0" fontId="13" fillId="0" borderId="26" xfId="0" applyNumberFormat="1" applyFont="1" applyFill="1" applyBorder="1" applyAlignment="1">
      <alignment horizontal="center" vertical="center"/>
    </xf>
    <xf numFmtId="0" fontId="50"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52"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53"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7" fillId="0" borderId="64" xfId="0" quotePrefix="1" applyFont="1" applyFill="1" applyBorder="1" applyAlignment="1">
      <alignment horizontal="center" vertical="center"/>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20" fillId="0" borderId="0" xfId="0" applyFont="1" applyBorder="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1" fillId="0" borderId="0" xfId="0" applyFont="1" applyBorder="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0" fontId="30" fillId="0" borderId="0" xfId="0" applyFont="1" applyBorder="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5" xfId="0" applyNumberFormat="1" applyFont="1" applyFill="1" applyBorder="1" applyAlignment="1">
      <alignment horizontal="center" vertical="center"/>
    </xf>
    <xf numFmtId="0" fontId="17"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1" xfId="0" applyFont="1" applyFill="1" applyBorder="1" applyAlignment="1">
      <alignment vertical="center"/>
    </xf>
    <xf numFmtId="0" fontId="7" fillId="9" borderId="27" xfId="0" quotePrefix="1"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53"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51" fillId="2" borderId="65" xfId="0" applyFont="1" applyFill="1" applyBorder="1" applyAlignment="1">
      <alignment horizontal="right" vertical="center"/>
    </xf>
    <xf numFmtId="0" fontId="51"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8"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49" fontId="7" fillId="0" borderId="74" xfId="0" applyNumberFormat="1" applyFont="1" applyBorder="1" applyAlignment="1">
      <alignment horizontal="centerContinuous" vertical="center"/>
    </xf>
    <xf numFmtId="0" fontId="2" fillId="0" borderId="76" xfId="0" applyFont="1" applyBorder="1" applyAlignment="1">
      <alignment horizontal="centerContinuous" vertical="center"/>
    </xf>
    <xf numFmtId="0" fontId="6" fillId="4" borderId="113"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4" xfId="0" applyFont="1" applyBorder="1" applyAlignment="1">
      <alignment horizontal="centerContinuous" vertical="center"/>
    </xf>
    <xf numFmtId="0" fontId="5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7" fillId="0" borderId="15" xfId="0" applyFont="1" applyFill="1" applyBorder="1" applyAlignment="1">
      <alignment horizontal="center" vertical="center"/>
    </xf>
    <xf numFmtId="0" fontId="27"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49" fontId="17" fillId="0" borderId="32" xfId="0" applyNumberFormat="1" applyFont="1" applyBorder="1" applyAlignment="1">
      <alignment horizontal="center" vertical="center" shrinkToFit="1"/>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7"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6" fillId="0" borderId="28" xfId="0" applyFont="1" applyBorder="1" applyAlignment="1">
      <alignment horizontal="center" vertical="center"/>
    </xf>
    <xf numFmtId="0" fontId="41" fillId="2" borderId="4" xfId="0" applyFont="1" applyFill="1" applyBorder="1" applyAlignment="1">
      <alignment horizontal="right" vertical="center"/>
    </xf>
    <xf numFmtId="0" fontId="11" fillId="4" borderId="49" xfId="0" applyFont="1" applyFill="1" applyBorder="1" applyAlignment="1">
      <alignment horizontal="right" vertical="center"/>
    </xf>
    <xf numFmtId="49" fontId="7" fillId="15" borderId="28" xfId="0" applyNumberFormat="1" applyFont="1" applyFill="1" applyBorder="1" applyAlignment="1">
      <alignment horizontal="center" vertical="center"/>
    </xf>
    <xf numFmtId="0" fontId="23" fillId="2" borderId="4" xfId="0" applyFont="1" applyFill="1" applyBorder="1" applyAlignment="1">
      <alignment horizontal="right" vertical="center"/>
    </xf>
    <xf numFmtId="49" fontId="7" fillId="0" borderId="28" xfId="0" applyNumberFormat="1" applyFont="1" applyBorder="1" applyAlignment="1">
      <alignment horizontal="center"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164" fontId="22" fillId="3" borderId="124" xfId="0" applyNumberFormat="1" applyFont="1" applyFill="1" applyBorder="1" applyAlignment="1">
      <alignment horizontal="center" vertical="center"/>
    </xf>
    <xf numFmtId="164" fontId="2" fillId="0" borderId="125" xfId="0" applyNumberFormat="1" applyFont="1" applyBorder="1" applyAlignment="1">
      <alignment horizontal="center" vertical="center" shrinkToFit="1"/>
    </xf>
    <xf numFmtId="164" fontId="2" fillId="0" borderId="126" xfId="0" applyNumberFormat="1" applyFont="1" applyBorder="1" applyAlignment="1">
      <alignment horizontal="center" vertical="center" shrinkToFit="1"/>
    </xf>
    <xf numFmtId="164" fontId="5" fillId="0" borderId="126" xfId="0" applyNumberFormat="1" applyFont="1" applyBorder="1" applyAlignment="1">
      <alignment horizontal="center" vertical="center" shrinkToFit="1"/>
    </xf>
    <xf numFmtId="164" fontId="5" fillId="0" borderId="127" xfId="0" applyNumberFormat="1" applyFont="1" applyBorder="1" applyAlignment="1">
      <alignment horizontal="center" vertical="center" shrinkToFit="1"/>
    </xf>
    <xf numFmtId="164" fontId="5" fillId="0" borderId="125" xfId="0" applyNumberFormat="1" applyFont="1" applyBorder="1" applyAlignment="1">
      <alignment horizontal="center" vertical="center" shrinkToFit="1"/>
    </xf>
    <xf numFmtId="164" fontId="5" fillId="0" borderId="128" xfId="0" applyNumberFormat="1" applyFont="1" applyBorder="1" applyAlignment="1">
      <alignment horizontal="center" vertical="center" shrinkToFit="1"/>
    </xf>
    <xf numFmtId="0" fontId="12" fillId="12" borderId="129" xfId="0" applyFont="1" applyFill="1" applyBorder="1" applyAlignment="1">
      <alignment horizontal="center" vertical="center" wrapText="1"/>
    </xf>
    <xf numFmtId="0" fontId="12" fillId="12" borderId="130" xfId="0" applyNumberFormat="1" applyFont="1" applyFill="1" applyBorder="1" applyAlignment="1">
      <alignment horizontal="centerContinuous" vertical="center" wrapText="1"/>
    </xf>
    <xf numFmtId="0" fontId="7" fillId="0" borderId="56"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7" fillId="15" borderId="44" xfId="0" applyFont="1" applyFill="1" applyBorder="1" applyAlignment="1">
      <alignment horizontal="center" vertical="center" wrapText="1"/>
    </xf>
    <xf numFmtId="0" fontId="7" fillId="14" borderId="59" xfId="0" applyFont="1" applyFill="1" applyBorder="1" applyAlignment="1">
      <alignment horizontal="center" vertical="center" wrapTex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16" xfId="0" applyFont="1" applyBorder="1" applyAlignment="1">
      <alignment horizontal="right"/>
    </xf>
    <xf numFmtId="0" fontId="2" fillId="0" borderId="9" xfId="0" applyFont="1" applyBorder="1" applyAlignment="1">
      <alignment horizontal="centerContinuous" wrapText="1"/>
    </xf>
    <xf numFmtId="0" fontId="2" fillId="0" borderId="46" xfId="0" applyFont="1" applyBorder="1" applyAlignment="1">
      <alignment horizontal="centerContinuous" wrapText="1"/>
    </xf>
    <xf numFmtId="0" fontId="2" fillId="0" borderId="10" xfId="0" applyFont="1" applyBorder="1" applyAlignment="1">
      <alignment horizontal="centerContinuous" wrapText="1"/>
    </xf>
    <xf numFmtId="0" fontId="7" fillId="15" borderId="0" xfId="0" applyFont="1" applyFill="1" applyBorder="1" applyAlignment="1">
      <alignment horizontal="center" vertical="center"/>
    </xf>
    <xf numFmtId="0" fontId="55" fillId="10" borderId="73" xfId="0" applyFont="1" applyFill="1" applyBorder="1" applyAlignment="1">
      <alignment horizontal="right"/>
    </xf>
    <xf numFmtId="0" fontId="55" fillId="10" borderId="131" xfId="0" applyFont="1" applyFill="1" applyBorder="1" applyAlignment="1">
      <alignment horizontal="centerContinuous"/>
    </xf>
    <xf numFmtId="0" fontId="55" fillId="10" borderId="132" xfId="0" applyFont="1" applyFill="1" applyBorder="1" applyAlignment="1">
      <alignment horizontal="centerContinuous"/>
    </xf>
    <xf numFmtId="0" fontId="55" fillId="10" borderId="133" xfId="0" applyFont="1" applyFill="1" applyBorder="1" applyAlignment="1">
      <alignment horizontal="centerContinuous"/>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399">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00FF00"/>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1</xdr:row>
      <xdr:rowOff>95250</xdr:rowOff>
    </xdr:from>
    <xdr:to>
      <xdr:col>6</xdr:col>
      <xdr:colOff>1171575</xdr:colOff>
      <xdr:row>14</xdr:row>
      <xdr:rowOff>182355</xdr:rowOff>
    </xdr:to>
    <xdr:pic>
      <xdr:nvPicPr>
        <xdr:cNvPr id="6" name="Picture 5" descr="C:\A\Jue\SoF\Images\NPC\Primes\Wee Folk\kayenga defian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466725"/>
          <a:ext cx="2152650" cy="2868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15</xdr:row>
      <xdr:rowOff>95249</xdr:rowOff>
    </xdr:from>
    <xdr:to>
      <xdr:col>6</xdr:col>
      <xdr:colOff>1247775</xdr:colOff>
      <xdr:row>21</xdr:row>
      <xdr:rowOff>142875</xdr:rowOff>
    </xdr:to>
    <xdr:sp macro="" textlink="">
      <xdr:nvSpPr>
        <xdr:cNvPr id="1084" name="Text Box 60"/>
        <xdr:cNvSpPr txBox="1">
          <a:spLocks noChangeArrowheads="1"/>
        </xdr:cNvSpPr>
      </xdr:nvSpPr>
      <xdr:spPr bwMode="auto">
        <a:xfrm>
          <a:off x="57150" y="3562349"/>
          <a:ext cx="6962775" cy="13144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Recent Loot:  </a:t>
          </a:r>
          <a:r>
            <a:rPr lang="en-US" sz="1200" b="0" i="0" u="none" strike="noStrike" baseline="0">
              <a:solidFill>
                <a:srgbClr val="000000"/>
              </a:solidFill>
              <a:latin typeface="Times New Roman"/>
              <a:cs typeface="Times New Roman"/>
            </a:rPr>
            <a:t>6 unbroken (Small) javelins/shortspears, 2 (Medium) shortspears, 2 harpoons, 1 retractable trident (Bubb’s harpoon).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495300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showGridLines="0" zoomScaleNormal="100" workbookViewId="0"/>
  </sheetViews>
  <sheetFormatPr defaultColWidth="13" defaultRowHeight="15.75"/>
  <cols>
    <col min="1" max="1" width="22.625" style="380" customWidth="1"/>
    <col min="2" max="2" width="10" style="382" customWidth="1"/>
    <col min="3" max="3" width="5.5" style="382" customWidth="1"/>
    <col min="4" max="4" width="13.75" style="380" bestFit="1" customWidth="1"/>
    <col min="5" max="5" width="9.125" style="382" bestFit="1" customWidth="1"/>
    <col min="6" max="6" width="14.75" style="380" customWidth="1"/>
    <col min="7" max="7" width="17.125" style="382" customWidth="1"/>
    <col min="8" max="16384" width="13" style="72"/>
  </cols>
  <sheetData>
    <row r="1" spans="1:7" ht="29.25" thickTop="1" thickBot="1">
      <c r="A1" s="385" t="s">
        <v>151</v>
      </c>
      <c r="B1" s="386" t="s">
        <v>152</v>
      </c>
      <c r="C1" s="387"/>
      <c r="D1" s="388"/>
      <c r="E1" s="389"/>
      <c r="F1" s="388"/>
      <c r="G1" s="390" t="s">
        <v>147</v>
      </c>
    </row>
    <row r="2" spans="1:7" ht="17.25" thickTop="1">
      <c r="A2" s="391" t="s">
        <v>0</v>
      </c>
      <c r="B2" s="392" t="s">
        <v>102</v>
      </c>
      <c r="C2" s="392"/>
      <c r="D2" s="393" t="s">
        <v>118</v>
      </c>
      <c r="E2" s="394" t="s">
        <v>146</v>
      </c>
      <c r="F2" s="395"/>
      <c r="G2" s="396"/>
    </row>
    <row r="3" spans="1:7" ht="16.5">
      <c r="A3" s="391" t="s">
        <v>64</v>
      </c>
      <c r="B3" s="392" t="s">
        <v>148</v>
      </c>
      <c r="C3" s="392"/>
      <c r="D3" s="393" t="s">
        <v>65</v>
      </c>
      <c r="E3" s="394">
        <v>2</v>
      </c>
      <c r="F3" s="393"/>
      <c r="G3" s="396"/>
    </row>
    <row r="4" spans="1:7" ht="16.5">
      <c r="A4" s="391" t="s">
        <v>64</v>
      </c>
      <c r="B4" s="392" t="s">
        <v>166</v>
      </c>
      <c r="C4" s="392"/>
      <c r="D4" s="393" t="s">
        <v>65</v>
      </c>
      <c r="E4" s="466">
        <v>3</v>
      </c>
      <c r="F4" s="393"/>
      <c r="G4" s="396"/>
    </row>
    <row r="5" spans="1:7" ht="16.5">
      <c r="A5" s="391" t="s">
        <v>64</v>
      </c>
      <c r="B5" s="392" t="s">
        <v>298</v>
      </c>
      <c r="C5" s="392"/>
      <c r="D5" s="393" t="s">
        <v>65</v>
      </c>
      <c r="E5" s="394">
        <v>1</v>
      </c>
      <c r="F5" s="393"/>
      <c r="G5" s="396"/>
    </row>
    <row r="6" spans="1:7" ht="17.25" thickBot="1">
      <c r="A6" s="391" t="s">
        <v>66</v>
      </c>
      <c r="B6" s="392" t="s">
        <v>153</v>
      </c>
      <c r="C6" s="392"/>
      <c r="D6" s="393" t="s">
        <v>1</v>
      </c>
      <c r="E6" s="394" t="s">
        <v>154</v>
      </c>
      <c r="F6" s="393"/>
      <c r="G6" s="396"/>
    </row>
    <row r="7" spans="1:7" ht="17.25" thickTop="1">
      <c r="A7" s="397" t="s">
        <v>90</v>
      </c>
      <c r="B7" s="398" t="s">
        <v>262</v>
      </c>
      <c r="C7" s="399"/>
      <c r="D7" s="400" t="s">
        <v>76</v>
      </c>
      <c r="E7" s="401" t="s">
        <v>155</v>
      </c>
      <c r="F7" s="402"/>
      <c r="G7" s="396"/>
    </row>
    <row r="8" spans="1:7" ht="17.25" thickBot="1">
      <c r="A8" s="403" t="s">
        <v>133</v>
      </c>
      <c r="B8" s="404" t="str">
        <f>C10</f>
        <v>+3</v>
      </c>
      <c r="C8" s="405"/>
      <c r="D8" s="406" t="s">
        <v>141</v>
      </c>
      <c r="E8" s="407" t="s">
        <v>155</v>
      </c>
      <c r="F8" s="402"/>
      <c r="G8" s="396"/>
    </row>
    <row r="9" spans="1:7" ht="17.25" thickTop="1">
      <c r="A9" s="408" t="s">
        <v>2</v>
      </c>
      <c r="B9" s="409">
        <v>9</v>
      </c>
      <c r="C9" s="410">
        <f>IF(B9&gt;9.9,CONCATENATE("+",ROUNDDOWN((B9-10)/2,0)),ROUNDUP((B9-10)/2,0))</f>
        <v>-1</v>
      </c>
      <c r="D9" s="411" t="s">
        <v>74</v>
      </c>
      <c r="E9" s="412" t="s">
        <v>261</v>
      </c>
      <c r="F9" s="402"/>
      <c r="G9" s="396"/>
    </row>
    <row r="10" spans="1:7" ht="16.5">
      <c r="A10" s="413" t="s">
        <v>3</v>
      </c>
      <c r="B10" s="414">
        <v>16</v>
      </c>
      <c r="C10" s="415" t="str">
        <f t="shared" ref="C10:C14" si="0">IF(B10&gt;9.9,CONCATENATE("+",ROUNDDOWN((B10-10)/2,0)),ROUNDUP((B10-10)/2,0))</f>
        <v>+3</v>
      </c>
      <c r="D10" s="416" t="s">
        <v>75</v>
      </c>
      <c r="E10" s="417">
        <f>SUM(Martial!G3:G18)+SUM(Equipment!C3:C14)</f>
        <v>10.3</v>
      </c>
      <c r="F10" s="402"/>
      <c r="G10" s="396"/>
    </row>
    <row r="11" spans="1:7" ht="16.5">
      <c r="A11" s="418" t="s">
        <v>12</v>
      </c>
      <c r="B11" s="419">
        <v>14</v>
      </c>
      <c r="C11" s="420" t="str">
        <f t="shared" si="0"/>
        <v>+2</v>
      </c>
      <c r="D11" s="416" t="s">
        <v>14</v>
      </c>
      <c r="E11" s="421">
        <f>ROUNDUP(((E3*6)*0.75)+((E4*4)*0.75)+((E3+E4)*C11),0)</f>
        <v>28</v>
      </c>
      <c r="F11" s="402"/>
      <c r="G11" s="396"/>
    </row>
    <row r="12" spans="1:7" ht="16.5">
      <c r="A12" s="422" t="s">
        <v>13</v>
      </c>
      <c r="B12" s="419">
        <v>17</v>
      </c>
      <c r="C12" s="415" t="str">
        <f t="shared" si="0"/>
        <v>+3</v>
      </c>
      <c r="D12" s="423" t="s">
        <v>91</v>
      </c>
      <c r="E12" s="424">
        <f>11+C10+4+4</f>
        <v>22</v>
      </c>
      <c r="F12" s="391"/>
      <c r="G12" s="396"/>
    </row>
    <row r="13" spans="1:7" ht="16.5">
      <c r="A13" s="425" t="s">
        <v>15</v>
      </c>
      <c r="B13" s="419">
        <v>10</v>
      </c>
      <c r="C13" s="415" t="str">
        <f t="shared" si="0"/>
        <v>+0</v>
      </c>
      <c r="D13" s="423" t="s">
        <v>63</v>
      </c>
      <c r="E13" s="426">
        <f>E12+SUM(Martial!B12:B13)</f>
        <v>22</v>
      </c>
      <c r="F13" s="402"/>
      <c r="G13" s="396"/>
    </row>
    <row r="14" spans="1:7" ht="17.25" thickBot="1">
      <c r="A14" s="427" t="s">
        <v>11</v>
      </c>
      <c r="B14" s="428">
        <v>10</v>
      </c>
      <c r="C14" s="429" t="str">
        <f t="shared" si="0"/>
        <v>+0</v>
      </c>
      <c r="D14" s="430" t="s">
        <v>145</v>
      </c>
      <c r="E14" s="431">
        <f>E13-C10</f>
        <v>19</v>
      </c>
      <c r="F14" s="402"/>
      <c r="G14" s="396"/>
    </row>
    <row r="15" spans="1:7" ht="24.75" thickTop="1" thickBot="1">
      <c r="A15" s="432" t="s">
        <v>81</v>
      </c>
      <c r="B15" s="433"/>
      <c r="C15" s="433"/>
      <c r="D15" s="434"/>
      <c r="E15" s="434"/>
      <c r="F15" s="434"/>
      <c r="G15" s="435"/>
    </row>
    <row r="16" spans="1:7" s="10" customFormat="1" ht="17.25" thickTop="1">
      <c r="A16" s="436"/>
      <c r="B16" s="437"/>
      <c r="C16" s="437"/>
      <c r="D16" s="437"/>
      <c r="E16" s="437"/>
      <c r="F16" s="437"/>
      <c r="G16" s="438"/>
    </row>
    <row r="17" spans="1:7" s="10" customFormat="1" ht="16.5">
      <c r="A17" s="439"/>
      <c r="B17" s="440"/>
      <c r="C17" s="440"/>
      <c r="D17" s="440"/>
      <c r="E17" s="440"/>
      <c r="F17" s="440"/>
      <c r="G17" s="441"/>
    </row>
    <row r="18" spans="1:7" s="10" customFormat="1" ht="16.5">
      <c r="A18" s="439"/>
      <c r="B18" s="440"/>
      <c r="C18" s="440"/>
      <c r="D18" s="440"/>
      <c r="E18" s="440"/>
      <c r="F18" s="440"/>
      <c r="G18" s="441"/>
    </row>
    <row r="19" spans="1:7" s="10" customFormat="1" ht="16.5">
      <c r="A19" s="439"/>
      <c r="B19" s="440"/>
      <c r="C19" s="440"/>
      <c r="D19" s="440"/>
      <c r="E19" s="440"/>
      <c r="F19" s="440"/>
      <c r="G19" s="441"/>
    </row>
    <row r="20" spans="1:7" s="10" customFormat="1" ht="16.5">
      <c r="A20" s="439"/>
      <c r="B20" s="440"/>
      <c r="C20" s="440"/>
      <c r="D20" s="440"/>
      <c r="E20" s="440"/>
      <c r="F20" s="440"/>
      <c r="G20" s="441"/>
    </row>
    <row r="21" spans="1:7" s="10" customFormat="1" ht="16.5">
      <c r="A21" s="439"/>
      <c r="B21" s="440"/>
      <c r="C21" s="440"/>
      <c r="D21" s="440"/>
      <c r="E21" s="440"/>
      <c r="F21" s="440"/>
      <c r="G21" s="441"/>
    </row>
    <row r="22" spans="1:7" s="10" customFormat="1" ht="16.5">
      <c r="A22" s="439"/>
      <c r="B22" s="440"/>
      <c r="C22" s="440"/>
      <c r="D22" s="440"/>
      <c r="E22" s="440"/>
      <c r="F22" s="440"/>
      <c r="G22" s="441"/>
    </row>
    <row r="23" spans="1:7" s="10" customFormat="1" ht="16.5">
      <c r="A23" s="439"/>
      <c r="B23" s="440"/>
      <c r="C23" s="440"/>
      <c r="D23" s="440"/>
      <c r="E23" s="440"/>
      <c r="F23" s="440"/>
      <c r="G23" s="441"/>
    </row>
    <row r="24" spans="1:7" s="10" customFormat="1" ht="16.5">
      <c r="A24" s="439"/>
      <c r="B24" s="440"/>
      <c r="C24" s="440"/>
      <c r="D24" s="440"/>
      <c r="E24" s="440"/>
      <c r="F24" s="440"/>
      <c r="G24" s="441"/>
    </row>
    <row r="25" spans="1:7" s="10" customFormat="1" ht="16.5">
      <c r="A25" s="439"/>
      <c r="B25" s="440"/>
      <c r="C25" s="440"/>
      <c r="D25" s="440"/>
      <c r="E25" s="440"/>
      <c r="F25" s="440"/>
      <c r="G25" s="441"/>
    </row>
    <row r="26" spans="1:7" s="10" customFormat="1" ht="16.5">
      <c r="A26" s="439"/>
      <c r="B26" s="440"/>
      <c r="C26" s="440"/>
      <c r="D26" s="440"/>
      <c r="E26" s="440"/>
      <c r="F26" s="440"/>
      <c r="G26" s="441"/>
    </row>
    <row r="27" spans="1:7" s="10" customFormat="1" ht="16.5">
      <c r="A27" s="439"/>
      <c r="B27" s="440"/>
      <c r="C27" s="440"/>
      <c r="D27" s="440"/>
      <c r="E27" s="440"/>
      <c r="F27" s="440"/>
      <c r="G27" s="441"/>
    </row>
    <row r="28" spans="1:7" s="10" customFormat="1" ht="16.5">
      <c r="A28" s="439"/>
      <c r="B28" s="440"/>
      <c r="C28" s="440"/>
      <c r="D28" s="440"/>
      <c r="E28" s="440"/>
      <c r="F28" s="440"/>
      <c r="G28" s="441"/>
    </row>
    <row r="29" spans="1:7" s="10" customFormat="1" ht="16.5">
      <c r="A29" s="439"/>
      <c r="B29" s="440"/>
      <c r="C29" s="440"/>
      <c r="D29" s="440"/>
      <c r="E29" s="440"/>
      <c r="F29" s="440"/>
      <c r="G29" s="441"/>
    </row>
    <row r="30" spans="1:7" s="10" customFormat="1" ht="16.5">
      <c r="A30" s="439"/>
      <c r="B30" s="440"/>
      <c r="C30" s="440"/>
      <c r="D30" s="440"/>
      <c r="E30" s="440"/>
      <c r="F30" s="440"/>
      <c r="G30" s="441"/>
    </row>
    <row r="31" spans="1:7" s="10" customFormat="1" ht="16.5">
      <c r="A31" s="439"/>
      <c r="B31" s="440"/>
      <c r="C31" s="440"/>
      <c r="D31" s="440"/>
      <c r="E31" s="440"/>
      <c r="F31" s="440"/>
      <c r="G31" s="441"/>
    </row>
    <row r="32" spans="1:7" s="10" customFormat="1" ht="16.5">
      <c r="A32" s="439"/>
      <c r="B32" s="440"/>
      <c r="C32" s="440"/>
      <c r="D32" s="440"/>
      <c r="E32" s="440"/>
      <c r="F32" s="440"/>
      <c r="G32" s="441"/>
    </row>
    <row r="33" spans="1:7" s="10" customFormat="1" ht="16.5">
      <c r="A33" s="439"/>
      <c r="B33" s="440"/>
      <c r="C33" s="440"/>
      <c r="D33" s="440"/>
      <c r="E33" s="440"/>
      <c r="F33" s="440"/>
      <c r="G33" s="441"/>
    </row>
    <row r="34" spans="1:7" s="10" customFormat="1" ht="16.5">
      <c r="A34" s="439"/>
      <c r="B34" s="440"/>
      <c r="C34" s="440"/>
      <c r="D34" s="440"/>
      <c r="E34" s="440"/>
      <c r="F34" s="440"/>
      <c r="G34" s="441"/>
    </row>
    <row r="35" spans="1:7" s="10" customFormat="1" ht="16.5">
      <c r="A35" s="439"/>
      <c r="B35" s="440"/>
      <c r="C35" s="440"/>
      <c r="D35" s="440"/>
      <c r="E35" s="440"/>
      <c r="F35" s="440"/>
      <c r="G35" s="441"/>
    </row>
    <row r="36" spans="1:7" s="10" customFormat="1" ht="16.5">
      <c r="A36" s="439"/>
      <c r="B36" s="440"/>
      <c r="C36" s="440"/>
      <c r="D36" s="440"/>
      <c r="E36" s="440"/>
      <c r="F36" s="440"/>
      <c r="G36" s="441"/>
    </row>
    <row r="37" spans="1:7" s="10" customFormat="1" ht="16.5">
      <c r="A37" s="439"/>
      <c r="B37" s="440"/>
      <c r="C37" s="440"/>
      <c r="D37" s="440"/>
      <c r="E37" s="440"/>
      <c r="F37" s="440"/>
      <c r="G37" s="441"/>
    </row>
    <row r="38" spans="1:7" s="10" customFormat="1" ht="16.5">
      <c r="A38" s="439"/>
      <c r="B38" s="440"/>
      <c r="C38" s="440"/>
      <c r="D38" s="440"/>
      <c r="E38" s="440"/>
      <c r="F38" s="440"/>
      <c r="G38" s="441"/>
    </row>
    <row r="39" spans="1:7" s="10" customFormat="1" ht="16.5">
      <c r="A39" s="439"/>
      <c r="B39" s="440"/>
      <c r="C39" s="440"/>
      <c r="D39" s="440"/>
      <c r="E39" s="440"/>
      <c r="F39" s="440"/>
      <c r="G39" s="441"/>
    </row>
    <row r="40" spans="1:7" s="10" customFormat="1" ht="16.5">
      <c r="A40" s="439"/>
      <c r="B40" s="440"/>
      <c r="C40" s="440"/>
      <c r="D40" s="440"/>
      <c r="E40" s="440"/>
      <c r="F40" s="440"/>
      <c r="G40" s="441"/>
    </row>
    <row r="41" spans="1:7" s="10" customFormat="1" ht="16.5">
      <c r="A41" s="439"/>
      <c r="B41" s="440"/>
      <c r="C41" s="440"/>
      <c r="D41" s="440"/>
      <c r="E41" s="440"/>
      <c r="F41" s="440"/>
      <c r="G41" s="441"/>
    </row>
    <row r="42" spans="1:7" s="10" customFormat="1" ht="16.5">
      <c r="A42" s="439"/>
      <c r="B42" s="440"/>
      <c r="C42" s="440"/>
      <c r="D42" s="440"/>
      <c r="E42" s="440"/>
      <c r="F42" s="440"/>
      <c r="G42" s="441"/>
    </row>
    <row r="43" spans="1:7" s="10" customFormat="1" ht="16.5">
      <c r="A43" s="439"/>
      <c r="B43" s="440"/>
      <c r="C43" s="440"/>
      <c r="D43" s="440"/>
      <c r="E43" s="440"/>
      <c r="F43" s="440"/>
      <c r="G43" s="441"/>
    </row>
    <row r="44" spans="1:7" ht="17.25" thickBot="1">
      <c r="A44" s="442"/>
      <c r="B44" s="443"/>
      <c r="C44" s="443"/>
      <c r="D44" s="443"/>
      <c r="E44" s="443"/>
      <c r="F44" s="443"/>
      <c r="G44" s="444"/>
    </row>
    <row r="45" spans="1:7" ht="16.5" thickTop="1"/>
  </sheetData>
  <phoneticPr fontId="0" type="noConversion"/>
  <conditionalFormatting sqref="E10">
    <cfRule type="cellIs" dxfId="398" priority="1" stopIfTrue="1" operator="greaterThan">
      <formula>50</formula>
    </cfRule>
    <cfRule type="cellIs" dxfId="397"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showGridLines="0" workbookViewId="0">
      <pane ySplit="2" topLeftCell="A3" activePane="bottomLeft" state="frozen"/>
      <selection pane="bottomLeft" activeCell="A3" sqref="A3"/>
    </sheetView>
  </sheetViews>
  <sheetFormatPr defaultColWidth="13" defaultRowHeight="15.75"/>
  <cols>
    <col min="1" max="1" width="31.5" style="380" bestFit="1" customWidth="1"/>
    <col min="2" max="2" width="5.875" style="380" bestFit="1" customWidth="1"/>
    <col min="3" max="3" width="7.625" style="382" hidden="1" customWidth="1"/>
    <col min="4" max="4" width="7.75" style="382" hidden="1" customWidth="1"/>
    <col min="5" max="5" width="9.25" style="382" bestFit="1" customWidth="1"/>
    <col min="6" max="6" width="9.5" style="382" bestFit="1" customWidth="1"/>
    <col min="7" max="7" width="6" style="383" bestFit="1" customWidth="1"/>
    <col min="8" max="8" width="5.25" style="383" bestFit="1" customWidth="1"/>
    <col min="9" max="9" width="6.75" style="383" customWidth="1"/>
    <col min="10" max="10" width="31.375" style="380" bestFit="1" customWidth="1"/>
    <col min="11" max="16384" width="13" style="72"/>
  </cols>
  <sheetData>
    <row r="1" spans="1:10" ht="24" thickBot="1">
      <c r="A1" s="284" t="s">
        <v>10</v>
      </c>
      <c r="B1" s="285"/>
      <c r="C1" s="285"/>
      <c r="D1" s="285"/>
      <c r="E1" s="285"/>
      <c r="F1" s="285"/>
      <c r="G1" s="286"/>
      <c r="H1" s="286"/>
      <c r="I1" s="286"/>
      <c r="J1" s="285"/>
    </row>
    <row r="2" spans="1:10" s="10" customFormat="1" ht="33.75" thickBot="1">
      <c r="A2" s="4" t="s">
        <v>109</v>
      </c>
      <c r="B2" s="5" t="s">
        <v>29</v>
      </c>
      <c r="C2" s="5" t="s">
        <v>36</v>
      </c>
      <c r="D2" s="5" t="s">
        <v>28</v>
      </c>
      <c r="E2" s="6" t="s">
        <v>61</v>
      </c>
      <c r="F2" s="6" t="s">
        <v>37</v>
      </c>
      <c r="G2" s="7" t="s">
        <v>67</v>
      </c>
      <c r="H2" s="8" t="s">
        <v>98</v>
      </c>
      <c r="I2" s="7" t="s">
        <v>83</v>
      </c>
      <c r="J2" s="9" t="s">
        <v>81</v>
      </c>
    </row>
    <row r="3" spans="1:10" s="10" customFormat="1" ht="16.5">
      <c r="A3" s="287" t="s">
        <v>69</v>
      </c>
      <c r="B3" s="288">
        <v>1</v>
      </c>
      <c r="C3" s="251" t="s">
        <v>31</v>
      </c>
      <c r="D3" s="251" t="str">
        <f>IF(C3="Str",'Personal File'!$C$9,IF(C3="Dex",'Personal File'!$C$10,IF(C3="Con",'Personal File'!$C$11,IF(C3="Int",'Personal File'!$C$12,IF(C3="Wis",'Personal File'!$C$13,IF(C3="Cha",'Personal File'!$C$14))))))</f>
        <v>+2</v>
      </c>
      <c r="E3" s="289" t="str">
        <f t="shared" ref="E3:E6" si="0">CONCATENATE(C3," (",D3,")")</f>
        <v>Con (+2)</v>
      </c>
      <c r="F3" s="290">
        <v>0</v>
      </c>
      <c r="G3" s="291">
        <f t="shared" ref="G3:G49" si="1">B3+D3+F3</f>
        <v>3</v>
      </c>
      <c r="H3" s="292">
        <f t="shared" ref="H3:H47" ca="1" si="2">RANDBETWEEN(1,20)</f>
        <v>1</v>
      </c>
      <c r="I3" s="293">
        <f t="shared" ref="I3:I5" ca="1" si="3">SUM(G3:H3)</f>
        <v>4</v>
      </c>
      <c r="J3" s="294"/>
    </row>
    <row r="4" spans="1:10" s="10" customFormat="1" ht="16.5">
      <c r="A4" s="295" t="s">
        <v>70</v>
      </c>
      <c r="B4" s="288">
        <v>4</v>
      </c>
      <c r="C4" s="251" t="s">
        <v>34</v>
      </c>
      <c r="D4" s="251" t="str">
        <f>IF(C4="Str",'Personal File'!$C$9,IF(C4="Dex",'Personal File'!$C$10,IF(C4="Con",'Personal File'!$C$11,IF(C4="Int",'Personal File'!$C$12,IF(C4="Wis",'Personal File'!$C$13,IF(C4="Cha",'Personal File'!$C$14))))))</f>
        <v>+3</v>
      </c>
      <c r="E4" s="296" t="str">
        <f t="shared" si="0"/>
        <v>Dex (+3)</v>
      </c>
      <c r="F4" s="290">
        <v>0</v>
      </c>
      <c r="G4" s="291">
        <f t="shared" si="1"/>
        <v>7</v>
      </c>
      <c r="H4" s="292">
        <f t="shared" ca="1" si="2"/>
        <v>3</v>
      </c>
      <c r="I4" s="293">
        <f t="shared" ca="1" si="3"/>
        <v>10</v>
      </c>
      <c r="J4" s="294"/>
    </row>
    <row r="5" spans="1:10" s="10" customFormat="1" ht="16.5">
      <c r="A5" s="297" t="s">
        <v>71</v>
      </c>
      <c r="B5" s="298">
        <v>6</v>
      </c>
      <c r="C5" s="299" t="s">
        <v>33</v>
      </c>
      <c r="D5" s="299" t="str">
        <f>IF(C5="Str",'Personal File'!$C$9,IF(C5="Dex",'Personal File'!$C$10,IF(C5="Con",'Personal File'!$C$11,IF(C5="Int",'Personal File'!$C$12,IF(C5="Wis",'Personal File'!$C$13,IF(C5="Cha",'Personal File'!$C$14))))))</f>
        <v>+0</v>
      </c>
      <c r="E5" s="300" t="str">
        <f t="shared" si="0"/>
        <v>Wis (+0)</v>
      </c>
      <c r="F5" s="301">
        <v>0</v>
      </c>
      <c r="G5" s="302">
        <f t="shared" si="1"/>
        <v>6</v>
      </c>
      <c r="H5" s="303">
        <f t="shared" ca="1" si="2"/>
        <v>17</v>
      </c>
      <c r="I5" s="304">
        <f t="shared" ca="1" si="3"/>
        <v>23</v>
      </c>
      <c r="J5" s="305"/>
    </row>
    <row r="6" spans="1:10" s="313" customFormat="1" ht="16.5">
      <c r="A6" s="306" t="s">
        <v>38</v>
      </c>
      <c r="B6" s="307">
        <v>1</v>
      </c>
      <c r="C6" s="308" t="s">
        <v>32</v>
      </c>
      <c r="D6" s="309" t="str">
        <f>IF(C6="Str",'Personal File'!$C$9,IF(C6="Dex",'Personal File'!$C$10,IF(C6="Con",'Personal File'!$C$11,IF(C6="Int",'Personal File'!$C$12,IF(C6="Wis",'Personal File'!$C$13,IF(C6="Cha",'Personal File'!$C$14))))))</f>
        <v>+3</v>
      </c>
      <c r="E6" s="310" t="str">
        <f t="shared" si="0"/>
        <v>Int (+3)</v>
      </c>
      <c r="F6" s="311" t="s">
        <v>62</v>
      </c>
      <c r="G6" s="311">
        <f t="shared" si="1"/>
        <v>4</v>
      </c>
      <c r="H6" s="292">
        <f t="shared" ca="1" si="2"/>
        <v>11</v>
      </c>
      <c r="I6" s="311">
        <f ca="1">SUM(G6:H6)</f>
        <v>15</v>
      </c>
      <c r="J6" s="312"/>
    </row>
    <row r="7" spans="1:10" s="318" customFormat="1" ht="16.5">
      <c r="A7" s="314" t="s">
        <v>39</v>
      </c>
      <c r="B7" s="307">
        <v>2</v>
      </c>
      <c r="C7" s="315" t="s">
        <v>34</v>
      </c>
      <c r="D7" s="316" t="str">
        <f>IF(C7="Str",'Personal File'!$C$9,IF(C7="Dex",'Personal File'!$C$10,IF(C7="Con",'Personal File'!$C$11,IF(C7="Int",'Personal File'!$C$12,IF(C7="Wis",'Personal File'!$C$13,IF(C7="Cha",'Personal File'!$C$14))))))</f>
        <v>+3</v>
      </c>
      <c r="E7" s="317" t="str">
        <f t="shared" ref="E7:E49" si="4">CONCATENATE(C7," (",D7,")")</f>
        <v>Dex (+3)</v>
      </c>
      <c r="F7" s="311" t="s">
        <v>62</v>
      </c>
      <c r="G7" s="311">
        <f t="shared" si="1"/>
        <v>5</v>
      </c>
      <c r="H7" s="292">
        <f t="shared" ca="1" si="2"/>
        <v>10</v>
      </c>
      <c r="I7" s="311">
        <f t="shared" ref="I7" ca="1" si="5">SUM(G7:H7)</f>
        <v>15</v>
      </c>
      <c r="J7" s="312"/>
    </row>
    <row r="8" spans="1:10" s="325" customFormat="1" ht="16.5">
      <c r="A8" s="319" t="s">
        <v>40</v>
      </c>
      <c r="B8" s="252">
        <v>0</v>
      </c>
      <c r="C8" s="320" t="s">
        <v>30</v>
      </c>
      <c r="D8" s="321" t="str">
        <f>IF(C8="Str",'Personal File'!$C$9,IF(C8="Dex",'Personal File'!$C$10,IF(C8="Con",'Personal File'!$C$11,IF(C8="Int",'Personal File'!$C$12,IF(C8="Wis",'Personal File'!$C$13,IF(C8="Cha",'Personal File'!$C$14))))))</f>
        <v>+0</v>
      </c>
      <c r="E8" s="322" t="str">
        <f t="shared" si="4"/>
        <v>Cha (+0)</v>
      </c>
      <c r="F8" s="323" t="s">
        <v>62</v>
      </c>
      <c r="G8" s="323">
        <f t="shared" si="1"/>
        <v>0</v>
      </c>
      <c r="H8" s="292">
        <f t="shared" ca="1" si="2"/>
        <v>15</v>
      </c>
      <c r="I8" s="323">
        <f t="shared" ref="I8:I49" ca="1" si="6">SUM(G8:H8)</f>
        <v>15</v>
      </c>
      <c r="J8" s="324"/>
    </row>
    <row r="9" spans="1:10" s="330" customFormat="1" ht="16.5">
      <c r="A9" s="326" t="s">
        <v>41</v>
      </c>
      <c r="B9" s="307">
        <v>4</v>
      </c>
      <c r="C9" s="327" t="s">
        <v>35</v>
      </c>
      <c r="D9" s="328">
        <f>IF(C9="Str",'Personal File'!$C$9,IF(C9="Dex",'Personal File'!$C$10,IF(C9="Con",'Personal File'!$C$11,IF(C9="Int",'Personal File'!$C$12,IF(C9="Wis",'Personal File'!$C$13,IF(C9="Cha",'Personal File'!$C$14))))))</f>
        <v>-1</v>
      </c>
      <c r="E9" s="329" t="str">
        <f t="shared" si="4"/>
        <v>Str (-1)</v>
      </c>
      <c r="F9" s="311" t="s">
        <v>62</v>
      </c>
      <c r="G9" s="311">
        <f t="shared" si="1"/>
        <v>3</v>
      </c>
      <c r="H9" s="292">
        <f t="shared" ca="1" si="2"/>
        <v>19</v>
      </c>
      <c r="I9" s="311">
        <f t="shared" ca="1" si="6"/>
        <v>22</v>
      </c>
      <c r="J9" s="312"/>
    </row>
    <row r="10" spans="1:10" s="330" customFormat="1" ht="16.5">
      <c r="A10" s="331" t="s">
        <v>16</v>
      </c>
      <c r="B10" s="307">
        <v>3</v>
      </c>
      <c r="C10" s="332" t="s">
        <v>31</v>
      </c>
      <c r="D10" s="333" t="str">
        <f>IF(C10="Str",'Personal File'!$C$9,IF(C10="Dex",'Personal File'!$C$10,IF(C10="Con",'Personal File'!$C$11,IF(C10="Int",'Personal File'!$C$12,IF(C10="Wis",'Personal File'!$C$13,IF(C10="Cha",'Personal File'!$C$14))))))</f>
        <v>+2</v>
      </c>
      <c r="E10" s="334" t="str">
        <f t="shared" si="4"/>
        <v>Con (+2)</v>
      </c>
      <c r="F10" s="311" t="s">
        <v>62</v>
      </c>
      <c r="G10" s="311">
        <f t="shared" si="1"/>
        <v>5</v>
      </c>
      <c r="H10" s="292">
        <f t="shared" ca="1" si="2"/>
        <v>5</v>
      </c>
      <c r="I10" s="311">
        <f t="shared" ca="1" si="6"/>
        <v>10</v>
      </c>
      <c r="J10" s="312"/>
    </row>
    <row r="11" spans="1:10" s="313" customFormat="1" ht="16.5">
      <c r="A11" s="306" t="s">
        <v>169</v>
      </c>
      <c r="B11" s="307">
        <v>1</v>
      </c>
      <c r="C11" s="308" t="s">
        <v>32</v>
      </c>
      <c r="D11" s="309" t="str">
        <f>IF(C11="Str",'Personal File'!$C$9,IF(C11="Dex",'Personal File'!$C$10,IF(C11="Con",'Personal File'!$C$11,IF(C11="Int",'Personal File'!$C$12,IF(C11="Wis",'Personal File'!$C$13,IF(C11="Cha",'Personal File'!$C$14))))))</f>
        <v>+3</v>
      </c>
      <c r="E11" s="310" t="str">
        <f t="shared" si="4"/>
        <v>Int (+3)</v>
      </c>
      <c r="F11" s="311" t="s">
        <v>62</v>
      </c>
      <c r="G11" s="311">
        <f t="shared" si="1"/>
        <v>4</v>
      </c>
      <c r="H11" s="292">
        <f t="shared" ca="1" si="2"/>
        <v>14</v>
      </c>
      <c r="I11" s="335">
        <f t="shared" ca="1" si="6"/>
        <v>18</v>
      </c>
      <c r="J11" s="336"/>
    </row>
    <row r="12" spans="1:10" s="337" customFormat="1" ht="16.5">
      <c r="A12" s="306" t="s">
        <v>42</v>
      </c>
      <c r="B12" s="307">
        <v>1</v>
      </c>
      <c r="C12" s="308" t="s">
        <v>32</v>
      </c>
      <c r="D12" s="309" t="str">
        <f>IF(C12="Str",'Personal File'!$C$9,IF(C12="Dex",'Personal File'!$C$10,IF(C12="Con",'Personal File'!$C$11,IF(C12="Int",'Personal File'!$C$12,IF(C12="Wis",'Personal File'!$C$13,IF(C12="Cha",'Personal File'!$C$14))))))</f>
        <v>+3</v>
      </c>
      <c r="E12" s="310" t="str">
        <f t="shared" si="4"/>
        <v>Int (+3)</v>
      </c>
      <c r="F12" s="311" t="s">
        <v>62</v>
      </c>
      <c r="G12" s="311">
        <f t="shared" si="1"/>
        <v>4</v>
      </c>
      <c r="H12" s="292">
        <f t="shared" ca="1" si="2"/>
        <v>16</v>
      </c>
      <c r="I12" s="311">
        <f t="shared" ca="1" si="6"/>
        <v>20</v>
      </c>
      <c r="J12" s="312"/>
    </row>
    <row r="13" spans="1:10" s="318" customFormat="1" ht="16.5">
      <c r="A13" s="319" t="s">
        <v>43</v>
      </c>
      <c r="B13" s="252">
        <v>0</v>
      </c>
      <c r="C13" s="320" t="s">
        <v>30</v>
      </c>
      <c r="D13" s="321" t="str">
        <f>IF(C13="Str",'Personal File'!$C$9,IF(C13="Dex",'Personal File'!$C$10,IF(C13="Con",'Personal File'!$C$11,IF(C13="Int",'Personal File'!$C$12,IF(C13="Wis",'Personal File'!$C$13,IF(C13="Cha",'Personal File'!$C$14))))))</f>
        <v>+0</v>
      </c>
      <c r="E13" s="322" t="str">
        <f t="shared" si="4"/>
        <v>Cha (+0)</v>
      </c>
      <c r="F13" s="323" t="s">
        <v>62</v>
      </c>
      <c r="G13" s="323">
        <f t="shared" si="1"/>
        <v>0</v>
      </c>
      <c r="H13" s="292">
        <f t="shared" ca="1" si="2"/>
        <v>2</v>
      </c>
      <c r="I13" s="323">
        <f t="shared" ca="1" si="6"/>
        <v>2</v>
      </c>
      <c r="J13" s="324"/>
    </row>
    <row r="14" spans="1:10" s="318" customFormat="1" ht="16.5">
      <c r="A14" s="306" t="s">
        <v>44</v>
      </c>
      <c r="B14" s="307">
        <v>5</v>
      </c>
      <c r="C14" s="308" t="s">
        <v>32</v>
      </c>
      <c r="D14" s="309" t="str">
        <f>IF(C14="Str",'Personal File'!$C$9,IF(C14="Dex",'Personal File'!$C$10,IF(C14="Con",'Personal File'!$C$11,IF(C14="Int",'Personal File'!$C$12,IF(C14="Wis",'Personal File'!$C$13,IF(C14="Cha",'Personal File'!$C$14))))))</f>
        <v>+3</v>
      </c>
      <c r="E14" s="310" t="str">
        <f t="shared" si="4"/>
        <v>Int (+3)</v>
      </c>
      <c r="F14" s="311" t="s">
        <v>97</v>
      </c>
      <c r="G14" s="311">
        <f t="shared" si="1"/>
        <v>10</v>
      </c>
      <c r="H14" s="292">
        <f t="shared" ca="1" si="2"/>
        <v>15</v>
      </c>
      <c r="I14" s="311">
        <f t="shared" ca="1" si="6"/>
        <v>25</v>
      </c>
      <c r="J14" s="312"/>
    </row>
    <row r="15" spans="1:10" s="318" customFormat="1" ht="16.5">
      <c r="A15" s="319" t="s">
        <v>45</v>
      </c>
      <c r="B15" s="252">
        <v>0</v>
      </c>
      <c r="C15" s="320" t="s">
        <v>30</v>
      </c>
      <c r="D15" s="321" t="str">
        <f>IF(C15="Str",'Personal File'!$C$9,IF(C15="Dex",'Personal File'!$C$10,IF(C15="Con",'Personal File'!$C$11,IF(C15="Int",'Personal File'!$C$12,IF(C15="Wis",'Personal File'!$C$13,IF(C15="Cha",'Personal File'!$C$14))))))</f>
        <v>+0</v>
      </c>
      <c r="E15" s="322" t="str">
        <f t="shared" si="4"/>
        <v>Cha (+0)</v>
      </c>
      <c r="F15" s="323" t="s">
        <v>62</v>
      </c>
      <c r="G15" s="323">
        <f t="shared" si="1"/>
        <v>0</v>
      </c>
      <c r="H15" s="292">
        <f t="shared" ca="1" si="2"/>
        <v>11</v>
      </c>
      <c r="I15" s="323">
        <f t="shared" ca="1" si="6"/>
        <v>11</v>
      </c>
      <c r="J15" s="324"/>
    </row>
    <row r="16" spans="1:10" s="318" customFormat="1" ht="16.5">
      <c r="A16" s="338" t="s">
        <v>46</v>
      </c>
      <c r="B16" s="252">
        <v>0</v>
      </c>
      <c r="C16" s="339" t="s">
        <v>34</v>
      </c>
      <c r="D16" s="340" t="str">
        <f>IF(C16="Str",'Personal File'!$C$9,IF(C16="Dex",'Personal File'!$C$10,IF(C16="Con",'Personal File'!$C$11,IF(C16="Int",'Personal File'!$C$12,IF(C16="Wis",'Personal File'!$C$13,IF(C16="Cha",'Personal File'!$C$14))))))</f>
        <v>+3</v>
      </c>
      <c r="E16" s="296" t="str">
        <f t="shared" si="4"/>
        <v>Dex (+3)</v>
      </c>
      <c r="F16" s="323" t="s">
        <v>62</v>
      </c>
      <c r="G16" s="323">
        <f t="shared" si="1"/>
        <v>3</v>
      </c>
      <c r="H16" s="292">
        <f t="shared" ca="1" si="2"/>
        <v>6</v>
      </c>
      <c r="I16" s="323">
        <f t="shared" ca="1" si="6"/>
        <v>9</v>
      </c>
      <c r="J16" s="324"/>
    </row>
    <row r="17" spans="1:10" s="318" customFormat="1" ht="16.5">
      <c r="A17" s="341" t="s">
        <v>47</v>
      </c>
      <c r="B17" s="252">
        <v>0</v>
      </c>
      <c r="C17" s="342" t="s">
        <v>32</v>
      </c>
      <c r="D17" s="343" t="str">
        <f>IF(C17="Str",'Personal File'!$C$9,IF(C17="Dex",'Personal File'!$C$10,IF(C17="Con",'Personal File'!$C$11,IF(C17="Int",'Personal File'!$C$12,IF(C17="Wis",'Personal File'!$C$13,IF(C17="Cha",'Personal File'!$C$14))))))</f>
        <v>+3</v>
      </c>
      <c r="E17" s="344" t="str">
        <f t="shared" si="4"/>
        <v>Int (+3)</v>
      </c>
      <c r="F17" s="323" t="s">
        <v>62</v>
      </c>
      <c r="G17" s="323">
        <f t="shared" si="1"/>
        <v>3</v>
      </c>
      <c r="H17" s="292">
        <f t="shared" ca="1" si="2"/>
        <v>3</v>
      </c>
      <c r="I17" s="323">
        <f t="shared" ca="1" si="6"/>
        <v>6</v>
      </c>
      <c r="J17" s="324"/>
    </row>
    <row r="18" spans="1:10" s="318" customFormat="1" ht="16.5">
      <c r="A18" s="319" t="s">
        <v>48</v>
      </c>
      <c r="B18" s="252">
        <v>0</v>
      </c>
      <c r="C18" s="320" t="s">
        <v>30</v>
      </c>
      <c r="D18" s="321" t="str">
        <f>IF(C18="Str",'Personal File'!$C$9,IF(C18="Dex",'Personal File'!$C$10,IF(C18="Con",'Personal File'!$C$11,IF(C18="Int",'Personal File'!$C$12,IF(C18="Wis",'Personal File'!$C$13,IF(C18="Cha",'Personal File'!$C$14))))))</f>
        <v>+0</v>
      </c>
      <c r="E18" s="322" t="str">
        <f t="shared" si="4"/>
        <v>Cha (+0)</v>
      </c>
      <c r="F18" s="323" t="s">
        <v>62</v>
      </c>
      <c r="G18" s="323">
        <f t="shared" si="1"/>
        <v>0</v>
      </c>
      <c r="H18" s="292">
        <f t="shared" ca="1" si="2"/>
        <v>14</v>
      </c>
      <c r="I18" s="323">
        <f t="shared" ca="1" si="6"/>
        <v>14</v>
      </c>
      <c r="J18" s="324"/>
    </row>
    <row r="19" spans="1:10" s="318" customFormat="1" ht="16.5">
      <c r="A19" s="345" t="s">
        <v>18</v>
      </c>
      <c r="B19" s="346">
        <v>0</v>
      </c>
      <c r="C19" s="347" t="s">
        <v>30</v>
      </c>
      <c r="D19" s="348" t="str">
        <f>IF(C19="Str",'Personal File'!$C$9,IF(C19="Dex",'Personal File'!$C$10,IF(C19="Con",'Personal File'!$C$11,IF(C19="Int",'Personal File'!$C$12,IF(C19="Wis",'Personal File'!$C$13,IF(C19="Cha",'Personal File'!$C$14))))))</f>
        <v>+0</v>
      </c>
      <c r="E19" s="349" t="str">
        <f t="shared" si="4"/>
        <v>Cha (+0)</v>
      </c>
      <c r="F19" s="350" t="s">
        <v>62</v>
      </c>
      <c r="G19" s="350">
        <f t="shared" si="1"/>
        <v>0</v>
      </c>
      <c r="H19" s="292">
        <f t="shared" ca="1" si="2"/>
        <v>13</v>
      </c>
      <c r="I19" s="350">
        <f t="shared" ca="1" si="6"/>
        <v>13</v>
      </c>
      <c r="J19" s="351"/>
    </row>
    <row r="20" spans="1:10" s="318" customFormat="1" ht="16.5">
      <c r="A20" s="352" t="s">
        <v>49</v>
      </c>
      <c r="B20" s="252">
        <v>0</v>
      </c>
      <c r="C20" s="353" t="s">
        <v>33</v>
      </c>
      <c r="D20" s="354" t="str">
        <f>IF(C20="Str",'Personal File'!$C$9,IF(C20="Dex",'Personal File'!$C$10,IF(C20="Con",'Personal File'!$C$11,IF(C20="Int",'Personal File'!$C$12,IF(C20="Wis",'Personal File'!$C$13,IF(C20="Cha",'Personal File'!$C$14))))))</f>
        <v>+0</v>
      </c>
      <c r="E20" s="355" t="str">
        <f t="shared" si="4"/>
        <v>Wis (+0)</v>
      </c>
      <c r="F20" s="323" t="s">
        <v>62</v>
      </c>
      <c r="G20" s="323">
        <f t="shared" si="1"/>
        <v>0</v>
      </c>
      <c r="H20" s="292">
        <f t="shared" ca="1" si="2"/>
        <v>2</v>
      </c>
      <c r="I20" s="323">
        <f t="shared" ca="1" si="6"/>
        <v>2</v>
      </c>
      <c r="J20" s="324"/>
    </row>
    <row r="21" spans="1:10" s="318" customFormat="1" ht="16.5">
      <c r="A21" s="314" t="s">
        <v>50</v>
      </c>
      <c r="B21" s="307">
        <v>8</v>
      </c>
      <c r="C21" s="315" t="s">
        <v>34</v>
      </c>
      <c r="D21" s="316" t="str">
        <f>IF(C21="Str",'Personal File'!$C$9,IF(C21="Dex",'Personal File'!$C$10,IF(C21="Con",'Personal File'!$C$11,IF(C21="Int",'Personal File'!$C$12,IF(C21="Wis",'Personal File'!$C$13,IF(C21="Cha",'Personal File'!$C$14))))))</f>
        <v>+3</v>
      </c>
      <c r="E21" s="317" t="str">
        <f t="shared" si="4"/>
        <v>Dex (+3)</v>
      </c>
      <c r="F21" s="311" t="s">
        <v>187</v>
      </c>
      <c r="G21" s="311">
        <f t="shared" si="1"/>
        <v>19</v>
      </c>
      <c r="H21" s="292">
        <f t="shared" ca="1" si="2"/>
        <v>1</v>
      </c>
      <c r="I21" s="311">
        <f t="shared" ca="1" si="6"/>
        <v>20</v>
      </c>
      <c r="J21" s="312"/>
    </row>
    <row r="22" spans="1:10" s="318" customFormat="1" ht="16.5">
      <c r="A22" s="319" t="s">
        <v>51</v>
      </c>
      <c r="B22" s="252">
        <v>0</v>
      </c>
      <c r="C22" s="320" t="s">
        <v>30</v>
      </c>
      <c r="D22" s="321" t="str">
        <f>IF(C22="Str",'Personal File'!$C$9,IF(C22="Dex",'Personal File'!$C$10,IF(C22="Con",'Personal File'!$C$11,IF(C22="Int",'Personal File'!$C$12,IF(C22="Wis",'Personal File'!$C$13,IF(C22="Cha",'Personal File'!$C$14))))))</f>
        <v>+0</v>
      </c>
      <c r="E22" s="322" t="str">
        <f t="shared" si="4"/>
        <v>Cha (+0)</v>
      </c>
      <c r="F22" s="323" t="s">
        <v>62</v>
      </c>
      <c r="G22" s="323">
        <f t="shared" si="1"/>
        <v>0</v>
      </c>
      <c r="H22" s="292">
        <f t="shared" ca="1" si="2"/>
        <v>14</v>
      </c>
      <c r="I22" s="323">
        <f t="shared" ca="1" si="6"/>
        <v>14</v>
      </c>
      <c r="J22" s="324"/>
    </row>
    <row r="23" spans="1:10" s="318" customFormat="1" ht="16.5">
      <c r="A23" s="356" t="s">
        <v>52</v>
      </c>
      <c r="B23" s="252">
        <v>0</v>
      </c>
      <c r="C23" s="357" t="s">
        <v>35</v>
      </c>
      <c r="D23" s="358">
        <f>IF(C23="Str",'Personal File'!$C$9,IF(C23="Dex",'Personal File'!$C$10,IF(C23="Con",'Personal File'!$C$11,IF(C23="Int",'Personal File'!$C$12,IF(C23="Wis",'Personal File'!$C$13,IF(C23="Cha",'Personal File'!$C$14))))))</f>
        <v>-1</v>
      </c>
      <c r="E23" s="359" t="str">
        <f t="shared" si="4"/>
        <v>Str (-1)</v>
      </c>
      <c r="F23" s="323" t="s">
        <v>62</v>
      </c>
      <c r="G23" s="323">
        <f t="shared" si="1"/>
        <v>-1</v>
      </c>
      <c r="H23" s="292">
        <f t="shared" ca="1" si="2"/>
        <v>4</v>
      </c>
      <c r="I23" s="323">
        <f t="shared" ca="1" si="6"/>
        <v>3</v>
      </c>
      <c r="J23" s="324"/>
    </row>
    <row r="24" spans="1:10" s="318" customFormat="1" ht="16.5">
      <c r="A24" s="306" t="s">
        <v>87</v>
      </c>
      <c r="B24" s="307">
        <v>1</v>
      </c>
      <c r="C24" s="308" t="s">
        <v>32</v>
      </c>
      <c r="D24" s="309" t="str">
        <f>IF(C24="Str",'Personal File'!$C$9,IF(C24="Dex",'Personal File'!$C$10,IF(C24="Con",'Personal File'!$C$11,IF(C24="Int",'Personal File'!$C$12,IF(C24="Wis",'Personal File'!$C$13,IF(C24="Cha",'Personal File'!$C$14))))))</f>
        <v>+3</v>
      </c>
      <c r="E24" s="310" t="str">
        <f t="shared" si="4"/>
        <v>Int (+3)</v>
      </c>
      <c r="F24" s="311" t="s">
        <v>62</v>
      </c>
      <c r="G24" s="311">
        <f t="shared" si="1"/>
        <v>4</v>
      </c>
      <c r="H24" s="292">
        <f t="shared" ca="1" si="2"/>
        <v>16</v>
      </c>
      <c r="I24" s="311">
        <f t="shared" ca="1" si="6"/>
        <v>20</v>
      </c>
      <c r="J24" s="312"/>
    </row>
    <row r="25" spans="1:10" s="318" customFormat="1" ht="16.5">
      <c r="A25" s="360" t="s">
        <v>129</v>
      </c>
      <c r="B25" s="346">
        <v>0</v>
      </c>
      <c r="C25" s="361" t="s">
        <v>32</v>
      </c>
      <c r="D25" s="362" t="str">
        <f>IF(C25="Str",'Personal File'!$C$9,IF(C25="Dex",'Personal File'!$C$10,IF(C25="Con",'Personal File'!$C$11,IF(C25="Int",'Personal File'!$C$12,IF(C25="Wis",'Personal File'!$C$13,IF(C25="Cha",'Personal File'!$C$14))))))</f>
        <v>+3</v>
      </c>
      <c r="E25" s="363" t="str">
        <f t="shared" si="4"/>
        <v>Int (+3)</v>
      </c>
      <c r="F25" s="350" t="s">
        <v>62</v>
      </c>
      <c r="G25" s="350">
        <f t="shared" si="1"/>
        <v>3</v>
      </c>
      <c r="H25" s="292">
        <f t="shared" ca="1" si="2"/>
        <v>11</v>
      </c>
      <c r="I25" s="350">
        <f t="shared" ref="I25" ca="1" si="7">SUM(G25:H25)</f>
        <v>14</v>
      </c>
      <c r="J25" s="351"/>
    </row>
    <row r="26" spans="1:10" s="318" customFormat="1" ht="16.5">
      <c r="A26" s="360" t="s">
        <v>108</v>
      </c>
      <c r="B26" s="346">
        <v>0</v>
      </c>
      <c r="C26" s="361" t="s">
        <v>32</v>
      </c>
      <c r="D26" s="362" t="str">
        <f>IF(C26="Str",'Personal File'!$C$9,IF(C26="Dex",'Personal File'!$C$10,IF(C26="Con",'Personal File'!$C$11,IF(C26="Int",'Personal File'!$C$12,IF(C26="Wis",'Personal File'!$C$13,IF(C26="Cha",'Personal File'!$C$14))))))</f>
        <v>+3</v>
      </c>
      <c r="E26" s="363" t="str">
        <f t="shared" ref="E26:E27" si="8">CONCATENATE(C26," (",D26,")")</f>
        <v>Int (+3)</v>
      </c>
      <c r="F26" s="350" t="s">
        <v>62</v>
      </c>
      <c r="G26" s="350">
        <f t="shared" si="1"/>
        <v>3</v>
      </c>
      <c r="H26" s="292">
        <f t="shared" ca="1" si="2"/>
        <v>11</v>
      </c>
      <c r="I26" s="350">
        <f t="shared" ref="I26" ca="1" si="9">SUM(G26:H26)</f>
        <v>14</v>
      </c>
      <c r="J26" s="351"/>
    </row>
    <row r="27" spans="1:10" s="318" customFormat="1" ht="16.5">
      <c r="A27" s="360" t="s">
        <v>130</v>
      </c>
      <c r="B27" s="346">
        <v>0</v>
      </c>
      <c r="C27" s="361" t="s">
        <v>32</v>
      </c>
      <c r="D27" s="362" t="str">
        <f>IF(C27="Str",'Personal File'!$C$9,IF(C27="Dex",'Personal File'!$C$10,IF(C27="Con",'Personal File'!$C$11,IF(C27="Int",'Personal File'!$C$12,IF(C27="Wis",'Personal File'!$C$13,IF(C27="Cha",'Personal File'!$C$14))))))</f>
        <v>+3</v>
      </c>
      <c r="E27" s="363" t="str">
        <f t="shared" si="8"/>
        <v>Int (+3)</v>
      </c>
      <c r="F27" s="350" t="s">
        <v>62</v>
      </c>
      <c r="G27" s="350">
        <f t="shared" si="1"/>
        <v>3</v>
      </c>
      <c r="H27" s="292">
        <f t="shared" ca="1" si="2"/>
        <v>4</v>
      </c>
      <c r="I27" s="350">
        <f t="shared" ref="I27" ca="1" si="10">SUM(G27:H27)</f>
        <v>7</v>
      </c>
      <c r="J27" s="351"/>
    </row>
    <row r="28" spans="1:10" s="318" customFormat="1" ht="16.5">
      <c r="A28" s="360" t="s">
        <v>95</v>
      </c>
      <c r="B28" s="346">
        <v>0</v>
      </c>
      <c r="C28" s="361" t="s">
        <v>32</v>
      </c>
      <c r="D28" s="362" t="str">
        <f>IF(C28="Str",'Personal File'!$C$9,IF(C28="Dex",'Personal File'!$C$10,IF(C28="Con",'Personal File'!$C$11,IF(C28="Int",'Personal File'!$C$12,IF(C28="Wis",'Personal File'!$C$13,IF(C28="Cha",'Personal File'!$C$14))))))</f>
        <v>+3</v>
      </c>
      <c r="E28" s="363" t="str">
        <f t="shared" ref="E28:E32" si="11">CONCATENATE(C28," (",D28,")")</f>
        <v>Int (+3)</v>
      </c>
      <c r="F28" s="350" t="s">
        <v>62</v>
      </c>
      <c r="G28" s="350">
        <f t="shared" si="1"/>
        <v>3</v>
      </c>
      <c r="H28" s="292">
        <f t="shared" ca="1" si="2"/>
        <v>12</v>
      </c>
      <c r="I28" s="350">
        <f t="shared" ca="1" si="6"/>
        <v>15</v>
      </c>
      <c r="J28" s="351"/>
    </row>
    <row r="29" spans="1:10" s="318" customFormat="1" ht="16.5">
      <c r="A29" s="360" t="s">
        <v>144</v>
      </c>
      <c r="B29" s="346">
        <v>0</v>
      </c>
      <c r="C29" s="361" t="s">
        <v>32</v>
      </c>
      <c r="D29" s="362" t="str">
        <f>IF(C29="Str",'Personal File'!$C$9,IF(C29="Dex",'Personal File'!$C$10,IF(C29="Con",'Personal File'!$C$11,IF(C29="Int",'Personal File'!$C$12,IF(C29="Wis",'Personal File'!$C$13,IF(C29="Cha",'Personal File'!$C$14))))))</f>
        <v>+3</v>
      </c>
      <c r="E29" s="363" t="str">
        <f t="shared" ref="E29:E30" si="12">CONCATENATE(C29," (",D29,")")</f>
        <v>Int (+3)</v>
      </c>
      <c r="F29" s="350" t="s">
        <v>62</v>
      </c>
      <c r="G29" s="350">
        <f t="shared" si="1"/>
        <v>3</v>
      </c>
      <c r="H29" s="292">
        <f t="shared" ca="1" si="2"/>
        <v>8</v>
      </c>
      <c r="I29" s="350">
        <f t="shared" ref="I29:I30" ca="1" si="13">SUM(G29:H29)</f>
        <v>11</v>
      </c>
      <c r="J29" s="351"/>
    </row>
    <row r="30" spans="1:10" s="318" customFormat="1" ht="16.5">
      <c r="A30" s="360" t="s">
        <v>143</v>
      </c>
      <c r="B30" s="346">
        <v>0</v>
      </c>
      <c r="C30" s="361" t="s">
        <v>32</v>
      </c>
      <c r="D30" s="362" t="str">
        <f>IF(C30="Str",'Personal File'!$C$9,IF(C30="Dex",'Personal File'!$C$10,IF(C30="Con",'Personal File'!$C$11,IF(C30="Int",'Personal File'!$C$12,IF(C30="Wis",'Personal File'!$C$13,IF(C30="Cha",'Personal File'!$C$14))))))</f>
        <v>+3</v>
      </c>
      <c r="E30" s="363" t="str">
        <f t="shared" si="12"/>
        <v>Int (+3)</v>
      </c>
      <c r="F30" s="350" t="s">
        <v>62</v>
      </c>
      <c r="G30" s="350">
        <f t="shared" si="1"/>
        <v>3</v>
      </c>
      <c r="H30" s="292">
        <f t="shared" ca="1" si="2"/>
        <v>13</v>
      </c>
      <c r="I30" s="350">
        <f t="shared" ca="1" si="13"/>
        <v>16</v>
      </c>
      <c r="J30" s="351"/>
    </row>
    <row r="31" spans="1:10" s="318" customFormat="1" ht="16.5">
      <c r="A31" s="306" t="s">
        <v>96</v>
      </c>
      <c r="B31" s="307">
        <v>1</v>
      </c>
      <c r="C31" s="308" t="s">
        <v>32</v>
      </c>
      <c r="D31" s="309" t="str">
        <f>IF(C31="Str",'Personal File'!$C$9,IF(C31="Dex",'Personal File'!$C$10,IF(C31="Con",'Personal File'!$C$11,IF(C31="Int",'Personal File'!$C$12,IF(C31="Wis",'Personal File'!$C$13,IF(C31="Cha",'Personal File'!$C$14))))))</f>
        <v>+3</v>
      </c>
      <c r="E31" s="310" t="str">
        <f t="shared" ref="E31" si="14">CONCATENATE(C31," (",D31,")")</f>
        <v>Int (+3)</v>
      </c>
      <c r="F31" s="311" t="s">
        <v>62</v>
      </c>
      <c r="G31" s="311">
        <f t="shared" si="1"/>
        <v>4</v>
      </c>
      <c r="H31" s="292">
        <f t="shared" ca="1" si="2"/>
        <v>3</v>
      </c>
      <c r="I31" s="311">
        <f t="shared" ref="I31" ca="1" si="15">SUM(G31:H31)</f>
        <v>7</v>
      </c>
      <c r="J31" s="312"/>
    </row>
    <row r="32" spans="1:10" s="318" customFormat="1" ht="16.5">
      <c r="A32" s="360" t="s">
        <v>107</v>
      </c>
      <c r="B32" s="346">
        <v>0</v>
      </c>
      <c r="C32" s="361" t="s">
        <v>32</v>
      </c>
      <c r="D32" s="362" t="str">
        <f>IF(C32="Str",'Personal File'!$C$9,IF(C32="Dex",'Personal File'!$C$10,IF(C32="Con",'Personal File'!$C$11,IF(C32="Int",'Personal File'!$C$12,IF(C32="Wis",'Personal File'!$C$13,IF(C32="Cha",'Personal File'!$C$14))))))</f>
        <v>+3</v>
      </c>
      <c r="E32" s="363" t="str">
        <f t="shared" si="11"/>
        <v>Int (+3)</v>
      </c>
      <c r="F32" s="350" t="s">
        <v>62</v>
      </c>
      <c r="G32" s="350">
        <f t="shared" si="1"/>
        <v>3</v>
      </c>
      <c r="H32" s="292">
        <f t="shared" ca="1" si="2"/>
        <v>17</v>
      </c>
      <c r="I32" s="350">
        <f t="shared" ca="1" si="6"/>
        <v>20</v>
      </c>
      <c r="J32" s="351"/>
    </row>
    <row r="33" spans="1:10" s="318" customFormat="1" ht="16.5">
      <c r="A33" s="364" t="s">
        <v>53</v>
      </c>
      <c r="B33" s="307">
        <v>6</v>
      </c>
      <c r="C33" s="365" t="s">
        <v>33</v>
      </c>
      <c r="D33" s="366" t="str">
        <f>IF(C33="Str",'Personal File'!$C$9,IF(C33="Dex",'Personal File'!$C$10,IF(C33="Con",'Personal File'!$C$11,IF(C33="Int",'Personal File'!$C$12,IF(C33="Wis",'Personal File'!$C$13,IF(C33="Cha",'Personal File'!$C$14))))))</f>
        <v>+0</v>
      </c>
      <c r="E33" s="367" t="str">
        <f t="shared" si="4"/>
        <v>Wis (+0)</v>
      </c>
      <c r="F33" s="311" t="s">
        <v>97</v>
      </c>
      <c r="G33" s="311">
        <f t="shared" si="1"/>
        <v>8</v>
      </c>
      <c r="H33" s="292">
        <f t="shared" ca="1" si="2"/>
        <v>15</v>
      </c>
      <c r="I33" s="311">
        <f t="shared" ca="1" si="6"/>
        <v>23</v>
      </c>
      <c r="J33" s="312"/>
    </row>
    <row r="34" spans="1:10" s="318" customFormat="1" ht="16.5">
      <c r="A34" s="314" t="s">
        <v>19</v>
      </c>
      <c r="B34" s="307">
        <v>6</v>
      </c>
      <c r="C34" s="315" t="s">
        <v>34</v>
      </c>
      <c r="D34" s="316" t="str">
        <f>IF(C34="Str",'Personal File'!$C$9,IF(C34="Dex",'Personal File'!$C$10,IF(C34="Con",'Personal File'!$C$11,IF(C34="Int",'Personal File'!$C$12,IF(C34="Wis",'Personal File'!$C$13,IF(C34="Cha",'Personal File'!$C$14))))))</f>
        <v>+3</v>
      </c>
      <c r="E34" s="317" t="str">
        <f t="shared" si="4"/>
        <v>Dex (+3)</v>
      </c>
      <c r="F34" s="311" t="s">
        <v>186</v>
      </c>
      <c r="G34" s="311">
        <f t="shared" si="1"/>
        <v>13</v>
      </c>
      <c r="H34" s="292">
        <f t="shared" ca="1" si="2"/>
        <v>7</v>
      </c>
      <c r="I34" s="311">
        <f t="shared" ca="1" si="6"/>
        <v>20</v>
      </c>
      <c r="J34" s="312"/>
    </row>
    <row r="35" spans="1:10" s="318" customFormat="1" ht="16.5">
      <c r="A35" s="314" t="s">
        <v>54</v>
      </c>
      <c r="B35" s="307">
        <v>5</v>
      </c>
      <c r="C35" s="315" t="s">
        <v>34</v>
      </c>
      <c r="D35" s="316" t="str">
        <f>IF(C35="Str",'Personal File'!$C$9,IF(C35="Dex",'Personal File'!$C$10,IF(C35="Con",'Personal File'!$C$11,IF(C35="Int",'Personal File'!$C$12,IF(C35="Wis",'Personal File'!$C$13,IF(C35="Cha",'Personal File'!$C$14))))))</f>
        <v>+3</v>
      </c>
      <c r="E35" s="317" t="str">
        <f t="shared" si="4"/>
        <v>Dex (+3)</v>
      </c>
      <c r="F35" s="311" t="s">
        <v>97</v>
      </c>
      <c r="G35" s="311">
        <f t="shared" si="1"/>
        <v>10</v>
      </c>
      <c r="H35" s="292">
        <f t="shared" ca="1" si="2"/>
        <v>10</v>
      </c>
      <c r="I35" s="311">
        <f t="shared" ca="1" si="6"/>
        <v>20</v>
      </c>
      <c r="J35" s="312"/>
    </row>
    <row r="36" spans="1:10" ht="16.5">
      <c r="A36" s="319" t="s">
        <v>99</v>
      </c>
      <c r="B36" s="252">
        <v>0</v>
      </c>
      <c r="C36" s="320" t="s">
        <v>30</v>
      </c>
      <c r="D36" s="321" t="str">
        <f>IF(C36="Str",'Personal File'!$C$9,IF(C36="Dex",'Personal File'!$C$10,IF(C36="Con",'Personal File'!$C$11,IF(C36="Int",'Personal File'!$C$12,IF(C36="Wis",'Personal File'!$C$13,IF(C36="Cha",'Personal File'!$C$14))))))</f>
        <v>+0</v>
      </c>
      <c r="E36" s="322" t="str">
        <f t="shared" si="4"/>
        <v>Cha (+0)</v>
      </c>
      <c r="F36" s="323" t="s">
        <v>62</v>
      </c>
      <c r="G36" s="323">
        <f t="shared" si="1"/>
        <v>0</v>
      </c>
      <c r="H36" s="292">
        <f t="shared" ca="1" si="2"/>
        <v>7</v>
      </c>
      <c r="I36" s="323">
        <f t="shared" ca="1" si="6"/>
        <v>7</v>
      </c>
      <c r="J36" s="324"/>
    </row>
    <row r="37" spans="1:10" ht="16.5">
      <c r="A37" s="368" t="s">
        <v>168</v>
      </c>
      <c r="B37" s="307">
        <v>1</v>
      </c>
      <c r="C37" s="365" t="s">
        <v>33</v>
      </c>
      <c r="D37" s="366" t="str">
        <f>IF(C37="Str",'Personal File'!$C$9,IF(C37="Dex",'Personal File'!$C$10,IF(C37="Con",'Personal File'!$C$11,IF(C37="Int",'Personal File'!$C$12,IF(C37="Wis",'Personal File'!$C$13,IF(C37="Cha",'Personal File'!$C$14))))))</f>
        <v>+0</v>
      </c>
      <c r="E37" s="367" t="str">
        <f t="shared" ref="E37" si="16">CONCATENATE(C37," (",D37,")")</f>
        <v>Wis (+0)</v>
      </c>
      <c r="F37" s="311" t="s">
        <v>62</v>
      </c>
      <c r="G37" s="311">
        <f t="shared" si="1"/>
        <v>1</v>
      </c>
      <c r="H37" s="292">
        <f t="shared" ca="1" si="2"/>
        <v>15</v>
      </c>
      <c r="I37" s="311">
        <f t="shared" ca="1" si="6"/>
        <v>16</v>
      </c>
      <c r="J37" s="312"/>
    </row>
    <row r="38" spans="1:10" ht="16.5">
      <c r="A38" s="338" t="s">
        <v>20</v>
      </c>
      <c r="B38" s="252">
        <v>0</v>
      </c>
      <c r="C38" s="339" t="s">
        <v>34</v>
      </c>
      <c r="D38" s="340" t="str">
        <f>IF(C38="Str",'Personal File'!$C$9,IF(C38="Dex",'Personal File'!$C$10,IF(C38="Con",'Personal File'!$C$11,IF(C38="Int",'Personal File'!$C$12,IF(C38="Wis",'Personal File'!$C$13,IF(C38="Cha",'Personal File'!$C$14))))))</f>
        <v>+3</v>
      </c>
      <c r="E38" s="296" t="str">
        <f t="shared" si="4"/>
        <v>Dex (+3)</v>
      </c>
      <c r="F38" s="323" t="s">
        <v>62</v>
      </c>
      <c r="G38" s="323">
        <f t="shared" si="1"/>
        <v>3</v>
      </c>
      <c r="H38" s="292">
        <f t="shared" ca="1" si="2"/>
        <v>16</v>
      </c>
      <c r="I38" s="323">
        <f t="shared" ca="1" si="6"/>
        <v>19</v>
      </c>
      <c r="J38" s="324"/>
    </row>
    <row r="39" spans="1:10" ht="16.5">
      <c r="A39" s="306" t="s">
        <v>21</v>
      </c>
      <c r="B39" s="307">
        <v>9</v>
      </c>
      <c r="C39" s="308" t="s">
        <v>32</v>
      </c>
      <c r="D39" s="309" t="str">
        <f>IF(C39="Str",'Personal File'!$C$9,IF(C39="Dex",'Personal File'!$C$10,IF(C39="Con",'Personal File'!$C$11,IF(C39="Int",'Personal File'!$C$12,IF(C39="Wis",'Personal File'!$C$13,IF(C39="Cha",'Personal File'!$C$14))))))</f>
        <v>+3</v>
      </c>
      <c r="E39" s="310" t="str">
        <f t="shared" si="4"/>
        <v>Int (+3)</v>
      </c>
      <c r="F39" s="311" t="s">
        <v>62</v>
      </c>
      <c r="G39" s="311">
        <f t="shared" si="1"/>
        <v>12</v>
      </c>
      <c r="H39" s="292">
        <f t="shared" ca="1" si="2"/>
        <v>10</v>
      </c>
      <c r="I39" s="311">
        <f t="shared" ca="1" si="6"/>
        <v>22</v>
      </c>
      <c r="J39" s="312"/>
    </row>
    <row r="40" spans="1:10" ht="16.5">
      <c r="A40" s="364" t="s">
        <v>55</v>
      </c>
      <c r="B40" s="307">
        <v>4</v>
      </c>
      <c r="C40" s="365" t="s">
        <v>33</v>
      </c>
      <c r="D40" s="366" t="str">
        <f>IF(C40="Str",'Personal File'!$C$9,IF(C40="Dex",'Personal File'!$C$10,IF(C40="Con",'Personal File'!$C$11,IF(C40="Int",'Personal File'!$C$12,IF(C40="Wis",'Personal File'!$C$13,IF(C40="Cha",'Personal File'!$C$14))))))</f>
        <v>+0</v>
      </c>
      <c r="E40" s="367" t="str">
        <f t="shared" si="4"/>
        <v>Wis (+0)</v>
      </c>
      <c r="F40" s="311" t="s">
        <v>62</v>
      </c>
      <c r="G40" s="311">
        <f t="shared" si="1"/>
        <v>4</v>
      </c>
      <c r="H40" s="292">
        <f t="shared" ca="1" si="2"/>
        <v>15</v>
      </c>
      <c r="I40" s="311">
        <f t="shared" ca="1" si="6"/>
        <v>19</v>
      </c>
      <c r="J40" s="312"/>
    </row>
    <row r="41" spans="1:10" ht="16.5">
      <c r="A41" s="314" t="s">
        <v>88</v>
      </c>
      <c r="B41" s="307">
        <v>1</v>
      </c>
      <c r="C41" s="315" t="s">
        <v>34</v>
      </c>
      <c r="D41" s="316" t="str">
        <f>IF(C41="Str",'Personal File'!$C$9,IF(C41="Dex",'Personal File'!$C$10,IF(C41="Con",'Personal File'!$C$11,IF(C41="Int",'Personal File'!$C$12,IF(C41="Wis",'Personal File'!$C$13,IF(C41="Cha",'Personal File'!$C$14))))))</f>
        <v>+3</v>
      </c>
      <c r="E41" s="317" t="str">
        <f t="shared" si="4"/>
        <v>Dex (+3)</v>
      </c>
      <c r="F41" s="311" t="s">
        <v>62</v>
      </c>
      <c r="G41" s="311">
        <f t="shared" si="1"/>
        <v>4</v>
      </c>
      <c r="H41" s="292">
        <f t="shared" ca="1" si="2"/>
        <v>4</v>
      </c>
      <c r="I41" s="311">
        <f t="shared" ca="1" si="6"/>
        <v>8</v>
      </c>
      <c r="J41" s="312"/>
    </row>
    <row r="42" spans="1:10" ht="16.5">
      <c r="A42" s="360" t="s">
        <v>86</v>
      </c>
      <c r="B42" s="346">
        <v>0</v>
      </c>
      <c r="C42" s="361" t="s">
        <v>32</v>
      </c>
      <c r="D42" s="362" t="str">
        <f>IF(C42="Str",'Personal File'!$C$9,IF(C42="Dex",'Personal File'!$C$10,IF(C42="Con",'Personal File'!$C$11,IF(C42="Int",'Personal File'!$C$12,IF(C42="Wis",'Personal File'!$C$13,IF(C42="Cha",'Personal File'!$C$14))))))</f>
        <v>+3</v>
      </c>
      <c r="E42" s="363" t="str">
        <f t="shared" si="4"/>
        <v>Int (+3)</v>
      </c>
      <c r="F42" s="350" t="s">
        <v>62</v>
      </c>
      <c r="G42" s="350">
        <f t="shared" si="1"/>
        <v>3</v>
      </c>
      <c r="H42" s="292">
        <f t="shared" ca="1" si="2"/>
        <v>10</v>
      </c>
      <c r="I42" s="350">
        <f t="shared" ca="1" si="6"/>
        <v>13</v>
      </c>
      <c r="J42" s="369"/>
    </row>
    <row r="43" spans="1:10" ht="16.5">
      <c r="A43" s="306" t="s">
        <v>56</v>
      </c>
      <c r="B43" s="307">
        <v>8</v>
      </c>
      <c r="C43" s="308" t="s">
        <v>32</v>
      </c>
      <c r="D43" s="309" t="str">
        <f>IF(C43="Str",'Personal File'!$C$9,IF(C43="Dex",'Personal File'!$C$10,IF(C43="Con",'Personal File'!$C$11,IF(C43="Int",'Personal File'!$C$12,IF(C43="Wis",'Personal File'!$C$13,IF(C43="Cha",'Personal File'!$C$14))))))</f>
        <v>+3</v>
      </c>
      <c r="E43" s="310" t="str">
        <f t="shared" si="4"/>
        <v>Int (+3)</v>
      </c>
      <c r="F43" s="311" t="s">
        <v>62</v>
      </c>
      <c r="G43" s="311">
        <f t="shared" si="1"/>
        <v>11</v>
      </c>
      <c r="H43" s="292">
        <f t="shared" ca="1" si="2"/>
        <v>14</v>
      </c>
      <c r="I43" s="311">
        <f t="shared" ca="1" si="6"/>
        <v>25</v>
      </c>
      <c r="J43" s="370"/>
    </row>
    <row r="44" spans="1:10" ht="16.5">
      <c r="A44" s="364" t="s">
        <v>57</v>
      </c>
      <c r="B44" s="307">
        <v>9</v>
      </c>
      <c r="C44" s="365" t="s">
        <v>33</v>
      </c>
      <c r="D44" s="366" t="str">
        <f>IF(C44="Str",'Personal File'!$C$9,IF(C44="Dex",'Personal File'!$C$10,IF(C44="Con",'Personal File'!$C$11,IF(C44="Int",'Personal File'!$C$12,IF(C44="Wis",'Personal File'!$C$13,IF(C44="Cha",'Personal File'!$C$14))))))</f>
        <v>+0</v>
      </c>
      <c r="E44" s="367" t="str">
        <f t="shared" si="4"/>
        <v>Wis (+0)</v>
      </c>
      <c r="F44" s="311" t="s">
        <v>97</v>
      </c>
      <c r="G44" s="311">
        <f t="shared" si="1"/>
        <v>11</v>
      </c>
      <c r="H44" s="292">
        <f t="shared" ca="1" si="2"/>
        <v>10</v>
      </c>
      <c r="I44" s="311">
        <f t="shared" ca="1" si="6"/>
        <v>21</v>
      </c>
      <c r="J44" s="312"/>
    </row>
    <row r="45" spans="1:10" ht="16.5">
      <c r="A45" s="352" t="s">
        <v>89</v>
      </c>
      <c r="B45" s="252">
        <v>0</v>
      </c>
      <c r="C45" s="353" t="s">
        <v>33</v>
      </c>
      <c r="D45" s="354" t="str">
        <f>IF(C45="Str",'Personal File'!$C$9,IF(C45="Dex",'Personal File'!$C$10,IF(C45="Con",'Personal File'!$C$11,IF(C45="Int",'Personal File'!$C$12,IF(C45="Wis",'Personal File'!$C$13,IF(C45="Cha",'Personal File'!$C$14))))))</f>
        <v>+0</v>
      </c>
      <c r="E45" s="355" t="str">
        <f t="shared" si="4"/>
        <v>Wis (+0)</v>
      </c>
      <c r="F45" s="323" t="s">
        <v>62</v>
      </c>
      <c r="G45" s="323">
        <f t="shared" si="1"/>
        <v>0</v>
      </c>
      <c r="H45" s="292">
        <f t="shared" ca="1" si="2"/>
        <v>8</v>
      </c>
      <c r="I45" s="323">
        <f t="shared" ca="1" si="6"/>
        <v>8</v>
      </c>
      <c r="J45" s="371"/>
    </row>
    <row r="46" spans="1:10" ht="16.5">
      <c r="A46" s="356" t="s">
        <v>22</v>
      </c>
      <c r="B46" s="252">
        <v>0</v>
      </c>
      <c r="C46" s="357" t="s">
        <v>35</v>
      </c>
      <c r="D46" s="358">
        <f>IF(C46="Str",'Personal File'!$C$9,IF(C46="Dex",'Personal File'!$C$10,IF(C46="Con",'Personal File'!$C$11,IF(C46="Int",'Personal File'!$C$12,IF(C46="Wis",'Personal File'!$C$13,IF(C46="Cha",'Personal File'!$C$14))))))</f>
        <v>-1</v>
      </c>
      <c r="E46" s="359" t="str">
        <f t="shared" si="4"/>
        <v>Str (-1)</v>
      </c>
      <c r="F46" s="323" t="s">
        <v>62</v>
      </c>
      <c r="G46" s="323">
        <f t="shared" si="1"/>
        <v>-1</v>
      </c>
      <c r="H46" s="292">
        <f t="shared" ca="1" si="2"/>
        <v>15</v>
      </c>
      <c r="I46" s="323">
        <f t="shared" ca="1" si="6"/>
        <v>14</v>
      </c>
      <c r="J46" s="324"/>
    </row>
    <row r="47" spans="1:10" ht="16.5">
      <c r="A47" s="314" t="s">
        <v>58</v>
      </c>
      <c r="B47" s="307">
        <v>3</v>
      </c>
      <c r="C47" s="315" t="s">
        <v>34</v>
      </c>
      <c r="D47" s="316" t="str">
        <f>IF(C47="Str",'Personal File'!$C$9,IF(C47="Dex",'Personal File'!$C$10,IF(C47="Con",'Personal File'!$C$11,IF(C47="Int",'Personal File'!$C$12,IF(C47="Wis",'Personal File'!$C$13,IF(C47="Cha",'Personal File'!$C$14))))))</f>
        <v>+3</v>
      </c>
      <c r="E47" s="317" t="str">
        <f t="shared" si="4"/>
        <v>Dex (+3)</v>
      </c>
      <c r="F47" s="311" t="s">
        <v>62</v>
      </c>
      <c r="G47" s="311">
        <f t="shared" si="1"/>
        <v>6</v>
      </c>
      <c r="H47" s="292">
        <f t="shared" ca="1" si="2"/>
        <v>14</v>
      </c>
      <c r="I47" s="311">
        <f t="shared" ca="1" si="6"/>
        <v>20</v>
      </c>
      <c r="J47" s="312"/>
    </row>
    <row r="48" spans="1:10" ht="16.5">
      <c r="A48" s="345" t="s">
        <v>59</v>
      </c>
      <c r="B48" s="346">
        <v>0</v>
      </c>
      <c r="C48" s="347" t="s">
        <v>30</v>
      </c>
      <c r="D48" s="348" t="str">
        <f>IF(C48="Str",'Personal File'!$C$9,IF(C48="Dex",'Personal File'!$C$10,IF(C48="Con",'Personal File'!$C$11,IF(C48="Int",'Personal File'!$C$12,IF(C48="Wis",'Personal File'!$C$13,IF(C48="Cha",'Personal File'!$C$14))))))</f>
        <v>+0</v>
      </c>
      <c r="E48" s="349" t="str">
        <f t="shared" si="4"/>
        <v>Cha (+0)</v>
      </c>
      <c r="F48" s="350" t="s">
        <v>62</v>
      </c>
      <c r="G48" s="350">
        <f t="shared" si="1"/>
        <v>0</v>
      </c>
      <c r="H48" s="292">
        <f t="shared" ref="H48:H49" ca="1" si="17">RANDBETWEEN(1,20)</f>
        <v>1</v>
      </c>
      <c r="I48" s="350">
        <f t="shared" ca="1" si="6"/>
        <v>1</v>
      </c>
      <c r="J48" s="351"/>
    </row>
    <row r="49" spans="1:10" ht="17.25" thickBot="1">
      <c r="A49" s="372" t="s">
        <v>60</v>
      </c>
      <c r="B49" s="373">
        <v>0</v>
      </c>
      <c r="C49" s="374" t="s">
        <v>34</v>
      </c>
      <c r="D49" s="375" t="str">
        <f>IF(C49="Str",'Personal File'!$C$9,IF(C49="Dex",'Personal File'!$C$10,IF(C49="Con",'Personal File'!$C$11,IF(C49="Int",'Personal File'!$C$12,IF(C49="Wis",'Personal File'!$C$13,IF(C49="Cha",'Personal File'!$C$14))))))</f>
        <v>+3</v>
      </c>
      <c r="E49" s="376" t="str">
        <f t="shared" si="4"/>
        <v>Dex (+3)</v>
      </c>
      <c r="F49" s="377" t="s">
        <v>62</v>
      </c>
      <c r="G49" s="377">
        <f t="shared" si="1"/>
        <v>3</v>
      </c>
      <c r="H49" s="378">
        <f t="shared" ca="1" si="17"/>
        <v>1</v>
      </c>
      <c r="I49" s="377">
        <f t="shared" ca="1" si="6"/>
        <v>4</v>
      </c>
      <c r="J49" s="379"/>
    </row>
    <row r="50" spans="1:10" ht="16.5" thickTop="1">
      <c r="B50" s="381">
        <f>SUM(B6:B49)</f>
        <v>79</v>
      </c>
      <c r="E50" s="381">
        <f>SUM(E51:E56)</f>
        <v>79</v>
      </c>
    </row>
    <row r="51" spans="1:10">
      <c r="B51" s="381"/>
      <c r="E51" s="77">
        <v>44</v>
      </c>
      <c r="F51" s="384" t="s">
        <v>167</v>
      </c>
    </row>
    <row r="52" spans="1:10">
      <c r="E52" s="77">
        <v>5</v>
      </c>
      <c r="F52" s="384" t="s">
        <v>304</v>
      </c>
    </row>
    <row r="53" spans="1:10">
      <c r="E53" s="77">
        <v>11</v>
      </c>
      <c r="F53" s="384" t="s">
        <v>256</v>
      </c>
    </row>
    <row r="54" spans="1:10">
      <c r="E54" s="77">
        <v>5</v>
      </c>
      <c r="F54" s="384" t="s">
        <v>305</v>
      </c>
    </row>
    <row r="55" spans="1:10">
      <c r="E55" s="77">
        <v>5</v>
      </c>
      <c r="F55" s="384" t="s">
        <v>306</v>
      </c>
    </row>
    <row r="56" spans="1:10">
      <c r="E56" s="77">
        <v>9</v>
      </c>
      <c r="F56" s="384" t="s">
        <v>303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showGridLines="0" workbookViewId="0">
      <pane ySplit="2" topLeftCell="A3" activePane="bottomLeft" state="frozen"/>
      <selection pane="bottomLeft" activeCell="A3" sqref="A3"/>
    </sheetView>
  </sheetViews>
  <sheetFormatPr defaultColWidth="13" defaultRowHeight="15.75"/>
  <cols>
    <col min="1" max="1" width="21.75" style="282" bestFit="1" customWidth="1"/>
    <col min="2" max="2" width="6.25" style="282" bestFit="1" customWidth="1"/>
    <col min="3" max="3" width="13.375" style="283" bestFit="1" customWidth="1"/>
    <col min="4" max="4" width="11.25" style="283" bestFit="1" customWidth="1"/>
    <col min="5" max="5" width="7.25" style="283" bestFit="1" customWidth="1"/>
    <col min="6" max="6" width="11.375" style="283" bestFit="1" customWidth="1"/>
    <col min="7" max="7" width="10.25" style="283" bestFit="1" customWidth="1"/>
    <col min="8" max="8" width="17.625" style="282" bestFit="1" customWidth="1"/>
    <col min="9" max="9" width="5.625" style="258" bestFit="1" customWidth="1"/>
    <col min="10" max="16384" width="13" style="259"/>
  </cols>
  <sheetData>
    <row r="1" spans="1:9" ht="24" thickBot="1">
      <c r="A1" s="256" t="s">
        <v>211</v>
      </c>
      <c r="B1" s="257"/>
      <c r="C1" s="257"/>
      <c r="D1" s="257"/>
      <c r="E1" s="257"/>
      <c r="F1" s="257"/>
      <c r="G1" s="257"/>
      <c r="H1" s="257"/>
    </row>
    <row r="2" spans="1:9" s="263" customFormat="1" ht="17.25" thickBot="1">
      <c r="A2" s="260" t="s">
        <v>100</v>
      </c>
      <c r="B2" s="261" t="s">
        <v>103</v>
      </c>
      <c r="C2" s="261" t="s">
        <v>188</v>
      </c>
      <c r="D2" s="262" t="s">
        <v>189</v>
      </c>
      <c r="E2" s="262" t="s">
        <v>190</v>
      </c>
      <c r="F2" s="261" t="s">
        <v>191</v>
      </c>
      <c r="G2" s="261" t="s">
        <v>192</v>
      </c>
      <c r="H2" s="453" t="s">
        <v>279</v>
      </c>
      <c r="I2" s="454" t="s">
        <v>280</v>
      </c>
    </row>
    <row r="3" spans="1:9" ht="16.5">
      <c r="A3" s="264" t="s">
        <v>174</v>
      </c>
      <c r="B3" s="265">
        <v>0</v>
      </c>
      <c r="C3" s="29" t="s">
        <v>193</v>
      </c>
      <c r="D3" s="30" t="s">
        <v>194</v>
      </c>
      <c r="E3" s="266" t="s">
        <v>195</v>
      </c>
      <c r="F3" s="267" t="s">
        <v>196</v>
      </c>
      <c r="G3" s="31" t="s">
        <v>197</v>
      </c>
      <c r="H3" s="31" t="s">
        <v>278</v>
      </c>
      <c r="I3" s="455"/>
    </row>
    <row r="4" spans="1:9" ht="16.5">
      <c r="A4" s="268" t="s">
        <v>212</v>
      </c>
      <c r="B4" s="269">
        <v>0</v>
      </c>
      <c r="C4" s="32" t="s">
        <v>213</v>
      </c>
      <c r="D4" s="26" t="s">
        <v>194</v>
      </c>
      <c r="E4" s="270" t="s">
        <v>195</v>
      </c>
      <c r="F4" s="33" t="s">
        <v>214</v>
      </c>
      <c r="G4" s="27" t="s">
        <v>215</v>
      </c>
      <c r="H4" s="27" t="s">
        <v>278</v>
      </c>
      <c r="I4" s="34"/>
    </row>
    <row r="5" spans="1:9" ht="16.5">
      <c r="A5" s="268" t="s">
        <v>121</v>
      </c>
      <c r="B5" s="269">
        <v>0</v>
      </c>
      <c r="C5" s="32" t="s">
        <v>216</v>
      </c>
      <c r="D5" s="26" t="s">
        <v>194</v>
      </c>
      <c r="E5" s="26" t="s">
        <v>195</v>
      </c>
      <c r="F5" s="33" t="s">
        <v>203</v>
      </c>
      <c r="G5" s="27" t="s">
        <v>207</v>
      </c>
      <c r="H5" s="27" t="s">
        <v>278</v>
      </c>
      <c r="I5" s="34"/>
    </row>
    <row r="6" spans="1:9" ht="16.5">
      <c r="A6" s="268" t="s">
        <v>217</v>
      </c>
      <c r="B6" s="269">
        <v>0</v>
      </c>
      <c r="C6" s="32" t="s">
        <v>218</v>
      </c>
      <c r="D6" s="26" t="s">
        <v>208</v>
      </c>
      <c r="E6" s="270" t="s">
        <v>195</v>
      </c>
      <c r="F6" s="33" t="s">
        <v>196</v>
      </c>
      <c r="G6" s="27" t="s">
        <v>219</v>
      </c>
      <c r="H6" s="27" t="s">
        <v>278</v>
      </c>
      <c r="I6" s="34"/>
    </row>
    <row r="7" spans="1:9" ht="16.5">
      <c r="A7" s="268" t="s">
        <v>173</v>
      </c>
      <c r="B7" s="269">
        <v>0</v>
      </c>
      <c r="C7" s="32" t="s">
        <v>213</v>
      </c>
      <c r="D7" s="26" t="s">
        <v>194</v>
      </c>
      <c r="E7" s="26" t="s">
        <v>195</v>
      </c>
      <c r="F7" s="33" t="s">
        <v>220</v>
      </c>
      <c r="G7" s="27" t="s">
        <v>209</v>
      </c>
      <c r="H7" s="27" t="s">
        <v>278</v>
      </c>
      <c r="I7" s="34"/>
    </row>
    <row r="8" spans="1:9" ht="16.5">
      <c r="A8" s="268" t="s">
        <v>221</v>
      </c>
      <c r="B8" s="269">
        <v>0</v>
      </c>
      <c r="C8" s="36" t="s">
        <v>222</v>
      </c>
      <c r="D8" s="26" t="s">
        <v>194</v>
      </c>
      <c r="E8" s="270" t="s">
        <v>195</v>
      </c>
      <c r="F8" s="33" t="s">
        <v>196</v>
      </c>
      <c r="G8" s="27" t="s">
        <v>197</v>
      </c>
      <c r="H8" s="27" t="s">
        <v>278</v>
      </c>
      <c r="I8" s="34" t="s">
        <v>281</v>
      </c>
    </row>
    <row r="9" spans="1:9" ht="16.5">
      <c r="A9" s="268" t="s">
        <v>223</v>
      </c>
      <c r="B9" s="269">
        <v>0</v>
      </c>
      <c r="C9" s="32" t="s">
        <v>224</v>
      </c>
      <c r="D9" s="26" t="s">
        <v>194</v>
      </c>
      <c r="E9" s="270" t="s">
        <v>195</v>
      </c>
      <c r="F9" s="33" t="s">
        <v>196</v>
      </c>
      <c r="G9" s="27" t="s">
        <v>197</v>
      </c>
      <c r="H9" s="27" t="s">
        <v>278</v>
      </c>
      <c r="I9" s="34" t="s">
        <v>282</v>
      </c>
    </row>
    <row r="10" spans="1:9" ht="16.5">
      <c r="A10" s="268" t="s">
        <v>198</v>
      </c>
      <c r="B10" s="269">
        <v>0</v>
      </c>
      <c r="C10" s="32" t="s">
        <v>199</v>
      </c>
      <c r="D10" s="25" t="s">
        <v>194</v>
      </c>
      <c r="E10" s="271" t="s">
        <v>195</v>
      </c>
      <c r="F10" s="272" t="s">
        <v>196</v>
      </c>
      <c r="G10" s="273" t="s">
        <v>197</v>
      </c>
      <c r="H10" s="273" t="s">
        <v>278</v>
      </c>
      <c r="I10" s="34" t="s">
        <v>282</v>
      </c>
    </row>
    <row r="11" spans="1:9" ht="16.5">
      <c r="A11" s="268" t="s">
        <v>226</v>
      </c>
      <c r="B11" s="269">
        <v>0</v>
      </c>
      <c r="C11" s="36" t="s">
        <v>199</v>
      </c>
      <c r="D11" s="26" t="s">
        <v>227</v>
      </c>
      <c r="E11" s="270" t="s">
        <v>195</v>
      </c>
      <c r="F11" s="33" t="s">
        <v>196</v>
      </c>
      <c r="G11" s="27" t="s">
        <v>197</v>
      </c>
      <c r="H11" s="27" t="s">
        <v>278</v>
      </c>
      <c r="I11" s="34" t="s">
        <v>283</v>
      </c>
    </row>
    <row r="12" spans="1:9" ht="16.5">
      <c r="A12" s="268" t="s">
        <v>122</v>
      </c>
      <c r="B12" s="269">
        <v>0</v>
      </c>
      <c r="C12" s="32" t="s">
        <v>216</v>
      </c>
      <c r="D12" s="26" t="s">
        <v>208</v>
      </c>
      <c r="E12" s="270" t="s">
        <v>195</v>
      </c>
      <c r="F12" s="33" t="s">
        <v>196</v>
      </c>
      <c r="G12" s="27" t="s">
        <v>210</v>
      </c>
      <c r="H12" s="27" t="s">
        <v>278</v>
      </c>
      <c r="I12" s="34" t="s">
        <v>282</v>
      </c>
    </row>
    <row r="13" spans="1:9" ht="16.5">
      <c r="A13" s="268" t="s">
        <v>228</v>
      </c>
      <c r="B13" s="269">
        <v>0</v>
      </c>
      <c r="C13" s="36" t="s">
        <v>222</v>
      </c>
      <c r="D13" s="26" t="s">
        <v>194</v>
      </c>
      <c r="E13" s="270" t="s">
        <v>195</v>
      </c>
      <c r="F13" s="33" t="s">
        <v>201</v>
      </c>
      <c r="G13" s="27" t="s">
        <v>207</v>
      </c>
      <c r="H13" s="27" t="s">
        <v>278</v>
      </c>
      <c r="I13" s="69" t="s">
        <v>282</v>
      </c>
    </row>
    <row r="14" spans="1:9" s="258" customFormat="1" ht="16.5">
      <c r="A14" s="268" t="s">
        <v>229</v>
      </c>
      <c r="B14" s="269">
        <v>0</v>
      </c>
      <c r="C14" s="36" t="s">
        <v>222</v>
      </c>
      <c r="D14" s="26" t="s">
        <v>194</v>
      </c>
      <c r="E14" s="270" t="s">
        <v>195</v>
      </c>
      <c r="F14" s="33" t="s">
        <v>225</v>
      </c>
      <c r="G14" s="27" t="s">
        <v>197</v>
      </c>
      <c r="H14" s="27" t="s">
        <v>278</v>
      </c>
      <c r="I14" s="34" t="s">
        <v>284</v>
      </c>
    </row>
    <row r="15" spans="1:9" s="258" customFormat="1" ht="16.5">
      <c r="A15" s="268" t="s">
        <v>175</v>
      </c>
      <c r="B15" s="269">
        <v>0</v>
      </c>
      <c r="C15" s="36" t="s">
        <v>199</v>
      </c>
      <c r="D15" s="26" t="s">
        <v>230</v>
      </c>
      <c r="E15" s="270" t="s">
        <v>195</v>
      </c>
      <c r="F15" s="33" t="s">
        <v>201</v>
      </c>
      <c r="G15" s="27" t="s">
        <v>204</v>
      </c>
      <c r="H15" s="27" t="s">
        <v>278</v>
      </c>
      <c r="I15" s="34" t="s">
        <v>282</v>
      </c>
    </row>
    <row r="16" spans="1:9" ht="16.5">
      <c r="A16" s="268" t="s">
        <v>156</v>
      </c>
      <c r="B16" s="269">
        <v>0</v>
      </c>
      <c r="C16" s="32" t="s">
        <v>200</v>
      </c>
      <c r="D16" s="26" t="s">
        <v>194</v>
      </c>
      <c r="E16" s="270" t="s">
        <v>195</v>
      </c>
      <c r="F16" s="33" t="s">
        <v>196</v>
      </c>
      <c r="G16" s="27" t="s">
        <v>232</v>
      </c>
      <c r="H16" s="27" t="s">
        <v>278</v>
      </c>
      <c r="I16" s="34" t="s">
        <v>285</v>
      </c>
    </row>
    <row r="17" spans="1:9" ht="16.5">
      <c r="A17" s="268" t="s">
        <v>233</v>
      </c>
      <c r="B17" s="269">
        <v>0</v>
      </c>
      <c r="C17" s="36" t="s">
        <v>200</v>
      </c>
      <c r="D17" s="26" t="s">
        <v>194</v>
      </c>
      <c r="E17" s="270" t="s">
        <v>195</v>
      </c>
      <c r="F17" s="33" t="s">
        <v>234</v>
      </c>
      <c r="G17" s="27" t="s">
        <v>197</v>
      </c>
      <c r="H17" s="27" t="s">
        <v>278</v>
      </c>
      <c r="I17" s="34" t="s">
        <v>286</v>
      </c>
    </row>
    <row r="18" spans="1:9" ht="16.5">
      <c r="A18" s="268" t="s">
        <v>157</v>
      </c>
      <c r="B18" s="269">
        <v>0</v>
      </c>
      <c r="C18" s="32" t="s">
        <v>200</v>
      </c>
      <c r="D18" s="26" t="s">
        <v>202</v>
      </c>
      <c r="E18" s="270" t="s">
        <v>195</v>
      </c>
      <c r="F18" s="33" t="s">
        <v>203</v>
      </c>
      <c r="G18" s="27" t="s">
        <v>204</v>
      </c>
      <c r="H18" s="27" t="s">
        <v>278</v>
      </c>
      <c r="I18" s="34" t="s">
        <v>286</v>
      </c>
    </row>
    <row r="19" spans="1:9" ht="16.5">
      <c r="A19" s="268" t="s">
        <v>235</v>
      </c>
      <c r="B19" s="269">
        <v>0</v>
      </c>
      <c r="C19" s="32" t="s">
        <v>200</v>
      </c>
      <c r="D19" s="26" t="s">
        <v>202</v>
      </c>
      <c r="E19" s="270" t="s">
        <v>195</v>
      </c>
      <c r="F19" s="33" t="s">
        <v>196</v>
      </c>
      <c r="G19" s="27" t="s">
        <v>197</v>
      </c>
      <c r="H19" s="27" t="s">
        <v>278</v>
      </c>
      <c r="I19" s="34" t="s">
        <v>287</v>
      </c>
    </row>
    <row r="20" spans="1:9" ht="16.5">
      <c r="A20" s="268" t="s">
        <v>123</v>
      </c>
      <c r="B20" s="269">
        <v>0</v>
      </c>
      <c r="C20" s="32" t="s">
        <v>213</v>
      </c>
      <c r="D20" s="26" t="s">
        <v>194</v>
      </c>
      <c r="E20" s="270" t="s">
        <v>195</v>
      </c>
      <c r="F20" s="33" t="s">
        <v>234</v>
      </c>
      <c r="G20" s="27" t="s">
        <v>236</v>
      </c>
      <c r="H20" s="27" t="s">
        <v>278</v>
      </c>
      <c r="I20" s="34" t="s">
        <v>282</v>
      </c>
    </row>
    <row r="21" spans="1:9" ht="16.5">
      <c r="A21" s="268" t="s">
        <v>205</v>
      </c>
      <c r="B21" s="269">
        <v>0</v>
      </c>
      <c r="C21" s="32" t="s">
        <v>193</v>
      </c>
      <c r="D21" s="26" t="s">
        <v>194</v>
      </c>
      <c r="E21" s="270" t="s">
        <v>195</v>
      </c>
      <c r="F21" s="33" t="s">
        <v>196</v>
      </c>
      <c r="G21" s="27" t="s">
        <v>197</v>
      </c>
      <c r="H21" s="27" t="s">
        <v>278</v>
      </c>
      <c r="I21" s="34" t="s">
        <v>282</v>
      </c>
    </row>
    <row r="22" spans="1:9" ht="16.5">
      <c r="A22" s="268" t="s">
        <v>237</v>
      </c>
      <c r="B22" s="269">
        <v>0</v>
      </c>
      <c r="C22" s="36" t="s">
        <v>213</v>
      </c>
      <c r="D22" s="26" t="s">
        <v>202</v>
      </c>
      <c r="E22" s="270" t="s">
        <v>195</v>
      </c>
      <c r="F22" s="33" t="s">
        <v>225</v>
      </c>
      <c r="G22" s="27" t="s">
        <v>204</v>
      </c>
      <c r="H22" s="27" t="s">
        <v>278</v>
      </c>
      <c r="I22" s="34" t="s">
        <v>288</v>
      </c>
    </row>
    <row r="23" spans="1:9" ht="16.5">
      <c r="A23" s="268" t="s">
        <v>238</v>
      </c>
      <c r="B23" s="269">
        <v>0</v>
      </c>
      <c r="C23" s="32" t="s">
        <v>206</v>
      </c>
      <c r="D23" s="26" t="s">
        <v>239</v>
      </c>
      <c r="E23" s="270" t="s">
        <v>195</v>
      </c>
      <c r="F23" s="33" t="s">
        <v>201</v>
      </c>
      <c r="G23" s="27" t="s">
        <v>207</v>
      </c>
      <c r="H23" s="27" t="s">
        <v>278</v>
      </c>
      <c r="I23" s="34" t="s">
        <v>282</v>
      </c>
    </row>
    <row r="24" spans="1:9" ht="16.5">
      <c r="A24" s="268" t="s">
        <v>240</v>
      </c>
      <c r="B24" s="269">
        <v>0</v>
      </c>
      <c r="C24" s="32" t="s">
        <v>199</v>
      </c>
      <c r="D24" s="26" t="s">
        <v>194</v>
      </c>
      <c r="E24" s="270" t="s">
        <v>195</v>
      </c>
      <c r="F24" s="33" t="s">
        <v>196</v>
      </c>
      <c r="G24" s="27" t="s">
        <v>197</v>
      </c>
      <c r="H24" s="27" t="s">
        <v>278</v>
      </c>
      <c r="I24" s="34" t="s">
        <v>282</v>
      </c>
    </row>
    <row r="25" spans="1:9" ht="16.5">
      <c r="A25" s="274" t="s">
        <v>241</v>
      </c>
      <c r="B25" s="275">
        <v>0</v>
      </c>
      <c r="C25" s="276" t="s">
        <v>224</v>
      </c>
      <c r="D25" s="28" t="s">
        <v>208</v>
      </c>
      <c r="E25" s="277" t="s">
        <v>195</v>
      </c>
      <c r="F25" s="278" t="s">
        <v>201</v>
      </c>
      <c r="G25" s="278" t="s">
        <v>210</v>
      </c>
      <c r="H25" s="278" t="s">
        <v>278</v>
      </c>
      <c r="I25" s="279" t="s">
        <v>289</v>
      </c>
    </row>
    <row r="26" spans="1:9" ht="16.5">
      <c r="A26" s="268" t="s">
        <v>246</v>
      </c>
      <c r="B26" s="35">
        <v>1</v>
      </c>
      <c r="C26" s="36" t="s">
        <v>222</v>
      </c>
      <c r="D26" s="26" t="s">
        <v>239</v>
      </c>
      <c r="E26" s="270" t="s">
        <v>195</v>
      </c>
      <c r="F26" s="33" t="s">
        <v>225</v>
      </c>
      <c r="G26" s="27" t="s">
        <v>204</v>
      </c>
      <c r="H26" s="27" t="s">
        <v>278</v>
      </c>
      <c r="I26" s="34" t="s">
        <v>290</v>
      </c>
    </row>
    <row r="27" spans="1:9" ht="16.5">
      <c r="A27" s="268" t="s">
        <v>245</v>
      </c>
      <c r="B27" s="35">
        <v>1</v>
      </c>
      <c r="C27" s="36" t="s">
        <v>222</v>
      </c>
      <c r="D27" s="26" t="s">
        <v>194</v>
      </c>
      <c r="E27" s="270" t="s">
        <v>195</v>
      </c>
      <c r="F27" s="33" t="s">
        <v>220</v>
      </c>
      <c r="G27" s="27" t="s">
        <v>209</v>
      </c>
      <c r="H27" s="27" t="s">
        <v>278</v>
      </c>
      <c r="I27" s="34" t="s">
        <v>291</v>
      </c>
    </row>
    <row r="28" spans="1:9" ht="16.5">
      <c r="A28" s="268" t="s">
        <v>178</v>
      </c>
      <c r="B28" s="35">
        <v>1</v>
      </c>
      <c r="C28" s="36" t="s">
        <v>193</v>
      </c>
      <c r="D28" s="26" t="s">
        <v>202</v>
      </c>
      <c r="E28" s="270" t="s">
        <v>195</v>
      </c>
      <c r="F28" s="33" t="s">
        <v>201</v>
      </c>
      <c r="G28" s="27" t="s">
        <v>243</v>
      </c>
      <c r="H28" s="27" t="s">
        <v>278</v>
      </c>
      <c r="I28" s="34" t="s">
        <v>285</v>
      </c>
    </row>
    <row r="29" spans="1:9" ht="16.5">
      <c r="A29" s="268" t="s">
        <v>272</v>
      </c>
      <c r="B29" s="35">
        <v>1</v>
      </c>
      <c r="C29" s="36" t="s">
        <v>206</v>
      </c>
      <c r="D29" s="26" t="s">
        <v>239</v>
      </c>
      <c r="E29" s="270" t="s">
        <v>195</v>
      </c>
      <c r="F29" s="33" t="s">
        <v>201</v>
      </c>
      <c r="G29" s="27" t="s">
        <v>209</v>
      </c>
      <c r="H29" s="27" t="s">
        <v>278</v>
      </c>
      <c r="I29" s="69" t="s">
        <v>282</v>
      </c>
    </row>
    <row r="30" spans="1:9" ht="16.5">
      <c r="A30" s="268" t="s">
        <v>271</v>
      </c>
      <c r="B30" s="35">
        <v>1</v>
      </c>
      <c r="C30" s="36" t="s">
        <v>200</v>
      </c>
      <c r="D30" s="26" t="s">
        <v>208</v>
      </c>
      <c r="E30" s="270" t="s">
        <v>195</v>
      </c>
      <c r="F30" s="33" t="s">
        <v>196</v>
      </c>
      <c r="G30" s="27" t="s">
        <v>209</v>
      </c>
      <c r="H30" s="27" t="s">
        <v>278</v>
      </c>
      <c r="I30" s="34" t="s">
        <v>288</v>
      </c>
    </row>
    <row r="31" spans="1:9" ht="16.5">
      <c r="A31" s="268" t="s">
        <v>177</v>
      </c>
      <c r="B31" s="35">
        <v>1</v>
      </c>
      <c r="C31" s="36" t="s">
        <v>206</v>
      </c>
      <c r="D31" s="26" t="s">
        <v>194</v>
      </c>
      <c r="E31" s="270" t="s">
        <v>195</v>
      </c>
      <c r="F31" s="33" t="s">
        <v>225</v>
      </c>
      <c r="G31" s="27" t="s">
        <v>209</v>
      </c>
      <c r="H31" s="27" t="s">
        <v>278</v>
      </c>
      <c r="I31" s="456" t="s">
        <v>282</v>
      </c>
    </row>
    <row r="32" spans="1:9" ht="16.5">
      <c r="A32" s="268" t="s">
        <v>244</v>
      </c>
      <c r="B32" s="35">
        <v>1</v>
      </c>
      <c r="C32" s="36" t="s">
        <v>218</v>
      </c>
      <c r="D32" s="26" t="s">
        <v>239</v>
      </c>
      <c r="E32" s="270" t="s">
        <v>195</v>
      </c>
      <c r="F32" s="33" t="s">
        <v>203</v>
      </c>
      <c r="G32" s="27" t="s">
        <v>209</v>
      </c>
      <c r="H32" s="27" t="s">
        <v>278</v>
      </c>
      <c r="I32" s="34" t="s">
        <v>292</v>
      </c>
    </row>
    <row r="33" spans="1:9" ht="16.5">
      <c r="A33" s="274" t="s">
        <v>176</v>
      </c>
      <c r="B33" s="459">
        <v>1</v>
      </c>
      <c r="C33" s="460" t="s">
        <v>222</v>
      </c>
      <c r="D33" s="28" t="s">
        <v>242</v>
      </c>
      <c r="E33" s="277" t="s">
        <v>195</v>
      </c>
      <c r="F33" s="461" t="s">
        <v>225</v>
      </c>
      <c r="G33" s="461" t="s">
        <v>231</v>
      </c>
      <c r="H33" s="461" t="s">
        <v>278</v>
      </c>
      <c r="I33" s="279" t="s">
        <v>293</v>
      </c>
    </row>
    <row r="34" spans="1:9" ht="16.5">
      <c r="A34" s="268" t="s">
        <v>277</v>
      </c>
      <c r="B34" s="457">
        <v>2</v>
      </c>
      <c r="C34" s="36" t="s">
        <v>222</v>
      </c>
      <c r="D34" s="26" t="s">
        <v>208</v>
      </c>
      <c r="E34" s="270" t="s">
        <v>195</v>
      </c>
      <c r="F34" s="33" t="s">
        <v>203</v>
      </c>
      <c r="G34" s="27" t="s">
        <v>204</v>
      </c>
      <c r="H34" s="27" t="s">
        <v>278</v>
      </c>
      <c r="I34" s="456">
        <v>275</v>
      </c>
    </row>
    <row r="35" spans="1:9" ht="16.5">
      <c r="A35" s="268" t="s">
        <v>294</v>
      </c>
      <c r="B35" s="457">
        <v>2</v>
      </c>
      <c r="C35" s="36" t="s">
        <v>200</v>
      </c>
      <c r="D35" s="26" t="s">
        <v>227</v>
      </c>
      <c r="E35" s="270" t="s">
        <v>195</v>
      </c>
      <c r="F35" s="33" t="s">
        <v>201</v>
      </c>
      <c r="G35" s="27" t="s">
        <v>209</v>
      </c>
      <c r="H35" s="27" t="s">
        <v>296</v>
      </c>
      <c r="I35" s="34">
        <v>195</v>
      </c>
    </row>
    <row r="36" spans="1:9" ht="17.25" thickBot="1">
      <c r="A36" s="280" t="s">
        <v>295</v>
      </c>
      <c r="B36" s="458">
        <v>2</v>
      </c>
      <c r="C36" s="38" t="s">
        <v>199</v>
      </c>
      <c r="D36" s="37" t="s">
        <v>297</v>
      </c>
      <c r="E36" s="281" t="s">
        <v>195</v>
      </c>
      <c r="F36" s="39" t="s">
        <v>201</v>
      </c>
      <c r="G36" s="39" t="s">
        <v>209</v>
      </c>
      <c r="H36" s="39" t="s">
        <v>296</v>
      </c>
      <c r="I36" s="40">
        <v>41</v>
      </c>
    </row>
    <row r="37" spans="1:9" ht="16.5" thickTop="1"/>
  </sheetData>
  <sortState ref="A3:H32">
    <sortCondition ref="B3:B32"/>
    <sortCondition ref="A3:A32"/>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ColWidth="10.625" defaultRowHeight="16.5"/>
  <cols>
    <col min="1" max="1" width="22.625" style="190" bestFit="1" customWidth="1"/>
    <col min="2" max="2" width="6.25" style="190" bestFit="1" customWidth="1"/>
    <col min="3" max="3" width="4.125" style="190" bestFit="1" customWidth="1"/>
    <col min="4" max="4" width="6.375" style="190" bestFit="1" customWidth="1"/>
    <col min="5" max="5" width="1.875" style="190" customWidth="1"/>
    <col min="6" max="6" width="16.5" style="190" bestFit="1" customWidth="1"/>
    <col min="7" max="7" width="3.5" style="190" bestFit="1" customWidth="1"/>
    <col min="8" max="8" width="3.375" style="190" bestFit="1" customWidth="1"/>
    <col min="9" max="9" width="3.875" style="190" bestFit="1" customWidth="1"/>
    <col min="10" max="10" width="3.625" style="190" bestFit="1" customWidth="1"/>
    <col min="11" max="14" width="3.5" style="190" bestFit="1" customWidth="1"/>
    <col min="15" max="16384" width="10.625" style="190"/>
  </cols>
  <sheetData>
    <row r="1" spans="1:14" ht="24.75" thickTop="1" thickBot="1">
      <c r="A1" s="206" t="s">
        <v>165</v>
      </c>
      <c r="B1" s="207"/>
      <c r="C1" s="207"/>
      <c r="D1" s="208"/>
      <c r="F1" s="209"/>
      <c r="G1" s="210" t="s">
        <v>274</v>
      </c>
      <c r="H1" s="210"/>
      <c r="I1" s="211"/>
      <c r="J1" s="212"/>
      <c r="K1" s="211"/>
      <c r="L1" s="211"/>
      <c r="M1" s="211"/>
      <c r="N1" s="212"/>
    </row>
    <row r="2" spans="1:14" ht="17.25" thickTop="1">
      <c r="A2" s="213" t="s">
        <v>100</v>
      </c>
      <c r="B2" s="214" t="s">
        <v>103</v>
      </c>
      <c r="C2" s="215" t="s">
        <v>104</v>
      </c>
      <c r="D2" s="216" t="s">
        <v>105</v>
      </c>
      <c r="F2" s="209"/>
      <c r="G2" s="217" t="s">
        <v>119</v>
      </c>
      <c r="H2" s="218"/>
      <c r="I2" s="219"/>
      <c r="J2" s="219"/>
      <c r="K2" s="219"/>
      <c r="L2" s="219"/>
      <c r="M2" s="219"/>
      <c r="N2" s="220"/>
    </row>
    <row r="3" spans="1:14" ht="17.25" thickBot="1">
      <c r="A3" s="221" t="s">
        <v>173</v>
      </c>
      <c r="B3" s="222">
        <v>0</v>
      </c>
      <c r="C3" s="223">
        <f>10+B3+'Personal File'!$C$12</f>
        <v>13</v>
      </c>
      <c r="D3" s="224" t="s">
        <v>106</v>
      </c>
      <c r="F3" s="209"/>
      <c r="G3" s="225" t="s">
        <v>120</v>
      </c>
      <c r="H3" s="226" t="s">
        <v>111</v>
      </c>
      <c r="I3" s="226" t="s">
        <v>112</v>
      </c>
      <c r="J3" s="226" t="s">
        <v>113</v>
      </c>
      <c r="K3" s="226" t="s">
        <v>114</v>
      </c>
      <c r="L3" s="226" t="s">
        <v>115</v>
      </c>
      <c r="M3" s="226" t="s">
        <v>116</v>
      </c>
      <c r="N3" s="227" t="s">
        <v>117</v>
      </c>
    </row>
    <row r="4" spans="1:14" ht="17.25" thickTop="1">
      <c r="A4" s="221" t="s">
        <v>173</v>
      </c>
      <c r="B4" s="222">
        <v>0</v>
      </c>
      <c r="C4" s="223">
        <f>10+B4+'Personal File'!$C$12</f>
        <v>13</v>
      </c>
      <c r="D4" s="224" t="s">
        <v>106</v>
      </c>
      <c r="F4" s="228" t="s">
        <v>164</v>
      </c>
      <c r="G4" s="229">
        <v>4</v>
      </c>
      <c r="H4" s="230">
        <v>3</v>
      </c>
      <c r="I4" s="230">
        <v>2</v>
      </c>
      <c r="J4" s="231">
        <v>0</v>
      </c>
      <c r="K4" s="231">
        <v>0</v>
      </c>
      <c r="L4" s="231">
        <v>0</v>
      </c>
      <c r="M4" s="231">
        <v>0</v>
      </c>
      <c r="N4" s="232">
        <v>0</v>
      </c>
    </row>
    <row r="5" spans="1:14">
      <c r="A5" s="221" t="s">
        <v>175</v>
      </c>
      <c r="B5" s="222">
        <v>0</v>
      </c>
      <c r="C5" s="223">
        <f>10+B5+'Personal File'!$C$12</f>
        <v>13</v>
      </c>
      <c r="D5" s="224" t="s">
        <v>106</v>
      </c>
      <c r="F5" s="233" t="s">
        <v>253</v>
      </c>
      <c r="G5" s="234">
        <v>0</v>
      </c>
      <c r="H5" s="234">
        <v>1</v>
      </c>
      <c r="I5" s="234">
        <v>1</v>
      </c>
      <c r="J5" s="235">
        <v>1</v>
      </c>
      <c r="K5" s="235">
        <v>1</v>
      </c>
      <c r="L5" s="235">
        <v>1</v>
      </c>
      <c r="M5" s="235">
        <v>1</v>
      </c>
      <c r="N5" s="236">
        <v>1</v>
      </c>
    </row>
    <row r="6" spans="1:14">
      <c r="A6" s="221" t="s">
        <v>174</v>
      </c>
      <c r="B6" s="222">
        <v>0</v>
      </c>
      <c r="C6" s="223">
        <f>10+B6+'Personal File'!$C$12</f>
        <v>13</v>
      </c>
      <c r="D6" s="224" t="s">
        <v>106</v>
      </c>
      <c r="F6" s="233" t="s">
        <v>124</v>
      </c>
      <c r="G6" s="234">
        <v>0</v>
      </c>
      <c r="H6" s="234">
        <v>1</v>
      </c>
      <c r="I6" s="234">
        <v>1</v>
      </c>
      <c r="J6" s="235">
        <v>1</v>
      </c>
      <c r="K6" s="235">
        <v>0</v>
      </c>
      <c r="L6" s="235">
        <v>0</v>
      </c>
      <c r="M6" s="235">
        <v>0</v>
      </c>
      <c r="N6" s="236">
        <v>0</v>
      </c>
    </row>
    <row r="7" spans="1:14" ht="17.25" thickBot="1">
      <c r="A7" s="237" t="s">
        <v>273</v>
      </c>
      <c r="B7" s="238">
        <v>0</v>
      </c>
      <c r="C7" s="239">
        <f>10+B7+'Personal File'!$C$12</f>
        <v>13</v>
      </c>
      <c r="D7" s="240" t="s">
        <v>106</v>
      </c>
      <c r="F7" s="241" t="s">
        <v>128</v>
      </c>
      <c r="G7" s="242">
        <f t="shared" ref="G7:H7" si="0">SUM(G4:G6)</f>
        <v>4</v>
      </c>
      <c r="H7" s="242">
        <f t="shared" si="0"/>
        <v>5</v>
      </c>
      <c r="I7" s="242">
        <f t="shared" ref="I7" si="1">SUM(I4:I6)</f>
        <v>4</v>
      </c>
      <c r="J7" s="243">
        <v>0</v>
      </c>
      <c r="K7" s="243">
        <v>0</v>
      </c>
      <c r="L7" s="243">
        <v>0</v>
      </c>
      <c r="M7" s="243">
        <v>0</v>
      </c>
      <c r="N7" s="244">
        <v>0</v>
      </c>
    </row>
    <row r="8" spans="1:14" ht="18" thickTop="1" thickBot="1">
      <c r="A8" s="221" t="s">
        <v>178</v>
      </c>
      <c r="B8" s="222">
        <v>1</v>
      </c>
      <c r="C8" s="223">
        <f>10+B8+'Personal File'!$C$12</f>
        <v>14</v>
      </c>
      <c r="D8" s="224" t="s">
        <v>106</v>
      </c>
    </row>
    <row r="9" spans="1:14" ht="17.25" thickTop="1">
      <c r="A9" s="221" t="s">
        <v>177</v>
      </c>
      <c r="B9" s="222">
        <v>1</v>
      </c>
      <c r="C9" s="223">
        <f>10+B9+'Personal File'!$C$12</f>
        <v>14</v>
      </c>
      <c r="D9" s="224" t="s">
        <v>106</v>
      </c>
      <c r="F9" s="467" t="s">
        <v>302</v>
      </c>
      <c r="G9" s="468" t="s">
        <v>301</v>
      </c>
      <c r="H9" s="468"/>
      <c r="I9" s="468"/>
      <c r="J9" s="468"/>
      <c r="K9" s="469" t="s">
        <v>300</v>
      </c>
      <c r="L9" s="469"/>
      <c r="M9" s="468"/>
      <c r="N9" s="470"/>
    </row>
    <row r="10" spans="1:14" ht="17.25" thickBot="1">
      <c r="A10" s="221" t="s">
        <v>177</v>
      </c>
      <c r="B10" s="222">
        <v>1</v>
      </c>
      <c r="C10" s="223">
        <f>10+B10+'Personal File'!$C$12</f>
        <v>14</v>
      </c>
      <c r="D10" s="224" t="s">
        <v>106</v>
      </c>
      <c r="F10" s="462" t="s">
        <v>166</v>
      </c>
      <c r="G10" s="463">
        <f>'Personal File'!E4</f>
        <v>3</v>
      </c>
      <c r="H10" s="463"/>
      <c r="I10" s="463"/>
      <c r="J10" s="463"/>
      <c r="K10" s="464">
        <f>G10+1</f>
        <v>4</v>
      </c>
      <c r="L10" s="464"/>
      <c r="M10" s="463"/>
      <c r="N10" s="465"/>
    </row>
    <row r="11" spans="1:14" ht="17.25" thickTop="1">
      <c r="A11" s="221" t="s">
        <v>176</v>
      </c>
      <c r="B11" s="222">
        <v>1</v>
      </c>
      <c r="C11" s="223">
        <f>10+B11+'Personal File'!$C$12</f>
        <v>14</v>
      </c>
      <c r="D11" s="224" t="s">
        <v>106</v>
      </c>
    </row>
    <row r="12" spans="1:14">
      <c r="A12" s="237" t="s">
        <v>271</v>
      </c>
      <c r="B12" s="238">
        <v>1</v>
      </c>
      <c r="C12" s="239">
        <f>10+B12+'Personal File'!$C$12</f>
        <v>14</v>
      </c>
      <c r="D12" s="240" t="s">
        <v>106</v>
      </c>
    </row>
    <row r="13" spans="1:14">
      <c r="A13" s="268" t="s">
        <v>277</v>
      </c>
      <c r="B13" s="251">
        <v>2</v>
      </c>
      <c r="C13" s="445">
        <f>10+B13+'Personal File'!$C$12</f>
        <v>15</v>
      </c>
      <c r="D13" s="224" t="s">
        <v>106</v>
      </c>
    </row>
    <row r="14" spans="1:14">
      <c r="A14" s="268" t="s">
        <v>294</v>
      </c>
      <c r="B14" s="251">
        <v>2</v>
      </c>
      <c r="C14" s="445">
        <f>10+B14+'Personal File'!$C$12</f>
        <v>15</v>
      </c>
      <c r="D14" s="224" t="s">
        <v>106</v>
      </c>
    </row>
    <row r="15" spans="1:14">
      <c r="A15" s="268" t="s">
        <v>294</v>
      </c>
      <c r="B15" s="251">
        <v>2</v>
      </c>
      <c r="C15" s="445">
        <f>10+B15+'Personal File'!$C$12</f>
        <v>15</v>
      </c>
      <c r="D15" s="224" t="s">
        <v>106</v>
      </c>
    </row>
    <row r="16" spans="1:14" ht="17.25" thickBot="1">
      <c r="A16" s="280" t="s">
        <v>295</v>
      </c>
      <c r="B16" s="254">
        <v>2</v>
      </c>
      <c r="C16" s="255">
        <f>10+B16+'Personal File'!$C$12</f>
        <v>15</v>
      </c>
      <c r="D16" s="245" t="s">
        <v>106</v>
      </c>
    </row>
    <row r="17" spans="1:4" ht="18" thickTop="1" thickBot="1"/>
    <row r="18" spans="1:4" ht="24.75" thickTop="1" thickBot="1">
      <c r="A18" s="206" t="s">
        <v>247</v>
      </c>
      <c r="B18" s="207"/>
      <c r="C18" s="207"/>
      <c r="D18" s="208"/>
    </row>
    <row r="19" spans="1:4" ht="17.25" thickTop="1">
      <c r="A19" s="213" t="s">
        <v>100</v>
      </c>
      <c r="B19" s="214" t="s">
        <v>103</v>
      </c>
      <c r="C19" s="215" t="s">
        <v>104</v>
      </c>
      <c r="D19" s="216" t="s">
        <v>105</v>
      </c>
    </row>
    <row r="20" spans="1:4">
      <c r="A20" s="246" t="s">
        <v>122</v>
      </c>
      <c r="B20" s="247">
        <v>0</v>
      </c>
      <c r="C20" s="248">
        <f>10+B20+'Personal File'!$C$12+1</f>
        <v>14</v>
      </c>
      <c r="D20" s="249" t="s">
        <v>106</v>
      </c>
    </row>
    <row r="21" spans="1:4">
      <c r="A21" s="250" t="s">
        <v>156</v>
      </c>
      <c r="B21" s="251">
        <v>0</v>
      </c>
      <c r="C21" s="252">
        <f>10+B21+'Personal File'!$C$12+1</f>
        <v>14</v>
      </c>
      <c r="D21" s="224" t="s">
        <v>106</v>
      </c>
    </row>
    <row r="22" spans="1:4">
      <c r="A22" s="250" t="s">
        <v>157</v>
      </c>
      <c r="B22" s="251">
        <v>0</v>
      </c>
      <c r="C22" s="252">
        <f>10+B22+'Personal File'!$C$12+1</f>
        <v>14</v>
      </c>
      <c r="D22" s="224" t="s">
        <v>106</v>
      </c>
    </row>
    <row r="23" spans="1:4" ht="17.25" thickBot="1">
      <c r="A23" s="253" t="s">
        <v>158</v>
      </c>
      <c r="B23" s="254">
        <v>0</v>
      </c>
      <c r="C23" s="255">
        <f>10+B23+'Personal File'!$C$12+1</f>
        <v>14</v>
      </c>
      <c r="D23" s="245" t="s">
        <v>106</v>
      </c>
    </row>
    <row r="24" spans="1:4" ht="17.25" thickTop="1"/>
  </sheetData>
  <conditionalFormatting sqref="D3:D16">
    <cfRule type="cellIs" dxfId="396" priority="389" stopIfTrue="1" operator="equal">
      <formula>"þ"</formula>
    </cfRule>
  </conditionalFormatting>
  <conditionalFormatting sqref="B16">
    <cfRule type="cellIs" dxfId="395" priority="388" stopIfTrue="1" operator="greaterThanOrEqual">
      <formula>#REF!</formula>
    </cfRule>
  </conditionalFormatting>
  <conditionalFormatting sqref="B14:B21">
    <cfRule type="cellIs" dxfId="394" priority="387" stopIfTrue="1" operator="equal">
      <formula>"þ"</formula>
    </cfRule>
  </conditionalFormatting>
  <conditionalFormatting sqref="C14:C21">
    <cfRule type="cellIs" dxfId="393" priority="386" stopIfTrue="1" operator="equal">
      <formula>"þ"</formula>
    </cfRule>
  </conditionalFormatting>
  <conditionalFormatting sqref="C14:C21">
    <cfRule type="cellIs" dxfId="392" priority="385" stopIfTrue="1" operator="equal">
      <formula>"þ"</formula>
    </cfRule>
  </conditionalFormatting>
  <conditionalFormatting sqref="D14:D21">
    <cfRule type="cellIs" dxfId="391" priority="384" stopIfTrue="1" operator="equal">
      <formula>"þ"</formula>
    </cfRule>
  </conditionalFormatting>
  <conditionalFormatting sqref="B17:D17">
    <cfRule type="cellIs" dxfId="390" priority="383" stopIfTrue="1" operator="equal">
      <formula>"þ"</formula>
    </cfRule>
  </conditionalFormatting>
  <conditionalFormatting sqref="B16">
    <cfRule type="cellIs" dxfId="389" priority="382" stopIfTrue="1" operator="equal">
      <formula>"þ"</formula>
    </cfRule>
  </conditionalFormatting>
  <conditionalFormatting sqref="C16">
    <cfRule type="cellIs" dxfId="388" priority="381" stopIfTrue="1" operator="equal">
      <formula>"þ"</formula>
    </cfRule>
  </conditionalFormatting>
  <conditionalFormatting sqref="C16">
    <cfRule type="cellIs" dxfId="387" priority="380" stopIfTrue="1" operator="equal">
      <formula>"þ"</formula>
    </cfRule>
  </conditionalFormatting>
  <conditionalFormatting sqref="D16">
    <cfRule type="cellIs" dxfId="386" priority="379" stopIfTrue="1" operator="equal">
      <formula>"þ"</formula>
    </cfRule>
  </conditionalFormatting>
  <conditionalFormatting sqref="B17">
    <cfRule type="cellIs" dxfId="385" priority="378" stopIfTrue="1" operator="greaterThanOrEqual">
      <formula>#REF!</formula>
    </cfRule>
  </conditionalFormatting>
  <conditionalFormatting sqref="B18:D18">
    <cfRule type="cellIs" dxfId="384" priority="377" stopIfTrue="1" operator="equal">
      <formula>"þ"</formula>
    </cfRule>
  </conditionalFormatting>
  <conditionalFormatting sqref="B17">
    <cfRule type="cellIs" dxfId="383" priority="376" stopIfTrue="1" operator="equal">
      <formula>"þ"</formula>
    </cfRule>
  </conditionalFormatting>
  <conditionalFormatting sqref="C17">
    <cfRule type="cellIs" dxfId="382" priority="375" stopIfTrue="1" operator="equal">
      <formula>"þ"</formula>
    </cfRule>
  </conditionalFormatting>
  <conditionalFormatting sqref="C17">
    <cfRule type="cellIs" dxfId="381" priority="374" stopIfTrue="1" operator="equal">
      <formula>"þ"</formula>
    </cfRule>
  </conditionalFormatting>
  <conditionalFormatting sqref="D17">
    <cfRule type="cellIs" dxfId="380" priority="373" stopIfTrue="1" operator="equal">
      <formula>"þ"</formula>
    </cfRule>
  </conditionalFormatting>
  <conditionalFormatting sqref="B17">
    <cfRule type="cellIs" dxfId="379" priority="372" stopIfTrue="1" operator="greaterThanOrEqual">
      <formula>#REF!</formula>
    </cfRule>
  </conditionalFormatting>
  <conditionalFormatting sqref="B18:D18">
    <cfRule type="cellIs" dxfId="378" priority="371" stopIfTrue="1" operator="equal">
      <formula>"þ"</formula>
    </cfRule>
  </conditionalFormatting>
  <conditionalFormatting sqref="B17">
    <cfRule type="cellIs" dxfId="377" priority="370" stopIfTrue="1" operator="equal">
      <formula>"þ"</formula>
    </cfRule>
  </conditionalFormatting>
  <conditionalFormatting sqref="C17">
    <cfRule type="cellIs" dxfId="376" priority="369" stopIfTrue="1" operator="equal">
      <formula>"þ"</formula>
    </cfRule>
  </conditionalFormatting>
  <conditionalFormatting sqref="C17">
    <cfRule type="cellIs" dxfId="375" priority="368" stopIfTrue="1" operator="equal">
      <formula>"þ"</formula>
    </cfRule>
  </conditionalFormatting>
  <conditionalFormatting sqref="D17">
    <cfRule type="cellIs" dxfId="374" priority="367" stopIfTrue="1" operator="equal">
      <formula>"þ"</formula>
    </cfRule>
  </conditionalFormatting>
  <conditionalFormatting sqref="B18">
    <cfRule type="cellIs" dxfId="373" priority="366" stopIfTrue="1" operator="greaterThanOrEqual">
      <formula>#REF!</formula>
    </cfRule>
  </conditionalFormatting>
  <conditionalFormatting sqref="B19:D19">
    <cfRule type="cellIs" dxfId="372" priority="365" stopIfTrue="1" operator="equal">
      <formula>"þ"</formula>
    </cfRule>
  </conditionalFormatting>
  <conditionalFormatting sqref="B18">
    <cfRule type="cellIs" dxfId="371" priority="364" stopIfTrue="1" operator="equal">
      <formula>"þ"</formula>
    </cfRule>
  </conditionalFormatting>
  <conditionalFormatting sqref="C18">
    <cfRule type="cellIs" dxfId="370" priority="363" stopIfTrue="1" operator="equal">
      <formula>"þ"</formula>
    </cfRule>
  </conditionalFormatting>
  <conditionalFormatting sqref="C18">
    <cfRule type="cellIs" dxfId="369" priority="362" stopIfTrue="1" operator="equal">
      <formula>"þ"</formula>
    </cfRule>
  </conditionalFormatting>
  <conditionalFormatting sqref="D18">
    <cfRule type="cellIs" dxfId="368" priority="361" stopIfTrue="1" operator="equal">
      <formula>"þ"</formula>
    </cfRule>
  </conditionalFormatting>
  <conditionalFormatting sqref="B17">
    <cfRule type="cellIs" dxfId="367" priority="360" stopIfTrue="1" operator="greaterThanOrEqual">
      <formula>#REF!</formula>
    </cfRule>
  </conditionalFormatting>
  <conditionalFormatting sqref="B18:D18">
    <cfRule type="cellIs" dxfId="366" priority="359" stopIfTrue="1" operator="equal">
      <formula>"þ"</formula>
    </cfRule>
  </conditionalFormatting>
  <conditionalFormatting sqref="B17">
    <cfRule type="cellIs" dxfId="365" priority="358" stopIfTrue="1" operator="equal">
      <formula>"þ"</formula>
    </cfRule>
  </conditionalFormatting>
  <conditionalFormatting sqref="C17">
    <cfRule type="cellIs" dxfId="364" priority="357" stopIfTrue="1" operator="equal">
      <formula>"þ"</formula>
    </cfRule>
  </conditionalFormatting>
  <conditionalFormatting sqref="C17">
    <cfRule type="cellIs" dxfId="363" priority="356" stopIfTrue="1" operator="equal">
      <formula>"þ"</formula>
    </cfRule>
  </conditionalFormatting>
  <conditionalFormatting sqref="D17">
    <cfRule type="cellIs" dxfId="362" priority="355" stopIfTrue="1" operator="equal">
      <formula>"þ"</formula>
    </cfRule>
  </conditionalFormatting>
  <conditionalFormatting sqref="B18">
    <cfRule type="cellIs" dxfId="361" priority="354" stopIfTrue="1" operator="greaterThanOrEqual">
      <formula>#REF!</formula>
    </cfRule>
  </conditionalFormatting>
  <conditionalFormatting sqref="B19:D19">
    <cfRule type="cellIs" dxfId="360" priority="353" stopIfTrue="1" operator="equal">
      <formula>"þ"</formula>
    </cfRule>
  </conditionalFormatting>
  <conditionalFormatting sqref="B18">
    <cfRule type="cellIs" dxfId="359" priority="352" stopIfTrue="1" operator="equal">
      <formula>"þ"</formula>
    </cfRule>
  </conditionalFormatting>
  <conditionalFormatting sqref="C18">
    <cfRule type="cellIs" dxfId="358" priority="351" stopIfTrue="1" operator="equal">
      <formula>"þ"</formula>
    </cfRule>
  </conditionalFormatting>
  <conditionalFormatting sqref="C18">
    <cfRule type="cellIs" dxfId="357" priority="350" stopIfTrue="1" operator="equal">
      <formula>"þ"</formula>
    </cfRule>
  </conditionalFormatting>
  <conditionalFormatting sqref="D18">
    <cfRule type="cellIs" dxfId="356" priority="349" stopIfTrue="1" operator="equal">
      <formula>"þ"</formula>
    </cfRule>
  </conditionalFormatting>
  <conditionalFormatting sqref="B18">
    <cfRule type="cellIs" dxfId="355" priority="348" stopIfTrue="1" operator="greaterThanOrEqual">
      <formula>#REF!</formula>
    </cfRule>
  </conditionalFormatting>
  <conditionalFormatting sqref="B19:D19">
    <cfRule type="cellIs" dxfId="354" priority="347" stopIfTrue="1" operator="equal">
      <formula>"þ"</formula>
    </cfRule>
  </conditionalFormatting>
  <conditionalFormatting sqref="B18">
    <cfRule type="cellIs" dxfId="353" priority="346" stopIfTrue="1" operator="equal">
      <formula>"þ"</formula>
    </cfRule>
  </conditionalFormatting>
  <conditionalFormatting sqref="C18">
    <cfRule type="cellIs" dxfId="352" priority="345" stopIfTrue="1" operator="equal">
      <formula>"þ"</formula>
    </cfRule>
  </conditionalFormatting>
  <conditionalFormatting sqref="C18">
    <cfRule type="cellIs" dxfId="351" priority="344" stopIfTrue="1" operator="equal">
      <formula>"þ"</formula>
    </cfRule>
  </conditionalFormatting>
  <conditionalFormatting sqref="D18">
    <cfRule type="cellIs" dxfId="350" priority="343" stopIfTrue="1" operator="equal">
      <formula>"þ"</formula>
    </cfRule>
  </conditionalFormatting>
  <conditionalFormatting sqref="B19">
    <cfRule type="cellIs" dxfId="349" priority="342" stopIfTrue="1" operator="greaterThanOrEqual">
      <formula>#REF!</formula>
    </cfRule>
  </conditionalFormatting>
  <conditionalFormatting sqref="B20:D20">
    <cfRule type="cellIs" dxfId="348" priority="341" stopIfTrue="1" operator="equal">
      <formula>"þ"</formula>
    </cfRule>
  </conditionalFormatting>
  <conditionalFormatting sqref="B19">
    <cfRule type="cellIs" dxfId="347" priority="340" stopIfTrue="1" operator="equal">
      <formula>"þ"</formula>
    </cfRule>
  </conditionalFormatting>
  <conditionalFormatting sqref="C19">
    <cfRule type="cellIs" dxfId="346" priority="339" stopIfTrue="1" operator="equal">
      <formula>"þ"</formula>
    </cfRule>
  </conditionalFormatting>
  <conditionalFormatting sqref="C19">
    <cfRule type="cellIs" dxfId="345" priority="338" stopIfTrue="1" operator="equal">
      <formula>"þ"</formula>
    </cfRule>
  </conditionalFormatting>
  <conditionalFormatting sqref="D19">
    <cfRule type="cellIs" dxfId="344" priority="337" stopIfTrue="1" operator="equal">
      <formula>"þ"</formula>
    </cfRule>
  </conditionalFormatting>
  <conditionalFormatting sqref="B17">
    <cfRule type="cellIs" dxfId="343" priority="336" stopIfTrue="1" operator="greaterThanOrEqual">
      <formula>#REF!</formula>
    </cfRule>
  </conditionalFormatting>
  <conditionalFormatting sqref="B18:D18">
    <cfRule type="cellIs" dxfId="342" priority="335" stopIfTrue="1" operator="equal">
      <formula>"þ"</formula>
    </cfRule>
  </conditionalFormatting>
  <conditionalFormatting sqref="B17">
    <cfRule type="cellIs" dxfId="341" priority="334" stopIfTrue="1" operator="equal">
      <formula>"þ"</formula>
    </cfRule>
  </conditionalFormatting>
  <conditionalFormatting sqref="C17">
    <cfRule type="cellIs" dxfId="340" priority="333" stopIfTrue="1" operator="equal">
      <formula>"þ"</formula>
    </cfRule>
  </conditionalFormatting>
  <conditionalFormatting sqref="C17">
    <cfRule type="cellIs" dxfId="339" priority="332" stopIfTrue="1" operator="equal">
      <formula>"þ"</formula>
    </cfRule>
  </conditionalFormatting>
  <conditionalFormatting sqref="D17">
    <cfRule type="cellIs" dxfId="338" priority="331" stopIfTrue="1" operator="equal">
      <formula>"þ"</formula>
    </cfRule>
  </conditionalFormatting>
  <conditionalFormatting sqref="B18">
    <cfRule type="cellIs" dxfId="337" priority="330" stopIfTrue="1" operator="greaterThanOrEqual">
      <formula>#REF!</formula>
    </cfRule>
  </conditionalFormatting>
  <conditionalFormatting sqref="B19:D19">
    <cfRule type="cellIs" dxfId="336" priority="329" stopIfTrue="1" operator="equal">
      <formula>"þ"</formula>
    </cfRule>
  </conditionalFormatting>
  <conditionalFormatting sqref="B18">
    <cfRule type="cellIs" dxfId="335" priority="328" stopIfTrue="1" operator="equal">
      <formula>"þ"</formula>
    </cfRule>
  </conditionalFormatting>
  <conditionalFormatting sqref="C18">
    <cfRule type="cellIs" dxfId="334" priority="327" stopIfTrue="1" operator="equal">
      <formula>"þ"</formula>
    </cfRule>
  </conditionalFormatting>
  <conditionalFormatting sqref="C18">
    <cfRule type="cellIs" dxfId="333" priority="326" stopIfTrue="1" operator="equal">
      <formula>"þ"</formula>
    </cfRule>
  </conditionalFormatting>
  <conditionalFormatting sqref="D18">
    <cfRule type="cellIs" dxfId="332" priority="325" stopIfTrue="1" operator="equal">
      <formula>"þ"</formula>
    </cfRule>
  </conditionalFormatting>
  <conditionalFormatting sqref="B18">
    <cfRule type="cellIs" dxfId="331" priority="324" stopIfTrue="1" operator="greaterThanOrEqual">
      <formula>#REF!</formula>
    </cfRule>
  </conditionalFormatting>
  <conditionalFormatting sqref="B19:D19">
    <cfRule type="cellIs" dxfId="330" priority="323" stopIfTrue="1" operator="equal">
      <formula>"þ"</formula>
    </cfRule>
  </conditionalFormatting>
  <conditionalFormatting sqref="B18">
    <cfRule type="cellIs" dxfId="329" priority="322" stopIfTrue="1" operator="equal">
      <formula>"þ"</formula>
    </cfRule>
  </conditionalFormatting>
  <conditionalFormatting sqref="C18">
    <cfRule type="cellIs" dxfId="328" priority="321" stopIfTrue="1" operator="equal">
      <formula>"þ"</formula>
    </cfRule>
  </conditionalFormatting>
  <conditionalFormatting sqref="C18">
    <cfRule type="cellIs" dxfId="327" priority="320" stopIfTrue="1" operator="equal">
      <formula>"þ"</formula>
    </cfRule>
  </conditionalFormatting>
  <conditionalFormatting sqref="D18">
    <cfRule type="cellIs" dxfId="326" priority="319" stopIfTrue="1" operator="equal">
      <formula>"þ"</formula>
    </cfRule>
  </conditionalFormatting>
  <conditionalFormatting sqref="B19">
    <cfRule type="cellIs" dxfId="325" priority="318" stopIfTrue="1" operator="greaterThanOrEqual">
      <formula>#REF!</formula>
    </cfRule>
  </conditionalFormatting>
  <conditionalFormatting sqref="B20:D20">
    <cfRule type="cellIs" dxfId="324" priority="317" stopIfTrue="1" operator="equal">
      <formula>"þ"</formula>
    </cfRule>
  </conditionalFormatting>
  <conditionalFormatting sqref="B19">
    <cfRule type="cellIs" dxfId="323" priority="316" stopIfTrue="1" operator="equal">
      <formula>"þ"</formula>
    </cfRule>
  </conditionalFormatting>
  <conditionalFormatting sqref="C19">
    <cfRule type="cellIs" dxfId="322" priority="315" stopIfTrue="1" operator="equal">
      <formula>"þ"</formula>
    </cfRule>
  </conditionalFormatting>
  <conditionalFormatting sqref="C19">
    <cfRule type="cellIs" dxfId="321" priority="314" stopIfTrue="1" operator="equal">
      <formula>"þ"</formula>
    </cfRule>
  </conditionalFormatting>
  <conditionalFormatting sqref="D19">
    <cfRule type="cellIs" dxfId="320" priority="313" stopIfTrue="1" operator="equal">
      <formula>"þ"</formula>
    </cfRule>
  </conditionalFormatting>
  <conditionalFormatting sqref="B18">
    <cfRule type="cellIs" dxfId="319" priority="312" stopIfTrue="1" operator="greaterThanOrEqual">
      <formula>#REF!</formula>
    </cfRule>
  </conditionalFormatting>
  <conditionalFormatting sqref="B19:D19">
    <cfRule type="cellIs" dxfId="318" priority="311" stopIfTrue="1" operator="equal">
      <formula>"þ"</formula>
    </cfRule>
  </conditionalFormatting>
  <conditionalFormatting sqref="B18">
    <cfRule type="cellIs" dxfId="317" priority="310" stopIfTrue="1" operator="equal">
      <formula>"þ"</formula>
    </cfRule>
  </conditionalFormatting>
  <conditionalFormatting sqref="C18">
    <cfRule type="cellIs" dxfId="316" priority="309" stopIfTrue="1" operator="equal">
      <formula>"þ"</formula>
    </cfRule>
  </conditionalFormatting>
  <conditionalFormatting sqref="C18">
    <cfRule type="cellIs" dxfId="315" priority="308" stopIfTrue="1" operator="equal">
      <formula>"þ"</formula>
    </cfRule>
  </conditionalFormatting>
  <conditionalFormatting sqref="D18">
    <cfRule type="cellIs" dxfId="314" priority="307" stopIfTrue="1" operator="equal">
      <formula>"þ"</formula>
    </cfRule>
  </conditionalFormatting>
  <conditionalFormatting sqref="B19">
    <cfRule type="cellIs" dxfId="313" priority="306" stopIfTrue="1" operator="greaterThanOrEqual">
      <formula>#REF!</formula>
    </cfRule>
  </conditionalFormatting>
  <conditionalFormatting sqref="B20:D20">
    <cfRule type="cellIs" dxfId="312" priority="305" stopIfTrue="1" operator="equal">
      <formula>"þ"</formula>
    </cfRule>
  </conditionalFormatting>
  <conditionalFormatting sqref="B19">
    <cfRule type="cellIs" dxfId="311" priority="304" stopIfTrue="1" operator="equal">
      <formula>"þ"</formula>
    </cfRule>
  </conditionalFormatting>
  <conditionalFormatting sqref="C19">
    <cfRule type="cellIs" dxfId="310" priority="303" stopIfTrue="1" operator="equal">
      <formula>"þ"</formula>
    </cfRule>
  </conditionalFormatting>
  <conditionalFormatting sqref="C19">
    <cfRule type="cellIs" dxfId="309" priority="302" stopIfTrue="1" operator="equal">
      <formula>"þ"</formula>
    </cfRule>
  </conditionalFormatting>
  <conditionalFormatting sqref="D19">
    <cfRule type="cellIs" dxfId="308" priority="301" stopIfTrue="1" operator="equal">
      <formula>"þ"</formula>
    </cfRule>
  </conditionalFormatting>
  <conditionalFormatting sqref="B19">
    <cfRule type="cellIs" dxfId="307" priority="300" stopIfTrue="1" operator="greaterThanOrEqual">
      <formula>#REF!</formula>
    </cfRule>
  </conditionalFormatting>
  <conditionalFormatting sqref="B20:D20">
    <cfRule type="cellIs" dxfId="306" priority="299" stopIfTrue="1" operator="equal">
      <formula>"þ"</formula>
    </cfRule>
  </conditionalFormatting>
  <conditionalFormatting sqref="B19">
    <cfRule type="cellIs" dxfId="305" priority="298" stopIfTrue="1" operator="equal">
      <formula>"þ"</formula>
    </cfRule>
  </conditionalFormatting>
  <conditionalFormatting sqref="C19">
    <cfRule type="cellIs" dxfId="304" priority="297" stopIfTrue="1" operator="equal">
      <formula>"þ"</formula>
    </cfRule>
  </conditionalFormatting>
  <conditionalFormatting sqref="C19">
    <cfRule type="cellIs" dxfId="303" priority="296" stopIfTrue="1" operator="equal">
      <formula>"þ"</formula>
    </cfRule>
  </conditionalFormatting>
  <conditionalFormatting sqref="D19">
    <cfRule type="cellIs" dxfId="302" priority="295" stopIfTrue="1" operator="equal">
      <formula>"þ"</formula>
    </cfRule>
  </conditionalFormatting>
  <conditionalFormatting sqref="B20">
    <cfRule type="cellIs" dxfId="301" priority="294" stopIfTrue="1" operator="greaterThanOrEqual">
      <formula>#REF!</formula>
    </cfRule>
  </conditionalFormatting>
  <conditionalFormatting sqref="B21:D21">
    <cfRule type="cellIs" dxfId="300" priority="293" stopIfTrue="1" operator="equal">
      <formula>"þ"</formula>
    </cfRule>
  </conditionalFormatting>
  <conditionalFormatting sqref="B20">
    <cfRule type="cellIs" dxfId="299" priority="292" stopIfTrue="1" operator="equal">
      <formula>"þ"</formula>
    </cfRule>
  </conditionalFormatting>
  <conditionalFormatting sqref="C20">
    <cfRule type="cellIs" dxfId="298" priority="291" stopIfTrue="1" operator="equal">
      <formula>"þ"</formula>
    </cfRule>
  </conditionalFormatting>
  <conditionalFormatting sqref="C20">
    <cfRule type="cellIs" dxfId="297" priority="290" stopIfTrue="1" operator="equal">
      <formula>"þ"</formula>
    </cfRule>
  </conditionalFormatting>
  <conditionalFormatting sqref="D20">
    <cfRule type="cellIs" dxfId="296" priority="289" stopIfTrue="1" operator="equal">
      <formula>"þ"</formula>
    </cfRule>
  </conditionalFormatting>
  <conditionalFormatting sqref="B17">
    <cfRule type="cellIs" dxfId="295" priority="288" stopIfTrue="1" operator="greaterThanOrEqual">
      <formula>#REF!</formula>
    </cfRule>
  </conditionalFormatting>
  <conditionalFormatting sqref="B18:D18">
    <cfRule type="cellIs" dxfId="294" priority="287" stopIfTrue="1" operator="equal">
      <formula>"þ"</formula>
    </cfRule>
  </conditionalFormatting>
  <conditionalFormatting sqref="B17">
    <cfRule type="cellIs" dxfId="293" priority="286" stopIfTrue="1" operator="equal">
      <formula>"þ"</formula>
    </cfRule>
  </conditionalFormatting>
  <conditionalFormatting sqref="C17">
    <cfRule type="cellIs" dxfId="292" priority="285" stopIfTrue="1" operator="equal">
      <formula>"þ"</formula>
    </cfRule>
  </conditionalFormatting>
  <conditionalFormatting sqref="C17">
    <cfRule type="cellIs" dxfId="291" priority="284" stopIfTrue="1" operator="equal">
      <formula>"þ"</formula>
    </cfRule>
  </conditionalFormatting>
  <conditionalFormatting sqref="D17">
    <cfRule type="cellIs" dxfId="290" priority="283" stopIfTrue="1" operator="equal">
      <formula>"þ"</formula>
    </cfRule>
  </conditionalFormatting>
  <conditionalFormatting sqref="B18">
    <cfRule type="cellIs" dxfId="289" priority="282" stopIfTrue="1" operator="greaterThanOrEqual">
      <formula>#REF!</formula>
    </cfRule>
  </conditionalFormatting>
  <conditionalFormatting sqref="B19:D19">
    <cfRule type="cellIs" dxfId="288" priority="281" stopIfTrue="1" operator="equal">
      <formula>"þ"</formula>
    </cfRule>
  </conditionalFormatting>
  <conditionalFormatting sqref="B18">
    <cfRule type="cellIs" dxfId="287" priority="280" stopIfTrue="1" operator="equal">
      <formula>"þ"</formula>
    </cfRule>
  </conditionalFormatting>
  <conditionalFormatting sqref="C18">
    <cfRule type="cellIs" dxfId="286" priority="279" stopIfTrue="1" operator="equal">
      <formula>"þ"</formula>
    </cfRule>
  </conditionalFormatting>
  <conditionalFormatting sqref="C18">
    <cfRule type="cellIs" dxfId="285" priority="278" stopIfTrue="1" operator="equal">
      <formula>"þ"</formula>
    </cfRule>
  </conditionalFormatting>
  <conditionalFormatting sqref="D18">
    <cfRule type="cellIs" dxfId="284" priority="277" stopIfTrue="1" operator="equal">
      <formula>"þ"</formula>
    </cfRule>
  </conditionalFormatting>
  <conditionalFormatting sqref="B18">
    <cfRule type="cellIs" dxfId="283" priority="276" stopIfTrue="1" operator="greaterThanOrEqual">
      <formula>#REF!</formula>
    </cfRule>
  </conditionalFormatting>
  <conditionalFormatting sqref="B19:D19">
    <cfRule type="cellIs" dxfId="282" priority="275" stopIfTrue="1" operator="equal">
      <formula>"þ"</formula>
    </cfRule>
  </conditionalFormatting>
  <conditionalFormatting sqref="B18">
    <cfRule type="cellIs" dxfId="281" priority="274" stopIfTrue="1" operator="equal">
      <formula>"þ"</formula>
    </cfRule>
  </conditionalFormatting>
  <conditionalFormatting sqref="C18">
    <cfRule type="cellIs" dxfId="280" priority="273" stopIfTrue="1" operator="equal">
      <formula>"þ"</formula>
    </cfRule>
  </conditionalFormatting>
  <conditionalFormatting sqref="C18">
    <cfRule type="cellIs" dxfId="279" priority="272" stopIfTrue="1" operator="equal">
      <formula>"þ"</formula>
    </cfRule>
  </conditionalFormatting>
  <conditionalFormatting sqref="D18">
    <cfRule type="cellIs" dxfId="278" priority="271" stopIfTrue="1" operator="equal">
      <formula>"þ"</formula>
    </cfRule>
  </conditionalFormatting>
  <conditionalFormatting sqref="B19">
    <cfRule type="cellIs" dxfId="277" priority="270" stopIfTrue="1" operator="greaterThanOrEqual">
      <formula>#REF!</formula>
    </cfRule>
  </conditionalFormatting>
  <conditionalFormatting sqref="B20:D20">
    <cfRule type="cellIs" dxfId="276" priority="269" stopIfTrue="1" operator="equal">
      <formula>"þ"</formula>
    </cfRule>
  </conditionalFormatting>
  <conditionalFormatting sqref="B19">
    <cfRule type="cellIs" dxfId="275" priority="268" stopIfTrue="1" operator="equal">
      <formula>"þ"</formula>
    </cfRule>
  </conditionalFormatting>
  <conditionalFormatting sqref="C19">
    <cfRule type="cellIs" dxfId="274" priority="267" stopIfTrue="1" operator="equal">
      <formula>"þ"</formula>
    </cfRule>
  </conditionalFormatting>
  <conditionalFormatting sqref="C19">
    <cfRule type="cellIs" dxfId="273" priority="266" stopIfTrue="1" operator="equal">
      <formula>"þ"</formula>
    </cfRule>
  </conditionalFormatting>
  <conditionalFormatting sqref="D19">
    <cfRule type="cellIs" dxfId="272" priority="265" stopIfTrue="1" operator="equal">
      <formula>"þ"</formula>
    </cfRule>
  </conditionalFormatting>
  <conditionalFormatting sqref="B18">
    <cfRule type="cellIs" dxfId="271" priority="264" stopIfTrue="1" operator="greaterThanOrEqual">
      <formula>#REF!</formula>
    </cfRule>
  </conditionalFormatting>
  <conditionalFormatting sqref="B19:D19">
    <cfRule type="cellIs" dxfId="270" priority="263" stopIfTrue="1" operator="equal">
      <formula>"þ"</formula>
    </cfRule>
  </conditionalFormatting>
  <conditionalFormatting sqref="B18">
    <cfRule type="cellIs" dxfId="269" priority="262" stopIfTrue="1" operator="equal">
      <formula>"þ"</formula>
    </cfRule>
  </conditionalFormatting>
  <conditionalFormatting sqref="C18">
    <cfRule type="cellIs" dxfId="268" priority="261" stopIfTrue="1" operator="equal">
      <formula>"þ"</formula>
    </cfRule>
  </conditionalFormatting>
  <conditionalFormatting sqref="C18">
    <cfRule type="cellIs" dxfId="267" priority="260" stopIfTrue="1" operator="equal">
      <formula>"þ"</formula>
    </cfRule>
  </conditionalFormatting>
  <conditionalFormatting sqref="D18">
    <cfRule type="cellIs" dxfId="266" priority="259" stopIfTrue="1" operator="equal">
      <formula>"þ"</formula>
    </cfRule>
  </conditionalFormatting>
  <conditionalFormatting sqref="B19">
    <cfRule type="cellIs" dxfId="265" priority="258" stopIfTrue="1" operator="greaterThanOrEqual">
      <formula>#REF!</formula>
    </cfRule>
  </conditionalFormatting>
  <conditionalFormatting sqref="B20:D20">
    <cfRule type="cellIs" dxfId="264" priority="257" stopIfTrue="1" operator="equal">
      <formula>"þ"</formula>
    </cfRule>
  </conditionalFormatting>
  <conditionalFormatting sqref="B19">
    <cfRule type="cellIs" dxfId="263" priority="256" stopIfTrue="1" operator="equal">
      <formula>"þ"</formula>
    </cfRule>
  </conditionalFormatting>
  <conditionalFormatting sqref="C19">
    <cfRule type="cellIs" dxfId="262" priority="255" stopIfTrue="1" operator="equal">
      <formula>"þ"</formula>
    </cfRule>
  </conditionalFormatting>
  <conditionalFormatting sqref="C19">
    <cfRule type="cellIs" dxfId="261" priority="254" stopIfTrue="1" operator="equal">
      <formula>"þ"</formula>
    </cfRule>
  </conditionalFormatting>
  <conditionalFormatting sqref="D19">
    <cfRule type="cellIs" dxfId="260" priority="253" stopIfTrue="1" operator="equal">
      <formula>"þ"</formula>
    </cfRule>
  </conditionalFormatting>
  <conditionalFormatting sqref="B19">
    <cfRule type="cellIs" dxfId="259" priority="252" stopIfTrue="1" operator="greaterThanOrEqual">
      <formula>#REF!</formula>
    </cfRule>
  </conditionalFormatting>
  <conditionalFormatting sqref="B20:D20">
    <cfRule type="cellIs" dxfId="258" priority="251" stopIfTrue="1" operator="equal">
      <formula>"þ"</formula>
    </cfRule>
  </conditionalFormatting>
  <conditionalFormatting sqref="B19">
    <cfRule type="cellIs" dxfId="257" priority="250" stopIfTrue="1" operator="equal">
      <formula>"þ"</formula>
    </cfRule>
  </conditionalFormatting>
  <conditionalFormatting sqref="C19">
    <cfRule type="cellIs" dxfId="256" priority="249" stopIfTrue="1" operator="equal">
      <formula>"þ"</formula>
    </cfRule>
  </conditionalFormatting>
  <conditionalFormatting sqref="C19">
    <cfRule type="cellIs" dxfId="255" priority="248" stopIfTrue="1" operator="equal">
      <formula>"þ"</formula>
    </cfRule>
  </conditionalFormatting>
  <conditionalFormatting sqref="D19">
    <cfRule type="cellIs" dxfId="254" priority="247" stopIfTrue="1" operator="equal">
      <formula>"þ"</formula>
    </cfRule>
  </conditionalFormatting>
  <conditionalFormatting sqref="B20">
    <cfRule type="cellIs" dxfId="253" priority="246" stopIfTrue="1" operator="greaterThanOrEqual">
      <formula>#REF!</formula>
    </cfRule>
  </conditionalFormatting>
  <conditionalFormatting sqref="B21:D21">
    <cfRule type="cellIs" dxfId="252" priority="245" stopIfTrue="1" operator="equal">
      <formula>"þ"</formula>
    </cfRule>
  </conditionalFormatting>
  <conditionalFormatting sqref="B20">
    <cfRule type="cellIs" dxfId="251" priority="244" stopIfTrue="1" operator="equal">
      <formula>"þ"</formula>
    </cfRule>
  </conditionalFormatting>
  <conditionalFormatting sqref="C20">
    <cfRule type="cellIs" dxfId="250" priority="243" stopIfTrue="1" operator="equal">
      <formula>"þ"</formula>
    </cfRule>
  </conditionalFormatting>
  <conditionalFormatting sqref="C20">
    <cfRule type="cellIs" dxfId="249" priority="242" stopIfTrue="1" operator="equal">
      <formula>"þ"</formula>
    </cfRule>
  </conditionalFormatting>
  <conditionalFormatting sqref="D20">
    <cfRule type="cellIs" dxfId="248" priority="241" stopIfTrue="1" operator="equal">
      <formula>"þ"</formula>
    </cfRule>
  </conditionalFormatting>
  <conditionalFormatting sqref="B18">
    <cfRule type="cellIs" dxfId="247" priority="240" stopIfTrue="1" operator="greaterThanOrEqual">
      <formula>#REF!</formula>
    </cfRule>
  </conditionalFormatting>
  <conditionalFormatting sqref="B19:D19">
    <cfRule type="cellIs" dxfId="246" priority="239" stopIfTrue="1" operator="equal">
      <formula>"þ"</formula>
    </cfRule>
  </conditionalFormatting>
  <conditionalFormatting sqref="B18">
    <cfRule type="cellIs" dxfId="245" priority="238" stopIfTrue="1" operator="equal">
      <formula>"þ"</formula>
    </cfRule>
  </conditionalFormatting>
  <conditionalFormatting sqref="C18">
    <cfRule type="cellIs" dxfId="244" priority="237" stopIfTrue="1" operator="equal">
      <formula>"þ"</formula>
    </cfRule>
  </conditionalFormatting>
  <conditionalFormatting sqref="C18">
    <cfRule type="cellIs" dxfId="243" priority="236" stopIfTrue="1" operator="equal">
      <formula>"þ"</formula>
    </cfRule>
  </conditionalFormatting>
  <conditionalFormatting sqref="D18">
    <cfRule type="cellIs" dxfId="242" priority="235" stopIfTrue="1" operator="equal">
      <formula>"þ"</formula>
    </cfRule>
  </conditionalFormatting>
  <conditionalFormatting sqref="B19">
    <cfRule type="cellIs" dxfId="241" priority="234" stopIfTrue="1" operator="greaterThanOrEqual">
      <formula>#REF!</formula>
    </cfRule>
  </conditionalFormatting>
  <conditionalFormatting sqref="B20:D20">
    <cfRule type="cellIs" dxfId="240" priority="233" stopIfTrue="1" operator="equal">
      <formula>"þ"</formula>
    </cfRule>
  </conditionalFormatting>
  <conditionalFormatting sqref="B19">
    <cfRule type="cellIs" dxfId="239" priority="232" stopIfTrue="1" operator="equal">
      <formula>"þ"</formula>
    </cfRule>
  </conditionalFormatting>
  <conditionalFormatting sqref="C19">
    <cfRule type="cellIs" dxfId="238" priority="231" stopIfTrue="1" operator="equal">
      <formula>"þ"</formula>
    </cfRule>
  </conditionalFormatting>
  <conditionalFormatting sqref="C19">
    <cfRule type="cellIs" dxfId="237" priority="230" stopIfTrue="1" operator="equal">
      <formula>"þ"</formula>
    </cfRule>
  </conditionalFormatting>
  <conditionalFormatting sqref="D19">
    <cfRule type="cellIs" dxfId="236" priority="229" stopIfTrue="1" operator="equal">
      <formula>"þ"</formula>
    </cfRule>
  </conditionalFormatting>
  <conditionalFormatting sqref="B19">
    <cfRule type="cellIs" dxfId="235" priority="228" stopIfTrue="1" operator="greaterThanOrEqual">
      <formula>#REF!</formula>
    </cfRule>
  </conditionalFormatting>
  <conditionalFormatting sqref="B20:D20">
    <cfRule type="cellIs" dxfId="234" priority="227" stopIfTrue="1" operator="equal">
      <formula>"þ"</formula>
    </cfRule>
  </conditionalFormatting>
  <conditionalFormatting sqref="B19">
    <cfRule type="cellIs" dxfId="233" priority="226" stopIfTrue="1" operator="equal">
      <formula>"þ"</formula>
    </cfRule>
  </conditionalFormatting>
  <conditionalFormatting sqref="C19">
    <cfRule type="cellIs" dxfId="232" priority="225" stopIfTrue="1" operator="equal">
      <formula>"þ"</formula>
    </cfRule>
  </conditionalFormatting>
  <conditionalFormatting sqref="C19">
    <cfRule type="cellIs" dxfId="231" priority="224" stopIfTrue="1" operator="equal">
      <formula>"þ"</formula>
    </cfRule>
  </conditionalFormatting>
  <conditionalFormatting sqref="D19">
    <cfRule type="cellIs" dxfId="230" priority="223" stopIfTrue="1" operator="equal">
      <formula>"þ"</formula>
    </cfRule>
  </conditionalFormatting>
  <conditionalFormatting sqref="B20">
    <cfRule type="cellIs" dxfId="229" priority="222" stopIfTrue="1" operator="greaterThanOrEqual">
      <formula>#REF!</formula>
    </cfRule>
  </conditionalFormatting>
  <conditionalFormatting sqref="B21:D21">
    <cfRule type="cellIs" dxfId="228" priority="221" stopIfTrue="1" operator="equal">
      <formula>"þ"</formula>
    </cfRule>
  </conditionalFormatting>
  <conditionalFormatting sqref="B20">
    <cfRule type="cellIs" dxfId="227" priority="220" stopIfTrue="1" operator="equal">
      <formula>"þ"</formula>
    </cfRule>
  </conditionalFormatting>
  <conditionalFormatting sqref="C20">
    <cfRule type="cellIs" dxfId="226" priority="219" stopIfTrue="1" operator="equal">
      <formula>"þ"</formula>
    </cfRule>
  </conditionalFormatting>
  <conditionalFormatting sqref="C20">
    <cfRule type="cellIs" dxfId="225" priority="218" stopIfTrue="1" operator="equal">
      <formula>"þ"</formula>
    </cfRule>
  </conditionalFormatting>
  <conditionalFormatting sqref="D20">
    <cfRule type="cellIs" dxfId="224" priority="217" stopIfTrue="1" operator="equal">
      <formula>"þ"</formula>
    </cfRule>
  </conditionalFormatting>
  <conditionalFormatting sqref="B19">
    <cfRule type="cellIs" dxfId="223" priority="216" stopIfTrue="1" operator="greaterThanOrEqual">
      <formula>#REF!</formula>
    </cfRule>
  </conditionalFormatting>
  <conditionalFormatting sqref="B20:D20">
    <cfRule type="cellIs" dxfId="222" priority="215" stopIfTrue="1" operator="equal">
      <formula>"þ"</formula>
    </cfRule>
  </conditionalFormatting>
  <conditionalFormatting sqref="B19">
    <cfRule type="cellIs" dxfId="221" priority="214" stopIfTrue="1" operator="equal">
      <formula>"þ"</formula>
    </cfRule>
  </conditionalFormatting>
  <conditionalFormatting sqref="C19">
    <cfRule type="cellIs" dxfId="220" priority="213" stopIfTrue="1" operator="equal">
      <formula>"þ"</formula>
    </cfRule>
  </conditionalFormatting>
  <conditionalFormatting sqref="C19">
    <cfRule type="cellIs" dxfId="219" priority="212" stopIfTrue="1" operator="equal">
      <formula>"þ"</formula>
    </cfRule>
  </conditionalFormatting>
  <conditionalFormatting sqref="D19">
    <cfRule type="cellIs" dxfId="218" priority="211" stopIfTrue="1" operator="equal">
      <formula>"þ"</formula>
    </cfRule>
  </conditionalFormatting>
  <conditionalFormatting sqref="B20">
    <cfRule type="cellIs" dxfId="217" priority="210" stopIfTrue="1" operator="greaterThanOrEqual">
      <formula>#REF!</formula>
    </cfRule>
  </conditionalFormatting>
  <conditionalFormatting sqref="B21:D21">
    <cfRule type="cellIs" dxfId="216" priority="209" stopIfTrue="1" operator="equal">
      <formula>"þ"</formula>
    </cfRule>
  </conditionalFormatting>
  <conditionalFormatting sqref="B20">
    <cfRule type="cellIs" dxfId="215" priority="208" stopIfTrue="1" operator="equal">
      <formula>"þ"</formula>
    </cfRule>
  </conditionalFormatting>
  <conditionalFormatting sqref="C20">
    <cfRule type="cellIs" dxfId="214" priority="207" stopIfTrue="1" operator="equal">
      <formula>"þ"</formula>
    </cfRule>
  </conditionalFormatting>
  <conditionalFormatting sqref="C20">
    <cfRule type="cellIs" dxfId="213" priority="206" stopIfTrue="1" operator="equal">
      <formula>"þ"</formula>
    </cfRule>
  </conditionalFormatting>
  <conditionalFormatting sqref="D20">
    <cfRule type="cellIs" dxfId="212" priority="205" stopIfTrue="1" operator="equal">
      <formula>"þ"</formula>
    </cfRule>
  </conditionalFormatting>
  <conditionalFormatting sqref="B20">
    <cfRule type="cellIs" dxfId="211" priority="204" stopIfTrue="1" operator="greaterThanOrEqual">
      <formula>#REF!</formula>
    </cfRule>
  </conditionalFormatting>
  <conditionalFormatting sqref="B21:D21">
    <cfRule type="cellIs" dxfId="210" priority="203" stopIfTrue="1" operator="equal">
      <formula>"þ"</formula>
    </cfRule>
  </conditionalFormatting>
  <conditionalFormatting sqref="B20">
    <cfRule type="cellIs" dxfId="209" priority="202" stopIfTrue="1" operator="equal">
      <formula>"þ"</formula>
    </cfRule>
  </conditionalFormatting>
  <conditionalFormatting sqref="C20">
    <cfRule type="cellIs" dxfId="208" priority="201" stopIfTrue="1" operator="equal">
      <formula>"þ"</formula>
    </cfRule>
  </conditionalFormatting>
  <conditionalFormatting sqref="C20">
    <cfRule type="cellIs" dxfId="207" priority="200" stopIfTrue="1" operator="equal">
      <formula>"þ"</formula>
    </cfRule>
  </conditionalFormatting>
  <conditionalFormatting sqref="D20">
    <cfRule type="cellIs" dxfId="206" priority="199" stopIfTrue="1" operator="equal">
      <formula>"þ"</formula>
    </cfRule>
  </conditionalFormatting>
  <conditionalFormatting sqref="B21">
    <cfRule type="cellIs" dxfId="205" priority="198" stopIfTrue="1" operator="greaterThanOrEqual">
      <formula>#REF!</formula>
    </cfRule>
  </conditionalFormatting>
  <conditionalFormatting sqref="B22:D22">
    <cfRule type="cellIs" dxfId="204" priority="197" stopIfTrue="1" operator="equal">
      <formula>"þ"</formula>
    </cfRule>
  </conditionalFormatting>
  <conditionalFormatting sqref="B21">
    <cfRule type="cellIs" dxfId="203" priority="196" stopIfTrue="1" operator="equal">
      <formula>"þ"</formula>
    </cfRule>
  </conditionalFormatting>
  <conditionalFormatting sqref="C21">
    <cfRule type="cellIs" dxfId="202" priority="195" stopIfTrue="1" operator="equal">
      <formula>"þ"</formula>
    </cfRule>
  </conditionalFormatting>
  <conditionalFormatting sqref="C21">
    <cfRule type="cellIs" dxfId="201" priority="194" stopIfTrue="1" operator="equal">
      <formula>"þ"</formula>
    </cfRule>
  </conditionalFormatting>
  <conditionalFormatting sqref="D21">
    <cfRule type="cellIs" dxfId="200" priority="193" stopIfTrue="1" operator="equal">
      <formula>"þ"</formula>
    </cfRule>
  </conditionalFormatting>
  <conditionalFormatting sqref="B17">
    <cfRule type="cellIs" dxfId="199" priority="192" stopIfTrue="1" operator="greaterThanOrEqual">
      <formula>#REF!</formula>
    </cfRule>
  </conditionalFormatting>
  <conditionalFormatting sqref="B18:D18">
    <cfRule type="cellIs" dxfId="198" priority="191" stopIfTrue="1" operator="equal">
      <formula>"þ"</formula>
    </cfRule>
  </conditionalFormatting>
  <conditionalFormatting sqref="B17">
    <cfRule type="cellIs" dxfId="197" priority="190" stopIfTrue="1" operator="equal">
      <formula>"þ"</formula>
    </cfRule>
  </conditionalFormatting>
  <conditionalFormatting sqref="C17">
    <cfRule type="cellIs" dxfId="196" priority="189" stopIfTrue="1" operator="equal">
      <formula>"þ"</formula>
    </cfRule>
  </conditionalFormatting>
  <conditionalFormatting sqref="C17">
    <cfRule type="cellIs" dxfId="195" priority="188" stopIfTrue="1" operator="equal">
      <formula>"þ"</formula>
    </cfRule>
  </conditionalFormatting>
  <conditionalFormatting sqref="D17">
    <cfRule type="cellIs" dxfId="194" priority="187" stopIfTrue="1" operator="equal">
      <formula>"þ"</formula>
    </cfRule>
  </conditionalFormatting>
  <conditionalFormatting sqref="B18">
    <cfRule type="cellIs" dxfId="193" priority="186" stopIfTrue="1" operator="greaterThanOrEqual">
      <formula>#REF!</formula>
    </cfRule>
  </conditionalFormatting>
  <conditionalFormatting sqref="B19:D19">
    <cfRule type="cellIs" dxfId="192" priority="185" stopIfTrue="1" operator="equal">
      <formula>"þ"</formula>
    </cfRule>
  </conditionalFormatting>
  <conditionalFormatting sqref="B18">
    <cfRule type="cellIs" dxfId="191" priority="184" stopIfTrue="1" operator="equal">
      <formula>"þ"</formula>
    </cfRule>
  </conditionalFormatting>
  <conditionalFormatting sqref="C18">
    <cfRule type="cellIs" dxfId="190" priority="183" stopIfTrue="1" operator="equal">
      <formula>"þ"</formula>
    </cfRule>
  </conditionalFormatting>
  <conditionalFormatting sqref="C18">
    <cfRule type="cellIs" dxfId="189" priority="182" stopIfTrue="1" operator="equal">
      <formula>"þ"</formula>
    </cfRule>
  </conditionalFormatting>
  <conditionalFormatting sqref="D18">
    <cfRule type="cellIs" dxfId="188" priority="181" stopIfTrue="1" operator="equal">
      <formula>"þ"</formula>
    </cfRule>
  </conditionalFormatting>
  <conditionalFormatting sqref="B18">
    <cfRule type="cellIs" dxfId="187" priority="180" stopIfTrue="1" operator="greaterThanOrEqual">
      <formula>#REF!</formula>
    </cfRule>
  </conditionalFormatting>
  <conditionalFormatting sqref="B19:D19">
    <cfRule type="cellIs" dxfId="186" priority="179" stopIfTrue="1" operator="equal">
      <formula>"þ"</formula>
    </cfRule>
  </conditionalFormatting>
  <conditionalFormatting sqref="B18">
    <cfRule type="cellIs" dxfId="185" priority="178" stopIfTrue="1" operator="equal">
      <formula>"þ"</formula>
    </cfRule>
  </conditionalFormatting>
  <conditionalFormatting sqref="C18">
    <cfRule type="cellIs" dxfId="184" priority="177" stopIfTrue="1" operator="equal">
      <formula>"þ"</formula>
    </cfRule>
  </conditionalFormatting>
  <conditionalFormatting sqref="C18">
    <cfRule type="cellIs" dxfId="183" priority="176" stopIfTrue="1" operator="equal">
      <formula>"þ"</formula>
    </cfRule>
  </conditionalFormatting>
  <conditionalFormatting sqref="D18">
    <cfRule type="cellIs" dxfId="182" priority="175" stopIfTrue="1" operator="equal">
      <formula>"þ"</formula>
    </cfRule>
  </conditionalFormatting>
  <conditionalFormatting sqref="B19">
    <cfRule type="cellIs" dxfId="181" priority="174" stopIfTrue="1" operator="greaterThanOrEqual">
      <formula>#REF!</formula>
    </cfRule>
  </conditionalFormatting>
  <conditionalFormatting sqref="B20:D20">
    <cfRule type="cellIs" dxfId="180" priority="173" stopIfTrue="1" operator="equal">
      <formula>"þ"</formula>
    </cfRule>
  </conditionalFormatting>
  <conditionalFormatting sqref="B19">
    <cfRule type="cellIs" dxfId="179" priority="172" stopIfTrue="1" operator="equal">
      <formula>"þ"</formula>
    </cfRule>
  </conditionalFormatting>
  <conditionalFormatting sqref="C19">
    <cfRule type="cellIs" dxfId="178" priority="171" stopIfTrue="1" operator="equal">
      <formula>"þ"</formula>
    </cfRule>
  </conditionalFormatting>
  <conditionalFormatting sqref="C19">
    <cfRule type="cellIs" dxfId="177" priority="170" stopIfTrue="1" operator="equal">
      <formula>"þ"</formula>
    </cfRule>
  </conditionalFormatting>
  <conditionalFormatting sqref="D19">
    <cfRule type="cellIs" dxfId="176" priority="169" stopIfTrue="1" operator="equal">
      <formula>"þ"</formula>
    </cfRule>
  </conditionalFormatting>
  <conditionalFormatting sqref="B18">
    <cfRule type="cellIs" dxfId="175" priority="168" stopIfTrue="1" operator="greaterThanOrEqual">
      <formula>#REF!</formula>
    </cfRule>
  </conditionalFormatting>
  <conditionalFormatting sqref="B19:D19">
    <cfRule type="cellIs" dxfId="174" priority="167" stopIfTrue="1" operator="equal">
      <formula>"þ"</formula>
    </cfRule>
  </conditionalFormatting>
  <conditionalFormatting sqref="B18">
    <cfRule type="cellIs" dxfId="173" priority="166" stopIfTrue="1" operator="equal">
      <formula>"þ"</formula>
    </cfRule>
  </conditionalFormatting>
  <conditionalFormatting sqref="C18">
    <cfRule type="cellIs" dxfId="172" priority="165" stopIfTrue="1" operator="equal">
      <formula>"þ"</formula>
    </cfRule>
  </conditionalFormatting>
  <conditionalFormatting sqref="C18">
    <cfRule type="cellIs" dxfId="171" priority="164" stopIfTrue="1" operator="equal">
      <formula>"þ"</formula>
    </cfRule>
  </conditionalFormatting>
  <conditionalFormatting sqref="D18">
    <cfRule type="cellIs" dxfId="170" priority="163" stopIfTrue="1" operator="equal">
      <formula>"þ"</formula>
    </cfRule>
  </conditionalFormatting>
  <conditionalFormatting sqref="B19">
    <cfRule type="cellIs" dxfId="169" priority="162" stopIfTrue="1" operator="greaterThanOrEqual">
      <formula>#REF!</formula>
    </cfRule>
  </conditionalFormatting>
  <conditionalFormatting sqref="B20:D20">
    <cfRule type="cellIs" dxfId="168" priority="161" stopIfTrue="1" operator="equal">
      <formula>"þ"</formula>
    </cfRule>
  </conditionalFormatting>
  <conditionalFormatting sqref="B19">
    <cfRule type="cellIs" dxfId="167" priority="160" stopIfTrue="1" operator="equal">
      <formula>"þ"</formula>
    </cfRule>
  </conditionalFormatting>
  <conditionalFormatting sqref="C19">
    <cfRule type="cellIs" dxfId="166" priority="159" stopIfTrue="1" operator="equal">
      <formula>"þ"</formula>
    </cfRule>
  </conditionalFormatting>
  <conditionalFormatting sqref="C19">
    <cfRule type="cellIs" dxfId="165" priority="158" stopIfTrue="1" operator="equal">
      <formula>"þ"</formula>
    </cfRule>
  </conditionalFormatting>
  <conditionalFormatting sqref="D19">
    <cfRule type="cellIs" dxfId="164" priority="157" stopIfTrue="1" operator="equal">
      <formula>"þ"</formula>
    </cfRule>
  </conditionalFormatting>
  <conditionalFormatting sqref="B19">
    <cfRule type="cellIs" dxfId="163" priority="156" stopIfTrue="1" operator="greaterThanOrEqual">
      <formula>#REF!</formula>
    </cfRule>
  </conditionalFormatting>
  <conditionalFormatting sqref="B20:D20">
    <cfRule type="cellIs" dxfId="162" priority="155" stopIfTrue="1" operator="equal">
      <formula>"þ"</formula>
    </cfRule>
  </conditionalFormatting>
  <conditionalFormatting sqref="B19">
    <cfRule type="cellIs" dxfId="161" priority="154" stopIfTrue="1" operator="equal">
      <formula>"þ"</formula>
    </cfRule>
  </conditionalFormatting>
  <conditionalFormatting sqref="C19">
    <cfRule type="cellIs" dxfId="160" priority="153" stopIfTrue="1" operator="equal">
      <formula>"þ"</formula>
    </cfRule>
  </conditionalFormatting>
  <conditionalFormatting sqref="C19">
    <cfRule type="cellIs" dxfId="159" priority="152" stopIfTrue="1" operator="equal">
      <formula>"þ"</formula>
    </cfRule>
  </conditionalFormatting>
  <conditionalFormatting sqref="D19">
    <cfRule type="cellIs" dxfId="158" priority="151" stopIfTrue="1" operator="equal">
      <formula>"þ"</formula>
    </cfRule>
  </conditionalFormatting>
  <conditionalFormatting sqref="B20">
    <cfRule type="cellIs" dxfId="157" priority="150" stopIfTrue="1" operator="greaterThanOrEqual">
      <formula>#REF!</formula>
    </cfRule>
  </conditionalFormatting>
  <conditionalFormatting sqref="B21:D21">
    <cfRule type="cellIs" dxfId="156" priority="149" stopIfTrue="1" operator="equal">
      <formula>"þ"</formula>
    </cfRule>
  </conditionalFormatting>
  <conditionalFormatting sqref="B20">
    <cfRule type="cellIs" dxfId="155" priority="148" stopIfTrue="1" operator="equal">
      <formula>"þ"</formula>
    </cfRule>
  </conditionalFormatting>
  <conditionalFormatting sqref="C20">
    <cfRule type="cellIs" dxfId="154" priority="147" stopIfTrue="1" operator="equal">
      <formula>"þ"</formula>
    </cfRule>
  </conditionalFormatting>
  <conditionalFormatting sqref="C20">
    <cfRule type="cellIs" dxfId="153" priority="146" stopIfTrue="1" operator="equal">
      <formula>"þ"</formula>
    </cfRule>
  </conditionalFormatting>
  <conditionalFormatting sqref="D20">
    <cfRule type="cellIs" dxfId="152" priority="145" stopIfTrue="1" operator="equal">
      <formula>"þ"</formula>
    </cfRule>
  </conditionalFormatting>
  <conditionalFormatting sqref="B18">
    <cfRule type="cellIs" dxfId="151" priority="144" stopIfTrue="1" operator="greaterThanOrEqual">
      <formula>#REF!</formula>
    </cfRule>
  </conditionalFormatting>
  <conditionalFormatting sqref="B19:D19">
    <cfRule type="cellIs" dxfId="150" priority="143" stopIfTrue="1" operator="equal">
      <formula>"þ"</formula>
    </cfRule>
  </conditionalFormatting>
  <conditionalFormatting sqref="B18">
    <cfRule type="cellIs" dxfId="149" priority="142" stopIfTrue="1" operator="equal">
      <formula>"þ"</formula>
    </cfRule>
  </conditionalFormatting>
  <conditionalFormatting sqref="C18">
    <cfRule type="cellIs" dxfId="148" priority="141" stopIfTrue="1" operator="equal">
      <formula>"þ"</formula>
    </cfRule>
  </conditionalFormatting>
  <conditionalFormatting sqref="C18">
    <cfRule type="cellIs" dxfId="147" priority="140" stopIfTrue="1" operator="equal">
      <formula>"þ"</formula>
    </cfRule>
  </conditionalFormatting>
  <conditionalFormatting sqref="D18">
    <cfRule type="cellIs" dxfId="146" priority="139" stopIfTrue="1" operator="equal">
      <formula>"þ"</formula>
    </cfRule>
  </conditionalFormatting>
  <conditionalFormatting sqref="B19">
    <cfRule type="cellIs" dxfId="145" priority="138" stopIfTrue="1" operator="greaterThanOrEqual">
      <formula>#REF!</formula>
    </cfRule>
  </conditionalFormatting>
  <conditionalFormatting sqref="B20:D20">
    <cfRule type="cellIs" dxfId="144" priority="137" stopIfTrue="1" operator="equal">
      <formula>"þ"</formula>
    </cfRule>
  </conditionalFormatting>
  <conditionalFormatting sqref="B19">
    <cfRule type="cellIs" dxfId="143" priority="136" stopIfTrue="1" operator="equal">
      <formula>"þ"</formula>
    </cfRule>
  </conditionalFormatting>
  <conditionalFormatting sqref="C19">
    <cfRule type="cellIs" dxfId="142" priority="135" stopIfTrue="1" operator="equal">
      <formula>"þ"</formula>
    </cfRule>
  </conditionalFormatting>
  <conditionalFormatting sqref="C19">
    <cfRule type="cellIs" dxfId="141" priority="134" stopIfTrue="1" operator="equal">
      <formula>"þ"</formula>
    </cfRule>
  </conditionalFormatting>
  <conditionalFormatting sqref="D19">
    <cfRule type="cellIs" dxfId="140" priority="133" stopIfTrue="1" operator="equal">
      <formula>"þ"</formula>
    </cfRule>
  </conditionalFormatting>
  <conditionalFormatting sqref="B19">
    <cfRule type="cellIs" dxfId="139" priority="132" stopIfTrue="1" operator="greaterThanOrEqual">
      <formula>#REF!</formula>
    </cfRule>
  </conditionalFormatting>
  <conditionalFormatting sqref="B20:D20">
    <cfRule type="cellIs" dxfId="138" priority="131" stopIfTrue="1" operator="equal">
      <formula>"þ"</formula>
    </cfRule>
  </conditionalFormatting>
  <conditionalFormatting sqref="B19">
    <cfRule type="cellIs" dxfId="137" priority="130" stopIfTrue="1" operator="equal">
      <formula>"þ"</formula>
    </cfRule>
  </conditionalFormatting>
  <conditionalFormatting sqref="C19">
    <cfRule type="cellIs" dxfId="136" priority="129" stopIfTrue="1" operator="equal">
      <formula>"þ"</formula>
    </cfRule>
  </conditionalFormatting>
  <conditionalFormatting sqref="C19">
    <cfRule type="cellIs" dxfId="135" priority="128" stopIfTrue="1" operator="equal">
      <formula>"þ"</formula>
    </cfRule>
  </conditionalFormatting>
  <conditionalFormatting sqref="D19">
    <cfRule type="cellIs" dxfId="134" priority="127" stopIfTrue="1" operator="equal">
      <formula>"þ"</formula>
    </cfRule>
  </conditionalFormatting>
  <conditionalFormatting sqref="B20">
    <cfRule type="cellIs" dxfId="133" priority="126" stopIfTrue="1" operator="greaterThanOrEqual">
      <formula>#REF!</formula>
    </cfRule>
  </conditionalFormatting>
  <conditionalFormatting sqref="B21:D21">
    <cfRule type="cellIs" dxfId="132" priority="125" stopIfTrue="1" operator="equal">
      <formula>"þ"</formula>
    </cfRule>
  </conditionalFormatting>
  <conditionalFormatting sqref="B20">
    <cfRule type="cellIs" dxfId="131" priority="124" stopIfTrue="1" operator="equal">
      <formula>"þ"</formula>
    </cfRule>
  </conditionalFormatting>
  <conditionalFormatting sqref="C20">
    <cfRule type="cellIs" dxfId="130" priority="123" stopIfTrue="1" operator="equal">
      <formula>"þ"</formula>
    </cfRule>
  </conditionalFormatting>
  <conditionalFormatting sqref="C20">
    <cfRule type="cellIs" dxfId="129" priority="122" stopIfTrue="1" operator="equal">
      <formula>"þ"</formula>
    </cfRule>
  </conditionalFormatting>
  <conditionalFormatting sqref="D20">
    <cfRule type="cellIs" dxfId="128" priority="121" stopIfTrue="1" operator="equal">
      <formula>"þ"</formula>
    </cfRule>
  </conditionalFormatting>
  <conditionalFormatting sqref="B19">
    <cfRule type="cellIs" dxfId="127" priority="120" stopIfTrue="1" operator="greaterThanOrEqual">
      <formula>#REF!</formula>
    </cfRule>
  </conditionalFormatting>
  <conditionalFormatting sqref="B20:D20">
    <cfRule type="cellIs" dxfId="126" priority="119" stopIfTrue="1" operator="equal">
      <formula>"þ"</formula>
    </cfRule>
  </conditionalFormatting>
  <conditionalFormatting sqref="B19">
    <cfRule type="cellIs" dxfId="125" priority="118" stopIfTrue="1" operator="equal">
      <formula>"þ"</formula>
    </cfRule>
  </conditionalFormatting>
  <conditionalFormatting sqref="C19">
    <cfRule type="cellIs" dxfId="124" priority="117" stopIfTrue="1" operator="equal">
      <formula>"þ"</formula>
    </cfRule>
  </conditionalFormatting>
  <conditionalFormatting sqref="C19">
    <cfRule type="cellIs" dxfId="123" priority="116" stopIfTrue="1" operator="equal">
      <formula>"þ"</formula>
    </cfRule>
  </conditionalFormatting>
  <conditionalFormatting sqref="D19">
    <cfRule type="cellIs" dxfId="122" priority="115" stopIfTrue="1" operator="equal">
      <formula>"þ"</formula>
    </cfRule>
  </conditionalFormatting>
  <conditionalFormatting sqref="B20">
    <cfRule type="cellIs" dxfId="121" priority="114" stopIfTrue="1" operator="greaterThanOrEqual">
      <formula>#REF!</formula>
    </cfRule>
  </conditionalFormatting>
  <conditionalFormatting sqref="B21:D21">
    <cfRule type="cellIs" dxfId="120" priority="113" stopIfTrue="1" operator="equal">
      <formula>"þ"</formula>
    </cfRule>
  </conditionalFormatting>
  <conditionalFormatting sqref="B20">
    <cfRule type="cellIs" dxfId="119" priority="112" stopIfTrue="1" operator="equal">
      <formula>"þ"</formula>
    </cfRule>
  </conditionalFormatting>
  <conditionalFormatting sqref="C20">
    <cfRule type="cellIs" dxfId="118" priority="111" stopIfTrue="1" operator="equal">
      <formula>"þ"</formula>
    </cfRule>
  </conditionalFormatting>
  <conditionalFormatting sqref="C20">
    <cfRule type="cellIs" dxfId="117" priority="110" stopIfTrue="1" operator="equal">
      <formula>"þ"</formula>
    </cfRule>
  </conditionalFormatting>
  <conditionalFormatting sqref="D20">
    <cfRule type="cellIs" dxfId="116" priority="109" stopIfTrue="1" operator="equal">
      <formula>"þ"</formula>
    </cfRule>
  </conditionalFormatting>
  <conditionalFormatting sqref="B20">
    <cfRule type="cellIs" dxfId="115" priority="108" stopIfTrue="1" operator="greaterThanOrEqual">
      <formula>#REF!</formula>
    </cfRule>
  </conditionalFormatting>
  <conditionalFormatting sqref="B21:D21">
    <cfRule type="cellIs" dxfId="114" priority="107" stopIfTrue="1" operator="equal">
      <formula>"þ"</formula>
    </cfRule>
  </conditionalFormatting>
  <conditionalFormatting sqref="B20">
    <cfRule type="cellIs" dxfId="113" priority="106" stopIfTrue="1" operator="equal">
      <formula>"þ"</formula>
    </cfRule>
  </conditionalFormatting>
  <conditionalFormatting sqref="C20">
    <cfRule type="cellIs" dxfId="112" priority="105" stopIfTrue="1" operator="equal">
      <formula>"þ"</formula>
    </cfRule>
  </conditionalFormatting>
  <conditionalFormatting sqref="C20">
    <cfRule type="cellIs" dxfId="111" priority="104" stopIfTrue="1" operator="equal">
      <formula>"þ"</formula>
    </cfRule>
  </conditionalFormatting>
  <conditionalFormatting sqref="D20">
    <cfRule type="cellIs" dxfId="110" priority="103" stopIfTrue="1" operator="equal">
      <formula>"þ"</formula>
    </cfRule>
  </conditionalFormatting>
  <conditionalFormatting sqref="B21">
    <cfRule type="cellIs" dxfId="109" priority="102" stopIfTrue="1" operator="greaterThanOrEqual">
      <formula>#REF!</formula>
    </cfRule>
  </conditionalFormatting>
  <conditionalFormatting sqref="B22:D22">
    <cfRule type="cellIs" dxfId="108" priority="101" stopIfTrue="1" operator="equal">
      <formula>"þ"</formula>
    </cfRule>
  </conditionalFormatting>
  <conditionalFormatting sqref="B21">
    <cfRule type="cellIs" dxfId="107" priority="100" stopIfTrue="1" operator="equal">
      <formula>"þ"</formula>
    </cfRule>
  </conditionalFormatting>
  <conditionalFormatting sqref="C21">
    <cfRule type="cellIs" dxfId="106" priority="99" stopIfTrue="1" operator="equal">
      <formula>"þ"</formula>
    </cfRule>
  </conditionalFormatting>
  <conditionalFormatting sqref="C21">
    <cfRule type="cellIs" dxfId="105" priority="98" stopIfTrue="1" operator="equal">
      <formula>"þ"</formula>
    </cfRule>
  </conditionalFormatting>
  <conditionalFormatting sqref="D21">
    <cfRule type="cellIs" dxfId="104" priority="97" stopIfTrue="1" operator="equal">
      <formula>"þ"</formula>
    </cfRule>
  </conditionalFormatting>
  <conditionalFormatting sqref="B18">
    <cfRule type="cellIs" dxfId="103" priority="96" stopIfTrue="1" operator="greaterThanOrEqual">
      <formula>#REF!</formula>
    </cfRule>
  </conditionalFormatting>
  <conditionalFormatting sqref="B19:D19">
    <cfRule type="cellIs" dxfId="102" priority="95" stopIfTrue="1" operator="equal">
      <formula>"þ"</formula>
    </cfRule>
  </conditionalFormatting>
  <conditionalFormatting sqref="B18">
    <cfRule type="cellIs" dxfId="101" priority="94" stopIfTrue="1" operator="equal">
      <formula>"þ"</formula>
    </cfRule>
  </conditionalFormatting>
  <conditionalFormatting sqref="C18">
    <cfRule type="cellIs" dxfId="100" priority="93" stopIfTrue="1" operator="equal">
      <formula>"þ"</formula>
    </cfRule>
  </conditionalFormatting>
  <conditionalFormatting sqref="C18">
    <cfRule type="cellIs" dxfId="99" priority="92" stopIfTrue="1" operator="equal">
      <formula>"þ"</formula>
    </cfRule>
  </conditionalFormatting>
  <conditionalFormatting sqref="D18">
    <cfRule type="cellIs" dxfId="98" priority="91" stopIfTrue="1" operator="equal">
      <formula>"þ"</formula>
    </cfRule>
  </conditionalFormatting>
  <conditionalFormatting sqref="B19">
    <cfRule type="cellIs" dxfId="97" priority="90" stopIfTrue="1" operator="greaterThanOrEqual">
      <formula>#REF!</formula>
    </cfRule>
  </conditionalFormatting>
  <conditionalFormatting sqref="B20:D20">
    <cfRule type="cellIs" dxfId="96" priority="89" stopIfTrue="1" operator="equal">
      <formula>"þ"</formula>
    </cfRule>
  </conditionalFormatting>
  <conditionalFormatting sqref="B19">
    <cfRule type="cellIs" dxfId="95" priority="88" stopIfTrue="1" operator="equal">
      <formula>"þ"</formula>
    </cfRule>
  </conditionalFormatting>
  <conditionalFormatting sqref="C19">
    <cfRule type="cellIs" dxfId="94" priority="87" stopIfTrue="1" operator="equal">
      <formula>"þ"</formula>
    </cfRule>
  </conditionalFormatting>
  <conditionalFormatting sqref="C19">
    <cfRule type="cellIs" dxfId="93" priority="86" stopIfTrue="1" operator="equal">
      <formula>"þ"</formula>
    </cfRule>
  </conditionalFormatting>
  <conditionalFormatting sqref="D19">
    <cfRule type="cellIs" dxfId="92" priority="85" stopIfTrue="1" operator="equal">
      <formula>"þ"</formula>
    </cfRule>
  </conditionalFormatting>
  <conditionalFormatting sqref="B19">
    <cfRule type="cellIs" dxfId="91" priority="84" stopIfTrue="1" operator="greaterThanOrEqual">
      <formula>#REF!</formula>
    </cfRule>
  </conditionalFormatting>
  <conditionalFormatting sqref="B20:D20">
    <cfRule type="cellIs" dxfId="90" priority="83" stopIfTrue="1" operator="equal">
      <formula>"þ"</formula>
    </cfRule>
  </conditionalFormatting>
  <conditionalFormatting sqref="B19">
    <cfRule type="cellIs" dxfId="89" priority="82" stopIfTrue="1" operator="equal">
      <formula>"þ"</formula>
    </cfRule>
  </conditionalFormatting>
  <conditionalFormatting sqref="C19">
    <cfRule type="cellIs" dxfId="88" priority="81" stopIfTrue="1" operator="equal">
      <formula>"þ"</formula>
    </cfRule>
  </conditionalFormatting>
  <conditionalFormatting sqref="C19">
    <cfRule type="cellIs" dxfId="87" priority="80" stopIfTrue="1" operator="equal">
      <formula>"þ"</formula>
    </cfRule>
  </conditionalFormatting>
  <conditionalFormatting sqref="D19">
    <cfRule type="cellIs" dxfId="86" priority="79" stopIfTrue="1" operator="equal">
      <formula>"þ"</formula>
    </cfRule>
  </conditionalFormatting>
  <conditionalFormatting sqref="B20">
    <cfRule type="cellIs" dxfId="85" priority="78" stopIfTrue="1" operator="greaterThanOrEqual">
      <formula>#REF!</formula>
    </cfRule>
  </conditionalFormatting>
  <conditionalFormatting sqref="B21:D21">
    <cfRule type="cellIs" dxfId="84" priority="77" stopIfTrue="1" operator="equal">
      <formula>"þ"</formula>
    </cfRule>
  </conditionalFormatting>
  <conditionalFormatting sqref="B20">
    <cfRule type="cellIs" dxfId="83" priority="76" stopIfTrue="1" operator="equal">
      <formula>"þ"</formula>
    </cfRule>
  </conditionalFormatting>
  <conditionalFormatting sqref="C20">
    <cfRule type="cellIs" dxfId="82" priority="75" stopIfTrue="1" operator="equal">
      <formula>"þ"</formula>
    </cfRule>
  </conditionalFormatting>
  <conditionalFormatting sqref="C20">
    <cfRule type="cellIs" dxfId="81" priority="74" stopIfTrue="1" operator="equal">
      <formula>"þ"</formula>
    </cfRule>
  </conditionalFormatting>
  <conditionalFormatting sqref="D20">
    <cfRule type="cellIs" dxfId="80" priority="73" stopIfTrue="1" operator="equal">
      <formula>"þ"</formula>
    </cfRule>
  </conditionalFormatting>
  <conditionalFormatting sqref="B19">
    <cfRule type="cellIs" dxfId="79" priority="72" stopIfTrue="1" operator="greaterThanOrEqual">
      <formula>#REF!</formula>
    </cfRule>
  </conditionalFormatting>
  <conditionalFormatting sqref="B20:D20">
    <cfRule type="cellIs" dxfId="78" priority="71" stopIfTrue="1" operator="equal">
      <formula>"þ"</formula>
    </cfRule>
  </conditionalFormatting>
  <conditionalFormatting sqref="B19">
    <cfRule type="cellIs" dxfId="77" priority="70" stopIfTrue="1" operator="equal">
      <formula>"þ"</formula>
    </cfRule>
  </conditionalFormatting>
  <conditionalFormatting sqref="C19">
    <cfRule type="cellIs" dxfId="76" priority="69" stopIfTrue="1" operator="equal">
      <formula>"þ"</formula>
    </cfRule>
  </conditionalFormatting>
  <conditionalFormatting sqref="C19">
    <cfRule type="cellIs" dxfId="75" priority="68" stopIfTrue="1" operator="equal">
      <formula>"þ"</formula>
    </cfRule>
  </conditionalFormatting>
  <conditionalFormatting sqref="D19">
    <cfRule type="cellIs" dxfId="74" priority="67" stopIfTrue="1" operator="equal">
      <formula>"þ"</formula>
    </cfRule>
  </conditionalFormatting>
  <conditionalFormatting sqref="B20">
    <cfRule type="cellIs" dxfId="73" priority="66" stopIfTrue="1" operator="greaterThanOrEqual">
      <formula>#REF!</formula>
    </cfRule>
  </conditionalFormatting>
  <conditionalFormatting sqref="B21:D21">
    <cfRule type="cellIs" dxfId="72" priority="65" stopIfTrue="1" operator="equal">
      <formula>"þ"</formula>
    </cfRule>
  </conditionalFormatting>
  <conditionalFormatting sqref="B20">
    <cfRule type="cellIs" dxfId="71" priority="64" stopIfTrue="1" operator="equal">
      <formula>"þ"</formula>
    </cfRule>
  </conditionalFormatting>
  <conditionalFormatting sqref="C20">
    <cfRule type="cellIs" dxfId="70" priority="63" stopIfTrue="1" operator="equal">
      <formula>"þ"</formula>
    </cfRule>
  </conditionalFormatting>
  <conditionalFormatting sqref="C20">
    <cfRule type="cellIs" dxfId="69" priority="62" stopIfTrue="1" operator="equal">
      <formula>"þ"</formula>
    </cfRule>
  </conditionalFormatting>
  <conditionalFormatting sqref="D20">
    <cfRule type="cellIs" dxfId="68" priority="61" stopIfTrue="1" operator="equal">
      <formula>"þ"</formula>
    </cfRule>
  </conditionalFormatting>
  <conditionalFormatting sqref="B20">
    <cfRule type="cellIs" dxfId="67" priority="60" stopIfTrue="1" operator="greaterThanOrEqual">
      <formula>#REF!</formula>
    </cfRule>
  </conditionalFormatting>
  <conditionalFormatting sqref="B21:D21">
    <cfRule type="cellIs" dxfId="66" priority="59" stopIfTrue="1" operator="equal">
      <formula>"þ"</formula>
    </cfRule>
  </conditionalFormatting>
  <conditionalFormatting sqref="B20">
    <cfRule type="cellIs" dxfId="65" priority="58" stopIfTrue="1" operator="equal">
      <formula>"þ"</formula>
    </cfRule>
  </conditionalFormatting>
  <conditionalFormatting sqref="C20">
    <cfRule type="cellIs" dxfId="64" priority="57" stopIfTrue="1" operator="equal">
      <formula>"þ"</formula>
    </cfRule>
  </conditionalFormatting>
  <conditionalFormatting sqref="C20">
    <cfRule type="cellIs" dxfId="63" priority="56" stopIfTrue="1" operator="equal">
      <formula>"þ"</formula>
    </cfRule>
  </conditionalFormatting>
  <conditionalFormatting sqref="D20">
    <cfRule type="cellIs" dxfId="62" priority="55" stopIfTrue="1" operator="equal">
      <formula>"þ"</formula>
    </cfRule>
  </conditionalFormatting>
  <conditionalFormatting sqref="B21">
    <cfRule type="cellIs" dxfId="61" priority="54" stopIfTrue="1" operator="greaterThanOrEqual">
      <formula>#REF!</formula>
    </cfRule>
  </conditionalFormatting>
  <conditionalFormatting sqref="B22:D22">
    <cfRule type="cellIs" dxfId="60" priority="53" stopIfTrue="1" operator="equal">
      <formula>"þ"</formula>
    </cfRule>
  </conditionalFormatting>
  <conditionalFormatting sqref="B21">
    <cfRule type="cellIs" dxfId="59" priority="52" stopIfTrue="1" operator="equal">
      <formula>"þ"</formula>
    </cfRule>
  </conditionalFormatting>
  <conditionalFormatting sqref="C21">
    <cfRule type="cellIs" dxfId="58" priority="51" stopIfTrue="1" operator="equal">
      <formula>"þ"</formula>
    </cfRule>
  </conditionalFormatting>
  <conditionalFormatting sqref="C21">
    <cfRule type="cellIs" dxfId="57" priority="50" stopIfTrue="1" operator="equal">
      <formula>"þ"</formula>
    </cfRule>
  </conditionalFormatting>
  <conditionalFormatting sqref="D21">
    <cfRule type="cellIs" dxfId="56" priority="49" stopIfTrue="1" operator="equal">
      <formula>"þ"</formula>
    </cfRule>
  </conditionalFormatting>
  <conditionalFormatting sqref="B19">
    <cfRule type="cellIs" dxfId="55" priority="48" stopIfTrue="1" operator="greaterThanOrEqual">
      <formula>#REF!</formula>
    </cfRule>
  </conditionalFormatting>
  <conditionalFormatting sqref="B20:D20">
    <cfRule type="cellIs" dxfId="54" priority="47" stopIfTrue="1" operator="equal">
      <formula>"þ"</formula>
    </cfRule>
  </conditionalFormatting>
  <conditionalFormatting sqref="B19">
    <cfRule type="cellIs" dxfId="53" priority="46" stopIfTrue="1" operator="equal">
      <formula>"þ"</formula>
    </cfRule>
  </conditionalFormatting>
  <conditionalFormatting sqref="C19">
    <cfRule type="cellIs" dxfId="52" priority="45" stopIfTrue="1" operator="equal">
      <formula>"þ"</formula>
    </cfRule>
  </conditionalFormatting>
  <conditionalFormatting sqref="C19">
    <cfRule type="cellIs" dxfId="51" priority="44" stopIfTrue="1" operator="equal">
      <formula>"þ"</formula>
    </cfRule>
  </conditionalFormatting>
  <conditionalFormatting sqref="D19">
    <cfRule type="cellIs" dxfId="50" priority="43" stopIfTrue="1" operator="equal">
      <formula>"þ"</formula>
    </cfRule>
  </conditionalFormatting>
  <conditionalFormatting sqref="B20">
    <cfRule type="cellIs" dxfId="49" priority="42" stopIfTrue="1" operator="greaterThanOrEqual">
      <formula>#REF!</formula>
    </cfRule>
  </conditionalFormatting>
  <conditionalFormatting sqref="B21:D21">
    <cfRule type="cellIs" dxfId="48" priority="41" stopIfTrue="1" operator="equal">
      <formula>"þ"</formula>
    </cfRule>
  </conditionalFormatting>
  <conditionalFormatting sqref="B20">
    <cfRule type="cellIs" dxfId="47" priority="40" stopIfTrue="1" operator="equal">
      <formula>"þ"</formula>
    </cfRule>
  </conditionalFormatting>
  <conditionalFormatting sqref="C20">
    <cfRule type="cellIs" dxfId="46" priority="39" stopIfTrue="1" operator="equal">
      <formula>"þ"</formula>
    </cfRule>
  </conditionalFormatting>
  <conditionalFormatting sqref="C20">
    <cfRule type="cellIs" dxfId="45" priority="38" stopIfTrue="1" operator="equal">
      <formula>"þ"</formula>
    </cfRule>
  </conditionalFormatting>
  <conditionalFormatting sqref="D20">
    <cfRule type="cellIs" dxfId="44" priority="37" stopIfTrue="1" operator="equal">
      <formula>"þ"</formula>
    </cfRule>
  </conditionalFormatting>
  <conditionalFormatting sqref="B20">
    <cfRule type="cellIs" dxfId="43" priority="36" stopIfTrue="1" operator="greaterThanOrEqual">
      <formula>#REF!</formula>
    </cfRule>
  </conditionalFormatting>
  <conditionalFormatting sqref="B21:D21">
    <cfRule type="cellIs" dxfId="42" priority="35" stopIfTrue="1" operator="equal">
      <formula>"þ"</formula>
    </cfRule>
  </conditionalFormatting>
  <conditionalFormatting sqref="B20">
    <cfRule type="cellIs" dxfId="41" priority="34" stopIfTrue="1" operator="equal">
      <formula>"þ"</formula>
    </cfRule>
  </conditionalFormatting>
  <conditionalFormatting sqref="C20">
    <cfRule type="cellIs" dxfId="40" priority="33" stopIfTrue="1" operator="equal">
      <formula>"þ"</formula>
    </cfRule>
  </conditionalFormatting>
  <conditionalFormatting sqref="C20">
    <cfRule type="cellIs" dxfId="39" priority="32" stopIfTrue="1" operator="equal">
      <formula>"þ"</formula>
    </cfRule>
  </conditionalFormatting>
  <conditionalFormatting sqref="D20">
    <cfRule type="cellIs" dxfId="38" priority="31" stopIfTrue="1" operator="equal">
      <formula>"þ"</formula>
    </cfRule>
  </conditionalFormatting>
  <conditionalFormatting sqref="B21">
    <cfRule type="cellIs" dxfId="37" priority="30" stopIfTrue="1" operator="greaterThanOrEqual">
      <formula>#REF!</formula>
    </cfRule>
  </conditionalFormatting>
  <conditionalFormatting sqref="B22:D22">
    <cfRule type="cellIs" dxfId="36" priority="29" stopIfTrue="1" operator="equal">
      <formula>"þ"</formula>
    </cfRule>
  </conditionalFormatting>
  <conditionalFormatting sqref="B21">
    <cfRule type="cellIs" dxfId="35" priority="28" stopIfTrue="1" operator="equal">
      <formula>"þ"</formula>
    </cfRule>
  </conditionalFormatting>
  <conditionalFormatting sqref="C21">
    <cfRule type="cellIs" dxfId="34" priority="27" stopIfTrue="1" operator="equal">
      <formula>"þ"</formula>
    </cfRule>
  </conditionalFormatting>
  <conditionalFormatting sqref="C21">
    <cfRule type="cellIs" dxfId="33" priority="26" stopIfTrue="1" operator="equal">
      <formula>"þ"</formula>
    </cfRule>
  </conditionalFormatting>
  <conditionalFormatting sqref="D21">
    <cfRule type="cellIs" dxfId="32" priority="25" stopIfTrue="1" operator="equal">
      <formula>"þ"</formula>
    </cfRule>
  </conditionalFormatting>
  <conditionalFormatting sqref="B20">
    <cfRule type="cellIs" dxfId="31" priority="24" stopIfTrue="1" operator="greaterThanOrEqual">
      <formula>#REF!</formula>
    </cfRule>
  </conditionalFormatting>
  <conditionalFormatting sqref="B21:D21">
    <cfRule type="cellIs" dxfId="30" priority="23" stopIfTrue="1" operator="equal">
      <formula>"þ"</formula>
    </cfRule>
  </conditionalFormatting>
  <conditionalFormatting sqref="B20">
    <cfRule type="cellIs" dxfId="29" priority="22" stopIfTrue="1" operator="equal">
      <formula>"þ"</formula>
    </cfRule>
  </conditionalFormatting>
  <conditionalFormatting sqref="C20">
    <cfRule type="cellIs" dxfId="28" priority="21" stopIfTrue="1" operator="equal">
      <formula>"þ"</formula>
    </cfRule>
  </conditionalFormatting>
  <conditionalFormatting sqref="C20">
    <cfRule type="cellIs" dxfId="27" priority="20" stopIfTrue="1" operator="equal">
      <formula>"þ"</formula>
    </cfRule>
  </conditionalFormatting>
  <conditionalFormatting sqref="D20">
    <cfRule type="cellIs" dxfId="26" priority="19" stopIfTrue="1" operator="equal">
      <formula>"þ"</formula>
    </cfRule>
  </conditionalFormatting>
  <conditionalFormatting sqref="B21">
    <cfRule type="cellIs" dxfId="25" priority="18" stopIfTrue="1" operator="greaterThanOrEqual">
      <formula>#REF!</formula>
    </cfRule>
  </conditionalFormatting>
  <conditionalFormatting sqref="B22:D22">
    <cfRule type="cellIs" dxfId="24" priority="17" stopIfTrue="1" operator="equal">
      <formula>"þ"</formula>
    </cfRule>
  </conditionalFormatting>
  <conditionalFormatting sqref="B21">
    <cfRule type="cellIs" dxfId="23" priority="16" stopIfTrue="1" operator="equal">
      <formula>"þ"</formula>
    </cfRule>
  </conditionalFormatting>
  <conditionalFormatting sqref="C21">
    <cfRule type="cellIs" dxfId="22" priority="15" stopIfTrue="1" operator="equal">
      <formula>"þ"</formula>
    </cfRule>
  </conditionalFormatting>
  <conditionalFormatting sqref="C21">
    <cfRule type="cellIs" dxfId="21" priority="14" stopIfTrue="1" operator="equal">
      <formula>"þ"</formula>
    </cfRule>
  </conditionalFormatting>
  <conditionalFormatting sqref="D21">
    <cfRule type="cellIs" dxfId="20" priority="13" stopIfTrue="1" operator="equal">
      <formula>"þ"</formula>
    </cfRule>
  </conditionalFormatting>
  <conditionalFormatting sqref="B21">
    <cfRule type="cellIs" dxfId="19" priority="12" stopIfTrue="1" operator="greaterThanOrEqual">
      <formula>#REF!</formula>
    </cfRule>
  </conditionalFormatting>
  <conditionalFormatting sqref="B22:D22">
    <cfRule type="cellIs" dxfId="18" priority="11" stopIfTrue="1" operator="equal">
      <formula>"þ"</formula>
    </cfRule>
  </conditionalFormatting>
  <conditionalFormatting sqref="B21">
    <cfRule type="cellIs" dxfId="17" priority="10" stopIfTrue="1" operator="equal">
      <formula>"þ"</formula>
    </cfRule>
  </conditionalFormatting>
  <conditionalFormatting sqref="C21">
    <cfRule type="cellIs" dxfId="16" priority="9" stopIfTrue="1" operator="equal">
      <formula>"þ"</formula>
    </cfRule>
  </conditionalFormatting>
  <conditionalFormatting sqref="C21">
    <cfRule type="cellIs" dxfId="15" priority="8" stopIfTrue="1" operator="equal">
      <formula>"þ"</formula>
    </cfRule>
  </conditionalFormatting>
  <conditionalFormatting sqref="D21">
    <cfRule type="cellIs" dxfId="14" priority="7" stopIfTrue="1" operator="equal">
      <formula>"þ"</formula>
    </cfRule>
  </conditionalFormatting>
  <conditionalFormatting sqref="B22">
    <cfRule type="cellIs" dxfId="13" priority="6" stopIfTrue="1" operator="greaterThanOrEqual">
      <formula>#REF!</formula>
    </cfRule>
  </conditionalFormatting>
  <conditionalFormatting sqref="B23:D23">
    <cfRule type="cellIs" dxfId="12" priority="5" stopIfTrue="1" operator="equal">
      <formula>"þ"</formula>
    </cfRule>
  </conditionalFormatting>
  <conditionalFormatting sqref="B22">
    <cfRule type="cellIs" dxfId="11" priority="4" stopIfTrue="1" operator="equal">
      <formula>"þ"</formula>
    </cfRule>
  </conditionalFormatting>
  <conditionalFormatting sqref="C22">
    <cfRule type="cellIs" dxfId="10" priority="3" stopIfTrue="1" operator="equal">
      <formula>"þ"</formula>
    </cfRule>
  </conditionalFormatting>
  <conditionalFormatting sqref="C22">
    <cfRule type="cellIs" dxfId="9" priority="2" stopIfTrue="1" operator="equal">
      <formula>"þ"</formula>
    </cfRule>
  </conditionalFormatting>
  <conditionalFormatting sqref="D22">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showGridLines="0" tabSelected="1" workbookViewId="0">
      <selection activeCell="F6" sqref="F6"/>
    </sheetView>
  </sheetViews>
  <sheetFormatPr defaultColWidth="10.625" defaultRowHeight="16.5"/>
  <cols>
    <col min="1" max="1" width="33.125" style="195" bestFit="1" customWidth="1"/>
    <col min="2" max="2" width="2.625" style="188" customWidth="1"/>
    <col min="3" max="3" width="25.625" style="190" bestFit="1" customWidth="1"/>
    <col min="4" max="16384" width="10.625" style="190"/>
  </cols>
  <sheetData>
    <row r="1" spans="1:3" ht="24.75" thickTop="1" thickBot="1">
      <c r="A1" s="187" t="s">
        <v>94</v>
      </c>
      <c r="C1" s="189" t="s">
        <v>161</v>
      </c>
    </row>
    <row r="2" spans="1:3">
      <c r="A2" s="191" t="s">
        <v>254</v>
      </c>
      <c r="C2" s="192" t="s">
        <v>162</v>
      </c>
    </row>
    <row r="3" spans="1:3" ht="17.25" thickBot="1">
      <c r="A3" s="202" t="s">
        <v>308</v>
      </c>
      <c r="C3" s="194" t="s">
        <v>163</v>
      </c>
    </row>
    <row r="4" spans="1:3" ht="18" thickTop="1" thickBot="1">
      <c r="A4" s="193" t="s">
        <v>307</v>
      </c>
      <c r="C4" s="195"/>
    </row>
    <row r="5" spans="1:3" ht="18.75" thickTop="1" thickBot="1">
      <c r="C5" s="1" t="s">
        <v>77</v>
      </c>
    </row>
    <row r="6" spans="1:3" ht="20.25" thickTop="1" thickBot="1">
      <c r="A6" s="2" t="s">
        <v>92</v>
      </c>
      <c r="C6" s="197" t="s">
        <v>110</v>
      </c>
    </row>
    <row r="7" spans="1:3" ht="17.25" thickBot="1">
      <c r="A7" s="196" t="s">
        <v>171</v>
      </c>
      <c r="C7" s="199" t="s">
        <v>138</v>
      </c>
    </row>
    <row r="8" spans="1:3" ht="18" thickTop="1" thickBot="1">
      <c r="A8" s="198" t="s">
        <v>170</v>
      </c>
      <c r="C8" s="195"/>
    </row>
    <row r="9" spans="1:3" ht="21.75" thickTop="1" thickBot="1">
      <c r="A9" s="200" t="s">
        <v>172</v>
      </c>
      <c r="C9" s="3" t="s">
        <v>125</v>
      </c>
    </row>
    <row r="10" spans="1:3" ht="18" thickTop="1" thickBot="1">
      <c r="C10" s="198" t="s">
        <v>150</v>
      </c>
    </row>
    <row r="11" spans="1:3" ht="24.75" thickTop="1" thickBot="1">
      <c r="A11" s="201" t="s">
        <v>160</v>
      </c>
      <c r="C11" s="198" t="s">
        <v>149</v>
      </c>
    </row>
    <row r="12" spans="1:3">
      <c r="A12" s="202" t="s">
        <v>255</v>
      </c>
      <c r="C12" s="203" t="s">
        <v>126</v>
      </c>
    </row>
    <row r="13" spans="1:3" ht="17.25" thickBot="1">
      <c r="A13" s="202" t="s">
        <v>299</v>
      </c>
      <c r="C13" s="205" t="s">
        <v>127</v>
      </c>
    </row>
    <row r="14" spans="1:3" ht="18" thickTop="1" thickBot="1">
      <c r="A14" s="204" t="s">
        <v>159</v>
      </c>
    </row>
    <row r="15" spans="1:3" ht="17.2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showGridLines="0" workbookViewId="0"/>
  </sheetViews>
  <sheetFormatPr defaultColWidth="13" defaultRowHeight="15.75"/>
  <cols>
    <col min="1" max="1" width="35.125" style="77" bestFit="1" customWidth="1"/>
    <col min="2" max="2" width="8.625" style="77" customWidth="1"/>
    <col min="3" max="3" width="4.375" style="77" bestFit="1" customWidth="1"/>
    <col min="4" max="4" width="6.75" style="77" customWidth="1"/>
    <col min="5" max="5" width="8.5" style="77" bestFit="1" customWidth="1"/>
    <col min="6" max="6" width="8.875" style="77" bestFit="1" customWidth="1"/>
    <col min="7" max="7" width="4.5" style="77" bestFit="1" customWidth="1"/>
    <col min="8" max="8" width="5.625" style="77" bestFit="1" customWidth="1"/>
    <col min="9" max="9" width="5.5" style="77" bestFit="1" customWidth="1"/>
    <col min="10" max="10" width="6.25" style="77" bestFit="1" customWidth="1"/>
    <col min="11" max="11" width="24.25" style="77" bestFit="1" customWidth="1"/>
    <col min="12" max="12" width="3.375" style="72" customWidth="1"/>
    <col min="13" max="13" width="6.375" style="72" bestFit="1" customWidth="1"/>
    <col min="14" max="16384" width="13" style="72"/>
  </cols>
  <sheetData>
    <row r="1" spans="1:13" ht="24" thickBot="1">
      <c r="A1" s="70" t="s">
        <v>23</v>
      </c>
      <c r="B1" s="70"/>
      <c r="C1" s="70"/>
      <c r="D1" s="70"/>
      <c r="E1" s="70"/>
      <c r="F1" s="70"/>
      <c r="G1" s="70"/>
      <c r="H1" s="70"/>
      <c r="I1" s="70"/>
      <c r="J1" s="70"/>
      <c r="K1" s="70"/>
    </row>
    <row r="2" spans="1:13" ht="17.25" thickTop="1" thickBot="1">
      <c r="A2" s="110" t="s">
        <v>4</v>
      </c>
      <c r="B2" s="111" t="s">
        <v>5</v>
      </c>
      <c r="C2" s="111" t="s">
        <v>25</v>
      </c>
      <c r="D2" s="111" t="s">
        <v>26</v>
      </c>
      <c r="E2" s="112" t="s">
        <v>68</v>
      </c>
      <c r="F2" s="111" t="s">
        <v>24</v>
      </c>
      <c r="G2" s="111" t="s">
        <v>27</v>
      </c>
      <c r="H2" s="113" t="s">
        <v>93</v>
      </c>
      <c r="I2" s="114" t="s">
        <v>98</v>
      </c>
      <c r="J2" s="113" t="s">
        <v>83</v>
      </c>
      <c r="K2" s="115" t="s">
        <v>81</v>
      </c>
      <c r="M2" s="116" t="s">
        <v>263</v>
      </c>
    </row>
    <row r="3" spans="1:13">
      <c r="A3" s="42" t="s">
        <v>252</v>
      </c>
      <c r="B3" s="43" t="s">
        <v>136</v>
      </c>
      <c r="C3" s="44">
        <f>'Personal File'!$C$9</f>
        <v>-1</v>
      </c>
      <c r="D3" s="45">
        <v>0</v>
      </c>
      <c r="E3" s="45" t="s">
        <v>248</v>
      </c>
      <c r="F3" s="46" t="s">
        <v>135</v>
      </c>
      <c r="G3" s="47">
        <v>3</v>
      </c>
      <c r="H3" s="61">
        <f>'Personal File'!$B$7+'Personal File'!$C$9+D3</f>
        <v>2</v>
      </c>
      <c r="I3" s="48">
        <f t="shared" ref="I3" ca="1" si="0">RANDBETWEEN(1,20)</f>
        <v>5</v>
      </c>
      <c r="J3" s="49">
        <f t="shared" ref="J3" ca="1" si="1">I3+RIGHT(H3,1)</f>
        <v>7</v>
      </c>
      <c r="K3" s="58" t="s">
        <v>126</v>
      </c>
      <c r="M3" s="65">
        <v>3</v>
      </c>
    </row>
    <row r="4" spans="1:13">
      <c r="A4" s="60" t="s">
        <v>251</v>
      </c>
      <c r="B4" s="11" t="s">
        <v>134</v>
      </c>
      <c r="C4" s="12">
        <f>'Personal File'!$C$9</f>
        <v>-1</v>
      </c>
      <c r="D4" s="13">
        <v>0</v>
      </c>
      <c r="E4" s="13" t="s">
        <v>250</v>
      </c>
      <c r="F4" s="14" t="s">
        <v>249</v>
      </c>
      <c r="G4" s="41"/>
      <c r="H4" s="62">
        <f>'Personal File'!$B$7+'Personal File'!$C$9+D4</f>
        <v>2</v>
      </c>
      <c r="I4" s="50">
        <f t="shared" ref="I4:I5" ca="1" si="2">RANDBETWEEN(1,20)</f>
        <v>2</v>
      </c>
      <c r="J4" s="51">
        <f t="shared" ref="J4:J5" ca="1" si="3">I4+RIGHT(H4,1)</f>
        <v>4</v>
      </c>
      <c r="K4" s="59" t="s">
        <v>126</v>
      </c>
      <c r="M4" s="66"/>
    </row>
    <row r="5" spans="1:13" ht="16.5" thickBot="1">
      <c r="A5" s="52" t="s">
        <v>259</v>
      </c>
      <c r="B5" s="53" t="s">
        <v>139</v>
      </c>
      <c r="C5" s="54">
        <f>'Personal File'!$C$9</f>
        <v>-1</v>
      </c>
      <c r="D5" s="55" t="s">
        <v>62</v>
      </c>
      <c r="E5" s="55" t="s">
        <v>260</v>
      </c>
      <c r="F5" s="56" t="s">
        <v>135</v>
      </c>
      <c r="G5" s="57">
        <v>0</v>
      </c>
      <c r="H5" s="63">
        <f>'Personal File'!$B$7+'Personal File'!$C$9+D5</f>
        <v>2</v>
      </c>
      <c r="I5" s="117">
        <f t="shared" ca="1" si="2"/>
        <v>18</v>
      </c>
      <c r="J5" s="118">
        <f t="shared" ca="1" si="3"/>
        <v>20</v>
      </c>
      <c r="K5" s="64" t="s">
        <v>126</v>
      </c>
      <c r="M5" s="67">
        <v>0</v>
      </c>
    </row>
    <row r="6" spans="1:13" ht="6" customHeight="1" thickTop="1" thickBot="1">
      <c r="I6" s="119"/>
      <c r="J6" s="119"/>
      <c r="M6" s="77"/>
    </row>
    <row r="7" spans="1:13" ht="17.25" thickTop="1" thickBot="1">
      <c r="A7" s="110" t="s">
        <v>7</v>
      </c>
      <c r="B7" s="111" t="s">
        <v>8</v>
      </c>
      <c r="C7" s="111" t="s">
        <v>25</v>
      </c>
      <c r="D7" s="111" t="s">
        <v>26</v>
      </c>
      <c r="E7" s="112" t="s">
        <v>68</v>
      </c>
      <c r="F7" s="111" t="s">
        <v>9</v>
      </c>
      <c r="G7" s="111" t="s">
        <v>27</v>
      </c>
      <c r="H7" s="113" t="s">
        <v>93</v>
      </c>
      <c r="I7" s="114" t="s">
        <v>98</v>
      </c>
      <c r="J7" s="113" t="s">
        <v>83</v>
      </c>
      <c r="K7" s="115" t="s">
        <v>81</v>
      </c>
      <c r="M7" s="116" t="s">
        <v>263</v>
      </c>
    </row>
    <row r="8" spans="1:13">
      <c r="A8" s="15" t="s">
        <v>137</v>
      </c>
      <c r="B8" s="16" t="s">
        <v>101</v>
      </c>
      <c r="C8" s="17" t="s">
        <v>101</v>
      </c>
      <c r="D8" s="18" t="s">
        <v>62</v>
      </c>
      <c r="E8" s="18" t="s">
        <v>101</v>
      </c>
      <c r="F8" s="19" t="s">
        <v>101</v>
      </c>
      <c r="G8" s="20" t="s">
        <v>101</v>
      </c>
      <c r="H8" s="21" t="str">
        <f>CONCATENATE("+",RIGHT('Personal File'!$B$7,1)+RIGHT('Personal File'!$C$10)+D8)</f>
        <v>+6</v>
      </c>
      <c r="I8" s="23">
        <f t="shared" ref="I8" ca="1" si="4">RANDBETWEEN(1,20)</f>
        <v>5</v>
      </c>
      <c r="J8" s="24">
        <f t="shared" ref="J8" ca="1" si="5">I8+RIGHT(H8,1)</f>
        <v>11</v>
      </c>
      <c r="K8" s="22" t="s">
        <v>126</v>
      </c>
      <c r="M8" s="68" t="s">
        <v>101</v>
      </c>
    </row>
    <row r="9" spans="1:13" ht="16.5" thickBot="1">
      <c r="A9" s="120"/>
      <c r="B9" s="121"/>
      <c r="C9" s="122"/>
      <c r="D9" s="122"/>
      <c r="E9" s="121"/>
      <c r="F9" s="122"/>
      <c r="G9" s="123"/>
      <c r="H9" s="124"/>
      <c r="I9" s="125"/>
      <c r="J9" s="124"/>
      <c r="K9" s="126"/>
      <c r="M9" s="127"/>
    </row>
    <row r="10" spans="1:13" ht="6" customHeight="1" thickTop="1" thickBot="1">
      <c r="D10" s="128"/>
      <c r="E10" s="128"/>
      <c r="G10" s="109"/>
      <c r="H10" s="109"/>
      <c r="I10" s="119"/>
      <c r="J10" s="109"/>
      <c r="M10" s="109"/>
    </row>
    <row r="11" spans="1:13" ht="17.25" thickTop="1" thickBot="1">
      <c r="A11" s="110" t="s">
        <v>72</v>
      </c>
      <c r="B11" s="111" t="s">
        <v>17</v>
      </c>
      <c r="C11" s="111" t="s">
        <v>34</v>
      </c>
      <c r="D11" s="111" t="s">
        <v>83</v>
      </c>
      <c r="E11" s="111" t="s">
        <v>84</v>
      </c>
      <c r="F11" s="111" t="s">
        <v>85</v>
      </c>
      <c r="G11" s="111" t="s">
        <v>27</v>
      </c>
      <c r="H11" s="129" t="s">
        <v>81</v>
      </c>
      <c r="I11" s="130"/>
      <c r="J11" s="130"/>
      <c r="K11" s="131"/>
      <c r="M11" s="116" t="s">
        <v>263</v>
      </c>
    </row>
    <row r="12" spans="1:13">
      <c r="A12" s="132"/>
      <c r="B12" s="133"/>
      <c r="C12" s="134"/>
      <c r="D12" s="135"/>
      <c r="E12" s="136"/>
      <c r="F12" s="137"/>
      <c r="G12" s="138"/>
      <c r="H12" s="139"/>
      <c r="I12" s="140"/>
      <c r="J12" s="140"/>
      <c r="K12" s="141"/>
      <c r="M12" s="142"/>
    </row>
    <row r="13" spans="1:13" ht="16.5" thickBot="1">
      <c r="A13" s="52"/>
      <c r="B13" s="53"/>
      <c r="C13" s="143"/>
      <c r="D13" s="53"/>
      <c r="E13" s="144"/>
      <c r="F13" s="53"/>
      <c r="G13" s="57"/>
      <c r="H13" s="145"/>
      <c r="I13" s="146"/>
      <c r="J13" s="146"/>
      <c r="K13" s="147"/>
      <c r="M13" s="67"/>
    </row>
    <row r="14" spans="1:13" ht="6.75" customHeight="1" thickTop="1" thickBot="1">
      <c r="M14" s="77"/>
    </row>
    <row r="15" spans="1:13" ht="17.25" thickTop="1" thickBot="1">
      <c r="A15" s="148"/>
      <c r="B15" s="109"/>
      <c r="D15" s="149" t="s">
        <v>73</v>
      </c>
      <c r="E15" s="150"/>
      <c r="F15" s="129" t="s">
        <v>6</v>
      </c>
      <c r="G15" s="111" t="s">
        <v>27</v>
      </c>
      <c r="H15" s="113" t="s">
        <v>93</v>
      </c>
      <c r="I15" s="129" t="s">
        <v>81</v>
      </c>
      <c r="J15" s="130"/>
      <c r="K15" s="131"/>
      <c r="M15" s="116" t="s">
        <v>263</v>
      </c>
    </row>
    <row r="16" spans="1:13">
      <c r="A16" s="148"/>
      <c r="B16" s="109"/>
      <c r="D16" s="151"/>
      <c r="E16" s="152"/>
      <c r="F16" s="153"/>
      <c r="G16" s="47"/>
      <c r="H16" s="154"/>
      <c r="I16" s="155"/>
      <c r="J16" s="156"/>
      <c r="K16" s="157"/>
      <c r="M16" s="65"/>
    </row>
    <row r="17" spans="1:13">
      <c r="A17" s="148"/>
      <c r="B17" s="109"/>
      <c r="D17" s="158"/>
      <c r="E17" s="159"/>
      <c r="F17" s="160"/>
      <c r="G17" s="161"/>
      <c r="H17" s="162"/>
      <c r="I17" s="163"/>
      <c r="J17" s="164"/>
      <c r="K17" s="165"/>
      <c r="M17" s="166"/>
    </row>
    <row r="18" spans="1:13" ht="16.5" thickBot="1">
      <c r="A18" s="148"/>
      <c r="B18" s="109"/>
      <c r="D18" s="167"/>
      <c r="E18" s="168"/>
      <c r="F18" s="169"/>
      <c r="G18" s="57"/>
      <c r="H18" s="170"/>
      <c r="I18" s="171"/>
      <c r="J18" s="172"/>
      <c r="K18" s="147"/>
      <c r="M18" s="67"/>
    </row>
    <row r="19" spans="1:13" ht="17.25" thickTop="1" thickBot="1"/>
    <row r="20" spans="1:13" ht="17.25" thickTop="1" thickBot="1">
      <c r="D20" s="149" t="s">
        <v>257</v>
      </c>
      <c r="E20" s="130"/>
      <c r="F20" s="130"/>
      <c r="G20" s="173" t="s">
        <v>6</v>
      </c>
      <c r="H20" s="173" t="s">
        <v>103</v>
      </c>
      <c r="I20" s="173" t="s">
        <v>142</v>
      </c>
      <c r="J20" s="174" t="s">
        <v>81</v>
      </c>
      <c r="K20" s="131"/>
      <c r="M20" s="116" t="s">
        <v>263</v>
      </c>
    </row>
    <row r="21" spans="1:13">
      <c r="D21" s="175" t="s">
        <v>258</v>
      </c>
      <c r="E21" s="176"/>
      <c r="F21" s="176"/>
      <c r="G21" s="43">
        <v>50</v>
      </c>
      <c r="H21" s="43">
        <v>1</v>
      </c>
      <c r="I21" s="43">
        <v>9</v>
      </c>
      <c r="J21" s="153" t="s">
        <v>275</v>
      </c>
      <c r="K21" s="157"/>
      <c r="M21" s="65">
        <v>6750</v>
      </c>
    </row>
    <row r="22" spans="1:13">
      <c r="D22" s="177" t="s">
        <v>264</v>
      </c>
      <c r="E22" s="178"/>
      <c r="F22" s="178"/>
      <c r="G22" s="11">
        <v>2</v>
      </c>
      <c r="H22" s="11">
        <v>2</v>
      </c>
      <c r="I22" s="11">
        <v>4</v>
      </c>
      <c r="J22" s="160"/>
      <c r="K22" s="165"/>
      <c r="M22" s="166">
        <f>150*G22</f>
        <v>300</v>
      </c>
    </row>
    <row r="23" spans="1:13">
      <c r="D23" s="177" t="s">
        <v>265</v>
      </c>
      <c r="E23" s="178"/>
      <c r="F23" s="178"/>
      <c r="G23" s="11">
        <v>2</v>
      </c>
      <c r="H23" s="11">
        <v>2</v>
      </c>
      <c r="I23" s="11">
        <v>4</v>
      </c>
      <c r="J23" s="160"/>
      <c r="K23" s="165"/>
      <c r="M23" s="166">
        <f>150*G23</f>
        <v>300</v>
      </c>
    </row>
    <row r="24" spans="1:13">
      <c r="D24" s="177" t="s">
        <v>267</v>
      </c>
      <c r="E24" s="178"/>
      <c r="F24" s="178"/>
      <c r="G24" s="11">
        <v>0</v>
      </c>
      <c r="H24" s="11">
        <v>2</v>
      </c>
      <c r="I24" s="11">
        <v>4</v>
      </c>
      <c r="J24" s="160"/>
      <c r="K24" s="165"/>
      <c r="M24" s="166">
        <f t="shared" ref="M24:M28" si="6">150*G24</f>
        <v>0</v>
      </c>
    </row>
    <row r="25" spans="1:13">
      <c r="D25" s="177" t="s">
        <v>266</v>
      </c>
      <c r="E25" s="178"/>
      <c r="F25" s="178"/>
      <c r="G25" s="11">
        <v>0</v>
      </c>
      <c r="H25" s="11">
        <v>2</v>
      </c>
      <c r="I25" s="11">
        <v>4</v>
      </c>
      <c r="J25" s="160"/>
      <c r="K25" s="165"/>
      <c r="M25" s="166">
        <f t="shared" si="6"/>
        <v>0</v>
      </c>
    </row>
    <row r="26" spans="1:13">
      <c r="D26" s="177" t="s">
        <v>270</v>
      </c>
      <c r="E26" s="178"/>
      <c r="F26" s="178"/>
      <c r="G26" s="11">
        <v>0</v>
      </c>
      <c r="H26" s="11">
        <v>2</v>
      </c>
      <c r="I26" s="11">
        <v>4</v>
      </c>
      <c r="J26" s="160"/>
      <c r="K26" s="165"/>
      <c r="M26" s="166">
        <f t="shared" si="6"/>
        <v>0</v>
      </c>
    </row>
    <row r="27" spans="1:13">
      <c r="D27" s="179" t="s">
        <v>268</v>
      </c>
      <c r="E27" s="180"/>
      <c r="F27" s="180"/>
      <c r="G27" s="11">
        <v>0</v>
      </c>
      <c r="H27" s="11">
        <v>2</v>
      </c>
      <c r="I27" s="11">
        <v>4</v>
      </c>
      <c r="J27" s="181"/>
      <c r="K27" s="182"/>
      <c r="M27" s="166">
        <f t="shared" si="6"/>
        <v>0</v>
      </c>
    </row>
    <row r="28" spans="1:13" ht="16.5" thickBot="1">
      <c r="D28" s="183" t="s">
        <v>269</v>
      </c>
      <c r="E28" s="184"/>
      <c r="F28" s="184"/>
      <c r="G28" s="53">
        <v>0</v>
      </c>
      <c r="H28" s="53">
        <v>2</v>
      </c>
      <c r="I28" s="53">
        <v>4</v>
      </c>
      <c r="J28" s="185"/>
      <c r="K28" s="186"/>
      <c r="M28" s="67">
        <f t="shared" si="6"/>
        <v>0</v>
      </c>
    </row>
    <row r="29" spans="1:13" ht="16.5" thickTop="1"/>
  </sheetData>
  <sortState ref="D19:K39">
    <sortCondition ref="I19:I39"/>
    <sortCondition ref="D19:D39"/>
  </sortState>
  <phoneticPr fontId="0" type="noConversion"/>
  <conditionalFormatting sqref="I3 I5">
    <cfRule type="cellIs" dxfId="7" priority="7" operator="equal">
      <formula>20</formula>
    </cfRule>
    <cfRule type="cellIs" dxfId="6" priority="8" operator="equal">
      <formula>1</formula>
    </cfRule>
  </conditionalFormatting>
  <conditionalFormatting sqref="I8">
    <cfRule type="cellIs" dxfId="5" priority="5" operator="equal">
      <formula>20</formula>
    </cfRule>
    <cfRule type="cellIs" dxfId="4" priority="6"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4">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
  <sheetViews>
    <sheetView showGridLines="0" workbookViewId="0"/>
  </sheetViews>
  <sheetFormatPr defaultColWidth="13" defaultRowHeight="15.75"/>
  <cols>
    <col min="1" max="1" width="26.625" style="77" bestFit="1" customWidth="1"/>
    <col min="2" max="2" width="4.5" style="77" bestFit="1" customWidth="1"/>
    <col min="3" max="3" width="5.625" style="109" bestFit="1" customWidth="1"/>
    <col min="4" max="5" width="26.625" style="72" customWidth="1"/>
    <col min="6" max="6" width="2.125" style="72" customWidth="1"/>
    <col min="7" max="7" width="5.75" style="72" bestFit="1" customWidth="1"/>
    <col min="8" max="16384" width="13" style="72"/>
  </cols>
  <sheetData>
    <row r="1" spans="1:7" ht="24" thickBot="1">
      <c r="A1" s="70" t="s">
        <v>78</v>
      </c>
      <c r="B1" s="70"/>
      <c r="C1" s="71"/>
      <c r="D1" s="70"/>
      <c r="E1" s="70"/>
    </row>
    <row r="2" spans="1:7" s="77" customFormat="1" ht="17.25" thickTop="1" thickBot="1">
      <c r="A2" s="73" t="s">
        <v>79</v>
      </c>
      <c r="B2" s="73" t="s">
        <v>6</v>
      </c>
      <c r="C2" s="74" t="s">
        <v>27</v>
      </c>
      <c r="D2" s="75" t="s">
        <v>80</v>
      </c>
      <c r="E2" s="76" t="s">
        <v>81</v>
      </c>
      <c r="G2" s="446" t="s">
        <v>263</v>
      </c>
    </row>
    <row r="3" spans="1:7">
      <c r="A3" s="78" t="s">
        <v>181</v>
      </c>
      <c r="B3" s="79">
        <v>1</v>
      </c>
      <c r="C3" s="80">
        <v>1.25</v>
      </c>
      <c r="D3" s="81"/>
      <c r="E3" s="82"/>
      <c r="G3" s="447">
        <v>0</v>
      </c>
    </row>
    <row r="4" spans="1:7">
      <c r="A4" s="83" t="s">
        <v>182</v>
      </c>
      <c r="B4" s="84">
        <v>1</v>
      </c>
      <c r="C4" s="85">
        <v>0.25</v>
      </c>
      <c r="D4" s="86"/>
      <c r="E4" s="87"/>
      <c r="G4" s="448">
        <v>0</v>
      </c>
    </row>
    <row r="5" spans="1:7">
      <c r="A5" s="83" t="s">
        <v>276</v>
      </c>
      <c r="B5" s="84">
        <v>1</v>
      </c>
      <c r="C5" s="85">
        <v>2</v>
      </c>
      <c r="D5" s="86"/>
      <c r="E5" s="87"/>
      <c r="G5" s="448">
        <v>750</v>
      </c>
    </row>
    <row r="6" spans="1:7">
      <c r="A6" s="83" t="s">
        <v>180</v>
      </c>
      <c r="B6" s="84">
        <v>1</v>
      </c>
      <c r="C6" s="88">
        <f>0.25*B6</f>
        <v>0.25</v>
      </c>
      <c r="D6" s="86"/>
      <c r="E6" s="87"/>
      <c r="G6" s="449">
        <v>0</v>
      </c>
    </row>
    <row r="7" spans="1:7" ht="16.5" thickBot="1">
      <c r="A7" s="89" t="s">
        <v>185</v>
      </c>
      <c r="B7" s="90">
        <v>1</v>
      </c>
      <c r="C7" s="91">
        <v>1</v>
      </c>
      <c r="D7" s="92"/>
      <c r="E7" s="93"/>
      <c r="G7" s="450">
        <v>0</v>
      </c>
    </row>
    <row r="8" spans="1:7" ht="24.75" thickTop="1" thickBot="1">
      <c r="A8" s="70" t="s">
        <v>82</v>
      </c>
      <c r="B8" s="70"/>
      <c r="C8" s="94"/>
      <c r="D8" s="70"/>
      <c r="E8" s="95"/>
      <c r="G8" s="94"/>
    </row>
    <row r="9" spans="1:7" ht="17.25" thickTop="1" thickBot="1">
      <c r="A9" s="73" t="s">
        <v>79</v>
      </c>
      <c r="B9" s="73" t="s">
        <v>6</v>
      </c>
      <c r="C9" s="74" t="s">
        <v>27</v>
      </c>
      <c r="D9" s="75" t="s">
        <v>80</v>
      </c>
      <c r="E9" s="76" t="s">
        <v>81</v>
      </c>
      <c r="G9" s="446" t="s">
        <v>263</v>
      </c>
    </row>
    <row r="10" spans="1:7">
      <c r="A10" s="96" t="s">
        <v>132</v>
      </c>
      <c r="B10" s="97">
        <v>1</v>
      </c>
      <c r="C10" s="98">
        <v>0.5</v>
      </c>
      <c r="D10" s="99"/>
      <c r="E10" s="82"/>
      <c r="G10" s="451">
        <v>0</v>
      </c>
    </row>
    <row r="11" spans="1:7">
      <c r="A11" s="83" t="s">
        <v>140</v>
      </c>
      <c r="B11" s="100">
        <v>5</v>
      </c>
      <c r="C11" s="88">
        <f>B11/100</f>
        <v>0.05</v>
      </c>
      <c r="D11" s="86"/>
      <c r="E11" s="101"/>
      <c r="G11" s="449">
        <v>0</v>
      </c>
    </row>
    <row r="12" spans="1:7">
      <c r="A12" s="102" t="s">
        <v>183</v>
      </c>
      <c r="B12" s="103">
        <v>1</v>
      </c>
      <c r="C12" s="104">
        <v>2</v>
      </c>
      <c r="D12" s="105" t="s">
        <v>184</v>
      </c>
      <c r="E12" s="106"/>
      <c r="G12" s="452">
        <v>150</v>
      </c>
    </row>
    <row r="13" spans="1:7">
      <c r="A13" s="102" t="s">
        <v>131</v>
      </c>
      <c r="B13" s="103">
        <v>1</v>
      </c>
      <c r="C13" s="104">
        <v>0</v>
      </c>
      <c r="D13" s="105"/>
      <c r="E13" s="106"/>
      <c r="G13" s="452">
        <v>0</v>
      </c>
    </row>
    <row r="14" spans="1:7" ht="16.5" thickBot="1">
      <c r="A14" s="107" t="s">
        <v>179</v>
      </c>
      <c r="B14" s="108">
        <v>4</v>
      </c>
      <c r="C14" s="91">
        <v>0</v>
      </c>
      <c r="D14" s="92"/>
      <c r="E14" s="93"/>
      <c r="G14" s="450">
        <v>0</v>
      </c>
    </row>
    <row r="15" spans="1:7" ht="16.5" thickTop="1"/>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Owner</cp:lastModifiedBy>
  <cp:lastPrinted>2012-11-12T17:29:24Z</cp:lastPrinted>
  <dcterms:created xsi:type="dcterms:W3CDTF">2000-10-24T15:39:59Z</dcterms:created>
  <dcterms:modified xsi:type="dcterms:W3CDTF">2013-07-03T16:26:53Z</dcterms:modified>
</cp:coreProperties>
</file>