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5" windowWidth="11910" windowHeight="10725" tabRatio="638"/>
  </bookViews>
  <sheets>
    <sheet name="Personal File" sheetId="4" r:id="rId1"/>
    <sheet name="Skills" sheetId="15" r:id="rId2"/>
    <sheet name="Spellbook" sheetId="21" r:id="rId3"/>
    <sheet name="Spells" sheetId="22" r:id="rId4"/>
    <sheet name="Feats" sheetId="20"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File'!$A$1:$H$44</definedName>
    <definedName name="_xlnm.Print_Area" localSheetId="1">Skills!$A$1:$K$35</definedName>
    <definedName name="_xlnm.Print_Area" localSheetId="2">Spellbook!$A$1:$I$12</definedName>
    <definedName name="_xlnm.Print_Area" localSheetId="3">Spells!#REF!</definedName>
  </definedNames>
  <calcPr calcId="145621"/>
</workbook>
</file>

<file path=xl/calcChain.xml><?xml version="1.0" encoding="utf-8"?>
<calcChain xmlns="http://schemas.openxmlformats.org/spreadsheetml/2006/main">
  <c r="G18" i="19" l="1"/>
  <c r="G17" i="19"/>
  <c r="M31" i="6"/>
  <c r="M22" i="6" l="1"/>
  <c r="G5" i="19"/>
  <c r="E50" i="15" l="1"/>
  <c r="H31" i="15"/>
  <c r="C14" i="22"/>
  <c r="C15" i="22"/>
  <c r="C19" i="22"/>
  <c r="C20" i="22"/>
  <c r="C21" i="22"/>
  <c r="C22" i="22"/>
  <c r="C9" i="22"/>
  <c r="C10" i="22"/>
  <c r="C11" i="22"/>
  <c r="C12" i="22"/>
  <c r="C13" i="22"/>
  <c r="K10" i="22"/>
  <c r="G10" i="22"/>
  <c r="C4" i="22" l="1"/>
  <c r="C5" i="22"/>
  <c r="C6" i="22"/>
  <c r="C7" i="22"/>
  <c r="C8" i="22"/>
  <c r="I7" i="22" l="1"/>
  <c r="E12" i="4" l="1"/>
  <c r="H7" i="22" l="1"/>
  <c r="G7" i="22"/>
  <c r="C3" i="22"/>
  <c r="M28" i="6" l="1"/>
  <c r="M29" i="6"/>
  <c r="M27" i="6"/>
  <c r="M26" i="6"/>
  <c r="M25" i="6"/>
  <c r="M24" i="6"/>
  <c r="M23" i="6"/>
  <c r="H24" i="15"/>
  <c r="D3" i="15" l="1"/>
  <c r="E3" i="15" s="1"/>
  <c r="H3" i="15"/>
  <c r="D4" i="15"/>
  <c r="E4" i="15" s="1"/>
  <c r="H4" i="15"/>
  <c r="H5" i="15"/>
  <c r="H6" i="15"/>
  <c r="D7" i="15"/>
  <c r="E7" i="15" s="1"/>
  <c r="H7" i="15"/>
  <c r="D8" i="15"/>
  <c r="E8" i="15" s="1"/>
  <c r="H8" i="15"/>
  <c r="H9" i="15"/>
  <c r="D10" i="15"/>
  <c r="E10" i="15" s="1"/>
  <c r="H10" i="15"/>
  <c r="H11" i="15"/>
  <c r="H12" i="15"/>
  <c r="D13" i="15"/>
  <c r="E13" i="15" s="1"/>
  <c r="H13" i="15"/>
  <c r="H14" i="15"/>
  <c r="D15" i="15"/>
  <c r="G15" i="15" s="1"/>
  <c r="H15" i="15"/>
  <c r="G13" i="15" l="1"/>
  <c r="I13" i="15" s="1"/>
  <c r="G10" i="15"/>
  <c r="I10" i="15" s="1"/>
  <c r="G7" i="15"/>
  <c r="I7" i="15" s="1"/>
  <c r="G3" i="15"/>
  <c r="I3" i="15" s="1"/>
  <c r="I15" i="15"/>
  <c r="E15" i="15"/>
  <c r="G8" i="15"/>
  <c r="I8" i="15" s="1"/>
  <c r="G4" i="15"/>
  <c r="I4" i="15" s="1"/>
  <c r="I3" i="6"/>
  <c r="I4" i="6"/>
  <c r="I5" i="6" l="1"/>
  <c r="H44" i="15" l="1"/>
  <c r="H47" i="15" l="1"/>
  <c r="H46" i="15"/>
  <c r="H45" i="15"/>
  <c r="H43" i="15"/>
  <c r="H42" i="15"/>
  <c r="H41" i="15"/>
  <c r="H40" i="15"/>
  <c r="H39" i="15"/>
  <c r="H38" i="15"/>
  <c r="H37" i="15"/>
  <c r="H36" i="15"/>
  <c r="H35" i="15"/>
  <c r="H34" i="15"/>
  <c r="H33" i="15"/>
  <c r="H32" i="15"/>
  <c r="H30" i="15"/>
  <c r="H29" i="15"/>
  <c r="H28" i="15"/>
  <c r="H27" i="15"/>
  <c r="H26" i="15"/>
  <c r="H25" i="15"/>
  <c r="H23" i="15"/>
  <c r="H22" i="15"/>
  <c r="H21" i="15"/>
  <c r="H20" i="15"/>
  <c r="H19" i="15"/>
  <c r="H18" i="15"/>
  <c r="H17" i="15"/>
  <c r="H16" i="15"/>
  <c r="C12" i="19" l="1"/>
  <c r="C7" i="19"/>
  <c r="E10" i="4" s="1"/>
  <c r="I8" i="6" l="1"/>
  <c r="C9" i="4" l="1"/>
  <c r="D9" i="15" l="1"/>
  <c r="C3" i="6"/>
  <c r="H3" i="6"/>
  <c r="J3" i="6" s="1"/>
  <c r="C4" i="6"/>
  <c r="H4" i="6"/>
  <c r="J4" i="6" s="1"/>
  <c r="C5" i="6"/>
  <c r="H5" i="6"/>
  <c r="J5" i="6" s="1"/>
  <c r="E9" i="15" l="1"/>
  <c r="G9" i="15"/>
  <c r="I9" i="15" s="1"/>
  <c r="C11" i="4"/>
  <c r="E11" i="4" s="1"/>
  <c r="C10" i="4" l="1"/>
  <c r="C12" i="4"/>
  <c r="C13" i="4"/>
  <c r="D5" i="15" s="1"/>
  <c r="C14" i="4"/>
  <c r="E5" i="15" l="1"/>
  <c r="G5" i="15"/>
  <c r="I5" i="15" s="1"/>
  <c r="D14" i="15"/>
  <c r="D6" i="15"/>
  <c r="D11" i="15"/>
  <c r="D12" i="15"/>
  <c r="E13" i="4"/>
  <c r="E14" i="4" s="1"/>
  <c r="B8" i="4"/>
  <c r="H8" i="6"/>
  <c r="J8" i="6" s="1"/>
  <c r="D29" i="15"/>
  <c r="D30" i="15"/>
  <c r="D25" i="15"/>
  <c r="D27" i="15"/>
  <c r="D32" i="15"/>
  <c r="D26" i="15"/>
  <c r="D31" i="15"/>
  <c r="H49" i="15"/>
  <c r="E12" i="15" l="1"/>
  <c r="G12" i="15"/>
  <c r="I12" i="15" s="1"/>
  <c r="E6" i="15"/>
  <c r="G6" i="15"/>
  <c r="I6" i="15" s="1"/>
  <c r="G11" i="15"/>
  <c r="I11" i="15" s="1"/>
  <c r="E11" i="15"/>
  <c r="E14" i="15"/>
  <c r="G14" i="15"/>
  <c r="I14" i="15" s="1"/>
  <c r="E30" i="15"/>
  <c r="G30" i="15"/>
  <c r="I30" i="15" s="1"/>
  <c r="E29" i="15"/>
  <c r="G29" i="15"/>
  <c r="I29" i="15" s="1"/>
  <c r="E26" i="15"/>
  <c r="G26" i="15"/>
  <c r="E27" i="15"/>
  <c r="G27" i="15"/>
  <c r="E31" i="15"/>
  <c r="G31" i="15"/>
  <c r="E32" i="15"/>
  <c r="G32" i="15"/>
  <c r="E25" i="15"/>
  <c r="G25" i="15"/>
  <c r="H48" i="15"/>
  <c r="I25" i="15" l="1"/>
  <c r="I32" i="15"/>
  <c r="I31" i="15"/>
  <c r="I27" i="15"/>
  <c r="I26" i="15"/>
  <c r="D28" i="15" l="1"/>
  <c r="E28" i="15" l="1"/>
  <c r="G28" i="15"/>
  <c r="B50" i="15"/>
  <c r="I28" i="15" l="1"/>
  <c r="D37" i="15" l="1"/>
  <c r="E37" i="15" l="1"/>
  <c r="G37" i="15"/>
  <c r="D43" i="15"/>
  <c r="D19" i="15"/>
  <c r="D24" i="15"/>
  <c r="D45" i="15"/>
  <c r="D42" i="15"/>
  <c r="D47" i="15"/>
  <c r="D44" i="15"/>
  <c r="D46" i="15"/>
  <c r="D39" i="15"/>
  <c r="D48" i="15"/>
  <c r="D35" i="15"/>
  <c r="D41" i="15"/>
  <c r="D49" i="15"/>
  <c r="D40" i="15"/>
  <c r="D38" i="15"/>
  <c r="D36" i="15"/>
  <c r="D34" i="15"/>
  <c r="D33" i="15"/>
  <c r="D23" i="15"/>
  <c r="D22" i="15"/>
  <c r="D21" i="15"/>
  <c r="D20" i="15"/>
  <c r="D18" i="15"/>
  <c r="D17" i="15"/>
  <c r="D16" i="15"/>
  <c r="I37" i="15" l="1"/>
  <c r="E16" i="15"/>
  <c r="G16" i="15"/>
  <c r="E18" i="15"/>
  <c r="G18" i="15"/>
  <c r="E21" i="15"/>
  <c r="G21" i="15"/>
  <c r="E23" i="15"/>
  <c r="G23" i="15"/>
  <c r="E34" i="15"/>
  <c r="G34" i="15"/>
  <c r="E38" i="15"/>
  <c r="G38" i="15"/>
  <c r="E49" i="15"/>
  <c r="G49" i="15"/>
  <c r="E35" i="15"/>
  <c r="G35" i="15"/>
  <c r="E39" i="15"/>
  <c r="G39" i="15"/>
  <c r="E44" i="15"/>
  <c r="G44" i="15"/>
  <c r="E45" i="15"/>
  <c r="G45" i="15"/>
  <c r="E19" i="15"/>
  <c r="G19" i="15"/>
  <c r="E17" i="15"/>
  <c r="G17" i="15"/>
  <c r="E20" i="15"/>
  <c r="G20" i="15"/>
  <c r="E22" i="15"/>
  <c r="G22" i="15"/>
  <c r="E33" i="15"/>
  <c r="G33" i="15"/>
  <c r="E36" i="15"/>
  <c r="G36" i="15"/>
  <c r="E40" i="15"/>
  <c r="G40" i="15"/>
  <c r="E41" i="15"/>
  <c r="G41" i="15"/>
  <c r="E48" i="15"/>
  <c r="G48" i="15"/>
  <c r="E46" i="15"/>
  <c r="G46" i="15"/>
  <c r="E47" i="15"/>
  <c r="G47" i="15"/>
  <c r="E42" i="15"/>
  <c r="G42" i="15"/>
  <c r="E24" i="15"/>
  <c r="G24" i="15"/>
  <c r="E43" i="15"/>
  <c r="G43" i="15"/>
  <c r="I43" i="15" l="1"/>
  <c r="I24" i="15"/>
  <c r="I42" i="15"/>
  <c r="I47" i="15"/>
  <c r="I46" i="15"/>
  <c r="I48" i="15"/>
  <c r="I41" i="15"/>
  <c r="I40" i="15"/>
  <c r="I36" i="15"/>
  <c r="I33" i="15"/>
  <c r="I22" i="15"/>
  <c r="I20" i="15"/>
  <c r="I17" i="15"/>
  <c r="I19" i="15"/>
  <c r="I45" i="15"/>
  <c r="I44" i="15"/>
  <c r="I39" i="15"/>
  <c r="I35" i="15"/>
  <c r="I49" i="15"/>
  <c r="I38" i="15"/>
  <c r="I34" i="15"/>
  <c r="I23" i="15"/>
  <c r="I21" i="15"/>
  <c r="I18" i="15"/>
  <c r="I16" i="15"/>
</calcChain>
</file>

<file path=xl/comments1.xml><?xml version="1.0" encoding="utf-8"?>
<comments xmlns="http://schemas.openxmlformats.org/spreadsheetml/2006/main">
  <authors>
    <author>Alexis Álvarez</author>
  </authors>
  <commentList>
    <comment ref="C4" authorId="0">
      <text>
        <r>
          <rPr>
            <b/>
            <sz val="12"/>
            <color indexed="81"/>
            <rFont val="Times New Roman"/>
            <family val="1"/>
          </rPr>
          <t xml:space="preserve">Prohibited School:  </t>
        </r>
        <r>
          <rPr>
            <sz val="12"/>
            <color indexed="81"/>
            <rFont val="Times New Roman"/>
            <family val="1"/>
          </rPr>
          <t>Necromancy</t>
        </r>
      </text>
    </comment>
    <comment ref="E4" authorId="0">
      <text>
        <r>
          <rPr>
            <b/>
            <sz val="12"/>
            <color indexed="81"/>
            <rFont val="Times New Roman"/>
            <family val="1"/>
          </rPr>
          <t xml:space="preserve">Effective Caster Level:  </t>
        </r>
        <r>
          <rPr>
            <sz val="12"/>
            <color indexed="81"/>
            <rFont val="Times New Roman"/>
            <family val="1"/>
          </rPr>
          <t>4</t>
        </r>
      </text>
    </comment>
    <comment ref="E9" authorId="0">
      <text>
        <r>
          <rPr>
            <sz val="12"/>
            <color indexed="81"/>
            <rFont val="Times New Roman"/>
            <family val="1"/>
          </rPr>
          <t>See PHB 162</t>
        </r>
      </text>
    </comment>
    <comment ref="E11" authorId="0">
      <text>
        <r>
          <rPr>
            <sz val="12"/>
            <color indexed="81"/>
            <rFont val="Times New Roman"/>
            <family val="1"/>
          </rPr>
          <t>[(2 * 6 Rogue) * 75%] + [(3 * 4 Diviner) * 75%] + [(1 * 4 Unseen Seer) * 75%] + (6 * 2 Con)</t>
        </r>
      </text>
    </comment>
    <comment ref="E12" authorId="0">
      <text>
        <r>
          <rPr>
            <sz val="12"/>
            <color indexed="81"/>
            <rFont val="Times New Roman"/>
            <family val="1"/>
          </rPr>
          <t xml:space="preserve">14 + 4 </t>
        </r>
        <r>
          <rPr>
            <i/>
            <sz val="12"/>
            <color indexed="81"/>
            <rFont val="Times New Roman"/>
            <family val="1"/>
          </rPr>
          <t>mage armor</t>
        </r>
        <r>
          <rPr>
            <sz val="12"/>
            <color indexed="81"/>
            <rFont val="Times New Roman"/>
            <family val="1"/>
          </rPr>
          <t xml:space="preserve"> +4 </t>
        </r>
        <r>
          <rPr>
            <i/>
            <sz val="12"/>
            <color indexed="81"/>
            <rFont val="Times New Roman"/>
            <family val="1"/>
          </rPr>
          <t xml:space="preserve">shield </t>
        </r>
        <r>
          <rPr>
            <sz val="12"/>
            <color indexed="81"/>
            <rFont val="Times New Roman"/>
            <family val="1"/>
          </rPr>
          <t>= 22</t>
        </r>
      </text>
    </comment>
  </commentList>
</comments>
</file>

<file path=xl/comments2.xml><?xml version="1.0" encoding="utf-8"?>
<comments xmlns="http://schemas.openxmlformats.org/spreadsheetml/2006/main">
  <authors>
    <author>Alexis Álvarez</author>
  </authors>
  <commentList>
    <comment ref="F14" authorId="0">
      <text>
        <r>
          <rPr>
            <sz val="12"/>
            <color indexed="81"/>
            <rFont val="Times New Roman"/>
            <family val="1"/>
          </rPr>
          <t>MW toolkit +2</t>
        </r>
      </text>
    </comment>
    <comment ref="F21" authorId="0">
      <text>
        <r>
          <rPr>
            <sz val="12"/>
            <color indexed="81"/>
            <rFont val="Times New Roman"/>
            <family val="1"/>
          </rPr>
          <t>Small +4
Whisper Gnome +4</t>
        </r>
      </text>
    </comment>
    <comment ref="F33" authorId="0">
      <text>
        <r>
          <rPr>
            <sz val="12"/>
            <color indexed="81"/>
            <rFont val="Times New Roman"/>
            <family val="1"/>
          </rPr>
          <t>Gnome +2</t>
        </r>
      </text>
    </comment>
    <comment ref="F34" authorId="0">
      <text>
        <r>
          <rPr>
            <sz val="12"/>
            <color indexed="81"/>
            <rFont val="Times New Roman"/>
            <family val="1"/>
          </rPr>
          <t>Gnome (Small) +4</t>
        </r>
      </text>
    </comment>
    <comment ref="F35" authorId="0">
      <text>
        <r>
          <rPr>
            <sz val="12"/>
            <color indexed="81"/>
            <rFont val="Times New Roman"/>
            <family val="1"/>
          </rPr>
          <t>MW toolkit +2</t>
        </r>
      </text>
    </comment>
    <comment ref="F44" authorId="0">
      <text>
        <r>
          <rPr>
            <sz val="12"/>
            <color indexed="81"/>
            <rFont val="Times New Roman"/>
            <family val="1"/>
          </rPr>
          <t>Gnome +2</t>
        </r>
      </text>
    </comment>
  </commentList>
</comments>
</file>

<file path=xl/comments3.xml><?xml version="1.0" encoding="utf-8"?>
<comments xmlns="http://schemas.openxmlformats.org/spreadsheetml/2006/main">
  <authors>
    <author>Alexis Álvarez</author>
  </authors>
  <commentList>
    <comment ref="D6" authorId="0">
      <text>
        <r>
          <rPr>
            <sz val="12"/>
            <color indexed="81"/>
            <rFont val="Times New Roman"/>
            <family val="1"/>
          </rPr>
          <t>Wool or fur</t>
        </r>
      </text>
    </comment>
    <comment ref="D12" authorId="0">
      <text>
        <r>
          <rPr>
            <sz val="12"/>
            <color indexed="81"/>
            <rFont val="Times New Roman"/>
            <family val="1"/>
          </rPr>
          <t>Wool or wax</t>
        </r>
      </text>
    </comment>
    <comment ref="D15" authorId="0">
      <text>
        <r>
          <rPr>
            <sz val="12"/>
            <color indexed="81"/>
            <rFont val="Times New Roman"/>
            <family val="1"/>
          </rPr>
          <t>Phosphorescent moss</t>
        </r>
      </text>
    </comment>
    <comment ref="D18" authorId="0">
      <text>
        <r>
          <rPr>
            <sz val="12"/>
            <color indexed="81"/>
            <rFont val="Times New Roman"/>
            <family val="1"/>
          </rPr>
          <t>Copper wire</t>
        </r>
      </text>
    </comment>
    <comment ref="D19" authorId="0">
      <text>
        <r>
          <rPr>
            <sz val="12"/>
            <color indexed="81"/>
            <rFont val="Times New Roman"/>
            <family val="1"/>
          </rPr>
          <t>Brass key</t>
        </r>
      </text>
    </comment>
    <comment ref="D22" authorId="0">
      <text>
        <r>
          <rPr>
            <sz val="12"/>
            <color indexed="81"/>
            <rFont val="Times New Roman"/>
            <family val="1"/>
          </rPr>
          <t>Prism, lens, or monocle</t>
        </r>
      </text>
    </comment>
    <comment ref="D23" authorId="0">
      <text>
        <r>
          <rPr>
            <sz val="12"/>
            <color indexed="81"/>
            <rFont val="Times New Roman"/>
            <family val="1"/>
          </rPr>
          <t>Miniature cloak</t>
        </r>
      </text>
    </comment>
    <comment ref="D25" authorId="0">
      <text>
        <r>
          <rPr>
            <sz val="12"/>
            <color indexed="81"/>
            <rFont val="Times New Roman"/>
            <family val="1"/>
          </rPr>
          <t>Drop of sweat</t>
        </r>
      </text>
    </comment>
    <comment ref="D26" authorId="0">
      <text>
        <r>
          <rPr>
            <sz val="12"/>
            <color indexed="81"/>
            <rFont val="Times New Roman"/>
            <family val="1"/>
          </rPr>
          <t>Soot &amp; Salt</t>
        </r>
      </text>
    </comment>
    <comment ref="D28" authorId="0">
      <text>
        <r>
          <rPr>
            <sz val="12"/>
            <color indexed="81"/>
            <rFont val="Times New Roman"/>
            <family val="1"/>
          </rPr>
          <t>Cured leather</t>
        </r>
      </text>
    </comment>
    <comment ref="D29" authorId="0">
      <text>
        <r>
          <rPr>
            <sz val="12"/>
            <color indexed="81"/>
            <rFont val="Times New Roman"/>
            <family val="1"/>
          </rPr>
          <t>Powdered silver</t>
        </r>
      </text>
    </comment>
    <comment ref="D30" authorId="0">
      <text>
        <r>
          <rPr>
            <sz val="12"/>
            <color indexed="81"/>
            <rFont val="Times New Roman"/>
            <family val="1"/>
          </rPr>
          <t>Powdered Iron</t>
        </r>
      </text>
    </comment>
    <comment ref="D32" authorId="0">
      <text>
        <r>
          <rPr>
            <sz val="12"/>
            <color indexed="81"/>
            <rFont val="Times New Roman"/>
            <family val="1"/>
          </rPr>
          <t>Sand, rose petals, or live cricket</t>
        </r>
      </text>
    </comment>
    <comment ref="D34" authorId="0">
      <text>
        <r>
          <rPr>
            <sz val="12"/>
            <color indexed="81"/>
            <rFont val="Times New Roman"/>
            <family val="1"/>
          </rPr>
          <t>Prism, lens, or monocle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have learned how to stalk and surprise creatures whose senses are very different from those of a humanoid.
</t>
        </r>
        <r>
          <rPr>
            <b/>
            <sz val="12"/>
            <color indexed="81"/>
            <rFont val="Times New Roman"/>
            <family val="1"/>
          </rPr>
          <t xml:space="preserve">Benefit: </t>
        </r>
        <r>
          <rPr>
            <sz val="12"/>
            <color indexed="81"/>
            <rFont val="Times New Roman"/>
            <family val="1"/>
          </rPr>
          <t xml:space="preserve"> When you hide, creatures with blindsense, blindsight, scent, or tremorsense must make a Listen check or a Spot check (whichever DC is higher) to notice you, just as sighted creatures would make Spot checks to detect you.  You cannot hide in plain sight unless you have that ability as a class feature.  In addition, you can flank creatures that have the all-around vision special quality.
</t>
        </r>
        <r>
          <rPr>
            <b/>
            <sz val="12"/>
            <color indexed="81"/>
            <rFont val="Times New Roman"/>
            <family val="1"/>
          </rPr>
          <t xml:space="preserve">Normal:  </t>
        </r>
        <r>
          <rPr>
            <sz val="12"/>
            <color indexed="81"/>
            <rFont val="Times New Roman"/>
            <family val="1"/>
          </rPr>
          <t>Creatures with these senses do not need to make Spot or Listen checks to notice other creatures within range.  Creatures with all-around vision can’t be flanked.
Lords of Madness 179</t>
        </r>
      </text>
    </comment>
    <comment ref="C2" authorId="0">
      <text>
        <r>
          <rPr>
            <sz val="12"/>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rFont val="Times New Roman"/>
            <family val="1"/>
          </rPr>
          <t xml:space="preserve">Caster level 1st.
</t>
        </r>
        <r>
          <rPr>
            <b/>
            <sz val="12"/>
            <color indexed="81"/>
            <rFont val="Times New Roman"/>
            <family val="1"/>
          </rPr>
          <t xml:space="preserve">Benefit:  </t>
        </r>
        <r>
          <rPr>
            <sz val="12"/>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99 - 100</t>
        </r>
      </text>
    </comment>
    <comment ref="A3" authorId="0">
      <text>
        <r>
          <rPr>
            <sz val="12"/>
            <color indexed="81"/>
            <rFont val="Times New Roman"/>
            <family val="1"/>
          </rPr>
          <t xml:space="preserve">You can fight with a weapon in each hand. You can make one extra attack each round with the second weapon.
</t>
        </r>
        <r>
          <rPr>
            <b/>
            <sz val="12"/>
            <color indexed="81"/>
            <rFont val="Times New Roman"/>
            <family val="1"/>
          </rPr>
          <t xml:space="preserve">Prerequisite:  </t>
        </r>
        <r>
          <rPr>
            <sz val="12"/>
            <color indexed="81"/>
            <rFont val="Times New Roman"/>
            <family val="1"/>
          </rPr>
          <t xml:space="preserve">Dex 15.
</t>
        </r>
        <r>
          <rPr>
            <b/>
            <sz val="12"/>
            <color indexed="81"/>
            <rFont val="Times New Roman"/>
            <family val="1"/>
          </rPr>
          <t xml:space="preserve">Benefit:  </t>
        </r>
        <r>
          <rPr>
            <sz val="12"/>
            <color indexed="81"/>
            <rFont val="Times New Roman"/>
            <family val="1"/>
          </rPr>
          <t xml:space="preserve">Your penalties on attack rolls for fighting with two weapons are reduced.  The penalty for your primary hand lessens by 2 and the one for your off hand lessens by 6.
</t>
        </r>
        <r>
          <rPr>
            <b/>
            <sz val="12"/>
            <color indexed="81"/>
            <rFont val="Times New Roman"/>
            <family val="1"/>
          </rPr>
          <t xml:space="preserve">Normal:  </t>
        </r>
        <r>
          <rPr>
            <sz val="12"/>
            <color indexed="81"/>
            <rFont val="Times New Roman"/>
            <family val="1"/>
          </rPr>
          <t xml:space="preserve">See Two-Weapon Fighting, page 160, and Table 8–10:  Two-Weapon Fighting Penalties, page 160.
</t>
        </r>
        <r>
          <rPr>
            <b/>
            <sz val="12"/>
            <color indexed="81"/>
            <rFont val="Times New Roman"/>
            <family val="1"/>
          </rPr>
          <t xml:space="preserve">Special:  </t>
        </r>
        <r>
          <rPr>
            <sz val="12"/>
            <color indexed="81"/>
            <rFont val="Times New Roman"/>
            <family val="1"/>
          </rPr>
          <t>A 2nd-level ranger who has chosen the two-weapon combat style is treated as having Two-Weapon Fighting, even if he does not have the prerequisite for it, but only when he is wearing light or no armor (see page 48).
A fighter may select Two-Weapon Fighting as one of his fighter bonus feats (see page 38).
PHB 102</t>
        </r>
      </text>
    </comment>
    <comment ref="C3"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4" authorId="0">
      <text>
        <r>
          <rPr>
            <sz val="12"/>
            <color indexed="81"/>
            <rFont val="Times New Roman"/>
            <family val="1"/>
          </rPr>
          <t xml:space="preserve">You can create wands, which hold spells (see the Dungeon Master’s Guide for rules on wands).
</t>
        </r>
        <r>
          <rPr>
            <b/>
            <sz val="12"/>
            <color indexed="81"/>
            <rFont val="Times New Roman"/>
            <family val="1"/>
          </rPr>
          <t xml:space="preserve">Prerequisite:  </t>
        </r>
        <r>
          <rPr>
            <sz val="12"/>
            <color indexed="81"/>
            <rFont val="Times New Roman"/>
            <family val="1"/>
          </rPr>
          <t xml:space="preserve">Caster level 5th.
</t>
        </r>
        <r>
          <rPr>
            <b/>
            <sz val="12"/>
            <color indexed="81"/>
            <rFont val="Times New Roman"/>
            <family val="1"/>
          </rPr>
          <t xml:space="preserve">Benefit: </t>
        </r>
        <r>
          <rPr>
            <sz val="12"/>
            <color indexed="81"/>
            <rFont val="Times New Roman"/>
            <family val="1"/>
          </rPr>
          <t xml:space="preserve"> You can create a wand of any 4th-level or lower spell that you know. Crafting a wand takes one day for each 1,000 gp in its base price.  The base price of a wand is its caster level × the spell level × 750 gp.  To craft a wand, you must spend 1/25 of this base price in XP and use up raw materials costing one-half of this base price. A newly created wand has 50 charges.
Any wand that stores a spell with a costly material component or an XP cost also carries a commensurate cost. In addition to the cost derived from the base price, you must expend fifty copies of the material component or pay fifty times the XP cost.
PHB 92</t>
        </r>
      </text>
    </comment>
    <comment ref="A7" authorId="0">
      <text>
        <r>
          <rPr>
            <sz val="12"/>
            <color indexed="81"/>
            <rFont val="Times New Roman"/>
            <family val="1"/>
          </rPr>
          <t>Hand crossbow, rapier, sap, shortbow, and short sword.
PHB 50</t>
        </r>
      </text>
    </comment>
    <comment ref="A12"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13" authorId="0">
      <text>
        <r>
          <rPr>
            <b/>
            <sz val="12"/>
            <color indexed="81"/>
            <rFont val="Times New Roman"/>
            <family val="1"/>
          </rPr>
          <t>From Rogue and Unseen Seer levels...</t>
        </r>
        <r>
          <rPr>
            <sz val="12"/>
            <color indexed="81"/>
            <rFont val="Times New Roman"/>
            <family val="1"/>
          </rPr>
          <t xml:space="preserve">
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A14"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 ref="K12"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77 - 78</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6" authorId="0">
      <text>
        <r>
          <rPr>
            <sz val="12"/>
            <color indexed="81"/>
            <rFont val="Times New Roman"/>
            <family val="1"/>
          </rPr>
          <t>This device appears to be nothing but beads on a string, sometimes with the ends tied together to form a necklace. (It does not count as an item worn around the neck for the purpose of determining which of a character’s worn magic items is effective.)  If a character holds it, however, all can see the strand as it really is—a golden chain from which hang a number of golden spheres.  The spheres are detachable by the wearer (and only by the wearer), who can easily hurl one of them up to 70 feet.  When a sphere arrives at the end of its trajectory, it detonates as a fireball spell (Reflex DC 14 half ).
Spheres come in different strengths, ranging from those that deal 2d6 points of fire damage to those that deal 10d6.  The market price of a sphere is 150 gp for each die of damage it deals (ranging from 300 gp for a 2d6 sphere to 1,500 gp for a 10d6 sphere).
Each necklace of fireballs contains a combination of spheres of various strengths.  Some traditional combinations, designated types I through VII, are detailed below.
                                                          see table in DMG 269
For example, a type III necklace has seven spheres—one 7-dice, two 5-dice, and four 3-dice fireballs.
If the necklace is being worn or carried by a character who fails her saving throw against a magical fire attack, the item must make a saving throw as well (with a save bonus of +7).  If the necklace fails to save, all its remaining spheres detonate simultaneously, often with regrettable consequences for the wearer.
DMG 269</t>
        </r>
      </text>
    </comment>
  </commentList>
</comments>
</file>

<file path=xl/sharedStrings.xml><?xml version="1.0" encoding="utf-8"?>
<sst xmlns="http://schemas.openxmlformats.org/spreadsheetml/2006/main" count="671" uniqueCount="318">
  <si>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</si>
  <si>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</si>
  <si>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</si>
  <si>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</si>
  <si>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</si>
  <si>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</si>
  <si>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</si>
  <si>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</si>
  <si>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</si>
  <si>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</si>
  <si>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</si>
  <si>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</si>
  <si>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</si>
  <si>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</si>
  <si>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</si>
  <si>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</si>
  <si>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</si>
  <si>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</si>
  <si>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</si>
  <si>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</si>
  <si>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</si>
  <si>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</si>
  <si>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</si>
  <si>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</si>
  <si>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</si>
  <si>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</si>
  <si>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</si>
  <si>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</si>
  <si>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</si>
  <si>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</si>
  <si>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</si>
  <si>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</si>
  <si>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</si>
  <si>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</si>
  <si>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</si>
  <si>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</si>
  <si>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</si>
  <si>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</si>
  <si>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</si>
  <si>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</si>
  <si>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</si>
  <si>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</si>
  <si>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</si>
  <si>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</si>
  <si>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</si>
  <si>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</si>
  <si>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</si>
  <si>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</si>
  <si>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</si>
  <si>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</si>
  <si>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</si>
  <si>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</si>
  <si>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</si>
  <si>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</si>
  <si>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</si>
  <si>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</si>
  <si>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</si>
  <si>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</si>
  <si>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</si>
  <si>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</si>
  <si>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</si>
  <si>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</si>
  <si>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</si>
  <si>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</si>
  <si>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</si>
  <si>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</si>
  <si>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</si>
  <si>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</si>
  <si>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</si>
  <si>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</si>
  <si>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</si>
  <si>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</si>
  <si>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</si>
  <si>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</si>
  <si>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</si>
  <si>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</si>
  <si>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</si>
  <si>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</si>
  <si>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</si>
  <si>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</si>
  <si>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</si>
  <si>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</si>
  <si>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</si>
  <si>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</si>
  <si>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</si>
  <si>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</si>
  <si>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</si>
  <si>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</si>
  <si>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</si>
  <si>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</si>
  <si>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</si>
  <si>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</si>
  <si>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</si>
  <si>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</si>
  <si>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</si>
  <si>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</si>
  <si>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</si>
  <si>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</si>
  <si>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</si>
  <si>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</si>
  <si>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Spell</t>
  </si>
  <si>
    <t>-</t>
  </si>
  <si>
    <t>Gnome</t>
  </si>
  <si>
    <t>Level</t>
  </si>
  <si>
    <t>DC</t>
  </si>
  <si>
    <t>Cast?</t>
  </si>
  <si>
    <t>¨</t>
  </si>
  <si>
    <t>Knowledge:  Religion</t>
  </si>
  <si>
    <t>Knowledge:  Dungeoneering</t>
  </si>
  <si>
    <t>Skill/Save</t>
  </si>
  <si>
    <t xml:space="preserve">Common, Gnomish, </t>
  </si>
  <si>
    <t>1st</t>
  </si>
  <si>
    <t>2nd</t>
  </si>
  <si>
    <t>3rd</t>
  </si>
  <si>
    <t>4th</t>
  </si>
  <si>
    <t>5th</t>
  </si>
  <si>
    <t>6th</t>
  </si>
  <si>
    <t>7th</t>
  </si>
  <si>
    <t>Subrace:</t>
  </si>
  <si>
    <t>Daily Spells by Level</t>
  </si>
  <si>
    <t>0th</t>
  </si>
  <si>
    <t>Dancing Lights</t>
  </si>
  <si>
    <t>Ghost Sound</t>
  </si>
  <si>
    <t>Prestidigitation</t>
  </si>
  <si>
    <t>Intelligence Bonus</t>
  </si>
  <si>
    <t>Racial Abilities</t>
  </si>
  <si>
    <t>+1 vs. kobolds &amp; goblinoids</t>
  </si>
  <si>
    <t>+4 dodge vs. Giant type</t>
  </si>
  <si>
    <t>Total Daily Spells</t>
  </si>
  <si>
    <t>Knowledge:  Archit./Engin.</t>
  </si>
  <si>
    <t>Knowledge:  History</t>
  </si>
  <si>
    <t>Flint &amp; Steel</t>
  </si>
  <si>
    <t>Scroll Case</t>
  </si>
  <si>
    <t>Initiative:</t>
  </si>
  <si>
    <t>1d4</t>
  </si>
  <si>
    <t>Bludgeon</t>
  </si>
  <si>
    <t>1d6</t>
  </si>
  <si>
    <t>Ranged Touch Spells</t>
  </si>
  <si>
    <t>Elven, Dwarven, Draconic</t>
  </si>
  <si>
    <t>1d3</t>
  </si>
  <si>
    <t>Gold Pieces</t>
  </si>
  <si>
    <t>Actual Speed:</t>
  </si>
  <si>
    <t>CLev</t>
  </si>
  <si>
    <t>Knowledge:  Nature</t>
  </si>
  <si>
    <t>Knowledge:  Nobility &amp; Royalty</t>
  </si>
  <si>
    <t>FF AC:</t>
  </si>
  <si>
    <t>Whisper</t>
  </si>
  <si>
    <t>Played by Bill Kmet</t>
  </si>
  <si>
    <t>Rogue</t>
  </si>
  <si>
    <t>Darkvision 60’</t>
  </si>
  <si>
    <t>Low-light Vision</t>
  </si>
  <si>
    <t>Faram</t>
  </si>
  <si>
    <t>Kithre</t>
  </si>
  <si>
    <t>Neutral Good</t>
  </si>
  <si>
    <t>Male</t>
  </si>
  <si>
    <t>30’</t>
  </si>
  <si>
    <t>Mage Hand</t>
  </si>
  <si>
    <t>Message</t>
  </si>
  <si>
    <t>Silence (on self)</t>
  </si>
  <si>
    <t>Trapfinding</t>
  </si>
  <si>
    <t>Rogue Features</t>
  </si>
  <si>
    <t>Wizard Features</t>
  </si>
  <si>
    <t>Scribe Scroll</t>
  </si>
  <si>
    <t>Summon Familiar</t>
  </si>
  <si>
    <t>Wizard Spells</t>
  </si>
  <si>
    <t>Memorized Spells</t>
  </si>
  <si>
    <t>Diviner</t>
  </si>
  <si>
    <t>Rogue 1</t>
  </si>
  <si>
    <t>Profession:  Locksmith</t>
  </si>
  <si>
    <t>Craft:  Locksmithing</t>
  </si>
  <si>
    <t>Gnome Hammer</t>
  </si>
  <si>
    <t>Simple Weapons, Rogue Weapons</t>
  </si>
  <si>
    <t>Light Armor and Shields (not Tower)</t>
  </si>
  <si>
    <t>Detect Magic</t>
  </si>
  <si>
    <t>Acid Splash</t>
  </si>
  <si>
    <t>Light</t>
  </si>
  <si>
    <t>True Strike</t>
  </si>
  <si>
    <t>Shield</t>
  </si>
  <si>
    <t>Mage Armor</t>
  </si>
  <si>
    <t>Empty Vials &amp; Stoppers</t>
  </si>
  <si>
    <t>Sack</t>
  </si>
  <si>
    <t>Traveller’s Outfit</t>
  </si>
  <si>
    <t>Belt Pouch</t>
  </si>
  <si>
    <t>Thieves’ Tools, Masterwork</t>
  </si>
  <si>
    <t>+2 to Disable Device &amp; Open Locks</t>
  </si>
  <si>
    <t>Backpack</t>
  </si>
  <si>
    <t>4</t>
  </si>
  <si>
    <t>8</t>
  </si>
  <si>
    <t>School</t>
  </si>
  <si>
    <t xml:space="preserve">Components </t>
  </si>
  <si>
    <t>Casting</t>
  </si>
  <si>
    <t>Range</t>
  </si>
  <si>
    <t>Duration</t>
  </si>
  <si>
    <t>Conjuration</t>
  </si>
  <si>
    <t>V S</t>
  </si>
  <si>
    <t>1 SA</t>
  </si>
  <si>
    <t>25’ + 2½’/lvl</t>
  </si>
  <si>
    <t>Instant</t>
  </si>
  <si>
    <t>Electric Jolt</t>
  </si>
  <si>
    <t>Evocation</t>
  </si>
  <si>
    <t>Transmutation</t>
  </si>
  <si>
    <t>Touch</t>
  </si>
  <si>
    <t>V S F</t>
  </si>
  <si>
    <t>100’ + 10’/lvl</t>
  </si>
  <si>
    <t>10 min/lvl</t>
  </si>
  <si>
    <t>Ray of Frost</t>
  </si>
  <si>
    <t>Abjuration</t>
  </si>
  <si>
    <t>1 minute</t>
  </si>
  <si>
    <t>V S M</t>
  </si>
  <si>
    <t>1 min/lvl</t>
  </si>
  <si>
    <t>1 rnd/lvl</t>
  </si>
  <si>
    <t>Spellbook</t>
  </si>
  <si>
    <t>Arcane Mark</t>
  </si>
  <si>
    <t>Universal</t>
  </si>
  <si>
    <t>1 rune</t>
  </si>
  <si>
    <t>Permanent</t>
  </si>
  <si>
    <t>Illusion</t>
  </si>
  <si>
    <t>Daze</t>
  </si>
  <si>
    <t>Enchantment</t>
  </si>
  <si>
    <t>1 round</t>
  </si>
  <si>
    <t>60’</t>
  </si>
  <si>
    <t>Detect Poison</t>
  </si>
  <si>
    <t>Divination</t>
  </si>
  <si>
    <t>Disrupt Undead</t>
  </si>
  <si>
    <t>Necromancy</t>
  </si>
  <si>
    <t>Personal</t>
  </si>
  <si>
    <t>Flare</t>
  </si>
  <si>
    <t>V</t>
  </si>
  <si>
    <t>Guidance</t>
  </si>
  <si>
    <t>Know Direction</t>
  </si>
  <si>
    <t>V M/DF</t>
  </si>
  <si>
    <t>special</t>
  </si>
  <si>
    <t>Concent.</t>
  </si>
  <si>
    <t>Mending</t>
  </si>
  <si>
    <t>10’</t>
  </si>
  <si>
    <t>Open/Close</t>
  </si>
  <si>
    <t>1 hour</t>
  </si>
  <si>
    <t>Read Magic</t>
  </si>
  <si>
    <t>Resistance</t>
  </si>
  <si>
    <t>V S M/DF</t>
  </si>
  <si>
    <t>Sonic Snap</t>
  </si>
  <si>
    <t>Touch of Fatigue</t>
  </si>
  <si>
    <t>V F</t>
  </si>
  <si>
    <t>1 hr/lvl</t>
  </si>
  <si>
    <t>Sleep</t>
  </si>
  <si>
    <t>Detect Secret Doors</t>
  </si>
  <si>
    <t>Comprehend Languages</t>
  </si>
  <si>
    <t>Whisper Gnome Spells</t>
  </si>
  <si>
    <t>x3</t>
  </si>
  <si>
    <t>Piercing</t>
  </si>
  <si>
    <t>x4</t>
  </si>
  <si>
    <t>Gnome Hooked Hammer, Blunt Head</t>
  </si>
  <si>
    <t>Gnome Hooked Hammer, Hooked Head</t>
  </si>
  <si>
    <t>Diviner Bonus</t>
  </si>
  <si>
    <t>1st:  Darkstalker</t>
  </si>
  <si>
    <t>Rogue 2</t>
  </si>
  <si>
    <t>Wands, Scrolls and Potions</t>
  </si>
  <si>
    <t>Wand of Magic Missiles</t>
  </si>
  <si>
    <t>Grapple, Unarmed Strike</t>
  </si>
  <si>
    <t>x2</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</si>
  <si>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</si>
  <si>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+3</t>
  </si>
  <si>
    <t>Value</t>
  </si>
  <si>
    <t>Scroll of Bull’s Strength</t>
  </si>
  <si>
    <t>Scroll of Cat’s Grace</t>
  </si>
  <si>
    <t>Scroll of Silence</t>
  </si>
  <si>
    <t>Scroll of See Invisibility</t>
  </si>
  <si>
    <t>Scroll of Blur</t>
  </si>
  <si>
    <t>Scroll of Flaming Sphere</t>
  </si>
  <si>
    <t>Scroll of Gust of Wind</t>
  </si>
  <si>
    <t>Reduce Person</t>
  </si>
  <si>
    <t>Protection from Evil</t>
  </si>
  <si>
    <t>Spells per Day</t>
  </si>
  <si>
    <t>See Invisibility</t>
  </si>
  <si>
    <t>PHB</t>
  </si>
  <si>
    <t>Reference</t>
  </si>
  <si>
    <t>Page</t>
  </si>
  <si>
    <t>219</t>
  </si>
  <si>
    <t/>
  </si>
  <si>
    <t>232</t>
  </si>
  <si>
    <t>246</t>
  </si>
  <si>
    <t>249</t>
  </si>
  <si>
    <t>253</t>
  </si>
  <si>
    <t>258</t>
  </si>
  <si>
    <t>269</t>
  </si>
  <si>
    <t>293</t>
  </si>
  <si>
    <t>212</t>
  </si>
  <si>
    <t>220</t>
  </si>
  <si>
    <t>280</t>
  </si>
  <si>
    <t>296</t>
  </si>
  <si>
    <t>Sonic Weapon</t>
  </si>
  <si>
    <t>Burning Sword</t>
  </si>
  <si>
    <t>Spell Compendium</t>
  </si>
  <si>
    <t>VS</t>
  </si>
  <si>
    <t>Unseen Seer</t>
  </si>
  <si>
    <t>Sneak Attack 2d6</t>
  </si>
  <si>
    <t>Effective Level</t>
  </si>
  <si>
    <t>Raw Level</t>
  </si>
  <si>
    <t>Caster Class</t>
  </si>
  <si>
    <t>Unseen Seer 1</t>
  </si>
  <si>
    <t>Diviner 1</t>
  </si>
  <si>
    <t>Diviner 2</t>
  </si>
  <si>
    <t>Diviner 3</t>
  </si>
  <si>
    <t>6th:  Craft Wand</t>
  </si>
  <si>
    <t>3rd:  Two-weapon Fighting</t>
  </si>
  <si>
    <t>Gust of Wind</t>
  </si>
  <si>
    <t>Darkness</t>
  </si>
  <si>
    <t>Locate Object</t>
  </si>
  <si>
    <t>Knock</t>
  </si>
  <si>
    <t>Evasion</t>
  </si>
  <si>
    <t>Healing Belts</t>
  </si>
  <si>
    <t>1 is in Jadin’s possession</t>
  </si>
  <si>
    <t>5 magic missiles, 1d4+1 dmg</t>
  </si>
  <si>
    <t>Necklace of Fireballs Type III</t>
  </si>
  <si>
    <r>
      <rPr>
        <b/>
        <sz val="12"/>
        <rFont val="Times New Roman"/>
        <family val="1"/>
      </rPr>
      <t>1</t>
    </r>
    <r>
      <rPr>
        <sz val="12"/>
        <rFont val="Times New Roman"/>
        <family val="1"/>
      </rPr>
      <t xml:space="preserve"> 7d6 fireball, </t>
    </r>
    <r>
      <rPr>
        <b/>
        <sz val="12"/>
        <rFont val="Times New Roman"/>
        <family val="1"/>
      </rPr>
      <t>2</t>
    </r>
    <r>
      <rPr>
        <sz val="12"/>
        <rFont val="Times New Roman"/>
        <family val="1"/>
      </rPr>
      <t xml:space="preserve"> 5d6 fireballs, and </t>
    </r>
    <r>
      <rPr>
        <b/>
        <sz val="12"/>
        <rFont val="Times New Roman"/>
        <family val="1"/>
      </rPr>
      <t>4</t>
    </r>
    <r>
      <rPr>
        <sz val="12"/>
        <rFont val="Times New Roman"/>
        <family val="1"/>
      </rPr>
      <t xml:space="preserve"> 3d6 fireballs</t>
    </r>
  </si>
  <si>
    <t>Scroll of Dispel Magic</t>
  </si>
  <si>
    <t>Equity on this page:</t>
  </si>
  <si>
    <t>Total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</si>
</sst>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sz val="12"/>
      <name val="Times New Roman"/>
      <family val="1"/>
      <charset val="1"/>
    </font>
    <font>
      <b/>
      <sz val="13"/>
      <color rgb="FF00CC00"/>
      <name val="Times New Roman"/>
      <family val="1"/>
    </font>
    <font>
      <sz val="13"/>
      <color rgb="FF0000FF"/>
      <name val="Times New Roman"/>
      <family val="1"/>
    </font>
    <font>
      <b/>
      <sz val="12"/>
      <color indexed="81"/>
      <name val="Times New Roman"/>
      <family val="1"/>
    </font>
    <font>
      <i/>
      <sz val="18"/>
      <color indexed="12"/>
      <name val="Times New Roman"/>
      <family val="1"/>
    </font>
    <font>
      <sz val="13"/>
      <name val="Wingdings"/>
      <charset val="2"/>
    </font>
    <font>
      <i/>
      <sz val="18"/>
      <color indexed="53"/>
      <name val="Times New Roman"/>
      <family val="1"/>
    </font>
    <font>
      <i/>
      <sz val="14"/>
      <color indexed="10"/>
      <name val="Times New Roman"/>
      <family val="1"/>
    </font>
    <font>
      <b/>
      <sz val="13"/>
      <color rgb="FFFF0000"/>
      <name val="Times New Roman"/>
      <family val="1"/>
    </font>
    <font>
      <b/>
      <sz val="13"/>
      <color rgb="FF7030A0"/>
      <name val="Times New Roman"/>
      <family val="1"/>
    </font>
    <font>
      <b/>
      <sz val="13"/>
      <color rgb="FF0000FF"/>
      <name val="Times New Roman"/>
      <family val="1"/>
    </font>
    <font>
      <i/>
      <sz val="22"/>
      <color rgb="FFFFC000"/>
      <name val="Times New Roman"/>
      <family val="1"/>
    </font>
    <font>
      <b/>
      <sz val="13"/>
      <color rgb="FFFFC000"/>
      <name val="Times New Roman"/>
      <family val="1"/>
    </font>
    <font>
      <sz val="13"/>
      <color rgb="FFFFC000"/>
      <name val="Times New Roman"/>
      <family val="1"/>
    </font>
    <font>
      <i/>
      <sz val="18"/>
      <color rgb="FF7030A0"/>
      <name val="Times New Roman"/>
      <family val="1"/>
    </font>
    <font>
      <b/>
      <sz val="12"/>
      <color theme="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b/>
      <i/>
      <sz val="12"/>
      <color indexed="81"/>
      <name val="Times New Roman"/>
      <family val="1"/>
    </font>
    <font>
      <i/>
      <sz val="18"/>
      <color indexed="20"/>
      <name val="Times New Roman"/>
      <family val="1"/>
    </font>
    <font>
      <i/>
      <sz val="12"/>
      <color indexed="81"/>
      <name val="Times New Roman"/>
      <family val="1"/>
    </font>
  </fonts>
  <fills count="1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s>
  <borders count="13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double">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1" fillId="0" borderId="0"/>
    <xf numFmtId="0" fontId="37" fillId="0" borderId="0" applyFill="0" applyBorder="0"/>
    <xf numFmtId="0" fontId="2" fillId="0" borderId="0"/>
    <xf numFmtId="9" fontId="2" fillId="0" borderId="0" applyFont="0" applyFill="0" applyBorder="0" applyAlignment="0" applyProtection="0"/>
  </cellStyleXfs>
  <cellXfs count="484">
    <xf numFmtId="0" fontId="0" fillId="0" borderId="0" xfId="0"/>
    <xf numFmtId="0" fontId="39" fillId="0" borderId="31" xfId="0" applyFont="1" applyFill="1" applyBorder="1" applyAlignment="1">
      <alignment horizontal="centerContinuous" vertical="center" wrapText="1"/>
    </xf>
    <xf numFmtId="0" fontId="47" fillId="0" borderId="31" xfId="0" applyFont="1" applyBorder="1" applyAlignment="1">
      <alignment horizontal="centerContinuous" vertical="center" wrapText="1"/>
    </xf>
    <xf numFmtId="0" fontId="56" fillId="0" borderId="31" xfId="0" applyFont="1" applyBorder="1" applyAlignment="1">
      <alignment horizontal="centerContinuous" vertical="center" wrapText="1"/>
    </xf>
    <xf numFmtId="0" fontId="12" fillId="3" borderId="77" xfId="0" applyFont="1" applyFill="1" applyBorder="1" applyAlignment="1">
      <alignment horizontal="centerContinuous" vertical="center"/>
    </xf>
    <xf numFmtId="0" fontId="12" fillId="3" borderId="36" xfId="0"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52" fillId="10" borderId="35" xfId="0" applyNumberFormat="1" applyFont="1" applyFill="1" applyBorder="1" applyAlignment="1">
      <alignment horizontal="center" vertical="center" wrapText="1"/>
    </xf>
    <xf numFmtId="0" fontId="12" fillId="3" borderId="78" xfId="0" applyFont="1" applyFill="1" applyBorder="1" applyAlignment="1">
      <alignment horizontal="center" vertical="center"/>
    </xf>
    <xf numFmtId="0" fontId="4" fillId="0" borderId="0" xfId="0" applyFont="1" applyBorder="1" applyAlignment="1">
      <alignment vertical="center"/>
    </xf>
    <xf numFmtId="0" fontId="2" fillId="0" borderId="83" xfId="0" applyFont="1" applyFill="1" applyBorder="1" applyAlignment="1">
      <alignment horizontal="center" vertical="center"/>
    </xf>
    <xf numFmtId="0" fontId="2" fillId="0" borderId="83" xfId="0" quotePrefix="1" applyFont="1" applyFill="1" applyBorder="1" applyAlignment="1">
      <alignment horizontal="center" vertical="center" wrapText="1"/>
    </xf>
    <xf numFmtId="49" fontId="2" fillId="0" borderId="83" xfId="2" applyNumberFormat="1" applyFont="1" applyFill="1" applyBorder="1" applyAlignment="1">
      <alignment horizontal="center" vertical="center"/>
    </xf>
    <xf numFmtId="0" fontId="2" fillId="0" borderId="83" xfId="0" applyFont="1" applyFill="1" applyBorder="1" applyAlignment="1">
      <alignment horizontal="center" vertical="center" shrinkToFit="1"/>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7" xfId="0" quotePrefix="1" applyFont="1" applyFill="1" applyBorder="1" applyAlignment="1">
      <alignment horizontal="center" vertical="center" wrapText="1"/>
    </xf>
    <xf numFmtId="49" fontId="2" fillId="8" borderId="87" xfId="2" applyNumberFormat="1" applyFont="1" applyFill="1" applyBorder="1" applyAlignment="1">
      <alignment horizontal="center" vertical="center"/>
    </xf>
    <xf numFmtId="0" fontId="2" fillId="8" borderId="87" xfId="0" applyFont="1" applyFill="1" applyBorder="1" applyAlignment="1">
      <alignment horizontal="center" vertical="center" shrinkToFit="1"/>
    </xf>
    <xf numFmtId="164" fontId="2" fillId="8" borderId="87" xfId="0" applyNumberFormat="1" applyFont="1" applyFill="1" applyBorder="1" applyAlignment="1">
      <alignment horizontal="center" vertical="center"/>
    </xf>
    <xf numFmtId="164" fontId="5" fillId="8" borderId="88" xfId="0" applyNumberFormat="1" applyFont="1" applyFill="1" applyBorder="1" applyAlignment="1">
      <alignment horizontal="center" vertical="center"/>
    </xf>
    <xf numFmtId="0" fontId="5" fillId="8" borderId="89" xfId="0" applyFont="1" applyFill="1" applyBorder="1" applyAlignment="1">
      <alignment horizontal="center" vertical="center"/>
    </xf>
    <xf numFmtId="1" fontId="58" fillId="10" borderId="52" xfId="0" applyNumberFormat="1" applyFont="1" applyFill="1" applyBorder="1" applyAlignment="1">
      <alignment horizontal="center" vertical="center"/>
    </xf>
    <xf numFmtId="1" fontId="5" fillId="8" borderId="88" xfId="0" applyNumberFormat="1" applyFont="1" applyFill="1" applyBorder="1" applyAlignment="1">
      <alignment horizontal="center" vertical="center"/>
    </xf>
    <xf numFmtId="9" fontId="7" fillId="0" borderId="26" xfId="10"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9" fontId="7" fillId="0" borderId="15" xfId="2" applyFont="1" applyFill="1" applyBorder="1" applyAlignment="1">
      <alignment horizontal="center" vertical="center" shrinkToFit="1"/>
    </xf>
    <xf numFmtId="0" fontId="7" fillId="0" borderId="13" xfId="0" applyFont="1" applyFill="1" applyBorder="1" applyAlignment="1">
      <alignment horizontal="center" vertical="center" shrinkToFit="1"/>
    </xf>
    <xf numFmtId="9" fontId="7" fillId="0" borderId="52" xfId="2"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2" fillId="0" borderId="26" xfId="2" applyNumberFormat="1" applyFont="1" applyFill="1" applyBorder="1" applyAlignment="1">
      <alignment horizontal="center" vertical="center" shrinkToFit="1"/>
    </xf>
    <xf numFmtId="0" fontId="7" fillId="0" borderId="27" xfId="0" applyNumberFormat="1" applyFont="1" applyFill="1" applyBorder="1" applyAlignment="1">
      <alignment horizontal="center" vertical="center" wrapText="1"/>
    </xf>
    <xf numFmtId="0" fontId="7" fillId="14" borderId="25" xfId="0" applyFont="1" applyFill="1" applyBorder="1" applyAlignment="1">
      <alignment horizontal="center" vertical="center" wrapText="1"/>
    </xf>
    <xf numFmtId="9" fontId="7" fillId="0" borderId="25" xfId="2" applyFont="1" applyFill="1" applyBorder="1" applyAlignment="1">
      <alignment horizontal="center" vertical="center" shrinkToFit="1"/>
    </xf>
    <xf numFmtId="9" fontId="7" fillId="0" borderId="46" xfId="2"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46" xfId="2" applyNumberFormat="1" applyFont="1" applyBorder="1" applyAlignment="1">
      <alignment horizontal="center" vertical="center" shrinkToFit="1"/>
    </xf>
    <xf numFmtId="0" fontId="7" fillId="0" borderId="33" xfId="0" applyNumberFormat="1" applyFont="1" applyFill="1" applyBorder="1" applyAlignment="1">
      <alignment horizontal="center" vertical="center" wrapText="1"/>
    </xf>
    <xf numFmtId="164" fontId="2" fillId="9" borderId="83" xfId="0" applyNumberFormat="1" applyFont="1" applyFill="1" applyBorder="1" applyAlignment="1">
      <alignment horizontal="center" vertical="center"/>
    </xf>
    <xf numFmtId="0" fontId="4"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87" xfId="0" quotePrefix="1" applyFont="1" applyFill="1" applyBorder="1" applyAlignment="1">
      <alignment horizontal="center" vertical="center" wrapText="1"/>
    </xf>
    <xf numFmtId="49" fontId="2" fillId="0" borderId="87" xfId="2" applyNumberFormat="1" applyFont="1" applyFill="1" applyBorder="1" applyAlignment="1">
      <alignment horizontal="center" vertical="center"/>
    </xf>
    <xf numFmtId="0" fontId="2" fillId="0" borderId="87" xfId="0" applyFont="1" applyFill="1" applyBorder="1" applyAlignment="1">
      <alignment horizontal="center" vertical="center" shrinkToFit="1"/>
    </xf>
    <xf numFmtId="164" fontId="2" fillId="0" borderId="87" xfId="0" applyNumberFormat="1" applyFont="1" applyFill="1" applyBorder="1" applyAlignment="1">
      <alignment horizontal="center" vertical="center"/>
    </xf>
    <xf numFmtId="1" fontId="58" fillId="10" borderId="88" xfId="0" applyNumberFormat="1" applyFont="1" applyFill="1" applyBorder="1" applyAlignment="1">
      <alignment horizontal="center" vertical="center"/>
    </xf>
    <xf numFmtId="1" fontId="2" fillId="0" borderId="88" xfId="0" applyNumberFormat="1" applyFont="1" applyBorder="1" applyAlignment="1">
      <alignment horizontal="center" vertical="center"/>
    </xf>
    <xf numFmtId="1" fontId="58" fillId="10" borderId="8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5" fillId="0" borderId="91" xfId="0" quotePrefix="1" applyFont="1" applyFill="1" applyBorder="1" applyAlignment="1">
      <alignment horizontal="center" vertical="center" wrapText="1"/>
    </xf>
    <xf numFmtId="49" fontId="2" fillId="0" borderId="91" xfId="2" applyNumberFormat="1" applyFont="1" applyFill="1" applyBorder="1" applyAlignment="1">
      <alignment horizontal="center" vertical="center"/>
    </xf>
    <xf numFmtId="0" fontId="2" fillId="0" borderId="91" xfId="0" applyFont="1" applyFill="1" applyBorder="1" applyAlignment="1">
      <alignment horizontal="center" vertical="center" shrinkToFit="1"/>
    </xf>
    <xf numFmtId="164" fontId="2" fillId="0" borderId="91" xfId="0" applyNumberFormat="1" applyFont="1" applyFill="1" applyBorder="1" applyAlignment="1">
      <alignment horizontal="center" vertical="center"/>
    </xf>
    <xf numFmtId="0" fontId="2" fillId="0" borderId="89" xfId="0" quotePrefix="1" applyFont="1" applyBorder="1" applyAlignment="1">
      <alignment horizontal="center" vertical="center"/>
    </xf>
    <xf numFmtId="0" fontId="2" fillId="0" borderId="85" xfId="0" quotePrefix="1" applyFont="1" applyBorder="1" applyAlignment="1">
      <alignment horizontal="center" vertical="center"/>
    </xf>
    <xf numFmtId="0" fontId="4" fillId="0" borderId="82" xfId="0" applyFont="1" applyFill="1" applyBorder="1" applyAlignment="1">
      <alignment horizontal="center" vertical="center"/>
    </xf>
    <xf numFmtId="1" fontId="5" fillId="0" borderId="88" xfId="0" applyNumberFormat="1" applyFont="1" applyFill="1" applyBorder="1" applyAlignment="1">
      <alignment horizontal="center" vertical="center"/>
    </xf>
    <xf numFmtId="1" fontId="5" fillId="0" borderId="84" xfId="0" applyNumberFormat="1" applyFont="1" applyFill="1" applyBorder="1" applyAlignment="1">
      <alignment horizontal="center" vertical="center"/>
    </xf>
    <xf numFmtId="1" fontId="5" fillId="0" borderId="92" xfId="0" applyNumberFormat="1" applyFont="1" applyFill="1" applyBorder="1" applyAlignment="1">
      <alignment horizontal="center" vertical="center"/>
    </xf>
    <xf numFmtId="0" fontId="2" fillId="0" borderId="117" xfId="0" quotePrefix="1" applyFont="1" applyFill="1" applyBorder="1" applyAlignment="1">
      <alignment horizontal="center" vertical="center"/>
    </xf>
    <xf numFmtId="164" fontId="2" fillId="0" borderId="54" xfId="0" applyNumberFormat="1" applyFont="1" applyFill="1" applyBorder="1" applyAlignment="1">
      <alignment horizontal="center" vertical="center"/>
    </xf>
    <xf numFmtId="164" fontId="2" fillId="9" borderId="34" xfId="0" applyNumberFormat="1" applyFont="1" applyFill="1" applyBorder="1" applyAlignment="1">
      <alignment horizontal="center" vertical="center"/>
    </xf>
    <xf numFmtId="164" fontId="2" fillId="0" borderId="47" xfId="0" applyNumberFormat="1" applyFont="1" applyFill="1" applyBorder="1" applyAlignment="1">
      <alignment horizontal="center" vertical="center"/>
    </xf>
    <xf numFmtId="164" fontId="2" fillId="8" borderId="54" xfId="0"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wrapText="1"/>
    </xf>
    <xf numFmtId="0" fontId="3" fillId="0" borderId="0" xfId="0" applyFont="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5" fillId="0" borderId="0" xfId="0" applyFont="1" applyBorder="1" applyAlignment="1">
      <alignment horizontal="center" vertical="center"/>
    </xf>
    <xf numFmtId="0" fontId="2" fillId="0" borderId="97" xfId="0" applyFont="1" applyBorder="1" applyAlignment="1">
      <alignment horizontal="center" vertical="center" shrinkToFit="1"/>
    </xf>
    <xf numFmtId="0" fontId="2" fillId="0" borderId="101"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2" xfId="0" applyFont="1" applyBorder="1" applyAlignment="1">
      <alignment horizontal="left" vertical="center" shrinkToFit="1"/>
    </xf>
    <xf numFmtId="0" fontId="2" fillId="0" borderId="57" xfId="0" applyFont="1" applyFill="1" applyBorder="1" applyAlignment="1">
      <alignment horizontal="center" vertical="center" shrinkToFit="1"/>
    </xf>
    <xf numFmtId="0" fontId="2" fillId="0" borderId="71" xfId="0" applyFont="1" applyBorder="1" applyAlignment="1">
      <alignment horizontal="center" vertical="center" shrinkToFit="1"/>
    </xf>
    <xf numFmtId="164" fontId="2" fillId="0" borderId="38" xfId="0" applyNumberFormat="1" applyFont="1" applyBorder="1" applyAlignment="1">
      <alignment horizontal="center" vertical="center" shrinkToFit="1"/>
    </xf>
    <xf numFmtId="0" fontId="5" fillId="0" borderId="38" xfId="0" applyFont="1" applyBorder="1" applyAlignment="1">
      <alignment horizontal="left" vertical="center"/>
    </xf>
    <xf numFmtId="0" fontId="5" fillId="0" borderId="39" xfId="0" applyFont="1" applyBorder="1" applyAlignment="1">
      <alignment horizontal="left" vertical="center" shrinkToFit="1"/>
    </xf>
    <xf numFmtId="164" fontId="5" fillId="0" borderId="38" xfId="0" applyNumberFormat="1" applyFont="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72" xfId="0" applyFont="1" applyBorder="1" applyAlignment="1">
      <alignment horizontal="center" vertical="center" shrinkToFit="1"/>
    </xf>
    <xf numFmtId="164" fontId="5" fillId="0" borderId="40" xfId="0" applyNumberFormat="1" applyFont="1" applyBorder="1" applyAlignment="1">
      <alignment horizontal="center" vertical="center" shrinkToFit="1"/>
    </xf>
    <xf numFmtId="0" fontId="5" fillId="0" borderId="40" xfId="0" applyFont="1" applyBorder="1" applyAlignment="1">
      <alignment horizontal="left" vertical="center"/>
    </xf>
    <xf numFmtId="0" fontId="5" fillId="0" borderId="41"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97" xfId="0" applyFont="1" applyFill="1" applyBorder="1" applyAlignment="1">
      <alignment horizontal="center" vertical="center" shrinkToFit="1"/>
    </xf>
    <xf numFmtId="0" fontId="2" fillId="0" borderId="43"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0" fontId="2" fillId="0" borderId="43" xfId="0" applyFont="1" applyBorder="1" applyAlignment="1">
      <alignment horizontal="left" vertical="center"/>
    </xf>
    <xf numFmtId="0" fontId="2" fillId="0" borderId="38"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115" xfId="0" applyFont="1" applyFill="1" applyBorder="1" applyAlignment="1">
      <alignment horizontal="center" vertical="center" shrinkToFit="1"/>
    </xf>
    <xf numFmtId="0" fontId="2" fillId="0" borderId="102" xfId="0" applyFont="1" applyBorder="1" applyAlignment="1">
      <alignment horizontal="center" vertical="center" shrinkToFit="1"/>
    </xf>
    <xf numFmtId="164" fontId="5" fillId="0" borderId="102" xfId="0" applyNumberFormat="1" applyFont="1" applyBorder="1" applyAlignment="1">
      <alignment horizontal="center" vertical="center" shrinkToFit="1"/>
    </xf>
    <xf numFmtId="0" fontId="5" fillId="0" borderId="102" xfId="0" applyFont="1" applyBorder="1" applyAlignment="1">
      <alignment horizontal="left" vertical="center"/>
    </xf>
    <xf numFmtId="0" fontId="2" fillId="0" borderId="116" xfId="0" applyFont="1" applyBorder="1" applyAlignment="1">
      <alignment horizontal="left" vertical="center" shrinkToFit="1"/>
    </xf>
    <xf numFmtId="0" fontId="2" fillId="0" borderId="98" xfId="0" applyFont="1" applyBorder="1" applyAlignment="1">
      <alignment horizontal="center" vertical="center" shrinkToFit="1"/>
    </xf>
    <xf numFmtId="0" fontId="2" fillId="0" borderId="40" xfId="0" applyFont="1" applyBorder="1" applyAlignment="1">
      <alignment horizontal="center" vertical="center" shrinkToFit="1"/>
    </xf>
    <xf numFmtId="164" fontId="5"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57" fillId="10" borderId="22"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31" xfId="0" applyFont="1" applyFill="1" applyBorder="1" applyAlignment="1">
      <alignment horizontal="center" vertical="center"/>
    </xf>
    <xf numFmtId="1" fontId="58" fillId="10" borderId="92" xfId="0" applyNumberFormat="1" applyFont="1" applyFill="1" applyBorder="1" applyAlignment="1">
      <alignment horizontal="center" vertical="center"/>
    </xf>
    <xf numFmtId="1" fontId="2" fillId="0" borderId="92"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44" xfId="0" applyFont="1" applyBorder="1" applyAlignment="1">
      <alignment horizontal="center" vertical="center"/>
    </xf>
    <xf numFmtId="49"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xf>
    <xf numFmtId="1" fontId="2" fillId="0" borderId="46" xfId="0" applyNumberFormat="1" applyFont="1" applyFill="1" applyBorder="1" applyAlignment="1">
      <alignment horizontal="center" vertical="center"/>
    </xf>
    <xf numFmtId="1" fontId="58" fillId="10" borderId="24" xfId="0" applyNumberFormat="1" applyFont="1" applyFill="1" applyBorder="1" applyAlignment="1">
      <alignment horizontal="center" vertical="center"/>
    </xf>
    <xf numFmtId="0" fontId="5" fillId="0" borderId="33" xfId="0" applyFont="1" applyBorder="1" applyAlignment="1">
      <alignment horizontal="center" vertical="center"/>
    </xf>
    <xf numFmtId="164" fontId="2" fillId="0" borderId="55" xfId="0" applyNumberFormat="1" applyFont="1" applyBorder="1" applyAlignment="1">
      <alignment horizontal="center" vertical="center"/>
    </xf>
    <xf numFmtId="0" fontId="5"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94" xfId="0" applyFont="1" applyFill="1" applyBorder="1" applyAlignment="1">
      <alignment horizontal="centerContinuous" vertical="center"/>
    </xf>
    <xf numFmtId="0" fontId="22" fillId="7" borderId="48" xfId="0" applyFont="1" applyFill="1" applyBorder="1" applyAlignment="1">
      <alignment horizontal="centerContinuous" vertical="center"/>
    </xf>
    <xf numFmtId="0" fontId="4" fillId="0" borderId="45" xfId="0" applyFont="1" applyFill="1" applyBorder="1" applyAlignment="1">
      <alignment horizontal="center" vertical="center" shrinkToFit="1"/>
    </xf>
    <xf numFmtId="0" fontId="5" fillId="0" borderId="13" xfId="0" applyFont="1" applyFill="1" applyBorder="1" applyAlignment="1">
      <alignment horizontal="center" vertical="center"/>
    </xf>
    <xf numFmtId="0" fontId="2" fillId="0" borderId="13" xfId="0" quotePrefix="1" applyFont="1" applyFill="1" applyBorder="1" applyAlignment="1">
      <alignment horizontal="center" vertical="center"/>
    </xf>
    <xf numFmtId="0" fontId="2" fillId="0" borderId="13" xfId="0" applyFont="1" applyFill="1" applyBorder="1" applyAlignment="1">
      <alignment horizontal="center" vertical="center"/>
    </xf>
    <xf numFmtId="9" fontId="2" fillId="0" borderId="13" xfId="0" applyNumberFormat="1" applyFont="1" applyFill="1" applyBorder="1" applyAlignment="1">
      <alignment horizontal="center" vertical="center"/>
    </xf>
    <xf numFmtId="49" fontId="2" fillId="0" borderId="13" xfId="0" quotePrefix="1"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64" fontId="2" fillId="0" borderId="52" xfId="0" applyNumberFormat="1" applyFont="1" applyFill="1" applyBorder="1" applyAlignment="1">
      <alignment horizontal="centerContinuous" vertical="center"/>
    </xf>
    <xf numFmtId="164" fontId="2" fillId="0" borderId="95" xfId="0" applyNumberFormat="1" applyFont="1" applyFill="1" applyBorder="1" applyAlignment="1">
      <alignment horizontal="centerContinuous" vertical="center"/>
    </xf>
    <xf numFmtId="0" fontId="5" fillId="0" borderId="53" xfId="0" quotePrefix="1" applyFont="1" applyFill="1" applyBorder="1" applyAlignment="1">
      <alignment horizontal="centerContinuous" vertical="center"/>
    </xf>
    <xf numFmtId="164" fontId="5" fillId="0" borderId="119" xfId="0" applyNumberFormat="1" applyFont="1" applyFill="1" applyBorder="1" applyAlignment="1">
      <alignment horizontal="center" vertical="center"/>
    </xf>
    <xf numFmtId="0" fontId="2" fillId="0" borderId="91" xfId="0" quotePrefix="1" applyFont="1" applyFill="1" applyBorder="1" applyAlignment="1">
      <alignment horizontal="center" vertical="center"/>
    </xf>
    <xf numFmtId="9" fontId="5" fillId="0" borderId="91"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6" xfId="0" applyNumberFormat="1" applyFont="1" applyFill="1" applyBorder="1" applyAlignment="1">
      <alignment horizontal="centerContinuous" vertical="center"/>
    </xf>
    <xf numFmtId="0" fontId="5" fillId="0" borderId="93"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2" fillId="0" borderId="103" xfId="0" applyFont="1" applyFill="1" applyBorder="1" applyAlignment="1">
      <alignment horizontal="centerContinuous" vertical="center"/>
    </xf>
    <xf numFmtId="0" fontId="2" fillId="0" borderId="104" xfId="0" applyFont="1" applyFill="1" applyBorder="1" applyAlignment="1">
      <alignment horizontal="centerContinuous" vertical="center"/>
    </xf>
    <xf numFmtId="0" fontId="2" fillId="0" borderId="88" xfId="0" applyFont="1" applyFill="1" applyBorder="1" applyAlignment="1">
      <alignment horizontal="centerContinuous" vertical="center"/>
    </xf>
    <xf numFmtId="49" fontId="2" fillId="0" borderId="88" xfId="0" applyNumberFormat="1" applyFont="1" applyFill="1" applyBorder="1" applyAlignment="1">
      <alignment horizontal="center" vertical="center"/>
    </xf>
    <xf numFmtId="49" fontId="2" fillId="0" borderId="88" xfId="0" applyNumberFormat="1" applyFont="1" applyFill="1" applyBorder="1" applyAlignment="1">
      <alignment horizontal="centerContinuous" vertical="center"/>
    </xf>
    <xf numFmtId="49" fontId="2" fillId="0" borderId="105" xfId="0" applyNumberFormat="1" applyFont="1" applyFill="1" applyBorder="1" applyAlignment="1">
      <alignment horizontal="centerContinuous"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108" xfId="0" applyFont="1" applyFill="1" applyBorder="1" applyAlignment="1">
      <alignment horizontal="centerContinuous" vertical="center"/>
    </xf>
    <xf numFmtId="0" fontId="2" fillId="0" borderId="84" xfId="0" applyFont="1" applyFill="1" applyBorder="1" applyAlignment="1">
      <alignment horizontal="centerContinuous" vertical="center"/>
    </xf>
    <xf numFmtId="164"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109" xfId="0" applyNumberFormat="1" applyFont="1" applyFill="1" applyBorder="1" applyAlignment="1">
      <alignment horizontal="centerContinuous" vertical="center"/>
    </xf>
    <xf numFmtId="0" fontId="2" fillId="0" borderId="110" xfId="0" applyFont="1" applyFill="1" applyBorder="1" applyAlignment="1">
      <alignment horizontal="centerContinuous" vertical="center"/>
    </xf>
    <xf numFmtId="164" fontId="2" fillId="0" borderId="34" xfId="0" applyNumberFormat="1" applyFont="1" applyFill="1" applyBorder="1" applyAlignment="1">
      <alignment horizontal="center" vertical="center"/>
    </xf>
    <xf numFmtId="0" fontId="2" fillId="0" borderId="111" xfId="0" applyFont="1" applyFill="1" applyBorder="1" applyAlignment="1">
      <alignment horizontal="centerContinuous" vertical="center"/>
    </xf>
    <xf numFmtId="0" fontId="5" fillId="0" borderId="112" xfId="0" applyFont="1" applyFill="1" applyBorder="1" applyAlignment="1">
      <alignment horizontal="centerContinuous" vertical="center"/>
    </xf>
    <xf numFmtId="0" fontId="5" fillId="0" borderId="92" xfId="0" applyFont="1" applyFill="1" applyBorder="1" applyAlignment="1">
      <alignment horizontal="centerContinuous" vertical="center"/>
    </xf>
    <xf numFmtId="49" fontId="2" fillId="0" borderId="91" xfId="0" applyNumberFormat="1" applyFont="1" applyFill="1" applyBorder="1" applyAlignment="1">
      <alignment horizontal="center" vertical="center"/>
    </xf>
    <xf numFmtId="49" fontId="2" fillId="0" borderId="92" xfId="0" applyNumberFormat="1" applyFont="1" applyFill="1" applyBorder="1" applyAlignment="1">
      <alignment horizontal="centerContinuous" vertical="center"/>
    </xf>
    <xf numFmtId="49" fontId="2" fillId="0" borderId="96" xfId="0" applyNumberFormat="1" applyFont="1" applyFill="1" applyBorder="1" applyAlignment="1">
      <alignment horizontal="centerContinuous" vertical="center"/>
    </xf>
    <xf numFmtId="0" fontId="22" fillId="7" borderId="99" xfId="0" applyFont="1" applyFill="1" applyBorder="1" applyAlignment="1">
      <alignment horizontal="center" vertical="center"/>
    </xf>
    <xf numFmtId="0" fontId="22" fillId="7" borderId="100" xfId="0" applyFont="1" applyFill="1" applyBorder="1" applyAlignment="1">
      <alignment horizontal="centerContinuous" vertical="center"/>
    </xf>
    <xf numFmtId="0" fontId="2" fillId="0" borderId="103" xfId="0" applyFont="1" applyFill="1" applyBorder="1" applyAlignment="1">
      <alignment horizontal="centerContinuous" vertical="center" shrinkToFit="1"/>
    </xf>
    <xf numFmtId="0" fontId="22" fillId="0" borderId="105" xfId="0" applyFont="1" applyFill="1" applyBorder="1" applyAlignment="1">
      <alignment horizontal="centerContinuous" vertical="center"/>
    </xf>
    <xf numFmtId="0" fontId="38" fillId="0" borderId="31" xfId="0" applyFont="1" applyFill="1" applyBorder="1" applyAlignment="1">
      <alignment horizontal="centerContinuous" vertical="center"/>
    </xf>
    <xf numFmtId="0" fontId="7" fillId="0" borderId="0" xfId="0" applyFont="1" applyFill="1" applyBorder="1" applyAlignment="1">
      <alignment horizontal="center" vertical="center" wrapText="1"/>
    </xf>
    <xf numFmtId="0" fontId="54" fillId="0" borderId="31" xfId="0" applyFont="1" applyBorder="1" applyAlignment="1">
      <alignment horizontal="centerContinuous" vertical="center"/>
    </xf>
    <xf numFmtId="0" fontId="7" fillId="0" borderId="0" xfId="0" applyFont="1" applyFill="1" applyBorder="1" applyAlignment="1">
      <alignment vertical="center" wrapText="1"/>
    </xf>
    <xf numFmtId="0" fontId="28" fillId="0" borderId="34" xfId="0" applyFont="1" applyFill="1" applyBorder="1" applyAlignment="1">
      <alignment horizontal="centerContinuous" vertical="center"/>
    </xf>
    <xf numFmtId="0" fontId="42" fillId="0" borderId="54" xfId="0" applyFont="1" applyFill="1" applyBorder="1" applyAlignment="1">
      <alignment horizontal="center" vertical="center" shrinkToFit="1"/>
    </xf>
    <xf numFmtId="0" fontId="60" fillId="0" borderId="47"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7" fillId="0" borderId="34"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81"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46" fillId="0" borderId="31" xfId="0" applyFont="1" applyBorder="1" applyAlignment="1">
      <alignment horizontal="centerContinuous" vertical="center"/>
    </xf>
    <xf numFmtId="0" fontId="60" fillId="0" borderId="34" xfId="0" applyFont="1" applyFill="1" applyBorder="1" applyAlignment="1">
      <alignment horizontal="center" vertical="center" shrinkToFit="1"/>
    </xf>
    <xf numFmtId="0" fontId="7" fillId="0" borderId="81" xfId="0" quotePrefix="1" applyFont="1" applyFill="1" applyBorder="1" applyAlignment="1">
      <alignment horizontal="centerContinuous" vertical="center"/>
    </xf>
    <xf numFmtId="0" fontId="17" fillId="0" borderId="55" xfId="0" applyFont="1" applyFill="1" applyBorder="1" applyAlignment="1">
      <alignment horizontal="center" vertical="center" shrinkToFit="1"/>
    </xf>
    <xf numFmtId="0" fontId="7" fillId="0" borderId="55" xfId="0" quotePrefix="1" applyFont="1" applyFill="1" applyBorder="1" applyAlignment="1">
      <alignment horizontal="centerContinuous" vertical="center"/>
    </xf>
    <xf numFmtId="0" fontId="54" fillId="0" borderId="60" xfId="0" applyFont="1" applyBorder="1" applyAlignment="1">
      <alignment horizontal="centerContinuous" vertical="center" wrapText="1"/>
    </xf>
    <xf numFmtId="0" fontId="16" fillId="0" borderId="61" xfId="0" applyFont="1" applyBorder="1" applyAlignment="1">
      <alignment horizontal="centerContinuous" vertical="center" wrapText="1"/>
    </xf>
    <xf numFmtId="0" fontId="16" fillId="0" borderId="62" xfId="0" applyFont="1" applyBorder="1" applyAlignment="1">
      <alignment horizontal="centerContinuous" vertical="center" wrapText="1"/>
    </xf>
    <xf numFmtId="0" fontId="2" fillId="0" borderId="0" xfId="0" applyFont="1" applyBorder="1" applyAlignment="1">
      <alignment vertical="center" wrapText="1"/>
    </xf>
    <xf numFmtId="0" fontId="54"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2" fillId="10" borderId="58" xfId="0" applyFont="1" applyFill="1" applyBorder="1" applyAlignment="1">
      <alignment horizontal="centerContinuous" vertical="center" wrapText="1"/>
    </xf>
    <xf numFmtId="0" fontId="12" fillId="10" borderId="79" xfId="0" applyFont="1" applyFill="1" applyBorder="1" applyAlignment="1">
      <alignment horizontal="center" vertical="center" wrapText="1"/>
    </xf>
    <xf numFmtId="0" fontId="12" fillId="10" borderId="63"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7" fillId="0" borderId="1" xfId="0" applyFont="1" applyBorder="1" applyAlignment="1">
      <alignment horizontal="center" vertical="center" shrinkToFit="1"/>
    </xf>
    <xf numFmtId="0" fontId="7" fillId="0" borderId="25" xfId="0" applyFont="1" applyBorder="1" applyAlignment="1">
      <alignment horizontal="center" vertical="center"/>
    </xf>
    <xf numFmtId="49" fontId="7" fillId="0" borderId="25" xfId="0" applyNumberFormat="1" applyFont="1" applyBorder="1" applyAlignment="1">
      <alignment horizontal="center" vertical="center"/>
    </xf>
    <xf numFmtId="0" fontId="45" fillId="5" borderId="27" xfId="2" applyNumberFormat="1" applyFont="1" applyFill="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7" xfId="0" applyFont="1" applyBorder="1" applyAlignment="1">
      <alignment horizontal="righ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4" fillId="0" borderId="34" xfId="0" applyFont="1" applyBorder="1" applyAlignment="1">
      <alignment horizontal="right" vertical="center"/>
    </xf>
    <xf numFmtId="0" fontId="2" fillId="0" borderId="71" xfId="0" applyFont="1" applyBorder="1" applyAlignment="1">
      <alignment horizontal="center" vertical="center" wrapText="1"/>
    </xf>
    <xf numFmtId="0" fontId="2" fillId="11" borderId="38" xfId="0" applyFont="1" applyFill="1" applyBorder="1" applyAlignment="1">
      <alignment horizontal="center" vertical="center" wrapText="1"/>
    </xf>
    <xf numFmtId="0" fontId="2" fillId="11" borderId="39" xfId="0" applyFont="1" applyFill="1" applyBorder="1" applyAlignment="1">
      <alignment horizontal="center" vertical="center" wrapText="1"/>
    </xf>
    <xf numFmtId="0" fontId="7" fillId="0" borderId="58" xfId="0" applyFont="1" applyBorder="1" applyAlignment="1">
      <alignment horizontal="center" vertical="center" shrinkToFit="1"/>
    </xf>
    <xf numFmtId="0" fontId="7" fillId="0" borderId="59" xfId="0" applyFont="1" applyBorder="1" applyAlignment="1">
      <alignment horizontal="center" vertical="center"/>
    </xf>
    <xf numFmtId="49" fontId="7" fillId="0" borderId="59" xfId="0" applyNumberFormat="1" applyFont="1" applyBorder="1" applyAlignment="1">
      <alignment horizontal="center" vertical="center"/>
    </xf>
    <xf numFmtId="0" fontId="45" fillId="5" borderId="32" xfId="2" applyNumberFormat="1" applyFont="1" applyFill="1" applyBorder="1" applyAlignment="1">
      <alignment horizontal="center" vertical="center" shrinkToFit="1"/>
    </xf>
    <xf numFmtId="0" fontId="4" fillId="0" borderId="47" xfId="0" applyFont="1" applyBorder="1" applyAlignment="1">
      <alignment horizontal="right" vertical="center"/>
    </xf>
    <xf numFmtId="0" fontId="55" fillId="10" borderId="72" xfId="0" applyFont="1" applyFill="1" applyBorder="1" applyAlignment="1">
      <alignment horizontal="center" vertical="center" wrapText="1"/>
    </xf>
    <xf numFmtId="0" fontId="4" fillId="11" borderId="40"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5" fillId="5" borderId="33" xfId="2" applyNumberFormat="1" applyFont="1" applyFill="1" applyBorder="1" applyAlignment="1">
      <alignment horizontal="center" vertical="center" shrinkToFit="1"/>
    </xf>
    <xf numFmtId="0" fontId="7" fillId="0" borderId="80"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3" xfId="0" applyNumberFormat="1" applyFont="1" applyFill="1" applyBorder="1" applyAlignment="1">
      <alignment horizontal="center" vertical="center"/>
    </xf>
    <xf numFmtId="0" fontId="45" fillId="5" borderId="56" xfId="2"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44" xfId="0" applyFont="1" applyFill="1" applyBorder="1" applyAlignment="1">
      <alignment horizontal="center" vertical="center"/>
    </xf>
    <xf numFmtId="49" fontId="7" fillId="0" borderId="44" xfId="0" applyNumberFormat="1" applyFont="1" applyFill="1" applyBorder="1" applyAlignment="1">
      <alignment horizontal="center" vertical="center"/>
    </xf>
    <xf numFmtId="0" fontId="62" fillId="0" borderId="23" xfId="5" applyFont="1" applyBorder="1" applyAlignment="1">
      <alignment horizontal="centerContinuous" vertical="center" wrapText="1"/>
    </xf>
    <xf numFmtId="0" fontId="16" fillId="0" borderId="0" xfId="5" applyFont="1" applyBorder="1" applyAlignment="1">
      <alignment horizontal="centerContinuous" vertical="center" wrapText="1"/>
    </xf>
    <xf numFmtId="0" fontId="2" fillId="0" borderId="0" xfId="5" applyFont="1" applyBorder="1" applyAlignment="1">
      <alignment vertical="center"/>
    </xf>
    <xf numFmtId="0" fontId="2" fillId="0" borderId="0" xfId="5" applyFont="1" applyBorder="1" applyAlignment="1">
      <alignment vertical="center" wrapText="1"/>
    </xf>
    <xf numFmtId="0" fontId="12" fillId="12" borderId="77" xfId="5" applyFont="1" applyFill="1" applyBorder="1" applyAlignment="1">
      <alignment horizontal="centerContinuous" vertical="center" wrapText="1"/>
    </xf>
    <xf numFmtId="0" fontId="12" fillId="12" borderId="36" xfId="5" applyFont="1" applyFill="1" applyBorder="1" applyAlignment="1">
      <alignment horizontal="center" vertical="center" wrapText="1"/>
    </xf>
    <xf numFmtId="0" fontId="22" fillId="12" borderId="36" xfId="5" applyFont="1" applyFill="1" applyBorder="1" applyAlignment="1">
      <alignment horizontal="center" vertical="center" wrapText="1"/>
    </xf>
    <xf numFmtId="0" fontId="4" fillId="0" borderId="0" xfId="5" applyFont="1" applyBorder="1" applyAlignment="1">
      <alignment vertical="center" wrapText="1"/>
    </xf>
    <xf numFmtId="0" fontId="7" fillId="0" borderId="80" xfId="0" applyFont="1" applyFill="1" applyBorder="1" applyAlignment="1">
      <alignment horizontal="center" vertical="center" shrinkToFit="1"/>
    </xf>
    <xf numFmtId="0" fontId="7" fillId="13" borderId="13" xfId="0" applyFont="1" applyFill="1" applyBorder="1" applyAlignment="1">
      <alignment horizontal="center" vertical="center" wrapText="1"/>
    </xf>
    <xf numFmtId="0" fontId="2" fillId="0" borderId="52" xfId="0" applyFont="1" applyFill="1" applyBorder="1" applyAlignment="1">
      <alignment horizontal="center" vertical="center" shrinkToFit="1"/>
    </xf>
    <xf numFmtId="0" fontId="2" fillId="0" borderId="52" xfId="2"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13" borderId="25"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2" fillId="0" borderId="26" xfId="0" applyFont="1" applyFill="1" applyBorder="1" applyAlignment="1">
      <alignment horizontal="center" vertical="center" wrapText="1"/>
    </xf>
    <xf numFmtId="0" fontId="2" fillId="0" borderId="26" xfId="10" applyNumberFormat="1" applyFont="1" applyFill="1" applyBorder="1" applyAlignment="1">
      <alignment horizontal="center" vertical="center" shrinkToFit="1"/>
    </xf>
    <xf numFmtId="0" fontId="7" fillId="0" borderId="26" xfId="10" applyNumberFormat="1"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13" borderId="59" xfId="0" applyFont="1" applyFill="1" applyBorder="1" applyAlignment="1">
      <alignment horizontal="center" vertical="center" wrapText="1"/>
    </xf>
    <xf numFmtId="9" fontId="7" fillId="0" borderId="59" xfId="2"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7" fillId="0" borderId="15" xfId="2" applyNumberFormat="1" applyFont="1" applyFill="1" applyBorder="1" applyAlignment="1">
      <alignment horizontal="center" vertical="center" shrinkToFit="1"/>
    </xf>
    <xf numFmtId="0" fontId="7" fillId="0" borderId="32" xfId="0" applyNumberFormat="1"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8" fillId="0" borderId="1" xfId="0" applyFont="1" applyFill="1" applyBorder="1" applyAlignment="1">
      <alignment vertical="center"/>
    </xf>
    <xf numFmtId="0" fontId="6" fillId="0" borderId="25" xfId="0" applyFont="1" applyFill="1" applyBorder="1" applyAlignment="1">
      <alignment horizontal="center" vertical="center"/>
    </xf>
    <xf numFmtId="0" fontId="50" fillId="0"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1" fontId="7" fillId="0" borderId="25" xfId="0" applyNumberFormat="1" applyFont="1" applyFill="1" applyBorder="1" applyAlignment="1">
      <alignment horizontal="center" vertical="center" wrapText="1"/>
    </xf>
    <xf numFmtId="0" fontId="53" fillId="1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49" fillId="0" borderId="1" xfId="0" applyFont="1" applyFill="1" applyBorder="1" applyAlignment="1">
      <alignment vertical="center"/>
    </xf>
    <xf numFmtId="0" fontId="13" fillId="0" borderId="26" xfId="0" applyNumberFormat="1" applyFont="1" applyFill="1" applyBorder="1" applyAlignment="1">
      <alignment horizontal="center" vertical="center"/>
    </xf>
    <xf numFmtId="0" fontId="50" fillId="0" borderId="58" xfId="0" applyFont="1" applyFill="1" applyBorder="1" applyAlignment="1">
      <alignment vertical="center"/>
    </xf>
    <xf numFmtId="0" fontId="6" fillId="0" borderId="59" xfId="0" applyFont="1" applyFill="1" applyBorder="1" applyAlignment="1">
      <alignment horizontal="center" vertical="center"/>
    </xf>
    <xf numFmtId="0" fontId="7" fillId="0" borderId="59" xfId="0" applyFont="1" applyFill="1" applyBorder="1" applyAlignment="1">
      <alignment horizontal="center" vertical="center"/>
    </xf>
    <xf numFmtId="0" fontId="52" fillId="0" borderId="59" xfId="0" applyFont="1" applyFill="1" applyBorder="1" applyAlignment="1">
      <alignment horizontal="center" vertical="center" wrapText="1"/>
    </xf>
    <xf numFmtId="0" fontId="7" fillId="0" borderId="59" xfId="0" applyFont="1" applyFill="1" applyBorder="1" applyAlignment="1">
      <alignment horizontal="center" vertical="center" wrapText="1"/>
    </xf>
    <xf numFmtId="1" fontId="7" fillId="0" borderId="59" xfId="0" applyNumberFormat="1" applyFont="1" applyFill="1" applyBorder="1" applyAlignment="1">
      <alignment horizontal="center" vertical="center" wrapText="1"/>
    </xf>
    <xf numFmtId="0" fontId="53" fillId="10" borderId="59" xfId="0" applyNumberFormat="1" applyFont="1" applyFill="1" applyBorder="1" applyAlignment="1">
      <alignment horizontal="center" vertical="center"/>
    </xf>
    <xf numFmtId="49" fontId="7" fillId="0" borderId="59" xfId="0" applyNumberFormat="1" applyFont="1" applyFill="1" applyBorder="1" applyAlignment="1">
      <alignment horizontal="center" vertical="center" wrapText="1"/>
    </xf>
    <xf numFmtId="0" fontId="7" fillId="0" borderId="64" xfId="0" quotePrefix="1" applyFont="1" applyFill="1" applyBorder="1" applyAlignment="1">
      <alignment horizontal="center" vertical="center"/>
    </xf>
    <xf numFmtId="0" fontId="11" fillId="6" borderId="1" xfId="0" applyFont="1" applyFill="1" applyBorder="1" applyAlignment="1">
      <alignment vertical="center"/>
    </xf>
    <xf numFmtId="0" fontId="7"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49" fontId="7" fillId="6" borderId="26" xfId="0" applyNumberFormat="1" applyFont="1" applyFill="1" applyBorder="1" applyAlignment="1">
      <alignment horizontal="center" vertical="center"/>
    </xf>
    <xf numFmtId="0" fontId="7" fillId="6" borderId="27" xfId="0" applyNumberFormat="1" applyFont="1" applyFill="1" applyBorder="1" applyAlignment="1">
      <alignment horizontal="center" vertical="center"/>
    </xf>
    <xf numFmtId="0" fontId="20" fillId="0" borderId="0" xfId="0" applyFont="1" applyBorder="1" applyAlignment="1">
      <alignment vertical="center"/>
    </xf>
    <xf numFmtId="0" fontId="13" fillId="6" borderId="1" xfId="0" applyFont="1" applyFill="1" applyBorder="1" applyAlignment="1">
      <alignment vertical="center"/>
    </xf>
    <xf numFmtId="49" fontId="25" fillId="6" borderId="25" xfId="0" applyNumberFormat="1" applyFont="1" applyFill="1" applyBorder="1" applyAlignment="1">
      <alignment horizontal="center" vertical="center"/>
    </xf>
    <xf numFmtId="0" fontId="25" fillId="6" borderId="26" xfId="0" applyNumberFormat="1" applyFont="1" applyFill="1" applyBorder="1" applyAlignment="1">
      <alignment horizontal="center" vertical="center"/>
    </xf>
    <xf numFmtId="0" fontId="13" fillId="6" borderId="26" xfId="0" applyNumberFormat="1" applyFont="1" applyFill="1" applyBorder="1" applyAlignment="1">
      <alignment horizontal="center" vertical="center"/>
    </xf>
    <xf numFmtId="0" fontId="33" fillId="0" borderId="0" xfId="0" applyFont="1" applyBorder="1" applyAlignment="1">
      <alignment vertical="center"/>
    </xf>
    <xf numFmtId="0" fontId="14"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31" fillId="0" borderId="0" xfId="0" applyFont="1" applyBorder="1" applyAlignment="1">
      <alignment vertical="center"/>
    </xf>
    <xf numFmtId="0" fontId="8" fillId="6" borderId="1" xfId="0" applyFont="1" applyFill="1" applyBorder="1" applyAlignment="1">
      <alignment vertical="center"/>
    </xf>
    <xf numFmtId="49" fontId="18" fillId="6" borderId="25" xfId="0" applyNumberFormat="1" applyFont="1" applyFill="1" applyBorder="1" applyAlignment="1">
      <alignment horizontal="center" vertical="center"/>
    </xf>
    <xf numFmtId="0" fontId="18" fillId="6" borderId="26"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30" fillId="0" borderId="0" xfId="0" applyFont="1" applyBorder="1" applyAlignment="1">
      <alignment vertical="center"/>
    </xf>
    <xf numFmtId="0" fontId="10"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0" fillId="6" borderId="26" xfId="0" applyNumberFormat="1" applyFont="1" applyFill="1" applyBorder="1" applyAlignment="1">
      <alignment horizontal="center" vertical="center"/>
    </xf>
    <xf numFmtId="49" fontId="7" fillId="6" borderId="25" xfId="0" applyNumberFormat="1" applyFont="1" applyFill="1" applyBorder="1" applyAlignment="1">
      <alignment horizontal="center" vertical="center"/>
    </xf>
    <xf numFmtId="0" fontId="7" fillId="6" borderId="27" xfId="0" quotePrefix="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1"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0" fontId="24" fillId="9" borderId="26" xfId="0" applyNumberFormat="1" applyFont="1" applyFill="1" applyBorder="1" applyAlignment="1">
      <alignment horizontal="center" vertical="center"/>
    </xf>
    <xf numFmtId="0" fontId="14" fillId="9" borderId="26" xfId="0" applyNumberFormat="1" applyFont="1" applyFill="1" applyBorder="1" applyAlignment="1">
      <alignment horizontal="center" vertical="center"/>
    </xf>
    <xf numFmtId="49" fontId="7" fillId="9" borderId="26"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5" xfId="0" applyNumberFormat="1" applyFont="1" applyFill="1" applyBorder="1" applyAlignment="1">
      <alignment horizontal="center" vertical="center"/>
    </xf>
    <xf numFmtId="0" fontId="17" fillId="9" borderId="26" xfId="0" applyNumberFormat="1" applyFont="1" applyFill="1" applyBorder="1" applyAlignment="1">
      <alignment horizontal="center" vertical="center"/>
    </xf>
    <xf numFmtId="0" fontId="11" fillId="9"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4" fillId="6" borderId="1" xfId="0" applyFont="1" applyFill="1" applyBorder="1" applyAlignment="1">
      <alignment vertical="center"/>
    </xf>
    <xf numFmtId="0" fontId="7" fillId="9" borderId="27" xfId="0" quotePrefix="1" applyNumberFormat="1" applyFont="1" applyFill="1" applyBorder="1" applyAlignment="1">
      <alignment horizontal="center" vertical="center"/>
    </xf>
    <xf numFmtId="0" fontId="7" fillId="6" borderId="27" xfId="0" quotePrefix="1" applyNumberFormat="1" applyFont="1" applyFill="1" applyBorder="1" applyAlignment="1">
      <alignment horizontal="center" vertical="center"/>
    </xf>
    <xf numFmtId="0" fontId="7" fillId="0" borderId="27" xfId="0" quotePrefix="1" applyNumberFormat="1" applyFont="1" applyFill="1" applyBorder="1" applyAlignment="1">
      <alignment horizontal="center" vertical="center"/>
    </xf>
    <xf numFmtId="0" fontId="13" fillId="0" borderId="8" xfId="0" applyFont="1" applyFill="1" applyBorder="1" applyAlignment="1">
      <alignment vertical="center"/>
    </xf>
    <xf numFmtId="0" fontId="7"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3" fillId="0" borderId="46"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0" fontId="53" fillId="10" borderId="44"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51" fillId="2" borderId="65" xfId="0" applyFont="1" applyFill="1" applyBorder="1" applyAlignment="1">
      <alignment horizontal="right" vertical="center"/>
    </xf>
    <xf numFmtId="0" fontId="51" fillId="2" borderId="66" xfId="0" applyFont="1" applyFill="1" applyBorder="1" applyAlignment="1">
      <alignment horizontal="left" vertical="center"/>
    </xf>
    <xf numFmtId="0" fontId="21"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6" fillId="2" borderId="118"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3" xfId="0" applyFont="1" applyFill="1" applyBorder="1" applyAlignment="1">
      <alignment horizontal="right" vertical="center"/>
    </xf>
    <xf numFmtId="49" fontId="7" fillId="0" borderId="74" xfId="0" applyNumberFormat="1" applyFont="1" applyBorder="1" applyAlignment="1">
      <alignment horizontal="centerContinuous" vertical="center"/>
    </xf>
    <xf numFmtId="0" fontId="2" fillId="0" borderId="76" xfId="0" applyFont="1" applyBorder="1" applyAlignment="1">
      <alignment horizontal="centerContinuous" vertical="center"/>
    </xf>
    <xf numFmtId="0" fontId="6" fillId="4" borderId="113" xfId="0" applyFont="1" applyFill="1" applyBorder="1" applyAlignment="1">
      <alignment horizontal="right" vertical="center"/>
    </xf>
    <xf numFmtId="49" fontId="7" fillId="0" borderId="75" xfId="0" applyNumberFormat="1" applyFont="1" applyFill="1" applyBorder="1" applyAlignment="1">
      <alignment horizontal="center" vertical="center"/>
    </xf>
    <xf numFmtId="0" fontId="7" fillId="0" borderId="0" xfId="0" applyFont="1" applyBorder="1" applyAlignment="1">
      <alignment horizontal="left" vertical="center"/>
    </xf>
    <xf numFmtId="0" fontId="6" fillId="4" borderId="11" xfId="0" applyFont="1" applyFill="1" applyBorder="1" applyAlignment="1">
      <alignment horizontal="right" vertical="center"/>
    </xf>
    <xf numFmtId="49" fontId="7" fillId="0" borderId="24" xfId="0" applyNumberFormat="1" applyFont="1" applyBorder="1" applyAlignment="1">
      <alignment horizontal="centerContinuous" vertical="center"/>
    </xf>
    <xf numFmtId="0" fontId="2" fillId="0" borderId="114" xfId="0" applyFont="1" applyBorder="1" applyAlignment="1">
      <alignment horizontal="centerContinuous" vertical="center"/>
    </xf>
    <xf numFmtId="0" fontId="59" fillId="4" borderId="30" xfId="0" applyFont="1" applyFill="1" applyBorder="1" applyAlignment="1">
      <alignment horizontal="right" vertical="center"/>
    </xf>
    <xf numFmtId="0" fontId="7" fillId="0" borderId="12" xfId="0" applyFont="1" applyFill="1" applyBorder="1" applyAlignment="1">
      <alignment horizontal="center" vertical="center"/>
    </xf>
    <xf numFmtId="0" fontId="8" fillId="2" borderId="14" xfId="0" applyFont="1" applyFill="1" applyBorder="1" applyAlignment="1">
      <alignment horizontal="right" vertical="center"/>
    </xf>
    <xf numFmtId="0" fontId="7"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8" fillId="4" borderId="51" xfId="0" applyFont="1" applyFill="1" applyBorder="1" applyAlignment="1">
      <alignment horizontal="right" vertical="center"/>
    </xf>
    <xf numFmtId="49" fontId="17" fillId="0" borderId="32" xfId="0" applyNumberFormat="1" applyFont="1" applyBorder="1" applyAlignment="1">
      <alignment horizontal="center" vertical="center" shrinkToFit="1"/>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7" fillId="0" borderId="15" xfId="0" applyNumberFormat="1" applyFont="1" applyBorder="1" applyAlignment="1">
      <alignment horizontal="center" vertical="center"/>
    </xf>
    <xf numFmtId="0" fontId="8" fillId="4" borderId="49" xfId="0" applyFont="1" applyFill="1" applyBorder="1" applyAlignment="1">
      <alignment horizontal="right" vertical="center"/>
    </xf>
    <xf numFmtId="164" fontId="6" fillId="5" borderId="29"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6" fillId="0" borderId="28" xfId="0" applyFont="1" applyBorder="1" applyAlignment="1">
      <alignment horizontal="center" vertical="center"/>
    </xf>
    <xf numFmtId="0" fontId="41" fillId="2" borderId="4" xfId="0" applyFont="1" applyFill="1" applyBorder="1" applyAlignment="1">
      <alignment horizontal="right" vertical="center"/>
    </xf>
    <xf numFmtId="0" fontId="11" fillId="4" borderId="49" xfId="0" applyFont="1" applyFill="1" applyBorder="1" applyAlignment="1">
      <alignment horizontal="right" vertical="center"/>
    </xf>
    <xf numFmtId="49" fontId="7" fillId="15" borderId="28" xfId="0" applyNumberFormat="1" applyFont="1" applyFill="1" applyBorder="1" applyAlignment="1">
      <alignment horizontal="center" vertical="center"/>
    </xf>
    <xf numFmtId="0" fontId="23" fillId="2" borderId="4" xfId="0" applyFont="1" applyFill="1" applyBorder="1" applyAlignment="1">
      <alignment horizontal="right" vertical="center"/>
    </xf>
    <xf numFmtId="49" fontId="7" fillId="0" borderId="28" xfId="0" applyNumberFormat="1" applyFont="1" applyBorder="1" applyAlignment="1">
      <alignment horizontal="center" vertical="center"/>
    </xf>
    <xf numFmtId="0" fontId="14" fillId="2" borderId="16" xfId="0" applyFont="1" applyFill="1" applyBorder="1" applyAlignment="1">
      <alignment horizontal="right" vertical="center"/>
    </xf>
    <xf numFmtId="0" fontId="7"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1" fillId="4" borderId="50" xfId="0" applyFont="1" applyFill="1" applyBorder="1" applyAlignment="1">
      <alignment horizontal="right" vertical="center"/>
    </xf>
    <xf numFmtId="49" fontId="7" fillId="0" borderId="12" xfId="0" applyNumberFormat="1" applyFont="1" applyBorder="1" applyAlignment="1">
      <alignment horizontal="center"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49" fontId="7" fillId="0" borderId="25" xfId="0" applyNumberFormat="1" applyFont="1" applyFill="1" applyBorder="1" applyAlignment="1">
      <alignment horizontal="center" vertical="center"/>
    </xf>
    <xf numFmtId="164" fontId="22" fillId="3" borderId="124" xfId="0" applyNumberFormat="1" applyFont="1" applyFill="1" applyBorder="1" applyAlignment="1">
      <alignment horizontal="center" vertical="center"/>
    </xf>
    <xf numFmtId="164" fontId="2" fillId="0" borderId="125" xfId="0" applyNumberFormat="1" applyFont="1" applyBorder="1" applyAlignment="1">
      <alignment horizontal="center" vertical="center" shrinkToFit="1"/>
    </xf>
    <xf numFmtId="164" fontId="2" fillId="0" borderId="126" xfId="0" applyNumberFormat="1" applyFont="1" applyBorder="1" applyAlignment="1">
      <alignment horizontal="center" vertical="center" shrinkToFit="1"/>
    </xf>
    <xf numFmtId="164" fontId="5" fillId="0" borderId="126" xfId="0" applyNumberFormat="1" applyFont="1" applyBorder="1" applyAlignment="1">
      <alignment horizontal="center" vertical="center" shrinkToFit="1"/>
    </xf>
    <xf numFmtId="164" fontId="5" fillId="0" borderId="127" xfId="0" applyNumberFormat="1" applyFont="1" applyBorder="1" applyAlignment="1">
      <alignment horizontal="center" vertical="center" shrinkToFit="1"/>
    </xf>
    <xf numFmtId="164" fontId="5" fillId="0" borderId="125" xfId="0" applyNumberFormat="1" applyFont="1" applyBorder="1" applyAlignment="1">
      <alignment horizontal="center" vertical="center" shrinkToFit="1"/>
    </xf>
    <xf numFmtId="164" fontId="5" fillId="0" borderId="128" xfId="0" applyNumberFormat="1" applyFont="1" applyBorder="1" applyAlignment="1">
      <alignment horizontal="center" vertical="center" shrinkToFit="1"/>
    </xf>
    <xf numFmtId="0" fontId="12" fillId="12" borderId="129" xfId="0" applyFont="1" applyFill="1" applyBorder="1" applyAlignment="1">
      <alignment horizontal="center" vertical="center" wrapText="1"/>
    </xf>
    <xf numFmtId="0" fontId="12" fillId="12" borderId="130" xfId="0" applyNumberFormat="1" applyFont="1" applyFill="1" applyBorder="1" applyAlignment="1">
      <alignment horizontal="centerContinuous" vertical="center" wrapText="1"/>
    </xf>
    <xf numFmtId="0" fontId="7" fillId="0" borderId="56"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shrinkToFit="1"/>
    </xf>
    <xf numFmtId="0" fontId="7" fillId="15" borderId="25" xfId="0" applyFont="1" applyFill="1" applyBorder="1" applyAlignment="1">
      <alignment horizontal="center" vertical="center" wrapText="1"/>
    </xf>
    <xf numFmtId="0" fontId="7" fillId="15" borderId="44" xfId="0" applyFont="1" applyFill="1" applyBorder="1" applyAlignment="1">
      <alignment horizontal="center" vertical="center" wrapText="1"/>
    </xf>
    <xf numFmtId="0" fontId="7" fillId="14" borderId="59" xfId="0" applyFont="1" applyFill="1" applyBorder="1" applyAlignment="1">
      <alignment horizontal="center" vertical="center" wrapText="1"/>
    </xf>
    <xf numFmtId="0" fontId="7" fillId="0" borderId="59" xfId="0" applyFont="1" applyBorder="1" applyAlignment="1">
      <alignment horizontal="center" vertical="center" shrinkToFit="1"/>
    </xf>
    <xf numFmtId="0" fontId="7" fillId="0" borderId="15" xfId="2" applyNumberFormat="1" applyFont="1" applyBorder="1" applyAlignment="1">
      <alignment horizontal="center" vertical="center" shrinkToFit="1"/>
    </xf>
    <xf numFmtId="0" fontId="4" fillId="0" borderId="16" xfId="0" applyFont="1" applyBorder="1" applyAlignment="1">
      <alignment horizontal="right"/>
    </xf>
    <xf numFmtId="0" fontId="2" fillId="0" borderId="9" xfId="0" applyFont="1" applyBorder="1" applyAlignment="1">
      <alignment horizontal="centerContinuous" wrapText="1"/>
    </xf>
    <xf numFmtId="0" fontId="2" fillId="0" borderId="46" xfId="0" applyFont="1" applyBorder="1" applyAlignment="1">
      <alignment horizontal="centerContinuous" wrapText="1"/>
    </xf>
    <xf numFmtId="0" fontId="2" fillId="0" borderId="10" xfId="0" applyFont="1" applyBorder="1" applyAlignment="1">
      <alignment horizontal="centerContinuous" wrapText="1"/>
    </xf>
    <xf numFmtId="0" fontId="7" fillId="15" borderId="0" xfId="0" applyFont="1" applyFill="1" applyBorder="1" applyAlignment="1">
      <alignment horizontal="center" vertical="center"/>
    </xf>
    <xf numFmtId="0" fontId="55" fillId="10" borderId="73" xfId="0" applyFont="1" applyFill="1" applyBorder="1" applyAlignment="1">
      <alignment horizontal="right"/>
    </xf>
    <xf numFmtId="0" fontId="55" fillId="10" borderId="131" xfId="0" applyFont="1" applyFill="1" applyBorder="1" applyAlignment="1">
      <alignment horizontal="centerContinuous"/>
    </xf>
    <xf numFmtId="0" fontId="55" fillId="10" borderId="132" xfId="0" applyFont="1" applyFill="1" applyBorder="1" applyAlignment="1">
      <alignment horizontal="centerContinuous"/>
    </xf>
    <xf numFmtId="0" fontId="55" fillId="10" borderId="133" xfId="0" applyFont="1" applyFill="1" applyBorder="1" applyAlignment="1">
      <alignment horizontal="centerContinuous"/>
    </xf>
    <xf numFmtId="0" fontId="2" fillId="0" borderId="38" xfId="0" applyFont="1" applyBorder="1" applyAlignment="1">
      <alignment horizontal="left" vertical="center"/>
    </xf>
    <xf numFmtId="0" fontId="2" fillId="16" borderId="107" xfId="0" applyFont="1" applyFill="1" applyBorder="1" applyAlignment="1">
      <alignment horizontal="centerContinuous" vertical="center" shrinkToFit="1"/>
    </xf>
    <xf numFmtId="0" fontId="22" fillId="16" borderId="109" xfId="0" applyFont="1" applyFill="1" applyBorder="1" applyAlignment="1">
      <alignment horizontal="centerContinuous" vertical="center"/>
    </xf>
    <xf numFmtId="0" fontId="2" fillId="16" borderId="83" xfId="0" applyFont="1" applyFill="1" applyBorder="1" applyAlignment="1">
      <alignment horizontal="center" vertical="center"/>
    </xf>
    <xf numFmtId="0" fontId="2" fillId="16" borderId="84" xfId="0" applyFont="1" applyFill="1" applyBorder="1" applyAlignment="1">
      <alignment horizontal="centerContinuous" vertical="center"/>
    </xf>
    <xf numFmtId="0" fontId="2" fillId="16" borderId="110" xfId="0" applyFont="1" applyFill="1" applyBorder="1" applyAlignment="1">
      <alignment horizontal="centerContinuous" vertical="center"/>
    </xf>
    <xf numFmtId="0" fontId="2" fillId="16" borderId="120" xfId="0" applyFont="1" applyFill="1" applyBorder="1" applyAlignment="1">
      <alignment horizontal="centerContinuous" vertical="center" shrinkToFit="1"/>
    </xf>
    <xf numFmtId="0" fontId="22" fillId="16" borderId="121" xfId="0" applyFont="1" applyFill="1" applyBorder="1" applyAlignment="1">
      <alignment horizontal="centerContinuous" vertical="center"/>
    </xf>
    <xf numFmtId="0" fontId="2" fillId="16" borderId="122" xfId="0" applyFont="1" applyFill="1" applyBorder="1" applyAlignment="1">
      <alignment horizontal="centerContinuous" vertical="center"/>
    </xf>
    <xf numFmtId="0" fontId="2" fillId="16" borderId="123" xfId="0" applyFont="1" applyFill="1" applyBorder="1" applyAlignment="1">
      <alignment horizontal="centerContinuous" vertical="center"/>
    </xf>
    <xf numFmtId="0" fontId="2" fillId="16" borderId="111" xfId="0" applyFont="1" applyFill="1" applyBorder="1" applyAlignment="1">
      <alignment horizontal="centerContinuous" vertical="center" shrinkToFit="1"/>
    </xf>
    <xf numFmtId="0" fontId="22" fillId="16" borderId="96" xfId="0" applyFont="1" applyFill="1" applyBorder="1" applyAlignment="1">
      <alignment horizontal="centerContinuous" vertical="center"/>
    </xf>
    <xf numFmtId="0" fontId="2" fillId="16" borderId="91" xfId="0" applyFont="1" applyFill="1" applyBorder="1" applyAlignment="1">
      <alignment horizontal="center" vertical="center"/>
    </xf>
    <xf numFmtId="0" fontId="2" fillId="16" borderId="92" xfId="0" applyFont="1" applyFill="1" applyBorder="1" applyAlignment="1">
      <alignment horizontal="centerContinuous" vertical="center"/>
    </xf>
    <xf numFmtId="0" fontId="2" fillId="16" borderId="93" xfId="0" applyFont="1" applyFill="1" applyBorder="1" applyAlignment="1">
      <alignment horizontal="centerContinuous" vertical="center"/>
    </xf>
    <xf numFmtId="0" fontId="2" fillId="0" borderId="134" xfId="0" applyFont="1" applyFill="1" applyBorder="1" applyAlignment="1">
      <alignment horizontal="centerContinuous" vertical="center" shrinkToFit="1"/>
    </xf>
    <xf numFmtId="0" fontId="22" fillId="0" borderId="135" xfId="0" applyFont="1" applyFill="1" applyBorder="1" applyAlignment="1">
      <alignment horizontal="centerContinuous" vertical="center"/>
    </xf>
    <xf numFmtId="0" fontId="2" fillId="0" borderId="136" xfId="0" applyFont="1" applyFill="1" applyBorder="1" applyAlignment="1">
      <alignment horizontal="center" vertical="center"/>
    </xf>
    <xf numFmtId="0" fontId="2" fillId="0" borderId="137" xfId="0" applyFont="1" applyFill="1" applyBorder="1" applyAlignment="1">
      <alignment horizontal="centerContinuous" vertical="center"/>
    </xf>
    <xf numFmtId="0" fontId="2" fillId="0" borderId="138" xfId="0" applyFont="1" applyFill="1" applyBorder="1" applyAlignment="1">
      <alignment horizontal="centerContinuous" vertical="center"/>
    </xf>
    <xf numFmtId="164" fontId="2" fillId="0" borderId="81" xfId="0" applyNumberFormat="1" applyFont="1" applyFill="1" applyBorder="1" applyAlignment="1">
      <alignment horizontal="center" vertical="center"/>
    </xf>
    <xf numFmtId="0" fontId="2" fillId="0" borderId="0" xfId="0" applyFont="1" applyBorder="1" applyAlignment="1">
      <alignment vertical="center"/>
    </xf>
    <xf numFmtId="164" fontId="2" fillId="0" borderId="0" xfId="0" applyNumberFormat="1" applyFont="1" applyBorder="1" applyAlignment="1">
      <alignment vertical="center"/>
    </xf>
  </cellXfs>
  <cellStyles count="11">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Percent" xfId="2" builtinId="5"/>
    <cellStyle name="Percent 2" xfId="3"/>
    <cellStyle name="Percent 2 2" xfId="10"/>
  </cellStyles>
  <dxfs count="39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00FF00"/>
      <color rgb="FF00CC66"/>
      <color rgb="FF00FF99"/>
      <color rgb="FF66FF99"/>
      <color rgb="FFCC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xdr:row>
      <xdr:rowOff>95250</xdr:rowOff>
    </xdr:from>
    <xdr:to>
      <xdr:col>6</xdr:col>
      <xdr:colOff>1171575</xdr:colOff>
      <xdr:row>14</xdr:row>
      <xdr:rowOff>182355</xdr:rowOff>
    </xdr:to>
    <xdr:pic>
      <xdr:nvPicPr>
        <xdr:cNvPr id="6" name="Picture 5" descr="C:\A\Jue\SoF\Images\NPC\Primes\Wee Folk\kayenga defian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66725"/>
          <a:ext cx="2152650" cy="2868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15</xdr:row>
      <xdr:rowOff>95249</xdr:rowOff>
    </xdr:from>
    <xdr:to>
      <xdr:col>6</xdr:col>
      <xdr:colOff>1247775</xdr:colOff>
      <xdr:row>21</xdr:row>
      <xdr:rowOff>142875</xdr:rowOff>
    </xdr:to>
    <xdr:sp macro="" textlink="">
      <xdr:nvSpPr>
        <xdr:cNvPr id="1084" name="Text Box 60"/>
        <xdr:cNvSpPr txBox="1">
          <a:spLocks noChangeArrowheads="1"/>
        </xdr:cNvSpPr>
      </xdr:nvSpPr>
      <xdr:spPr bwMode="auto">
        <a:xfrm>
          <a:off x="57150" y="3562349"/>
          <a:ext cx="6962775" cy="1314451"/>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Recent Loot:  </a:t>
          </a:r>
          <a:r>
            <a:rPr lang="en-US" sz="1200" b="0" i="0" u="none" strike="noStrike" baseline="0">
              <a:solidFill>
                <a:srgbClr val="000000"/>
              </a:solidFill>
              <a:latin typeface="Times New Roman"/>
              <a:cs typeface="Times New Roman"/>
            </a:rPr>
            <a:t>6 unbroken (Small) javelins/shortspears, 2 (Medium) shortspears, 2 harpoons, 1 retractable trident (Bubb’s harpoon).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324600" y="0"/>
          <a:ext cx="18954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92297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1</xdr:col>
      <xdr:colOff>495300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irjadin26@yahoo.ca?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tabSelected="1" zoomScaleNormal="100" workbookViewId="0"/>
  </sheetViews>
  <sheetFormatPr defaultColWidth="13" defaultRowHeight="15.75"/>
  <cols>
    <col min="1" max="1" width="22.625" style="370" customWidth="1"/>
    <col min="2" max="2" width="10" style="372" customWidth="1"/>
    <col min="3" max="3" width="5.5" style="372" customWidth="1"/>
    <col min="4" max="4" width="13.75" style="370" bestFit="1" customWidth="1"/>
    <col min="5" max="5" width="9.125" style="372" bestFit="1" customWidth="1"/>
    <col min="6" max="6" width="14.75" style="370" customWidth="1"/>
    <col min="7" max="7" width="17.125" style="372" customWidth="1"/>
    <col min="8" max="16384" width="13" style="72"/>
  </cols>
  <sheetData>
    <row r="1" spans="1:7" ht="29.25" thickTop="1" thickBot="1">
      <c r="A1" s="375" t="s">
        <v>151</v>
      </c>
      <c r="B1" s="376" t="s">
        <v>152</v>
      </c>
      <c r="C1" s="377"/>
      <c r="D1" s="378"/>
      <c r="E1" s="379"/>
      <c r="F1" s="378"/>
      <c r="G1" s="380" t="s">
        <v>147</v>
      </c>
    </row>
    <row r="2" spans="1:7" ht="17.25" thickTop="1">
      <c r="A2" s="381" t="s">
        <v>0</v>
      </c>
      <c r="B2" s="382" t="s">
        <v>102</v>
      </c>
      <c r="C2" s="382"/>
      <c r="D2" s="383" t="s">
        <v>118</v>
      </c>
      <c r="E2" s="384" t="s">
        <v>146</v>
      </c>
      <c r="F2" s="385"/>
      <c r="G2" s="386"/>
    </row>
    <row r="3" spans="1:7" ht="16.5">
      <c r="A3" s="381" t="s">
        <v>64</v>
      </c>
      <c r="B3" s="382" t="s">
        <v>148</v>
      </c>
      <c r="C3" s="382"/>
      <c r="D3" s="383" t="s">
        <v>65</v>
      </c>
      <c r="E3" s="384">
        <v>2</v>
      </c>
      <c r="F3" s="383"/>
      <c r="G3" s="386"/>
    </row>
    <row r="4" spans="1:7" ht="16.5">
      <c r="A4" s="381" t="s">
        <v>64</v>
      </c>
      <c r="B4" s="382" t="s">
        <v>166</v>
      </c>
      <c r="C4" s="382"/>
      <c r="D4" s="383" t="s">
        <v>65</v>
      </c>
      <c r="E4" s="456">
        <v>3</v>
      </c>
      <c r="F4" s="383"/>
      <c r="G4" s="386"/>
    </row>
    <row r="5" spans="1:7" ht="16.5">
      <c r="A5" s="381" t="s">
        <v>64</v>
      </c>
      <c r="B5" s="382" t="s">
        <v>294</v>
      </c>
      <c r="C5" s="382"/>
      <c r="D5" s="383" t="s">
        <v>65</v>
      </c>
      <c r="E5" s="384">
        <v>1</v>
      </c>
      <c r="F5" s="383"/>
      <c r="G5" s="386"/>
    </row>
    <row r="6" spans="1:7" ht="17.25" thickBot="1">
      <c r="A6" s="381" t="s">
        <v>66</v>
      </c>
      <c r="B6" s="382" t="s">
        <v>153</v>
      </c>
      <c r="C6" s="382"/>
      <c r="D6" s="383" t="s">
        <v>1</v>
      </c>
      <c r="E6" s="384" t="s">
        <v>154</v>
      </c>
      <c r="F6" s="383"/>
      <c r="G6" s="386"/>
    </row>
    <row r="7" spans="1:7" ht="17.25" thickTop="1">
      <c r="A7" s="387" t="s">
        <v>90</v>
      </c>
      <c r="B7" s="388" t="s">
        <v>261</v>
      </c>
      <c r="C7" s="389"/>
      <c r="D7" s="390" t="s">
        <v>76</v>
      </c>
      <c r="E7" s="391" t="s">
        <v>155</v>
      </c>
      <c r="F7" s="392"/>
      <c r="G7" s="386"/>
    </row>
    <row r="8" spans="1:7" ht="17.25" thickBot="1">
      <c r="A8" s="393" t="s">
        <v>133</v>
      </c>
      <c r="B8" s="394" t="str">
        <f>C10</f>
        <v>+3</v>
      </c>
      <c r="C8" s="395"/>
      <c r="D8" s="396" t="s">
        <v>141</v>
      </c>
      <c r="E8" s="397" t="s">
        <v>155</v>
      </c>
      <c r="F8" s="392"/>
      <c r="G8" s="386"/>
    </row>
    <row r="9" spans="1:7" ht="17.25" thickTop="1">
      <c r="A9" s="398" t="s">
        <v>2</v>
      </c>
      <c r="B9" s="399">
        <v>9</v>
      </c>
      <c r="C9" s="400">
        <f>IF(B9&gt;9.9,CONCATENATE("+",ROUNDDOWN((B9-10)/2,0)),ROUNDUP((B9-10)/2,0))</f>
        <v>-1</v>
      </c>
      <c r="D9" s="401" t="s">
        <v>74</v>
      </c>
      <c r="E9" s="402" t="s">
        <v>260</v>
      </c>
      <c r="F9" s="392"/>
      <c r="G9" s="386"/>
    </row>
    <row r="10" spans="1:7" ht="16.5">
      <c r="A10" s="403" t="s">
        <v>3</v>
      </c>
      <c r="B10" s="404">
        <v>16</v>
      </c>
      <c r="C10" s="405" t="str">
        <f t="shared" ref="C10:C14" si="0">IF(B10&gt;9.9,CONCATENATE("+",ROUNDDOWN((B10-10)/2,0)),ROUNDUP((B10-10)/2,0))</f>
        <v>+3</v>
      </c>
      <c r="D10" s="406" t="s">
        <v>75</v>
      </c>
      <c r="E10" s="407">
        <f>SUM(Martial!G3:G18)+SUM(Equipment!C3:C15)</f>
        <v>10.3</v>
      </c>
      <c r="F10" s="392"/>
      <c r="G10" s="386"/>
    </row>
    <row r="11" spans="1:7" ht="16.5">
      <c r="A11" s="408" t="s">
        <v>12</v>
      </c>
      <c r="B11" s="409">
        <v>14</v>
      </c>
      <c r="C11" s="410" t="str">
        <f t="shared" si="0"/>
        <v>+2</v>
      </c>
      <c r="D11" s="406" t="s">
        <v>14</v>
      </c>
      <c r="E11" s="411">
        <f>ROUNDUP(((E3*6)*0.75)+((E4*4)*0.75)+((E3+E4)*C11),0)</f>
        <v>28</v>
      </c>
      <c r="F11" s="392"/>
      <c r="G11" s="386"/>
    </row>
    <row r="12" spans="1:7" ht="16.5">
      <c r="A12" s="412" t="s">
        <v>13</v>
      </c>
      <c r="B12" s="409">
        <v>17</v>
      </c>
      <c r="C12" s="405" t="str">
        <f t="shared" si="0"/>
        <v>+3</v>
      </c>
      <c r="D12" s="413" t="s">
        <v>91</v>
      </c>
      <c r="E12" s="414">
        <f>11+C10+4+4</f>
        <v>22</v>
      </c>
      <c r="F12" s="381"/>
      <c r="G12" s="386"/>
    </row>
    <row r="13" spans="1:7" ht="16.5">
      <c r="A13" s="415" t="s">
        <v>15</v>
      </c>
      <c r="B13" s="409">
        <v>10</v>
      </c>
      <c r="C13" s="405" t="str">
        <f t="shared" si="0"/>
        <v>+0</v>
      </c>
      <c r="D13" s="413" t="s">
        <v>63</v>
      </c>
      <c r="E13" s="416">
        <f>E12+SUM(Martial!B12:B13)</f>
        <v>22</v>
      </c>
      <c r="F13" s="392"/>
      <c r="G13" s="386"/>
    </row>
    <row r="14" spans="1:7" ht="17.25" thickBot="1">
      <c r="A14" s="417" t="s">
        <v>11</v>
      </c>
      <c r="B14" s="418">
        <v>10</v>
      </c>
      <c r="C14" s="419" t="str">
        <f t="shared" si="0"/>
        <v>+0</v>
      </c>
      <c r="D14" s="420" t="s">
        <v>145</v>
      </c>
      <c r="E14" s="421">
        <f>E13-C10</f>
        <v>19</v>
      </c>
      <c r="F14" s="392"/>
      <c r="G14" s="386"/>
    </row>
    <row r="15" spans="1:7" ht="24.75" thickTop="1" thickBot="1">
      <c r="A15" s="422" t="s">
        <v>81</v>
      </c>
      <c r="B15" s="423"/>
      <c r="C15" s="423"/>
      <c r="D15" s="424"/>
      <c r="E15" s="424"/>
      <c r="F15" s="424"/>
      <c r="G15" s="425"/>
    </row>
    <row r="16" spans="1:7" s="10" customFormat="1" ht="17.25" thickTop="1">
      <c r="A16" s="426"/>
      <c r="B16" s="427"/>
      <c r="C16" s="427"/>
      <c r="D16" s="427"/>
      <c r="E16" s="427"/>
      <c r="F16" s="427"/>
      <c r="G16" s="428"/>
    </row>
    <row r="17" spans="1:7" s="10" customFormat="1" ht="16.5">
      <c r="A17" s="429"/>
      <c r="B17" s="430"/>
      <c r="C17" s="430"/>
      <c r="D17" s="430"/>
      <c r="E17" s="430"/>
      <c r="F17" s="430"/>
      <c r="G17" s="431"/>
    </row>
    <row r="18" spans="1:7" s="10" customFormat="1" ht="16.5">
      <c r="A18" s="429"/>
      <c r="B18" s="430"/>
      <c r="C18" s="430"/>
      <c r="D18" s="430"/>
      <c r="E18" s="430"/>
      <c r="F18" s="430"/>
      <c r="G18" s="431"/>
    </row>
    <row r="19" spans="1:7" s="10" customFormat="1" ht="16.5">
      <c r="A19" s="429"/>
      <c r="B19" s="430"/>
      <c r="C19" s="430"/>
      <c r="D19" s="430"/>
      <c r="E19" s="430"/>
      <c r="F19" s="430"/>
      <c r="G19" s="431"/>
    </row>
    <row r="20" spans="1:7" s="10" customFormat="1" ht="16.5">
      <c r="A20" s="429"/>
      <c r="B20" s="430"/>
      <c r="C20" s="430"/>
      <c r="D20" s="430"/>
      <c r="E20" s="430"/>
      <c r="F20" s="430"/>
      <c r="G20" s="431"/>
    </row>
    <row r="21" spans="1:7" s="10" customFormat="1" ht="16.5">
      <c r="A21" s="429"/>
      <c r="B21" s="430"/>
      <c r="C21" s="430"/>
      <c r="D21" s="430"/>
      <c r="E21" s="430"/>
      <c r="F21" s="430"/>
      <c r="G21" s="431"/>
    </row>
    <row r="22" spans="1:7" s="10" customFormat="1" ht="16.5">
      <c r="A22" s="429"/>
      <c r="B22" s="430"/>
      <c r="C22" s="430"/>
      <c r="D22" s="430"/>
      <c r="E22" s="430"/>
      <c r="F22" s="430"/>
      <c r="G22" s="431"/>
    </row>
    <row r="23" spans="1:7" s="10" customFormat="1" ht="16.5">
      <c r="A23" s="429"/>
      <c r="B23" s="430"/>
      <c r="C23" s="430"/>
      <c r="D23" s="430"/>
      <c r="E23" s="430"/>
      <c r="F23" s="430"/>
      <c r="G23" s="431"/>
    </row>
    <row r="24" spans="1:7" s="10" customFormat="1" ht="16.5">
      <c r="A24" s="429"/>
      <c r="B24" s="430"/>
      <c r="C24" s="430"/>
      <c r="D24" s="430"/>
      <c r="E24" s="430"/>
      <c r="F24" s="430"/>
      <c r="G24" s="431"/>
    </row>
    <row r="25" spans="1:7" s="10" customFormat="1" ht="16.5">
      <c r="A25" s="429"/>
      <c r="B25" s="430"/>
      <c r="C25" s="430"/>
      <c r="D25" s="430"/>
      <c r="E25" s="430"/>
      <c r="F25" s="430"/>
      <c r="G25" s="431"/>
    </row>
    <row r="26" spans="1:7" s="10" customFormat="1" ht="16.5">
      <c r="A26" s="429"/>
      <c r="B26" s="430"/>
      <c r="C26" s="430"/>
      <c r="D26" s="430"/>
      <c r="E26" s="430"/>
      <c r="F26" s="430"/>
      <c r="G26" s="431"/>
    </row>
    <row r="27" spans="1:7" s="10" customFormat="1" ht="16.5">
      <c r="A27" s="429"/>
      <c r="B27" s="430"/>
      <c r="C27" s="430"/>
      <c r="D27" s="430"/>
      <c r="E27" s="430"/>
      <c r="F27" s="430"/>
      <c r="G27" s="431"/>
    </row>
    <row r="28" spans="1:7" s="10" customFormat="1" ht="16.5">
      <c r="A28" s="429"/>
      <c r="B28" s="430"/>
      <c r="C28" s="430"/>
      <c r="D28" s="430"/>
      <c r="E28" s="430"/>
      <c r="F28" s="430"/>
      <c r="G28" s="431"/>
    </row>
    <row r="29" spans="1:7" s="10" customFormat="1" ht="16.5">
      <c r="A29" s="429"/>
      <c r="B29" s="430"/>
      <c r="C29" s="430"/>
      <c r="D29" s="430"/>
      <c r="E29" s="430"/>
      <c r="F29" s="430"/>
      <c r="G29" s="431"/>
    </row>
    <row r="30" spans="1:7" s="10" customFormat="1" ht="16.5">
      <c r="A30" s="429"/>
      <c r="B30" s="430"/>
      <c r="C30" s="430"/>
      <c r="D30" s="430"/>
      <c r="E30" s="430"/>
      <c r="F30" s="430"/>
      <c r="G30" s="431"/>
    </row>
    <row r="31" spans="1:7" s="10" customFormat="1" ht="16.5">
      <c r="A31" s="429"/>
      <c r="B31" s="430"/>
      <c r="C31" s="430"/>
      <c r="D31" s="430"/>
      <c r="E31" s="430"/>
      <c r="F31" s="430"/>
      <c r="G31" s="431"/>
    </row>
    <row r="32" spans="1:7" s="10" customFormat="1" ht="16.5">
      <c r="A32" s="429"/>
      <c r="B32" s="430"/>
      <c r="C32" s="430"/>
      <c r="D32" s="430"/>
      <c r="E32" s="430"/>
      <c r="F32" s="430"/>
      <c r="G32" s="431"/>
    </row>
    <row r="33" spans="1:7" s="10" customFormat="1" ht="16.5">
      <c r="A33" s="429"/>
      <c r="B33" s="430"/>
      <c r="C33" s="430"/>
      <c r="D33" s="430"/>
      <c r="E33" s="430"/>
      <c r="F33" s="430"/>
      <c r="G33" s="431"/>
    </row>
    <row r="34" spans="1:7" s="10" customFormat="1" ht="16.5">
      <c r="A34" s="429"/>
      <c r="B34" s="430"/>
      <c r="C34" s="430"/>
      <c r="D34" s="430"/>
      <c r="E34" s="430"/>
      <c r="F34" s="430"/>
      <c r="G34" s="431"/>
    </row>
    <row r="35" spans="1:7" s="10" customFormat="1" ht="16.5">
      <c r="A35" s="429"/>
      <c r="B35" s="430"/>
      <c r="C35" s="430"/>
      <c r="D35" s="430"/>
      <c r="E35" s="430"/>
      <c r="F35" s="430"/>
      <c r="G35" s="431"/>
    </row>
    <row r="36" spans="1:7" s="10" customFormat="1" ht="16.5">
      <c r="A36" s="429"/>
      <c r="B36" s="430"/>
      <c r="C36" s="430"/>
      <c r="D36" s="430"/>
      <c r="E36" s="430"/>
      <c r="F36" s="430"/>
      <c r="G36" s="431"/>
    </row>
    <row r="37" spans="1:7" s="10" customFormat="1" ht="16.5">
      <c r="A37" s="429"/>
      <c r="B37" s="430"/>
      <c r="C37" s="430"/>
      <c r="D37" s="430"/>
      <c r="E37" s="430"/>
      <c r="F37" s="430"/>
      <c r="G37" s="431"/>
    </row>
    <row r="38" spans="1:7" s="10" customFormat="1" ht="16.5">
      <c r="A38" s="429"/>
      <c r="B38" s="430"/>
      <c r="C38" s="430"/>
      <c r="D38" s="430"/>
      <c r="E38" s="430"/>
      <c r="F38" s="430"/>
      <c r="G38" s="431"/>
    </row>
    <row r="39" spans="1:7" s="10" customFormat="1" ht="16.5">
      <c r="A39" s="429"/>
      <c r="B39" s="430"/>
      <c r="C39" s="430"/>
      <c r="D39" s="430"/>
      <c r="E39" s="430"/>
      <c r="F39" s="430"/>
      <c r="G39" s="431"/>
    </row>
    <row r="40" spans="1:7" s="10" customFormat="1" ht="16.5">
      <c r="A40" s="429"/>
      <c r="B40" s="430"/>
      <c r="C40" s="430"/>
      <c r="D40" s="430"/>
      <c r="E40" s="430"/>
      <c r="F40" s="430"/>
      <c r="G40" s="431"/>
    </row>
    <row r="41" spans="1:7" s="10" customFormat="1" ht="16.5">
      <c r="A41" s="429"/>
      <c r="B41" s="430"/>
      <c r="C41" s="430"/>
      <c r="D41" s="430"/>
      <c r="E41" s="430"/>
      <c r="F41" s="430"/>
      <c r="G41" s="431"/>
    </row>
    <row r="42" spans="1:7" s="10" customFormat="1" ht="16.5">
      <c r="A42" s="429"/>
      <c r="B42" s="430"/>
      <c r="C42" s="430"/>
      <c r="D42" s="430"/>
      <c r="E42" s="430"/>
      <c r="F42" s="430"/>
      <c r="G42" s="431"/>
    </row>
    <row r="43" spans="1:7" s="10" customFormat="1" ht="16.5">
      <c r="A43" s="429"/>
      <c r="B43" s="430"/>
      <c r="C43" s="430"/>
      <c r="D43" s="430"/>
      <c r="E43" s="430"/>
      <c r="F43" s="430"/>
      <c r="G43" s="431"/>
    </row>
    <row r="44" spans="1:7" ht="17.25" thickBot="1">
      <c r="A44" s="432"/>
      <c r="B44" s="433"/>
      <c r="C44" s="433"/>
      <c r="D44" s="433"/>
      <c r="E44" s="433"/>
      <c r="F44" s="433"/>
      <c r="G44" s="434"/>
    </row>
    <row r="45" spans="1:7" ht="16.5" thickTop="1"/>
  </sheetData>
  <phoneticPr fontId="0" type="noConversion"/>
  <conditionalFormatting sqref="E10">
    <cfRule type="cellIs" dxfId="398" priority="1" stopIfTrue="1" operator="greaterThan">
      <formula>50</formula>
    </cfRule>
    <cfRule type="cellIs" dxfId="397" priority="2" stopIfTrue="1" operator="between">
      <formula>25</formula>
      <formula>50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showGridLines="0" workbookViewId="0">
      <pane ySplit="2" topLeftCell="A3" activePane="bottomLeft" state="frozen"/>
      <selection pane="bottomLeft" activeCell="A3" sqref="A3"/>
    </sheetView>
  </sheetViews>
  <sheetFormatPr defaultColWidth="13" defaultRowHeight="15.75"/>
  <cols>
    <col min="1" max="1" width="31.5" style="370" bestFit="1" customWidth="1"/>
    <col min="2" max="2" width="5.875" style="370" bestFit="1" customWidth="1"/>
    <col min="3" max="3" width="7.625" style="372" hidden="1" customWidth="1"/>
    <col min="4" max="4" width="7.75" style="372" hidden="1" customWidth="1"/>
    <col min="5" max="5" width="9.25" style="372" bestFit="1" customWidth="1"/>
    <col min="6" max="6" width="9.5" style="372" bestFit="1" customWidth="1"/>
    <col min="7" max="7" width="6" style="373" bestFit="1" customWidth="1"/>
    <col min="8" max="8" width="5.25" style="373" bestFit="1" customWidth="1"/>
    <col min="9" max="9" width="6.75" style="373" customWidth="1"/>
    <col min="10" max="10" width="31.375" style="370" bestFit="1" customWidth="1"/>
    <col min="11" max="16384" width="13" style="72"/>
  </cols>
  <sheetData>
    <row r="1" spans="1:10" ht="24" thickBot="1">
      <c r="A1" s="274" t="s">
        <v>10</v>
      </c>
      <c r="B1" s="275"/>
      <c r="C1" s="275"/>
      <c r="D1" s="275"/>
      <c r="E1" s="275"/>
      <c r="F1" s="275"/>
      <c r="G1" s="276"/>
      <c r="H1" s="276"/>
      <c r="I1" s="276"/>
      <c r="J1" s="275"/>
    </row>
    <row r="2" spans="1:10" s="10" customFormat="1" ht="33.75" thickBot="1">
      <c r="A2" s="4" t="s">
        <v>109</v>
      </c>
      <c r="B2" s="5" t="s">
        <v>29</v>
      </c>
      <c r="C2" s="5" t="s">
        <v>36</v>
      </c>
      <c r="D2" s="5" t="s">
        <v>28</v>
      </c>
      <c r="E2" s="6" t="s">
        <v>61</v>
      </c>
      <c r="F2" s="6" t="s">
        <v>37</v>
      </c>
      <c r="G2" s="7" t="s">
        <v>67</v>
      </c>
      <c r="H2" s="8" t="s">
        <v>98</v>
      </c>
      <c r="I2" s="7" t="s">
        <v>83</v>
      </c>
      <c r="J2" s="9" t="s">
        <v>81</v>
      </c>
    </row>
    <row r="3" spans="1:10" s="10" customFormat="1" ht="16.5">
      <c r="A3" s="277" t="s">
        <v>69</v>
      </c>
      <c r="B3" s="278">
        <v>1</v>
      </c>
      <c r="C3" s="241" t="s">
        <v>31</v>
      </c>
      <c r="D3" s="241" t="str">
        <f>IF(C3="Str",'Personal File'!$C$9,IF(C3="Dex",'Personal File'!$C$10,IF(C3="Con",'Personal File'!$C$11,IF(C3="Int",'Personal File'!$C$12,IF(C3="Wis",'Personal File'!$C$13,IF(C3="Cha",'Personal File'!$C$14))))))</f>
        <v>+2</v>
      </c>
      <c r="E3" s="279" t="str">
        <f t="shared" ref="E3:E6" si="0">CONCATENATE(C3," (",D3,")")</f>
        <v>Con (+2)</v>
      </c>
      <c r="F3" s="280">
        <v>0</v>
      </c>
      <c r="G3" s="281">
        <f t="shared" ref="G3:G49" si="1">B3+D3+F3</f>
        <v>3</v>
      </c>
      <c r="H3" s="282">
        <f t="shared" ref="H3:H47" ca="1" si="2">RANDBETWEEN(1,20)</f>
        <v>17</v>
      </c>
      <c r="I3" s="283">
        <f t="shared" ref="I3:I5" ca="1" si="3">SUM(G3:H3)</f>
        <v>20</v>
      </c>
      <c r="J3" s="284"/>
    </row>
    <row r="4" spans="1:10" s="10" customFormat="1" ht="16.5">
      <c r="A4" s="285" t="s">
        <v>70</v>
      </c>
      <c r="B4" s="278">
        <v>4</v>
      </c>
      <c r="C4" s="241" t="s">
        <v>34</v>
      </c>
      <c r="D4" s="241" t="str">
        <f>IF(C4="Str",'Personal File'!$C$9,IF(C4="Dex",'Personal File'!$C$10,IF(C4="Con",'Personal File'!$C$11,IF(C4="Int",'Personal File'!$C$12,IF(C4="Wis",'Personal File'!$C$13,IF(C4="Cha",'Personal File'!$C$14))))))</f>
        <v>+3</v>
      </c>
      <c r="E4" s="286" t="str">
        <f t="shared" si="0"/>
        <v>Dex (+3)</v>
      </c>
      <c r="F4" s="280">
        <v>0</v>
      </c>
      <c r="G4" s="281">
        <f t="shared" si="1"/>
        <v>7</v>
      </c>
      <c r="H4" s="282">
        <f t="shared" ca="1" si="2"/>
        <v>10</v>
      </c>
      <c r="I4" s="283">
        <f t="shared" ca="1" si="3"/>
        <v>17</v>
      </c>
      <c r="J4" s="284"/>
    </row>
    <row r="5" spans="1:10" s="10" customFormat="1" ht="16.5">
      <c r="A5" s="287" t="s">
        <v>71</v>
      </c>
      <c r="B5" s="288">
        <v>6</v>
      </c>
      <c r="C5" s="289" t="s">
        <v>33</v>
      </c>
      <c r="D5" s="289" t="str">
        <f>IF(C5="Str",'Personal File'!$C$9,IF(C5="Dex",'Personal File'!$C$10,IF(C5="Con",'Personal File'!$C$11,IF(C5="Int",'Personal File'!$C$12,IF(C5="Wis",'Personal File'!$C$13,IF(C5="Cha",'Personal File'!$C$14))))))</f>
        <v>+0</v>
      </c>
      <c r="E5" s="290" t="str">
        <f t="shared" si="0"/>
        <v>Wis (+0)</v>
      </c>
      <c r="F5" s="291">
        <v>0</v>
      </c>
      <c r="G5" s="292">
        <f t="shared" si="1"/>
        <v>6</v>
      </c>
      <c r="H5" s="293">
        <f t="shared" ca="1" si="2"/>
        <v>10</v>
      </c>
      <c r="I5" s="294">
        <f t="shared" ca="1" si="3"/>
        <v>16</v>
      </c>
      <c r="J5" s="295"/>
    </row>
    <row r="6" spans="1:10" s="303" customFormat="1" ht="16.5">
      <c r="A6" s="296" t="s">
        <v>38</v>
      </c>
      <c r="B6" s="297">
        <v>1</v>
      </c>
      <c r="C6" s="298" t="s">
        <v>32</v>
      </c>
      <c r="D6" s="299" t="str">
        <f>IF(C6="Str",'Personal File'!$C$9,IF(C6="Dex",'Personal File'!$C$10,IF(C6="Con",'Personal File'!$C$11,IF(C6="Int",'Personal File'!$C$12,IF(C6="Wis",'Personal File'!$C$13,IF(C6="Cha",'Personal File'!$C$14))))))</f>
        <v>+3</v>
      </c>
      <c r="E6" s="300" t="str">
        <f t="shared" si="0"/>
        <v>Int (+3)</v>
      </c>
      <c r="F6" s="301" t="s">
        <v>62</v>
      </c>
      <c r="G6" s="301">
        <f t="shared" si="1"/>
        <v>4</v>
      </c>
      <c r="H6" s="282">
        <f t="shared" ca="1" si="2"/>
        <v>11</v>
      </c>
      <c r="I6" s="301">
        <f ca="1">SUM(G6:H6)</f>
        <v>15</v>
      </c>
      <c r="J6" s="302"/>
    </row>
    <row r="7" spans="1:10" s="308" customFormat="1" ht="16.5">
      <c r="A7" s="304" t="s">
        <v>39</v>
      </c>
      <c r="B7" s="297">
        <v>2</v>
      </c>
      <c r="C7" s="305" t="s">
        <v>34</v>
      </c>
      <c r="D7" s="306" t="str">
        <f>IF(C7="Str",'Personal File'!$C$9,IF(C7="Dex",'Personal File'!$C$10,IF(C7="Con",'Personal File'!$C$11,IF(C7="Int",'Personal File'!$C$12,IF(C7="Wis",'Personal File'!$C$13,IF(C7="Cha",'Personal File'!$C$14))))))</f>
        <v>+3</v>
      </c>
      <c r="E7" s="307" t="str">
        <f t="shared" ref="E7:E49" si="4">CONCATENATE(C7," (",D7,")")</f>
        <v>Dex (+3)</v>
      </c>
      <c r="F7" s="301" t="s">
        <v>62</v>
      </c>
      <c r="G7" s="301">
        <f t="shared" si="1"/>
        <v>5</v>
      </c>
      <c r="H7" s="282">
        <f t="shared" ca="1" si="2"/>
        <v>19</v>
      </c>
      <c r="I7" s="301">
        <f t="shared" ref="I7" ca="1" si="5">SUM(G7:H7)</f>
        <v>24</v>
      </c>
      <c r="J7" s="302"/>
    </row>
    <row r="8" spans="1:10" s="315" customFormat="1" ht="16.5">
      <c r="A8" s="309" t="s">
        <v>40</v>
      </c>
      <c r="B8" s="242">
        <v>0</v>
      </c>
      <c r="C8" s="310" t="s">
        <v>30</v>
      </c>
      <c r="D8" s="311" t="str">
        <f>IF(C8="Str",'Personal File'!$C$9,IF(C8="Dex",'Personal File'!$C$10,IF(C8="Con",'Personal File'!$C$11,IF(C8="Int",'Personal File'!$C$12,IF(C8="Wis",'Personal File'!$C$13,IF(C8="Cha",'Personal File'!$C$14))))))</f>
        <v>+0</v>
      </c>
      <c r="E8" s="312" t="str">
        <f t="shared" si="4"/>
        <v>Cha (+0)</v>
      </c>
      <c r="F8" s="313" t="s">
        <v>62</v>
      </c>
      <c r="G8" s="313">
        <f t="shared" si="1"/>
        <v>0</v>
      </c>
      <c r="H8" s="282">
        <f t="shared" ca="1" si="2"/>
        <v>2</v>
      </c>
      <c r="I8" s="313">
        <f t="shared" ref="I8:I49" ca="1" si="6">SUM(G8:H8)</f>
        <v>2</v>
      </c>
      <c r="J8" s="314"/>
    </row>
    <row r="9" spans="1:10" s="320" customFormat="1" ht="16.5">
      <c r="A9" s="316" t="s">
        <v>41</v>
      </c>
      <c r="B9" s="297">
        <v>4</v>
      </c>
      <c r="C9" s="317" t="s">
        <v>35</v>
      </c>
      <c r="D9" s="318">
        <f>IF(C9="Str",'Personal File'!$C$9,IF(C9="Dex",'Personal File'!$C$10,IF(C9="Con",'Personal File'!$C$11,IF(C9="Int",'Personal File'!$C$12,IF(C9="Wis",'Personal File'!$C$13,IF(C9="Cha",'Personal File'!$C$14))))))</f>
        <v>-1</v>
      </c>
      <c r="E9" s="319" t="str">
        <f t="shared" si="4"/>
        <v>Str (-1)</v>
      </c>
      <c r="F9" s="301" t="s">
        <v>62</v>
      </c>
      <c r="G9" s="301">
        <f t="shared" si="1"/>
        <v>3</v>
      </c>
      <c r="H9" s="282">
        <f t="shared" ca="1" si="2"/>
        <v>7</v>
      </c>
      <c r="I9" s="301">
        <f t="shared" ca="1" si="6"/>
        <v>10</v>
      </c>
      <c r="J9" s="302"/>
    </row>
    <row r="10" spans="1:10" s="320" customFormat="1" ht="16.5">
      <c r="A10" s="321" t="s">
        <v>16</v>
      </c>
      <c r="B10" s="297">
        <v>3</v>
      </c>
      <c r="C10" s="322" t="s">
        <v>31</v>
      </c>
      <c r="D10" s="323" t="str">
        <f>IF(C10="Str",'Personal File'!$C$9,IF(C10="Dex",'Personal File'!$C$10,IF(C10="Con",'Personal File'!$C$11,IF(C10="Int",'Personal File'!$C$12,IF(C10="Wis",'Personal File'!$C$13,IF(C10="Cha",'Personal File'!$C$14))))))</f>
        <v>+2</v>
      </c>
      <c r="E10" s="324" t="str">
        <f t="shared" si="4"/>
        <v>Con (+2)</v>
      </c>
      <c r="F10" s="301" t="s">
        <v>62</v>
      </c>
      <c r="G10" s="301">
        <f t="shared" si="1"/>
        <v>5</v>
      </c>
      <c r="H10" s="282">
        <f t="shared" ca="1" si="2"/>
        <v>7</v>
      </c>
      <c r="I10" s="301">
        <f t="shared" ca="1" si="6"/>
        <v>12</v>
      </c>
      <c r="J10" s="302"/>
    </row>
    <row r="11" spans="1:10" s="303" customFormat="1" ht="16.5">
      <c r="A11" s="296" t="s">
        <v>169</v>
      </c>
      <c r="B11" s="297">
        <v>1</v>
      </c>
      <c r="C11" s="298" t="s">
        <v>32</v>
      </c>
      <c r="D11" s="299" t="str">
        <f>IF(C11="Str",'Personal File'!$C$9,IF(C11="Dex",'Personal File'!$C$10,IF(C11="Con",'Personal File'!$C$11,IF(C11="Int",'Personal File'!$C$12,IF(C11="Wis",'Personal File'!$C$13,IF(C11="Cha",'Personal File'!$C$14))))))</f>
        <v>+3</v>
      </c>
      <c r="E11" s="300" t="str">
        <f t="shared" si="4"/>
        <v>Int (+3)</v>
      </c>
      <c r="F11" s="301" t="s">
        <v>62</v>
      </c>
      <c r="G11" s="301">
        <f t="shared" si="1"/>
        <v>4</v>
      </c>
      <c r="H11" s="282">
        <f t="shared" ca="1" si="2"/>
        <v>1</v>
      </c>
      <c r="I11" s="325">
        <f t="shared" ca="1" si="6"/>
        <v>5</v>
      </c>
      <c r="J11" s="326"/>
    </row>
    <row r="12" spans="1:10" s="327" customFormat="1" ht="16.5">
      <c r="A12" s="296" t="s">
        <v>42</v>
      </c>
      <c r="B12" s="297">
        <v>1</v>
      </c>
      <c r="C12" s="298" t="s">
        <v>32</v>
      </c>
      <c r="D12" s="299" t="str">
        <f>IF(C12="Str",'Personal File'!$C$9,IF(C12="Dex",'Personal File'!$C$10,IF(C12="Con",'Personal File'!$C$11,IF(C12="Int",'Personal File'!$C$12,IF(C12="Wis",'Personal File'!$C$13,IF(C12="Cha",'Personal File'!$C$14))))))</f>
        <v>+3</v>
      </c>
      <c r="E12" s="300" t="str">
        <f t="shared" si="4"/>
        <v>Int (+3)</v>
      </c>
      <c r="F12" s="301" t="s">
        <v>62</v>
      </c>
      <c r="G12" s="301">
        <f t="shared" si="1"/>
        <v>4</v>
      </c>
      <c r="H12" s="282">
        <f t="shared" ca="1" si="2"/>
        <v>2</v>
      </c>
      <c r="I12" s="301">
        <f t="shared" ca="1" si="6"/>
        <v>6</v>
      </c>
      <c r="J12" s="302"/>
    </row>
    <row r="13" spans="1:10" s="308" customFormat="1" ht="16.5">
      <c r="A13" s="309" t="s">
        <v>43</v>
      </c>
      <c r="B13" s="242">
        <v>0</v>
      </c>
      <c r="C13" s="310" t="s">
        <v>30</v>
      </c>
      <c r="D13" s="311" t="str">
        <f>IF(C13="Str",'Personal File'!$C$9,IF(C13="Dex",'Personal File'!$C$10,IF(C13="Con",'Personal File'!$C$11,IF(C13="Int",'Personal File'!$C$12,IF(C13="Wis",'Personal File'!$C$13,IF(C13="Cha",'Personal File'!$C$14))))))</f>
        <v>+0</v>
      </c>
      <c r="E13" s="312" t="str">
        <f t="shared" si="4"/>
        <v>Cha (+0)</v>
      </c>
      <c r="F13" s="313" t="s">
        <v>62</v>
      </c>
      <c r="G13" s="313">
        <f t="shared" si="1"/>
        <v>0</v>
      </c>
      <c r="H13" s="282">
        <f t="shared" ca="1" si="2"/>
        <v>8</v>
      </c>
      <c r="I13" s="313">
        <f t="shared" ca="1" si="6"/>
        <v>8</v>
      </c>
      <c r="J13" s="314"/>
    </row>
    <row r="14" spans="1:10" s="308" customFormat="1" ht="16.5">
      <c r="A14" s="296" t="s">
        <v>44</v>
      </c>
      <c r="B14" s="297">
        <v>5</v>
      </c>
      <c r="C14" s="298" t="s">
        <v>32</v>
      </c>
      <c r="D14" s="299" t="str">
        <f>IF(C14="Str",'Personal File'!$C$9,IF(C14="Dex",'Personal File'!$C$10,IF(C14="Con",'Personal File'!$C$11,IF(C14="Int",'Personal File'!$C$12,IF(C14="Wis",'Personal File'!$C$13,IF(C14="Cha",'Personal File'!$C$14))))))</f>
        <v>+3</v>
      </c>
      <c r="E14" s="300" t="str">
        <f t="shared" si="4"/>
        <v>Int (+3)</v>
      </c>
      <c r="F14" s="301" t="s">
        <v>97</v>
      </c>
      <c r="G14" s="301">
        <f t="shared" si="1"/>
        <v>10</v>
      </c>
      <c r="H14" s="282">
        <f t="shared" ca="1" si="2"/>
        <v>12</v>
      </c>
      <c r="I14" s="301">
        <f t="shared" ca="1" si="6"/>
        <v>22</v>
      </c>
      <c r="J14" s="302"/>
    </row>
    <row r="15" spans="1:10" s="308" customFormat="1" ht="16.5">
      <c r="A15" s="309" t="s">
        <v>45</v>
      </c>
      <c r="B15" s="242">
        <v>0</v>
      </c>
      <c r="C15" s="310" t="s">
        <v>30</v>
      </c>
      <c r="D15" s="311" t="str">
        <f>IF(C15="Str",'Personal File'!$C$9,IF(C15="Dex",'Personal File'!$C$10,IF(C15="Con",'Personal File'!$C$11,IF(C15="Int",'Personal File'!$C$12,IF(C15="Wis",'Personal File'!$C$13,IF(C15="Cha",'Personal File'!$C$14))))))</f>
        <v>+0</v>
      </c>
      <c r="E15" s="312" t="str">
        <f t="shared" si="4"/>
        <v>Cha (+0)</v>
      </c>
      <c r="F15" s="313" t="s">
        <v>62</v>
      </c>
      <c r="G15" s="313">
        <f t="shared" si="1"/>
        <v>0</v>
      </c>
      <c r="H15" s="282">
        <f t="shared" ca="1" si="2"/>
        <v>6</v>
      </c>
      <c r="I15" s="313">
        <f t="shared" ca="1" si="6"/>
        <v>6</v>
      </c>
      <c r="J15" s="314"/>
    </row>
    <row r="16" spans="1:10" s="308" customFormat="1" ht="16.5">
      <c r="A16" s="328" t="s">
        <v>46</v>
      </c>
      <c r="B16" s="242">
        <v>0</v>
      </c>
      <c r="C16" s="329" t="s">
        <v>34</v>
      </c>
      <c r="D16" s="330" t="str">
        <f>IF(C16="Str",'Personal File'!$C$9,IF(C16="Dex",'Personal File'!$C$10,IF(C16="Con",'Personal File'!$C$11,IF(C16="Int",'Personal File'!$C$12,IF(C16="Wis",'Personal File'!$C$13,IF(C16="Cha",'Personal File'!$C$14))))))</f>
        <v>+3</v>
      </c>
      <c r="E16" s="286" t="str">
        <f t="shared" si="4"/>
        <v>Dex (+3)</v>
      </c>
      <c r="F16" s="313" t="s">
        <v>62</v>
      </c>
      <c r="G16" s="313">
        <f t="shared" si="1"/>
        <v>3</v>
      </c>
      <c r="H16" s="282">
        <f t="shared" ca="1" si="2"/>
        <v>2</v>
      </c>
      <c r="I16" s="313">
        <f t="shared" ca="1" si="6"/>
        <v>5</v>
      </c>
      <c r="J16" s="314"/>
    </row>
    <row r="17" spans="1:10" s="308" customFormat="1" ht="16.5">
      <c r="A17" s="331" t="s">
        <v>47</v>
      </c>
      <c r="B17" s="242">
        <v>0</v>
      </c>
      <c r="C17" s="332" t="s">
        <v>32</v>
      </c>
      <c r="D17" s="333" t="str">
        <f>IF(C17="Str",'Personal File'!$C$9,IF(C17="Dex",'Personal File'!$C$10,IF(C17="Con",'Personal File'!$C$11,IF(C17="Int",'Personal File'!$C$12,IF(C17="Wis",'Personal File'!$C$13,IF(C17="Cha",'Personal File'!$C$14))))))</f>
        <v>+3</v>
      </c>
      <c r="E17" s="334" t="str">
        <f t="shared" si="4"/>
        <v>Int (+3)</v>
      </c>
      <c r="F17" s="313" t="s">
        <v>62</v>
      </c>
      <c r="G17" s="313">
        <f t="shared" si="1"/>
        <v>3</v>
      </c>
      <c r="H17" s="282">
        <f t="shared" ca="1" si="2"/>
        <v>19</v>
      </c>
      <c r="I17" s="313">
        <f t="shared" ca="1" si="6"/>
        <v>22</v>
      </c>
      <c r="J17" s="314"/>
    </row>
    <row r="18" spans="1:10" s="308" customFormat="1" ht="16.5">
      <c r="A18" s="309" t="s">
        <v>48</v>
      </c>
      <c r="B18" s="242">
        <v>0</v>
      </c>
      <c r="C18" s="310" t="s">
        <v>30</v>
      </c>
      <c r="D18" s="311" t="str">
        <f>IF(C18="Str",'Personal File'!$C$9,IF(C18="Dex",'Personal File'!$C$10,IF(C18="Con",'Personal File'!$C$11,IF(C18="Int",'Personal File'!$C$12,IF(C18="Wis",'Personal File'!$C$13,IF(C18="Cha",'Personal File'!$C$14))))))</f>
        <v>+0</v>
      </c>
      <c r="E18" s="312" t="str">
        <f t="shared" si="4"/>
        <v>Cha (+0)</v>
      </c>
      <c r="F18" s="313" t="s">
        <v>62</v>
      </c>
      <c r="G18" s="313">
        <f t="shared" si="1"/>
        <v>0</v>
      </c>
      <c r="H18" s="282">
        <f t="shared" ca="1" si="2"/>
        <v>6</v>
      </c>
      <c r="I18" s="313">
        <f t="shared" ca="1" si="6"/>
        <v>6</v>
      </c>
      <c r="J18" s="314"/>
    </row>
    <row r="19" spans="1:10" s="308" customFormat="1" ht="16.5">
      <c r="A19" s="335" t="s">
        <v>18</v>
      </c>
      <c r="B19" s="336">
        <v>0</v>
      </c>
      <c r="C19" s="337" t="s">
        <v>30</v>
      </c>
      <c r="D19" s="338" t="str">
        <f>IF(C19="Str",'Personal File'!$C$9,IF(C19="Dex",'Personal File'!$C$10,IF(C19="Con",'Personal File'!$C$11,IF(C19="Int",'Personal File'!$C$12,IF(C19="Wis",'Personal File'!$C$13,IF(C19="Cha",'Personal File'!$C$14))))))</f>
        <v>+0</v>
      </c>
      <c r="E19" s="339" t="str">
        <f t="shared" si="4"/>
        <v>Cha (+0)</v>
      </c>
      <c r="F19" s="340" t="s">
        <v>62</v>
      </c>
      <c r="G19" s="340">
        <f t="shared" si="1"/>
        <v>0</v>
      </c>
      <c r="H19" s="282">
        <f t="shared" ca="1" si="2"/>
        <v>19</v>
      </c>
      <c r="I19" s="340">
        <f t="shared" ca="1" si="6"/>
        <v>19</v>
      </c>
      <c r="J19" s="341"/>
    </row>
    <row r="20" spans="1:10" s="308" customFormat="1" ht="16.5">
      <c r="A20" s="342" t="s">
        <v>49</v>
      </c>
      <c r="B20" s="242">
        <v>0</v>
      </c>
      <c r="C20" s="343" t="s">
        <v>33</v>
      </c>
      <c r="D20" s="344" t="str">
        <f>IF(C20="Str",'Personal File'!$C$9,IF(C20="Dex",'Personal File'!$C$10,IF(C20="Con",'Personal File'!$C$11,IF(C20="Int",'Personal File'!$C$12,IF(C20="Wis",'Personal File'!$C$13,IF(C20="Cha",'Personal File'!$C$14))))))</f>
        <v>+0</v>
      </c>
      <c r="E20" s="345" t="str">
        <f t="shared" si="4"/>
        <v>Wis (+0)</v>
      </c>
      <c r="F20" s="313" t="s">
        <v>62</v>
      </c>
      <c r="G20" s="313">
        <f t="shared" si="1"/>
        <v>0</v>
      </c>
      <c r="H20" s="282">
        <f t="shared" ca="1" si="2"/>
        <v>7</v>
      </c>
      <c r="I20" s="313">
        <f t="shared" ca="1" si="6"/>
        <v>7</v>
      </c>
      <c r="J20" s="314"/>
    </row>
    <row r="21" spans="1:10" s="308" customFormat="1" ht="16.5">
      <c r="A21" s="304" t="s">
        <v>50</v>
      </c>
      <c r="B21" s="297">
        <v>8</v>
      </c>
      <c r="C21" s="305" t="s">
        <v>34</v>
      </c>
      <c r="D21" s="306" t="str">
        <f>IF(C21="Str",'Personal File'!$C$9,IF(C21="Dex",'Personal File'!$C$10,IF(C21="Con",'Personal File'!$C$11,IF(C21="Int",'Personal File'!$C$12,IF(C21="Wis",'Personal File'!$C$13,IF(C21="Cha",'Personal File'!$C$14))))))</f>
        <v>+3</v>
      </c>
      <c r="E21" s="307" t="str">
        <f t="shared" si="4"/>
        <v>Dex (+3)</v>
      </c>
      <c r="F21" s="301" t="s">
        <v>187</v>
      </c>
      <c r="G21" s="301">
        <f t="shared" si="1"/>
        <v>19</v>
      </c>
      <c r="H21" s="282">
        <f t="shared" ca="1" si="2"/>
        <v>9</v>
      </c>
      <c r="I21" s="301">
        <f t="shared" ca="1" si="6"/>
        <v>28</v>
      </c>
      <c r="J21" s="302"/>
    </row>
    <row r="22" spans="1:10" s="308" customFormat="1" ht="16.5">
      <c r="A22" s="309" t="s">
        <v>51</v>
      </c>
      <c r="B22" s="242">
        <v>0</v>
      </c>
      <c r="C22" s="310" t="s">
        <v>30</v>
      </c>
      <c r="D22" s="311" t="str">
        <f>IF(C22="Str",'Personal File'!$C$9,IF(C22="Dex",'Personal File'!$C$10,IF(C22="Con",'Personal File'!$C$11,IF(C22="Int",'Personal File'!$C$12,IF(C22="Wis",'Personal File'!$C$13,IF(C22="Cha",'Personal File'!$C$14))))))</f>
        <v>+0</v>
      </c>
      <c r="E22" s="312" t="str">
        <f t="shared" si="4"/>
        <v>Cha (+0)</v>
      </c>
      <c r="F22" s="313" t="s">
        <v>62</v>
      </c>
      <c r="G22" s="313">
        <f t="shared" si="1"/>
        <v>0</v>
      </c>
      <c r="H22" s="282">
        <f t="shared" ca="1" si="2"/>
        <v>5</v>
      </c>
      <c r="I22" s="313">
        <f t="shared" ca="1" si="6"/>
        <v>5</v>
      </c>
      <c r="J22" s="314"/>
    </row>
    <row r="23" spans="1:10" s="308" customFormat="1" ht="16.5">
      <c r="A23" s="346" t="s">
        <v>52</v>
      </c>
      <c r="B23" s="242">
        <v>0</v>
      </c>
      <c r="C23" s="347" t="s">
        <v>35</v>
      </c>
      <c r="D23" s="348">
        <f>IF(C23="Str",'Personal File'!$C$9,IF(C23="Dex",'Personal File'!$C$10,IF(C23="Con",'Personal File'!$C$11,IF(C23="Int",'Personal File'!$C$12,IF(C23="Wis",'Personal File'!$C$13,IF(C23="Cha",'Personal File'!$C$14))))))</f>
        <v>-1</v>
      </c>
      <c r="E23" s="349" t="str">
        <f t="shared" si="4"/>
        <v>Str (-1)</v>
      </c>
      <c r="F23" s="313" t="s">
        <v>62</v>
      </c>
      <c r="G23" s="313">
        <f t="shared" si="1"/>
        <v>-1</v>
      </c>
      <c r="H23" s="282">
        <f t="shared" ca="1" si="2"/>
        <v>5</v>
      </c>
      <c r="I23" s="313">
        <f t="shared" ca="1" si="6"/>
        <v>4</v>
      </c>
      <c r="J23" s="314"/>
    </row>
    <row r="24" spans="1:10" s="308" customFormat="1" ht="16.5">
      <c r="A24" s="296" t="s">
        <v>87</v>
      </c>
      <c r="B24" s="297">
        <v>1</v>
      </c>
      <c r="C24" s="298" t="s">
        <v>32</v>
      </c>
      <c r="D24" s="299" t="str">
        <f>IF(C24="Str",'Personal File'!$C$9,IF(C24="Dex",'Personal File'!$C$10,IF(C24="Con",'Personal File'!$C$11,IF(C24="Int",'Personal File'!$C$12,IF(C24="Wis",'Personal File'!$C$13,IF(C24="Cha",'Personal File'!$C$14))))))</f>
        <v>+3</v>
      </c>
      <c r="E24" s="300" t="str">
        <f t="shared" si="4"/>
        <v>Int (+3)</v>
      </c>
      <c r="F24" s="301" t="s">
        <v>62</v>
      </c>
      <c r="G24" s="301">
        <f t="shared" si="1"/>
        <v>4</v>
      </c>
      <c r="H24" s="282">
        <f t="shared" ca="1" si="2"/>
        <v>4</v>
      </c>
      <c r="I24" s="301">
        <f t="shared" ca="1" si="6"/>
        <v>8</v>
      </c>
      <c r="J24" s="302"/>
    </row>
    <row r="25" spans="1:10" s="308" customFormat="1" ht="16.5">
      <c r="A25" s="350" t="s">
        <v>129</v>
      </c>
      <c r="B25" s="336">
        <v>0</v>
      </c>
      <c r="C25" s="351" t="s">
        <v>32</v>
      </c>
      <c r="D25" s="352" t="str">
        <f>IF(C25="Str",'Personal File'!$C$9,IF(C25="Dex",'Personal File'!$C$10,IF(C25="Con",'Personal File'!$C$11,IF(C25="Int",'Personal File'!$C$12,IF(C25="Wis",'Personal File'!$C$13,IF(C25="Cha",'Personal File'!$C$14))))))</f>
        <v>+3</v>
      </c>
      <c r="E25" s="353" t="str">
        <f t="shared" si="4"/>
        <v>Int (+3)</v>
      </c>
      <c r="F25" s="340" t="s">
        <v>62</v>
      </c>
      <c r="G25" s="340">
        <f t="shared" si="1"/>
        <v>3</v>
      </c>
      <c r="H25" s="282">
        <f t="shared" ca="1" si="2"/>
        <v>20</v>
      </c>
      <c r="I25" s="340">
        <f t="shared" ref="I25" ca="1" si="7">SUM(G25:H25)</f>
        <v>23</v>
      </c>
      <c r="J25" s="341"/>
    </row>
    <row r="26" spans="1:10" s="308" customFormat="1" ht="16.5">
      <c r="A26" s="350" t="s">
        <v>108</v>
      </c>
      <c r="B26" s="336">
        <v>0</v>
      </c>
      <c r="C26" s="351" t="s">
        <v>32</v>
      </c>
      <c r="D26" s="352" t="str">
        <f>IF(C26="Str",'Personal File'!$C$9,IF(C26="Dex",'Personal File'!$C$10,IF(C26="Con",'Personal File'!$C$11,IF(C26="Int",'Personal File'!$C$12,IF(C26="Wis",'Personal File'!$C$13,IF(C26="Cha",'Personal File'!$C$14))))))</f>
        <v>+3</v>
      </c>
      <c r="E26" s="353" t="str">
        <f t="shared" ref="E26:E27" si="8">CONCATENATE(C26," (",D26,")")</f>
        <v>Int (+3)</v>
      </c>
      <c r="F26" s="340" t="s">
        <v>62</v>
      </c>
      <c r="G26" s="340">
        <f t="shared" si="1"/>
        <v>3</v>
      </c>
      <c r="H26" s="282">
        <f t="shared" ca="1" si="2"/>
        <v>5</v>
      </c>
      <c r="I26" s="340">
        <f t="shared" ref="I26" ca="1" si="9">SUM(G26:H26)</f>
        <v>8</v>
      </c>
      <c r="J26" s="341"/>
    </row>
    <row r="27" spans="1:10" s="308" customFormat="1" ht="16.5">
      <c r="A27" s="350" t="s">
        <v>130</v>
      </c>
      <c r="B27" s="336">
        <v>0</v>
      </c>
      <c r="C27" s="351" t="s">
        <v>32</v>
      </c>
      <c r="D27" s="352" t="str">
        <f>IF(C27="Str",'Personal File'!$C$9,IF(C27="Dex",'Personal File'!$C$10,IF(C27="Con",'Personal File'!$C$11,IF(C27="Int",'Personal File'!$C$12,IF(C27="Wis",'Personal File'!$C$13,IF(C27="Cha",'Personal File'!$C$14))))))</f>
        <v>+3</v>
      </c>
      <c r="E27" s="353" t="str">
        <f t="shared" si="8"/>
        <v>Int (+3)</v>
      </c>
      <c r="F27" s="340" t="s">
        <v>62</v>
      </c>
      <c r="G27" s="340">
        <f t="shared" si="1"/>
        <v>3</v>
      </c>
      <c r="H27" s="282">
        <f t="shared" ca="1" si="2"/>
        <v>4</v>
      </c>
      <c r="I27" s="340">
        <f t="shared" ref="I27" ca="1" si="10">SUM(G27:H27)</f>
        <v>7</v>
      </c>
      <c r="J27" s="341"/>
    </row>
    <row r="28" spans="1:10" s="308" customFormat="1" ht="16.5">
      <c r="A28" s="350" t="s">
        <v>95</v>
      </c>
      <c r="B28" s="336">
        <v>0</v>
      </c>
      <c r="C28" s="351" t="s">
        <v>32</v>
      </c>
      <c r="D28" s="352" t="str">
        <f>IF(C28="Str",'Personal File'!$C$9,IF(C28="Dex",'Personal File'!$C$10,IF(C28="Con",'Personal File'!$C$11,IF(C28="Int",'Personal File'!$C$12,IF(C28="Wis",'Personal File'!$C$13,IF(C28="Cha",'Personal File'!$C$14))))))</f>
        <v>+3</v>
      </c>
      <c r="E28" s="353" t="str">
        <f t="shared" ref="E28:E32" si="11">CONCATENATE(C28," (",D28,")")</f>
        <v>Int (+3)</v>
      </c>
      <c r="F28" s="340" t="s">
        <v>62</v>
      </c>
      <c r="G28" s="340">
        <f t="shared" si="1"/>
        <v>3</v>
      </c>
      <c r="H28" s="282">
        <f t="shared" ca="1" si="2"/>
        <v>17</v>
      </c>
      <c r="I28" s="340">
        <f t="shared" ca="1" si="6"/>
        <v>20</v>
      </c>
      <c r="J28" s="341"/>
    </row>
    <row r="29" spans="1:10" s="308" customFormat="1" ht="16.5">
      <c r="A29" s="350" t="s">
        <v>144</v>
      </c>
      <c r="B29" s="336">
        <v>0</v>
      </c>
      <c r="C29" s="351" t="s">
        <v>32</v>
      </c>
      <c r="D29" s="352" t="str">
        <f>IF(C29="Str",'Personal File'!$C$9,IF(C29="Dex",'Personal File'!$C$10,IF(C29="Con",'Personal File'!$C$11,IF(C29="Int",'Personal File'!$C$12,IF(C29="Wis",'Personal File'!$C$13,IF(C29="Cha",'Personal File'!$C$14))))))</f>
        <v>+3</v>
      </c>
      <c r="E29" s="353" t="str">
        <f t="shared" ref="E29:E30" si="12">CONCATENATE(C29," (",D29,")")</f>
        <v>Int (+3)</v>
      </c>
      <c r="F29" s="340" t="s">
        <v>62</v>
      </c>
      <c r="G29" s="340">
        <f t="shared" si="1"/>
        <v>3</v>
      </c>
      <c r="H29" s="282">
        <f t="shared" ca="1" si="2"/>
        <v>7</v>
      </c>
      <c r="I29" s="340">
        <f t="shared" ref="I29:I30" ca="1" si="13">SUM(G29:H29)</f>
        <v>10</v>
      </c>
      <c r="J29" s="341"/>
    </row>
    <row r="30" spans="1:10" s="308" customFormat="1" ht="16.5">
      <c r="A30" s="350" t="s">
        <v>143</v>
      </c>
      <c r="B30" s="336">
        <v>0</v>
      </c>
      <c r="C30" s="351" t="s">
        <v>32</v>
      </c>
      <c r="D30" s="352" t="str">
        <f>IF(C30="Str",'Personal File'!$C$9,IF(C30="Dex",'Personal File'!$C$10,IF(C30="Con",'Personal File'!$C$11,IF(C30="Int",'Personal File'!$C$12,IF(C30="Wis",'Personal File'!$C$13,IF(C30="Cha",'Personal File'!$C$14))))))</f>
        <v>+3</v>
      </c>
      <c r="E30" s="353" t="str">
        <f t="shared" si="12"/>
        <v>Int (+3)</v>
      </c>
      <c r="F30" s="340" t="s">
        <v>62</v>
      </c>
      <c r="G30" s="340">
        <f t="shared" si="1"/>
        <v>3</v>
      </c>
      <c r="H30" s="282">
        <f t="shared" ca="1" si="2"/>
        <v>8</v>
      </c>
      <c r="I30" s="340">
        <f t="shared" ca="1" si="13"/>
        <v>11</v>
      </c>
      <c r="J30" s="341"/>
    </row>
    <row r="31" spans="1:10" s="308" customFormat="1" ht="16.5">
      <c r="A31" s="296" t="s">
        <v>96</v>
      </c>
      <c r="B31" s="297">
        <v>1</v>
      </c>
      <c r="C31" s="298" t="s">
        <v>32</v>
      </c>
      <c r="D31" s="299" t="str">
        <f>IF(C31="Str",'Personal File'!$C$9,IF(C31="Dex",'Personal File'!$C$10,IF(C31="Con",'Personal File'!$C$11,IF(C31="Int",'Personal File'!$C$12,IF(C31="Wis",'Personal File'!$C$13,IF(C31="Cha",'Personal File'!$C$14))))))</f>
        <v>+3</v>
      </c>
      <c r="E31" s="300" t="str">
        <f t="shared" ref="E31" si="14">CONCATENATE(C31," (",D31,")")</f>
        <v>Int (+3)</v>
      </c>
      <c r="F31" s="301" t="s">
        <v>62</v>
      </c>
      <c r="G31" s="301">
        <f t="shared" si="1"/>
        <v>4</v>
      </c>
      <c r="H31" s="282">
        <f t="shared" ca="1" si="2"/>
        <v>1</v>
      </c>
      <c r="I31" s="301">
        <f t="shared" ref="I31" ca="1" si="15">SUM(G31:H31)</f>
        <v>5</v>
      </c>
      <c r="J31" s="302"/>
    </row>
    <row r="32" spans="1:10" s="308" customFormat="1" ht="16.5">
      <c r="A32" s="350" t="s">
        <v>107</v>
      </c>
      <c r="B32" s="336">
        <v>0</v>
      </c>
      <c r="C32" s="351" t="s">
        <v>32</v>
      </c>
      <c r="D32" s="352" t="str">
        <f>IF(C32="Str",'Personal File'!$C$9,IF(C32="Dex",'Personal File'!$C$10,IF(C32="Con",'Personal File'!$C$11,IF(C32="Int",'Personal File'!$C$12,IF(C32="Wis",'Personal File'!$C$13,IF(C32="Cha",'Personal File'!$C$14))))))</f>
        <v>+3</v>
      </c>
      <c r="E32" s="353" t="str">
        <f t="shared" si="11"/>
        <v>Int (+3)</v>
      </c>
      <c r="F32" s="340" t="s">
        <v>62</v>
      </c>
      <c r="G32" s="340">
        <f t="shared" si="1"/>
        <v>3</v>
      </c>
      <c r="H32" s="282">
        <f t="shared" ca="1" si="2"/>
        <v>7</v>
      </c>
      <c r="I32" s="340">
        <f t="shared" ca="1" si="6"/>
        <v>10</v>
      </c>
      <c r="J32" s="341"/>
    </row>
    <row r="33" spans="1:10" s="308" customFormat="1" ht="16.5">
      <c r="A33" s="354" t="s">
        <v>53</v>
      </c>
      <c r="B33" s="297">
        <v>6</v>
      </c>
      <c r="C33" s="355" t="s">
        <v>33</v>
      </c>
      <c r="D33" s="356" t="str">
        <f>IF(C33="Str",'Personal File'!$C$9,IF(C33="Dex",'Personal File'!$C$10,IF(C33="Con",'Personal File'!$C$11,IF(C33="Int",'Personal File'!$C$12,IF(C33="Wis",'Personal File'!$C$13,IF(C33="Cha",'Personal File'!$C$14))))))</f>
        <v>+0</v>
      </c>
      <c r="E33" s="357" t="str">
        <f t="shared" si="4"/>
        <v>Wis (+0)</v>
      </c>
      <c r="F33" s="301" t="s">
        <v>97</v>
      </c>
      <c r="G33" s="301">
        <f t="shared" si="1"/>
        <v>8</v>
      </c>
      <c r="H33" s="282">
        <f t="shared" ca="1" si="2"/>
        <v>10</v>
      </c>
      <c r="I33" s="301">
        <f t="shared" ca="1" si="6"/>
        <v>18</v>
      </c>
      <c r="J33" s="302"/>
    </row>
    <row r="34" spans="1:10" s="308" customFormat="1" ht="16.5">
      <c r="A34" s="304" t="s">
        <v>19</v>
      </c>
      <c r="B34" s="297">
        <v>6</v>
      </c>
      <c r="C34" s="305" t="s">
        <v>34</v>
      </c>
      <c r="D34" s="306" t="str">
        <f>IF(C34="Str",'Personal File'!$C$9,IF(C34="Dex",'Personal File'!$C$10,IF(C34="Con",'Personal File'!$C$11,IF(C34="Int",'Personal File'!$C$12,IF(C34="Wis",'Personal File'!$C$13,IF(C34="Cha",'Personal File'!$C$14))))))</f>
        <v>+3</v>
      </c>
      <c r="E34" s="307" t="str">
        <f t="shared" si="4"/>
        <v>Dex (+3)</v>
      </c>
      <c r="F34" s="301" t="s">
        <v>186</v>
      </c>
      <c r="G34" s="301">
        <f t="shared" si="1"/>
        <v>13</v>
      </c>
      <c r="H34" s="282">
        <f t="shared" ca="1" si="2"/>
        <v>20</v>
      </c>
      <c r="I34" s="301">
        <f t="shared" ca="1" si="6"/>
        <v>33</v>
      </c>
      <c r="J34" s="302"/>
    </row>
    <row r="35" spans="1:10" s="308" customFormat="1" ht="16.5">
      <c r="A35" s="304" t="s">
        <v>54</v>
      </c>
      <c r="B35" s="297">
        <v>5</v>
      </c>
      <c r="C35" s="305" t="s">
        <v>34</v>
      </c>
      <c r="D35" s="306" t="str">
        <f>IF(C35="Str",'Personal File'!$C$9,IF(C35="Dex",'Personal File'!$C$10,IF(C35="Con",'Personal File'!$C$11,IF(C35="Int",'Personal File'!$C$12,IF(C35="Wis",'Personal File'!$C$13,IF(C35="Cha",'Personal File'!$C$14))))))</f>
        <v>+3</v>
      </c>
      <c r="E35" s="307" t="str">
        <f t="shared" si="4"/>
        <v>Dex (+3)</v>
      </c>
      <c r="F35" s="301" t="s">
        <v>97</v>
      </c>
      <c r="G35" s="301">
        <f t="shared" si="1"/>
        <v>10</v>
      </c>
      <c r="H35" s="282">
        <f t="shared" ca="1" si="2"/>
        <v>15</v>
      </c>
      <c r="I35" s="301">
        <f t="shared" ca="1" si="6"/>
        <v>25</v>
      </c>
      <c r="J35" s="302"/>
    </row>
    <row r="36" spans="1:10" ht="16.5">
      <c r="A36" s="309" t="s">
        <v>99</v>
      </c>
      <c r="B36" s="242">
        <v>0</v>
      </c>
      <c r="C36" s="310" t="s">
        <v>30</v>
      </c>
      <c r="D36" s="311" t="str">
        <f>IF(C36="Str",'Personal File'!$C$9,IF(C36="Dex",'Personal File'!$C$10,IF(C36="Con",'Personal File'!$C$11,IF(C36="Int",'Personal File'!$C$12,IF(C36="Wis",'Personal File'!$C$13,IF(C36="Cha",'Personal File'!$C$14))))))</f>
        <v>+0</v>
      </c>
      <c r="E36" s="312" t="str">
        <f t="shared" si="4"/>
        <v>Cha (+0)</v>
      </c>
      <c r="F36" s="313" t="s">
        <v>62</v>
      </c>
      <c r="G36" s="313">
        <f t="shared" si="1"/>
        <v>0</v>
      </c>
      <c r="H36" s="282">
        <f t="shared" ca="1" si="2"/>
        <v>19</v>
      </c>
      <c r="I36" s="313">
        <f t="shared" ca="1" si="6"/>
        <v>19</v>
      </c>
      <c r="J36" s="314"/>
    </row>
    <row r="37" spans="1:10" ht="16.5">
      <c r="A37" s="358" t="s">
        <v>168</v>
      </c>
      <c r="B37" s="297">
        <v>1</v>
      </c>
      <c r="C37" s="355" t="s">
        <v>33</v>
      </c>
      <c r="D37" s="356" t="str">
        <f>IF(C37="Str",'Personal File'!$C$9,IF(C37="Dex",'Personal File'!$C$10,IF(C37="Con",'Personal File'!$C$11,IF(C37="Int",'Personal File'!$C$12,IF(C37="Wis",'Personal File'!$C$13,IF(C37="Cha",'Personal File'!$C$14))))))</f>
        <v>+0</v>
      </c>
      <c r="E37" s="357" t="str">
        <f t="shared" ref="E37" si="16">CONCATENATE(C37," (",D37,")")</f>
        <v>Wis (+0)</v>
      </c>
      <c r="F37" s="301" t="s">
        <v>62</v>
      </c>
      <c r="G37" s="301">
        <f t="shared" si="1"/>
        <v>1</v>
      </c>
      <c r="H37" s="282">
        <f t="shared" ca="1" si="2"/>
        <v>1</v>
      </c>
      <c r="I37" s="301">
        <f t="shared" ca="1" si="6"/>
        <v>2</v>
      </c>
      <c r="J37" s="302"/>
    </row>
    <row r="38" spans="1:10" ht="16.5">
      <c r="A38" s="328" t="s">
        <v>20</v>
      </c>
      <c r="B38" s="242">
        <v>0</v>
      </c>
      <c r="C38" s="329" t="s">
        <v>34</v>
      </c>
      <c r="D38" s="330" t="str">
        <f>IF(C38="Str",'Personal File'!$C$9,IF(C38="Dex",'Personal File'!$C$10,IF(C38="Con",'Personal File'!$C$11,IF(C38="Int",'Personal File'!$C$12,IF(C38="Wis",'Personal File'!$C$13,IF(C38="Cha",'Personal File'!$C$14))))))</f>
        <v>+3</v>
      </c>
      <c r="E38" s="286" t="str">
        <f t="shared" si="4"/>
        <v>Dex (+3)</v>
      </c>
      <c r="F38" s="313" t="s">
        <v>62</v>
      </c>
      <c r="G38" s="313">
        <f t="shared" si="1"/>
        <v>3</v>
      </c>
      <c r="H38" s="282">
        <f t="shared" ca="1" si="2"/>
        <v>6</v>
      </c>
      <c r="I38" s="313">
        <f t="shared" ca="1" si="6"/>
        <v>9</v>
      </c>
      <c r="J38" s="314"/>
    </row>
    <row r="39" spans="1:10" ht="16.5">
      <c r="A39" s="296" t="s">
        <v>21</v>
      </c>
      <c r="B39" s="297">
        <v>9</v>
      </c>
      <c r="C39" s="298" t="s">
        <v>32</v>
      </c>
      <c r="D39" s="299" t="str">
        <f>IF(C39="Str",'Personal File'!$C$9,IF(C39="Dex",'Personal File'!$C$10,IF(C39="Con",'Personal File'!$C$11,IF(C39="Int",'Personal File'!$C$12,IF(C39="Wis",'Personal File'!$C$13,IF(C39="Cha",'Personal File'!$C$14))))))</f>
        <v>+3</v>
      </c>
      <c r="E39" s="300" t="str">
        <f t="shared" si="4"/>
        <v>Int (+3)</v>
      </c>
      <c r="F39" s="301" t="s">
        <v>62</v>
      </c>
      <c r="G39" s="301">
        <f t="shared" si="1"/>
        <v>12</v>
      </c>
      <c r="H39" s="282">
        <f t="shared" ca="1" si="2"/>
        <v>9</v>
      </c>
      <c r="I39" s="301">
        <f t="shared" ca="1" si="6"/>
        <v>21</v>
      </c>
      <c r="J39" s="302"/>
    </row>
    <row r="40" spans="1:10" ht="16.5">
      <c r="A40" s="354" t="s">
        <v>55</v>
      </c>
      <c r="B40" s="297">
        <v>4</v>
      </c>
      <c r="C40" s="355" t="s">
        <v>33</v>
      </c>
      <c r="D40" s="356" t="str">
        <f>IF(C40="Str",'Personal File'!$C$9,IF(C40="Dex",'Personal File'!$C$10,IF(C40="Con",'Personal File'!$C$11,IF(C40="Int",'Personal File'!$C$12,IF(C40="Wis",'Personal File'!$C$13,IF(C40="Cha",'Personal File'!$C$14))))))</f>
        <v>+0</v>
      </c>
      <c r="E40" s="357" t="str">
        <f t="shared" si="4"/>
        <v>Wis (+0)</v>
      </c>
      <c r="F40" s="301" t="s">
        <v>62</v>
      </c>
      <c r="G40" s="301">
        <f t="shared" si="1"/>
        <v>4</v>
      </c>
      <c r="H40" s="282">
        <f t="shared" ca="1" si="2"/>
        <v>8</v>
      </c>
      <c r="I40" s="301">
        <f t="shared" ca="1" si="6"/>
        <v>12</v>
      </c>
      <c r="J40" s="302"/>
    </row>
    <row r="41" spans="1:10" ht="16.5">
      <c r="A41" s="304" t="s">
        <v>88</v>
      </c>
      <c r="B41" s="297">
        <v>1</v>
      </c>
      <c r="C41" s="305" t="s">
        <v>34</v>
      </c>
      <c r="D41" s="306" t="str">
        <f>IF(C41="Str",'Personal File'!$C$9,IF(C41="Dex",'Personal File'!$C$10,IF(C41="Con",'Personal File'!$C$11,IF(C41="Int",'Personal File'!$C$12,IF(C41="Wis",'Personal File'!$C$13,IF(C41="Cha",'Personal File'!$C$14))))))</f>
        <v>+3</v>
      </c>
      <c r="E41" s="307" t="str">
        <f t="shared" si="4"/>
        <v>Dex (+3)</v>
      </c>
      <c r="F41" s="301" t="s">
        <v>62</v>
      </c>
      <c r="G41" s="301">
        <f t="shared" si="1"/>
        <v>4</v>
      </c>
      <c r="H41" s="282">
        <f t="shared" ca="1" si="2"/>
        <v>12</v>
      </c>
      <c r="I41" s="301">
        <f t="shared" ca="1" si="6"/>
        <v>16</v>
      </c>
      <c r="J41" s="302"/>
    </row>
    <row r="42" spans="1:10" ht="16.5">
      <c r="A42" s="350" t="s">
        <v>86</v>
      </c>
      <c r="B42" s="336">
        <v>0</v>
      </c>
      <c r="C42" s="351" t="s">
        <v>32</v>
      </c>
      <c r="D42" s="352" t="str">
        <f>IF(C42="Str",'Personal File'!$C$9,IF(C42="Dex",'Personal File'!$C$10,IF(C42="Con",'Personal File'!$C$11,IF(C42="Int",'Personal File'!$C$12,IF(C42="Wis",'Personal File'!$C$13,IF(C42="Cha",'Personal File'!$C$14))))))</f>
        <v>+3</v>
      </c>
      <c r="E42" s="353" t="str">
        <f t="shared" si="4"/>
        <v>Int (+3)</v>
      </c>
      <c r="F42" s="340" t="s">
        <v>62</v>
      </c>
      <c r="G42" s="340">
        <f t="shared" si="1"/>
        <v>3</v>
      </c>
      <c r="H42" s="282">
        <f t="shared" ca="1" si="2"/>
        <v>3</v>
      </c>
      <c r="I42" s="340">
        <f t="shared" ca="1" si="6"/>
        <v>6</v>
      </c>
      <c r="J42" s="359"/>
    </row>
    <row r="43" spans="1:10" ht="16.5">
      <c r="A43" s="296" t="s">
        <v>56</v>
      </c>
      <c r="B43" s="297">
        <v>8</v>
      </c>
      <c r="C43" s="298" t="s">
        <v>32</v>
      </c>
      <c r="D43" s="299" t="str">
        <f>IF(C43="Str",'Personal File'!$C$9,IF(C43="Dex",'Personal File'!$C$10,IF(C43="Con",'Personal File'!$C$11,IF(C43="Int",'Personal File'!$C$12,IF(C43="Wis",'Personal File'!$C$13,IF(C43="Cha",'Personal File'!$C$14))))))</f>
        <v>+3</v>
      </c>
      <c r="E43" s="300" t="str">
        <f t="shared" si="4"/>
        <v>Int (+3)</v>
      </c>
      <c r="F43" s="301" t="s">
        <v>62</v>
      </c>
      <c r="G43" s="301">
        <f t="shared" si="1"/>
        <v>11</v>
      </c>
      <c r="H43" s="282">
        <f t="shared" ca="1" si="2"/>
        <v>4</v>
      </c>
      <c r="I43" s="301">
        <f t="shared" ca="1" si="6"/>
        <v>15</v>
      </c>
      <c r="J43" s="360"/>
    </row>
    <row r="44" spans="1:10" ht="16.5">
      <c r="A44" s="354" t="s">
        <v>57</v>
      </c>
      <c r="B44" s="297">
        <v>9</v>
      </c>
      <c r="C44" s="355" t="s">
        <v>33</v>
      </c>
      <c r="D44" s="356" t="str">
        <f>IF(C44="Str",'Personal File'!$C$9,IF(C44="Dex",'Personal File'!$C$10,IF(C44="Con",'Personal File'!$C$11,IF(C44="Int",'Personal File'!$C$12,IF(C44="Wis",'Personal File'!$C$13,IF(C44="Cha",'Personal File'!$C$14))))))</f>
        <v>+0</v>
      </c>
      <c r="E44" s="357" t="str">
        <f t="shared" si="4"/>
        <v>Wis (+0)</v>
      </c>
      <c r="F44" s="301" t="s">
        <v>97</v>
      </c>
      <c r="G44" s="301">
        <f t="shared" si="1"/>
        <v>11</v>
      </c>
      <c r="H44" s="282">
        <f t="shared" ca="1" si="2"/>
        <v>11</v>
      </c>
      <c r="I44" s="301">
        <f t="shared" ca="1" si="6"/>
        <v>22</v>
      </c>
      <c r="J44" s="302"/>
    </row>
    <row r="45" spans="1:10" ht="16.5">
      <c r="A45" s="342" t="s">
        <v>89</v>
      </c>
      <c r="B45" s="242">
        <v>0</v>
      </c>
      <c r="C45" s="343" t="s">
        <v>33</v>
      </c>
      <c r="D45" s="344" t="str">
        <f>IF(C45="Str",'Personal File'!$C$9,IF(C45="Dex",'Personal File'!$C$10,IF(C45="Con",'Personal File'!$C$11,IF(C45="Int",'Personal File'!$C$12,IF(C45="Wis",'Personal File'!$C$13,IF(C45="Cha",'Personal File'!$C$14))))))</f>
        <v>+0</v>
      </c>
      <c r="E45" s="345" t="str">
        <f t="shared" si="4"/>
        <v>Wis (+0)</v>
      </c>
      <c r="F45" s="313" t="s">
        <v>62</v>
      </c>
      <c r="G45" s="313">
        <f t="shared" si="1"/>
        <v>0</v>
      </c>
      <c r="H45" s="282">
        <f t="shared" ca="1" si="2"/>
        <v>11</v>
      </c>
      <c r="I45" s="313">
        <f t="shared" ca="1" si="6"/>
        <v>11</v>
      </c>
      <c r="J45" s="361"/>
    </row>
    <row r="46" spans="1:10" ht="16.5">
      <c r="A46" s="346" t="s">
        <v>22</v>
      </c>
      <c r="B46" s="242">
        <v>0</v>
      </c>
      <c r="C46" s="347" t="s">
        <v>35</v>
      </c>
      <c r="D46" s="348">
        <f>IF(C46="Str",'Personal File'!$C$9,IF(C46="Dex",'Personal File'!$C$10,IF(C46="Con",'Personal File'!$C$11,IF(C46="Int",'Personal File'!$C$12,IF(C46="Wis",'Personal File'!$C$13,IF(C46="Cha",'Personal File'!$C$14))))))</f>
        <v>-1</v>
      </c>
      <c r="E46" s="349" t="str">
        <f t="shared" si="4"/>
        <v>Str (-1)</v>
      </c>
      <c r="F46" s="313" t="s">
        <v>62</v>
      </c>
      <c r="G46" s="313">
        <f t="shared" si="1"/>
        <v>-1</v>
      </c>
      <c r="H46" s="282">
        <f t="shared" ca="1" si="2"/>
        <v>3</v>
      </c>
      <c r="I46" s="313">
        <f t="shared" ca="1" si="6"/>
        <v>2</v>
      </c>
      <c r="J46" s="314"/>
    </row>
    <row r="47" spans="1:10" ht="16.5">
      <c r="A47" s="304" t="s">
        <v>58</v>
      </c>
      <c r="B47" s="297">
        <v>3</v>
      </c>
      <c r="C47" s="305" t="s">
        <v>34</v>
      </c>
      <c r="D47" s="306" t="str">
        <f>IF(C47="Str",'Personal File'!$C$9,IF(C47="Dex",'Personal File'!$C$10,IF(C47="Con",'Personal File'!$C$11,IF(C47="Int",'Personal File'!$C$12,IF(C47="Wis",'Personal File'!$C$13,IF(C47="Cha",'Personal File'!$C$14))))))</f>
        <v>+3</v>
      </c>
      <c r="E47" s="307" t="str">
        <f t="shared" si="4"/>
        <v>Dex (+3)</v>
      </c>
      <c r="F47" s="301" t="s">
        <v>62</v>
      </c>
      <c r="G47" s="301">
        <f t="shared" si="1"/>
        <v>6</v>
      </c>
      <c r="H47" s="282">
        <f t="shared" ca="1" si="2"/>
        <v>12</v>
      </c>
      <c r="I47" s="301">
        <f t="shared" ca="1" si="6"/>
        <v>18</v>
      </c>
      <c r="J47" s="302"/>
    </row>
    <row r="48" spans="1:10" ht="16.5">
      <c r="A48" s="335" t="s">
        <v>59</v>
      </c>
      <c r="B48" s="336">
        <v>0</v>
      </c>
      <c r="C48" s="337" t="s">
        <v>30</v>
      </c>
      <c r="D48" s="338" t="str">
        <f>IF(C48="Str",'Personal File'!$C$9,IF(C48="Dex",'Personal File'!$C$10,IF(C48="Con",'Personal File'!$C$11,IF(C48="Int",'Personal File'!$C$12,IF(C48="Wis",'Personal File'!$C$13,IF(C48="Cha",'Personal File'!$C$14))))))</f>
        <v>+0</v>
      </c>
      <c r="E48" s="339" t="str">
        <f t="shared" si="4"/>
        <v>Cha (+0)</v>
      </c>
      <c r="F48" s="340" t="s">
        <v>62</v>
      </c>
      <c r="G48" s="340">
        <f t="shared" si="1"/>
        <v>0</v>
      </c>
      <c r="H48" s="282">
        <f t="shared" ref="H48:H49" ca="1" si="17">RANDBETWEEN(1,20)</f>
        <v>14</v>
      </c>
      <c r="I48" s="340">
        <f t="shared" ca="1" si="6"/>
        <v>14</v>
      </c>
      <c r="J48" s="341"/>
    </row>
    <row r="49" spans="1:10" ht="17.25" thickBot="1">
      <c r="A49" s="362" t="s">
        <v>60</v>
      </c>
      <c r="B49" s="363">
        <v>0</v>
      </c>
      <c r="C49" s="364" t="s">
        <v>34</v>
      </c>
      <c r="D49" s="365" t="str">
        <f>IF(C49="Str",'Personal File'!$C$9,IF(C49="Dex",'Personal File'!$C$10,IF(C49="Con",'Personal File'!$C$11,IF(C49="Int",'Personal File'!$C$12,IF(C49="Wis",'Personal File'!$C$13,IF(C49="Cha",'Personal File'!$C$14))))))</f>
        <v>+3</v>
      </c>
      <c r="E49" s="366" t="str">
        <f t="shared" si="4"/>
        <v>Dex (+3)</v>
      </c>
      <c r="F49" s="367" t="s">
        <v>62</v>
      </c>
      <c r="G49" s="367">
        <f t="shared" si="1"/>
        <v>3</v>
      </c>
      <c r="H49" s="368">
        <f t="shared" ca="1" si="17"/>
        <v>11</v>
      </c>
      <c r="I49" s="367">
        <f t="shared" ca="1" si="6"/>
        <v>14</v>
      </c>
      <c r="J49" s="369"/>
    </row>
    <row r="50" spans="1:10" ht="16.5" thickTop="1">
      <c r="B50" s="371">
        <f>SUM(B6:B49)</f>
        <v>79</v>
      </c>
      <c r="E50" s="371">
        <f>SUM(E51:E56)</f>
        <v>79</v>
      </c>
    </row>
    <row r="51" spans="1:10">
      <c r="B51" s="371"/>
      <c r="E51" s="77">
        <v>44</v>
      </c>
      <c r="F51" s="374" t="s">
        <v>167</v>
      </c>
    </row>
    <row r="52" spans="1:10">
      <c r="E52" s="77">
        <v>5</v>
      </c>
      <c r="F52" s="374" t="s">
        <v>300</v>
      </c>
    </row>
    <row r="53" spans="1:10">
      <c r="E53" s="77">
        <v>11</v>
      </c>
      <c r="F53" s="374" t="s">
        <v>255</v>
      </c>
    </row>
    <row r="54" spans="1:10">
      <c r="E54" s="77">
        <v>5</v>
      </c>
      <c r="F54" s="374" t="s">
        <v>301</v>
      </c>
    </row>
    <row r="55" spans="1:10">
      <c r="E55" s="77">
        <v>5</v>
      </c>
      <c r="F55" s="374" t="s">
        <v>302</v>
      </c>
    </row>
    <row r="56" spans="1:10">
      <c r="E56" s="77">
        <v>9</v>
      </c>
      <c r="F56" s="374" t="s">
        <v>299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showGridLines="0" workbookViewId="0">
      <pane ySplit="2" topLeftCell="A3" activePane="bottomLeft" state="frozen"/>
      <selection pane="bottomLeft" activeCell="A3" sqref="A3"/>
    </sheetView>
  </sheetViews>
  <sheetFormatPr defaultColWidth="13" defaultRowHeight="15.75"/>
  <cols>
    <col min="1" max="1" width="21.75" style="272" bestFit="1" customWidth="1"/>
    <col min="2" max="2" width="6.25" style="272" bestFit="1" customWidth="1"/>
    <col min="3" max="3" width="13.375" style="273" bestFit="1" customWidth="1"/>
    <col min="4" max="4" width="11.25" style="273" bestFit="1" customWidth="1"/>
    <col min="5" max="5" width="7.25" style="273" bestFit="1" customWidth="1"/>
    <col min="6" max="6" width="11.375" style="273" bestFit="1" customWidth="1"/>
    <col min="7" max="7" width="10.25" style="273" bestFit="1" customWidth="1"/>
    <col min="8" max="8" width="17.625" style="272" bestFit="1" customWidth="1"/>
    <col min="9" max="9" width="5.625" style="248" bestFit="1" customWidth="1"/>
    <col min="10" max="16384" width="13" style="249"/>
  </cols>
  <sheetData>
    <row r="1" spans="1:9" ht="24" thickBot="1">
      <c r="A1" s="246" t="s">
        <v>211</v>
      </c>
      <c r="B1" s="247"/>
      <c r="C1" s="247"/>
      <c r="D1" s="247"/>
      <c r="E1" s="247"/>
      <c r="F1" s="247"/>
      <c r="G1" s="247"/>
      <c r="H1" s="247"/>
    </row>
    <row r="2" spans="1:9" s="253" customFormat="1" ht="17.25" thickBot="1">
      <c r="A2" s="250" t="s">
        <v>100</v>
      </c>
      <c r="B2" s="251" t="s">
        <v>103</v>
      </c>
      <c r="C2" s="251" t="s">
        <v>188</v>
      </c>
      <c r="D2" s="252" t="s">
        <v>189</v>
      </c>
      <c r="E2" s="252" t="s">
        <v>190</v>
      </c>
      <c r="F2" s="251" t="s">
        <v>191</v>
      </c>
      <c r="G2" s="251" t="s">
        <v>192</v>
      </c>
      <c r="H2" s="443" t="s">
        <v>275</v>
      </c>
      <c r="I2" s="444" t="s">
        <v>276</v>
      </c>
    </row>
    <row r="3" spans="1:9" ht="16.5">
      <c r="A3" s="254" t="s">
        <v>174</v>
      </c>
      <c r="B3" s="255">
        <v>0</v>
      </c>
      <c r="C3" s="29" t="s">
        <v>193</v>
      </c>
      <c r="D3" s="30" t="s">
        <v>194</v>
      </c>
      <c r="E3" s="256" t="s">
        <v>195</v>
      </c>
      <c r="F3" s="257" t="s">
        <v>196</v>
      </c>
      <c r="G3" s="31" t="s">
        <v>197</v>
      </c>
      <c r="H3" s="31" t="s">
        <v>274</v>
      </c>
      <c r="I3" s="445"/>
    </row>
    <row r="4" spans="1:9" ht="16.5">
      <c r="A4" s="258" t="s">
        <v>212</v>
      </c>
      <c r="B4" s="259">
        <v>0</v>
      </c>
      <c r="C4" s="32" t="s">
        <v>213</v>
      </c>
      <c r="D4" s="26" t="s">
        <v>194</v>
      </c>
      <c r="E4" s="260" t="s">
        <v>195</v>
      </c>
      <c r="F4" s="33" t="s">
        <v>214</v>
      </c>
      <c r="G4" s="27" t="s">
        <v>215</v>
      </c>
      <c r="H4" s="27" t="s">
        <v>274</v>
      </c>
      <c r="I4" s="34"/>
    </row>
    <row r="5" spans="1:9" ht="16.5">
      <c r="A5" s="258" t="s">
        <v>121</v>
      </c>
      <c r="B5" s="259">
        <v>0</v>
      </c>
      <c r="C5" s="32" t="s">
        <v>216</v>
      </c>
      <c r="D5" s="26" t="s">
        <v>194</v>
      </c>
      <c r="E5" s="26" t="s">
        <v>195</v>
      </c>
      <c r="F5" s="33" t="s">
        <v>203</v>
      </c>
      <c r="G5" s="27" t="s">
        <v>207</v>
      </c>
      <c r="H5" s="27" t="s">
        <v>274</v>
      </c>
      <c r="I5" s="34"/>
    </row>
    <row r="6" spans="1:9" ht="16.5">
      <c r="A6" s="258" t="s">
        <v>217</v>
      </c>
      <c r="B6" s="259">
        <v>0</v>
      </c>
      <c r="C6" s="32" t="s">
        <v>218</v>
      </c>
      <c r="D6" s="26" t="s">
        <v>208</v>
      </c>
      <c r="E6" s="260" t="s">
        <v>195</v>
      </c>
      <c r="F6" s="33" t="s">
        <v>196</v>
      </c>
      <c r="G6" s="27" t="s">
        <v>219</v>
      </c>
      <c r="H6" s="27" t="s">
        <v>274</v>
      </c>
      <c r="I6" s="34"/>
    </row>
    <row r="7" spans="1:9" ht="16.5">
      <c r="A7" s="258" t="s">
        <v>173</v>
      </c>
      <c r="B7" s="259">
        <v>0</v>
      </c>
      <c r="C7" s="32" t="s">
        <v>213</v>
      </c>
      <c r="D7" s="26" t="s">
        <v>194</v>
      </c>
      <c r="E7" s="26" t="s">
        <v>195</v>
      </c>
      <c r="F7" s="33" t="s">
        <v>220</v>
      </c>
      <c r="G7" s="27" t="s">
        <v>209</v>
      </c>
      <c r="H7" s="27" t="s">
        <v>274</v>
      </c>
      <c r="I7" s="34"/>
    </row>
    <row r="8" spans="1:9" ht="16.5">
      <c r="A8" s="258" t="s">
        <v>221</v>
      </c>
      <c r="B8" s="259">
        <v>0</v>
      </c>
      <c r="C8" s="36" t="s">
        <v>222</v>
      </c>
      <c r="D8" s="26" t="s">
        <v>194</v>
      </c>
      <c r="E8" s="260" t="s">
        <v>195</v>
      </c>
      <c r="F8" s="33" t="s">
        <v>196</v>
      </c>
      <c r="G8" s="27" t="s">
        <v>197</v>
      </c>
      <c r="H8" s="27" t="s">
        <v>274</v>
      </c>
      <c r="I8" s="34" t="s">
        <v>277</v>
      </c>
    </row>
    <row r="9" spans="1:9" ht="16.5">
      <c r="A9" s="258" t="s">
        <v>223</v>
      </c>
      <c r="B9" s="259">
        <v>0</v>
      </c>
      <c r="C9" s="32" t="s">
        <v>224</v>
      </c>
      <c r="D9" s="26" t="s">
        <v>194</v>
      </c>
      <c r="E9" s="260" t="s">
        <v>195</v>
      </c>
      <c r="F9" s="33" t="s">
        <v>196</v>
      </c>
      <c r="G9" s="27" t="s">
        <v>197</v>
      </c>
      <c r="H9" s="27" t="s">
        <v>274</v>
      </c>
      <c r="I9" s="34" t="s">
        <v>278</v>
      </c>
    </row>
    <row r="10" spans="1:9" ht="16.5">
      <c r="A10" s="258" t="s">
        <v>198</v>
      </c>
      <c r="B10" s="259">
        <v>0</v>
      </c>
      <c r="C10" s="32" t="s">
        <v>199</v>
      </c>
      <c r="D10" s="25" t="s">
        <v>194</v>
      </c>
      <c r="E10" s="261" t="s">
        <v>195</v>
      </c>
      <c r="F10" s="262" t="s">
        <v>196</v>
      </c>
      <c r="G10" s="263" t="s">
        <v>197</v>
      </c>
      <c r="H10" s="263" t="s">
        <v>274</v>
      </c>
      <c r="I10" s="34" t="s">
        <v>278</v>
      </c>
    </row>
    <row r="11" spans="1:9" ht="16.5">
      <c r="A11" s="258" t="s">
        <v>226</v>
      </c>
      <c r="B11" s="259">
        <v>0</v>
      </c>
      <c r="C11" s="36" t="s">
        <v>199</v>
      </c>
      <c r="D11" s="26" t="s">
        <v>227</v>
      </c>
      <c r="E11" s="260" t="s">
        <v>195</v>
      </c>
      <c r="F11" s="33" t="s">
        <v>196</v>
      </c>
      <c r="G11" s="27" t="s">
        <v>197</v>
      </c>
      <c r="H11" s="27" t="s">
        <v>274</v>
      </c>
      <c r="I11" s="34" t="s">
        <v>279</v>
      </c>
    </row>
    <row r="12" spans="1:9" ht="16.5">
      <c r="A12" s="258" t="s">
        <v>122</v>
      </c>
      <c r="B12" s="259">
        <v>0</v>
      </c>
      <c r="C12" s="32" t="s">
        <v>216</v>
      </c>
      <c r="D12" s="26" t="s">
        <v>208</v>
      </c>
      <c r="E12" s="260" t="s">
        <v>195</v>
      </c>
      <c r="F12" s="33" t="s">
        <v>196</v>
      </c>
      <c r="G12" s="27" t="s">
        <v>210</v>
      </c>
      <c r="H12" s="27" t="s">
        <v>274</v>
      </c>
      <c r="I12" s="34" t="s">
        <v>278</v>
      </c>
    </row>
    <row r="13" spans="1:9" ht="16.5">
      <c r="A13" s="258" t="s">
        <v>228</v>
      </c>
      <c r="B13" s="259">
        <v>0</v>
      </c>
      <c r="C13" s="36" t="s">
        <v>222</v>
      </c>
      <c r="D13" s="26" t="s">
        <v>194</v>
      </c>
      <c r="E13" s="260" t="s">
        <v>195</v>
      </c>
      <c r="F13" s="33" t="s">
        <v>201</v>
      </c>
      <c r="G13" s="27" t="s">
        <v>207</v>
      </c>
      <c r="H13" s="27" t="s">
        <v>274</v>
      </c>
      <c r="I13" s="69" t="s">
        <v>278</v>
      </c>
    </row>
    <row r="14" spans="1:9" s="248" customFormat="1" ht="16.5">
      <c r="A14" s="258" t="s">
        <v>229</v>
      </c>
      <c r="B14" s="259">
        <v>0</v>
      </c>
      <c r="C14" s="36" t="s">
        <v>222</v>
      </c>
      <c r="D14" s="26" t="s">
        <v>194</v>
      </c>
      <c r="E14" s="260" t="s">
        <v>195</v>
      </c>
      <c r="F14" s="33" t="s">
        <v>225</v>
      </c>
      <c r="G14" s="27" t="s">
        <v>197</v>
      </c>
      <c r="H14" s="27" t="s">
        <v>274</v>
      </c>
      <c r="I14" s="34" t="s">
        <v>280</v>
      </c>
    </row>
    <row r="15" spans="1:9" s="248" customFormat="1" ht="16.5">
      <c r="A15" s="258" t="s">
        <v>175</v>
      </c>
      <c r="B15" s="259">
        <v>0</v>
      </c>
      <c r="C15" s="36" t="s">
        <v>199</v>
      </c>
      <c r="D15" s="26" t="s">
        <v>230</v>
      </c>
      <c r="E15" s="260" t="s">
        <v>195</v>
      </c>
      <c r="F15" s="33" t="s">
        <v>201</v>
      </c>
      <c r="G15" s="27" t="s">
        <v>204</v>
      </c>
      <c r="H15" s="27" t="s">
        <v>274</v>
      </c>
      <c r="I15" s="34" t="s">
        <v>278</v>
      </c>
    </row>
    <row r="16" spans="1:9" ht="16.5">
      <c r="A16" s="258" t="s">
        <v>156</v>
      </c>
      <c r="B16" s="259">
        <v>0</v>
      </c>
      <c r="C16" s="32" t="s">
        <v>200</v>
      </c>
      <c r="D16" s="26" t="s">
        <v>194</v>
      </c>
      <c r="E16" s="260" t="s">
        <v>195</v>
      </c>
      <c r="F16" s="33" t="s">
        <v>196</v>
      </c>
      <c r="G16" s="27" t="s">
        <v>232</v>
      </c>
      <c r="H16" s="27" t="s">
        <v>274</v>
      </c>
      <c r="I16" s="34" t="s">
        <v>281</v>
      </c>
    </row>
    <row r="17" spans="1:9" ht="16.5">
      <c r="A17" s="258" t="s">
        <v>233</v>
      </c>
      <c r="B17" s="259">
        <v>0</v>
      </c>
      <c r="C17" s="36" t="s">
        <v>200</v>
      </c>
      <c r="D17" s="26" t="s">
        <v>194</v>
      </c>
      <c r="E17" s="260" t="s">
        <v>195</v>
      </c>
      <c r="F17" s="33" t="s">
        <v>234</v>
      </c>
      <c r="G17" s="27" t="s">
        <v>197</v>
      </c>
      <c r="H17" s="27" t="s">
        <v>274</v>
      </c>
      <c r="I17" s="34" t="s">
        <v>282</v>
      </c>
    </row>
    <row r="18" spans="1:9" ht="16.5">
      <c r="A18" s="258" t="s">
        <v>157</v>
      </c>
      <c r="B18" s="259">
        <v>0</v>
      </c>
      <c r="C18" s="32" t="s">
        <v>200</v>
      </c>
      <c r="D18" s="26" t="s">
        <v>202</v>
      </c>
      <c r="E18" s="260" t="s">
        <v>195</v>
      </c>
      <c r="F18" s="33" t="s">
        <v>203</v>
      </c>
      <c r="G18" s="27" t="s">
        <v>204</v>
      </c>
      <c r="H18" s="27" t="s">
        <v>274</v>
      </c>
      <c r="I18" s="34" t="s">
        <v>282</v>
      </c>
    </row>
    <row r="19" spans="1:9" ht="16.5">
      <c r="A19" s="258" t="s">
        <v>235</v>
      </c>
      <c r="B19" s="259">
        <v>0</v>
      </c>
      <c r="C19" s="32" t="s">
        <v>200</v>
      </c>
      <c r="D19" s="26" t="s">
        <v>202</v>
      </c>
      <c r="E19" s="260" t="s">
        <v>195</v>
      </c>
      <c r="F19" s="33" t="s">
        <v>196</v>
      </c>
      <c r="G19" s="27" t="s">
        <v>197</v>
      </c>
      <c r="H19" s="27" t="s">
        <v>274</v>
      </c>
      <c r="I19" s="34" t="s">
        <v>283</v>
      </c>
    </row>
    <row r="20" spans="1:9" ht="16.5">
      <c r="A20" s="258" t="s">
        <v>123</v>
      </c>
      <c r="B20" s="259">
        <v>0</v>
      </c>
      <c r="C20" s="32" t="s">
        <v>213</v>
      </c>
      <c r="D20" s="26" t="s">
        <v>194</v>
      </c>
      <c r="E20" s="260" t="s">
        <v>195</v>
      </c>
      <c r="F20" s="33" t="s">
        <v>234</v>
      </c>
      <c r="G20" s="27" t="s">
        <v>236</v>
      </c>
      <c r="H20" s="27" t="s">
        <v>274</v>
      </c>
      <c r="I20" s="34" t="s">
        <v>278</v>
      </c>
    </row>
    <row r="21" spans="1:9" ht="16.5">
      <c r="A21" s="258" t="s">
        <v>205</v>
      </c>
      <c r="B21" s="259">
        <v>0</v>
      </c>
      <c r="C21" s="32" t="s">
        <v>193</v>
      </c>
      <c r="D21" s="26" t="s">
        <v>194</v>
      </c>
      <c r="E21" s="260" t="s">
        <v>195</v>
      </c>
      <c r="F21" s="33" t="s">
        <v>196</v>
      </c>
      <c r="G21" s="27" t="s">
        <v>197</v>
      </c>
      <c r="H21" s="27" t="s">
        <v>274</v>
      </c>
      <c r="I21" s="34" t="s">
        <v>278</v>
      </c>
    </row>
    <row r="22" spans="1:9" ht="16.5">
      <c r="A22" s="258" t="s">
        <v>237</v>
      </c>
      <c r="B22" s="259">
        <v>0</v>
      </c>
      <c r="C22" s="36" t="s">
        <v>213</v>
      </c>
      <c r="D22" s="26" t="s">
        <v>202</v>
      </c>
      <c r="E22" s="260" t="s">
        <v>195</v>
      </c>
      <c r="F22" s="33" t="s">
        <v>225</v>
      </c>
      <c r="G22" s="27" t="s">
        <v>204</v>
      </c>
      <c r="H22" s="27" t="s">
        <v>274</v>
      </c>
      <c r="I22" s="34" t="s">
        <v>284</v>
      </c>
    </row>
    <row r="23" spans="1:9" ht="16.5">
      <c r="A23" s="258" t="s">
        <v>238</v>
      </c>
      <c r="B23" s="259">
        <v>0</v>
      </c>
      <c r="C23" s="32" t="s">
        <v>206</v>
      </c>
      <c r="D23" s="26" t="s">
        <v>239</v>
      </c>
      <c r="E23" s="260" t="s">
        <v>195</v>
      </c>
      <c r="F23" s="33" t="s">
        <v>201</v>
      </c>
      <c r="G23" s="27" t="s">
        <v>207</v>
      </c>
      <c r="H23" s="27" t="s">
        <v>274</v>
      </c>
      <c r="I23" s="34" t="s">
        <v>278</v>
      </c>
    </row>
    <row r="24" spans="1:9" ht="16.5">
      <c r="A24" s="258" t="s">
        <v>240</v>
      </c>
      <c r="B24" s="259">
        <v>0</v>
      </c>
      <c r="C24" s="32" t="s">
        <v>199</v>
      </c>
      <c r="D24" s="26" t="s">
        <v>194</v>
      </c>
      <c r="E24" s="260" t="s">
        <v>195</v>
      </c>
      <c r="F24" s="33" t="s">
        <v>196</v>
      </c>
      <c r="G24" s="27" t="s">
        <v>197</v>
      </c>
      <c r="H24" s="27" t="s">
        <v>274</v>
      </c>
      <c r="I24" s="34" t="s">
        <v>278</v>
      </c>
    </row>
    <row r="25" spans="1:9" ht="16.5">
      <c r="A25" s="264" t="s">
        <v>241</v>
      </c>
      <c r="B25" s="265">
        <v>0</v>
      </c>
      <c r="C25" s="266" t="s">
        <v>224</v>
      </c>
      <c r="D25" s="28" t="s">
        <v>208</v>
      </c>
      <c r="E25" s="267" t="s">
        <v>195</v>
      </c>
      <c r="F25" s="268" t="s">
        <v>201</v>
      </c>
      <c r="G25" s="268" t="s">
        <v>210</v>
      </c>
      <c r="H25" s="268" t="s">
        <v>274</v>
      </c>
      <c r="I25" s="269" t="s">
        <v>285</v>
      </c>
    </row>
    <row r="26" spans="1:9" ht="16.5">
      <c r="A26" s="258" t="s">
        <v>246</v>
      </c>
      <c r="B26" s="35">
        <v>1</v>
      </c>
      <c r="C26" s="36" t="s">
        <v>222</v>
      </c>
      <c r="D26" s="26" t="s">
        <v>239</v>
      </c>
      <c r="E26" s="260" t="s">
        <v>195</v>
      </c>
      <c r="F26" s="33" t="s">
        <v>225</v>
      </c>
      <c r="G26" s="27" t="s">
        <v>204</v>
      </c>
      <c r="H26" s="27" t="s">
        <v>274</v>
      </c>
      <c r="I26" s="34" t="s">
        <v>286</v>
      </c>
    </row>
    <row r="27" spans="1:9" ht="16.5">
      <c r="A27" s="258" t="s">
        <v>245</v>
      </c>
      <c r="B27" s="35">
        <v>1</v>
      </c>
      <c r="C27" s="36" t="s">
        <v>222</v>
      </c>
      <c r="D27" s="26" t="s">
        <v>194</v>
      </c>
      <c r="E27" s="260" t="s">
        <v>195</v>
      </c>
      <c r="F27" s="33" t="s">
        <v>220</v>
      </c>
      <c r="G27" s="27" t="s">
        <v>209</v>
      </c>
      <c r="H27" s="27" t="s">
        <v>274</v>
      </c>
      <c r="I27" s="34" t="s">
        <v>287</v>
      </c>
    </row>
    <row r="28" spans="1:9" ht="16.5">
      <c r="A28" s="258" t="s">
        <v>178</v>
      </c>
      <c r="B28" s="35">
        <v>1</v>
      </c>
      <c r="C28" s="36" t="s">
        <v>193</v>
      </c>
      <c r="D28" s="26" t="s">
        <v>202</v>
      </c>
      <c r="E28" s="260" t="s">
        <v>195</v>
      </c>
      <c r="F28" s="33" t="s">
        <v>201</v>
      </c>
      <c r="G28" s="27" t="s">
        <v>243</v>
      </c>
      <c r="H28" s="27" t="s">
        <v>274</v>
      </c>
      <c r="I28" s="34" t="s">
        <v>281</v>
      </c>
    </row>
    <row r="29" spans="1:9" ht="16.5">
      <c r="A29" s="258" t="s">
        <v>271</v>
      </c>
      <c r="B29" s="35">
        <v>1</v>
      </c>
      <c r="C29" s="36" t="s">
        <v>206</v>
      </c>
      <c r="D29" s="26" t="s">
        <v>239</v>
      </c>
      <c r="E29" s="260" t="s">
        <v>195</v>
      </c>
      <c r="F29" s="33" t="s">
        <v>201</v>
      </c>
      <c r="G29" s="27" t="s">
        <v>209</v>
      </c>
      <c r="H29" s="27" t="s">
        <v>274</v>
      </c>
      <c r="I29" s="69" t="s">
        <v>278</v>
      </c>
    </row>
    <row r="30" spans="1:9" ht="16.5">
      <c r="A30" s="258" t="s">
        <v>270</v>
      </c>
      <c r="B30" s="35">
        <v>1</v>
      </c>
      <c r="C30" s="36" t="s">
        <v>200</v>
      </c>
      <c r="D30" s="26" t="s">
        <v>208</v>
      </c>
      <c r="E30" s="260" t="s">
        <v>195</v>
      </c>
      <c r="F30" s="33" t="s">
        <v>196</v>
      </c>
      <c r="G30" s="27" t="s">
        <v>209</v>
      </c>
      <c r="H30" s="27" t="s">
        <v>274</v>
      </c>
      <c r="I30" s="34" t="s">
        <v>284</v>
      </c>
    </row>
    <row r="31" spans="1:9" ht="16.5">
      <c r="A31" s="258" t="s">
        <v>177</v>
      </c>
      <c r="B31" s="35">
        <v>1</v>
      </c>
      <c r="C31" s="36" t="s">
        <v>206</v>
      </c>
      <c r="D31" s="26" t="s">
        <v>194</v>
      </c>
      <c r="E31" s="260" t="s">
        <v>195</v>
      </c>
      <c r="F31" s="33" t="s">
        <v>225</v>
      </c>
      <c r="G31" s="27" t="s">
        <v>209</v>
      </c>
      <c r="H31" s="27" t="s">
        <v>274</v>
      </c>
      <c r="I31" s="446" t="s">
        <v>278</v>
      </c>
    </row>
    <row r="32" spans="1:9" ht="16.5">
      <c r="A32" s="258" t="s">
        <v>244</v>
      </c>
      <c r="B32" s="35">
        <v>1</v>
      </c>
      <c r="C32" s="36" t="s">
        <v>218</v>
      </c>
      <c r="D32" s="26" t="s">
        <v>239</v>
      </c>
      <c r="E32" s="260" t="s">
        <v>195</v>
      </c>
      <c r="F32" s="33" t="s">
        <v>203</v>
      </c>
      <c r="G32" s="27" t="s">
        <v>209</v>
      </c>
      <c r="H32" s="27" t="s">
        <v>274</v>
      </c>
      <c r="I32" s="34" t="s">
        <v>288</v>
      </c>
    </row>
    <row r="33" spans="1:9" ht="16.5">
      <c r="A33" s="264" t="s">
        <v>176</v>
      </c>
      <c r="B33" s="449">
        <v>1</v>
      </c>
      <c r="C33" s="450" t="s">
        <v>222</v>
      </c>
      <c r="D33" s="28" t="s">
        <v>242</v>
      </c>
      <c r="E33" s="267" t="s">
        <v>195</v>
      </c>
      <c r="F33" s="451" t="s">
        <v>225</v>
      </c>
      <c r="G33" s="451" t="s">
        <v>231</v>
      </c>
      <c r="H33" s="451" t="s">
        <v>274</v>
      </c>
      <c r="I33" s="269" t="s">
        <v>289</v>
      </c>
    </row>
    <row r="34" spans="1:9" ht="16.5">
      <c r="A34" s="258" t="s">
        <v>273</v>
      </c>
      <c r="B34" s="447">
        <v>2</v>
      </c>
      <c r="C34" s="36" t="s">
        <v>222</v>
      </c>
      <c r="D34" s="26" t="s">
        <v>208</v>
      </c>
      <c r="E34" s="260" t="s">
        <v>195</v>
      </c>
      <c r="F34" s="33" t="s">
        <v>203</v>
      </c>
      <c r="G34" s="27" t="s">
        <v>204</v>
      </c>
      <c r="H34" s="27" t="s">
        <v>274</v>
      </c>
      <c r="I34" s="446">
        <v>275</v>
      </c>
    </row>
    <row r="35" spans="1:9" ht="16.5">
      <c r="A35" s="258" t="s">
        <v>305</v>
      </c>
      <c r="B35" s="447">
        <v>2</v>
      </c>
      <c r="C35" s="36"/>
      <c r="D35" s="26"/>
      <c r="E35" s="260"/>
      <c r="F35" s="33"/>
      <c r="G35" s="27"/>
      <c r="H35" s="27"/>
      <c r="I35" s="446"/>
    </row>
    <row r="36" spans="1:9" ht="16.5">
      <c r="A36" s="258" t="s">
        <v>306</v>
      </c>
      <c r="B36" s="447">
        <v>2</v>
      </c>
      <c r="C36" s="36"/>
      <c r="D36" s="26"/>
      <c r="E36" s="260"/>
      <c r="F36" s="33"/>
      <c r="G36" s="27"/>
      <c r="H36" s="27"/>
      <c r="I36" s="446"/>
    </row>
    <row r="37" spans="1:9" ht="16.5">
      <c r="A37" s="258" t="s">
        <v>307</v>
      </c>
      <c r="B37" s="447">
        <v>2</v>
      </c>
      <c r="C37" s="36"/>
      <c r="D37" s="26"/>
      <c r="E37" s="260"/>
      <c r="F37" s="33"/>
      <c r="G37" s="27"/>
      <c r="H37" s="27"/>
      <c r="I37" s="446"/>
    </row>
    <row r="38" spans="1:9" ht="16.5">
      <c r="A38" s="258" t="s">
        <v>308</v>
      </c>
      <c r="B38" s="447">
        <v>2</v>
      </c>
      <c r="C38" s="36"/>
      <c r="D38" s="26"/>
      <c r="E38" s="260"/>
      <c r="F38" s="33"/>
      <c r="G38" s="27"/>
      <c r="H38" s="27"/>
      <c r="I38" s="446"/>
    </row>
    <row r="39" spans="1:9" ht="16.5">
      <c r="A39" s="258" t="s">
        <v>290</v>
      </c>
      <c r="B39" s="447">
        <v>2</v>
      </c>
      <c r="C39" s="36" t="s">
        <v>200</v>
      </c>
      <c r="D39" s="26" t="s">
        <v>227</v>
      </c>
      <c r="E39" s="260" t="s">
        <v>195</v>
      </c>
      <c r="F39" s="33" t="s">
        <v>201</v>
      </c>
      <c r="G39" s="27" t="s">
        <v>209</v>
      </c>
      <c r="H39" s="27" t="s">
        <v>292</v>
      </c>
      <c r="I39" s="34">
        <v>195</v>
      </c>
    </row>
    <row r="40" spans="1:9" ht="17.25" thickBot="1">
      <c r="A40" s="270" t="s">
        <v>291</v>
      </c>
      <c r="B40" s="448">
        <v>2</v>
      </c>
      <c r="C40" s="38" t="s">
        <v>199</v>
      </c>
      <c r="D40" s="37" t="s">
        <v>293</v>
      </c>
      <c r="E40" s="271" t="s">
        <v>195</v>
      </c>
      <c r="F40" s="39" t="s">
        <v>201</v>
      </c>
      <c r="G40" s="39" t="s">
        <v>209</v>
      </c>
      <c r="H40" s="39" t="s">
        <v>292</v>
      </c>
      <c r="I40" s="40">
        <v>41</v>
      </c>
    </row>
    <row r="41" spans="1:9" ht="16.5" thickTop="1"/>
  </sheetData>
  <sortState ref="A3:H32">
    <sortCondition ref="B3:B32"/>
    <sortCondition ref="A3:A32"/>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ColWidth="10.625" defaultRowHeight="16.5"/>
  <cols>
    <col min="1" max="1" width="22.625" style="180" bestFit="1" customWidth="1"/>
    <col min="2" max="2" width="6.25" style="180" bestFit="1" customWidth="1"/>
    <col min="3" max="3" width="4.125" style="180" bestFit="1" customWidth="1"/>
    <col min="4" max="4" width="6.375" style="180" bestFit="1" customWidth="1"/>
    <col min="5" max="5" width="1.875" style="180" customWidth="1"/>
    <col min="6" max="6" width="16.5" style="180" bestFit="1" customWidth="1"/>
    <col min="7" max="7" width="3.5" style="180" bestFit="1" customWidth="1"/>
    <col min="8" max="8" width="3.375" style="180" bestFit="1" customWidth="1"/>
    <col min="9" max="9" width="3.875" style="180" bestFit="1" customWidth="1"/>
    <col min="10" max="10" width="3.625" style="180" bestFit="1" customWidth="1"/>
    <col min="11" max="14" width="3.5" style="180" bestFit="1" customWidth="1"/>
    <col min="15" max="16384" width="10.625" style="180"/>
  </cols>
  <sheetData>
    <row r="1" spans="1:14" ht="24.75" thickTop="1" thickBot="1">
      <c r="A1" s="196" t="s">
        <v>165</v>
      </c>
      <c r="B1" s="197"/>
      <c r="C1" s="197"/>
      <c r="D1" s="198"/>
      <c r="F1" s="199"/>
      <c r="G1" s="200" t="s">
        <v>272</v>
      </c>
      <c r="H1" s="200"/>
      <c r="I1" s="201"/>
      <c r="J1" s="202"/>
      <c r="K1" s="201"/>
      <c r="L1" s="201"/>
      <c r="M1" s="201"/>
      <c r="N1" s="202"/>
    </row>
    <row r="2" spans="1:14" ht="17.25" thickTop="1">
      <c r="A2" s="203" t="s">
        <v>100</v>
      </c>
      <c r="B2" s="204" t="s">
        <v>103</v>
      </c>
      <c r="C2" s="205" t="s">
        <v>104</v>
      </c>
      <c r="D2" s="206" t="s">
        <v>105</v>
      </c>
      <c r="F2" s="199"/>
      <c r="G2" s="207" t="s">
        <v>119</v>
      </c>
      <c r="H2" s="208"/>
      <c r="I2" s="209"/>
      <c r="J2" s="209"/>
      <c r="K2" s="209"/>
      <c r="L2" s="209"/>
      <c r="M2" s="209"/>
      <c r="N2" s="210"/>
    </row>
    <row r="3" spans="1:14" ht="17.25" thickBot="1">
      <c r="A3" s="211" t="s">
        <v>173</v>
      </c>
      <c r="B3" s="212">
        <v>0</v>
      </c>
      <c r="C3" s="213">
        <f>10+B3+'Personal File'!$C$12</f>
        <v>13</v>
      </c>
      <c r="D3" s="214" t="s">
        <v>106</v>
      </c>
      <c r="F3" s="199"/>
      <c r="G3" s="215" t="s">
        <v>120</v>
      </c>
      <c r="H3" s="216" t="s">
        <v>111</v>
      </c>
      <c r="I3" s="216" t="s">
        <v>112</v>
      </c>
      <c r="J3" s="216" t="s">
        <v>113</v>
      </c>
      <c r="K3" s="216" t="s">
        <v>114</v>
      </c>
      <c r="L3" s="216" t="s">
        <v>115</v>
      </c>
      <c r="M3" s="216" t="s">
        <v>116</v>
      </c>
      <c r="N3" s="217" t="s">
        <v>117</v>
      </c>
    </row>
    <row r="4" spans="1:14" ht="17.25" thickTop="1">
      <c r="A4" s="211" t="s">
        <v>175</v>
      </c>
      <c r="B4" s="212">
        <v>0</v>
      </c>
      <c r="C4" s="213">
        <f>10+B4+'Personal File'!$C$12</f>
        <v>13</v>
      </c>
      <c r="D4" s="214" t="s">
        <v>106</v>
      </c>
      <c r="F4" s="218" t="s">
        <v>164</v>
      </c>
      <c r="G4" s="219">
        <v>4</v>
      </c>
      <c r="H4" s="220">
        <v>3</v>
      </c>
      <c r="I4" s="220">
        <v>2</v>
      </c>
      <c r="J4" s="221">
        <v>0</v>
      </c>
      <c r="K4" s="221">
        <v>0</v>
      </c>
      <c r="L4" s="221">
        <v>0</v>
      </c>
      <c r="M4" s="221">
        <v>0</v>
      </c>
      <c r="N4" s="222">
        <v>0</v>
      </c>
    </row>
    <row r="5" spans="1:14">
      <c r="A5" s="211" t="s">
        <v>175</v>
      </c>
      <c r="B5" s="212">
        <v>0</v>
      </c>
      <c r="C5" s="213">
        <f>10+B5+'Personal File'!$C$12</f>
        <v>13</v>
      </c>
      <c r="D5" s="214" t="s">
        <v>106</v>
      </c>
      <c r="F5" s="223" t="s">
        <v>253</v>
      </c>
      <c r="G5" s="224">
        <v>0</v>
      </c>
      <c r="H5" s="224">
        <v>1</v>
      </c>
      <c r="I5" s="224">
        <v>1</v>
      </c>
      <c r="J5" s="225">
        <v>1</v>
      </c>
      <c r="K5" s="225">
        <v>1</v>
      </c>
      <c r="L5" s="225">
        <v>1</v>
      </c>
      <c r="M5" s="225">
        <v>1</v>
      </c>
      <c r="N5" s="226">
        <v>1</v>
      </c>
    </row>
    <row r="6" spans="1:14">
      <c r="A6" s="227" t="s">
        <v>237</v>
      </c>
      <c r="B6" s="228">
        <v>0</v>
      </c>
      <c r="C6" s="229">
        <f>10+B6+'Personal File'!$C$12</f>
        <v>13</v>
      </c>
      <c r="D6" s="230" t="s">
        <v>106</v>
      </c>
      <c r="F6" s="223" t="s">
        <v>124</v>
      </c>
      <c r="G6" s="224">
        <v>0</v>
      </c>
      <c r="H6" s="224">
        <v>1</v>
      </c>
      <c r="I6" s="224">
        <v>1</v>
      </c>
      <c r="J6" s="225">
        <v>1</v>
      </c>
      <c r="K6" s="225">
        <v>0</v>
      </c>
      <c r="L6" s="225">
        <v>0</v>
      </c>
      <c r="M6" s="225">
        <v>0</v>
      </c>
      <c r="N6" s="226">
        <v>0</v>
      </c>
    </row>
    <row r="7" spans="1:14" ht="17.25" thickBot="1">
      <c r="A7" s="211" t="s">
        <v>178</v>
      </c>
      <c r="B7" s="212">
        <v>1</v>
      </c>
      <c r="C7" s="213">
        <f>10+B7+'Personal File'!$C$12</f>
        <v>14</v>
      </c>
      <c r="D7" s="214" t="s">
        <v>106</v>
      </c>
      <c r="F7" s="231" t="s">
        <v>128</v>
      </c>
      <c r="G7" s="232">
        <f t="shared" ref="G7:H7" si="0">SUM(G4:G6)</f>
        <v>4</v>
      </c>
      <c r="H7" s="232">
        <f t="shared" si="0"/>
        <v>5</v>
      </c>
      <c r="I7" s="232">
        <f t="shared" ref="I7" si="1">SUM(I4:I6)</f>
        <v>4</v>
      </c>
      <c r="J7" s="233">
        <v>0</v>
      </c>
      <c r="K7" s="233">
        <v>0</v>
      </c>
      <c r="L7" s="233">
        <v>0</v>
      </c>
      <c r="M7" s="233">
        <v>0</v>
      </c>
      <c r="N7" s="234">
        <v>0</v>
      </c>
    </row>
    <row r="8" spans="1:14" ht="18" thickTop="1" thickBot="1">
      <c r="A8" s="211" t="s">
        <v>177</v>
      </c>
      <c r="B8" s="212">
        <v>1</v>
      </c>
      <c r="C8" s="213">
        <f>10+B8+'Personal File'!$C$12</f>
        <v>14</v>
      </c>
      <c r="D8" s="214" t="s">
        <v>106</v>
      </c>
    </row>
    <row r="9" spans="1:14" ht="17.25" thickTop="1">
      <c r="A9" s="211" t="s">
        <v>176</v>
      </c>
      <c r="B9" s="212">
        <v>1</v>
      </c>
      <c r="C9" s="213">
        <f>10+B9+'Personal File'!$C$12</f>
        <v>14</v>
      </c>
      <c r="D9" s="214" t="s">
        <v>106</v>
      </c>
      <c r="F9" s="457" t="s">
        <v>298</v>
      </c>
      <c r="G9" s="458" t="s">
        <v>297</v>
      </c>
      <c r="H9" s="458"/>
      <c r="I9" s="458"/>
      <c r="J9" s="458"/>
      <c r="K9" s="459" t="s">
        <v>296</v>
      </c>
      <c r="L9" s="459"/>
      <c r="M9" s="458"/>
      <c r="N9" s="460"/>
    </row>
    <row r="10" spans="1:14" ht="17.25" thickBot="1">
      <c r="A10" s="211" t="s">
        <v>271</v>
      </c>
      <c r="B10" s="212">
        <v>1</v>
      </c>
      <c r="C10" s="213">
        <f>10+B10+'Personal File'!$C$12</f>
        <v>14</v>
      </c>
      <c r="D10" s="214" t="s">
        <v>106</v>
      </c>
      <c r="F10" s="452" t="s">
        <v>166</v>
      </c>
      <c r="G10" s="453">
        <f>'Personal File'!E4</f>
        <v>3</v>
      </c>
      <c r="H10" s="453"/>
      <c r="I10" s="453"/>
      <c r="J10" s="453"/>
      <c r="K10" s="454">
        <f>G10+1</f>
        <v>4</v>
      </c>
      <c r="L10" s="454"/>
      <c r="M10" s="453"/>
      <c r="N10" s="455"/>
    </row>
    <row r="11" spans="1:14" ht="17.25" thickTop="1">
      <c r="A11" s="227" t="s">
        <v>245</v>
      </c>
      <c r="B11" s="228">
        <v>1</v>
      </c>
      <c r="C11" s="229">
        <f>10+B11+'Personal File'!$C$12</f>
        <v>14</v>
      </c>
      <c r="D11" s="230" t="s">
        <v>106</v>
      </c>
    </row>
    <row r="12" spans="1:14">
      <c r="A12" s="258" t="s">
        <v>305</v>
      </c>
      <c r="B12" s="241">
        <v>2</v>
      </c>
      <c r="C12" s="435">
        <f>10+B12+'Personal File'!$C$12</f>
        <v>15</v>
      </c>
      <c r="D12" s="214" t="s">
        <v>106</v>
      </c>
    </row>
    <row r="13" spans="1:14">
      <c r="A13" s="258" t="s">
        <v>307</v>
      </c>
      <c r="B13" s="241">
        <v>2</v>
      </c>
      <c r="C13" s="435">
        <f>10+B13+'Personal File'!$C$12</f>
        <v>15</v>
      </c>
      <c r="D13" s="214" t="s">
        <v>106</v>
      </c>
    </row>
    <row r="14" spans="1:14">
      <c r="A14" s="258" t="s">
        <v>308</v>
      </c>
      <c r="B14" s="241">
        <v>2</v>
      </c>
      <c r="C14" s="435">
        <f>10+B14+'Personal File'!$C$12</f>
        <v>15</v>
      </c>
      <c r="D14" s="214" t="s">
        <v>106</v>
      </c>
    </row>
    <row r="15" spans="1:14" ht="17.25" thickBot="1">
      <c r="A15" s="270" t="s">
        <v>290</v>
      </c>
      <c r="B15" s="244">
        <v>2</v>
      </c>
      <c r="C15" s="245">
        <f>10+B15+'Personal File'!$C$12</f>
        <v>15</v>
      </c>
      <c r="D15" s="235" t="s">
        <v>106</v>
      </c>
    </row>
    <row r="16" spans="1:14" ht="18" thickTop="1" thickBot="1"/>
    <row r="17" spans="1:4" ht="24.75" thickTop="1" thickBot="1">
      <c r="A17" s="196" t="s">
        <v>247</v>
      </c>
      <c r="B17" s="197"/>
      <c r="C17" s="197"/>
      <c r="D17" s="198"/>
    </row>
    <row r="18" spans="1:4" ht="17.25" thickTop="1">
      <c r="A18" s="203" t="s">
        <v>100</v>
      </c>
      <c r="B18" s="204" t="s">
        <v>103</v>
      </c>
      <c r="C18" s="205" t="s">
        <v>104</v>
      </c>
      <c r="D18" s="206" t="s">
        <v>105</v>
      </c>
    </row>
    <row r="19" spans="1:4">
      <c r="A19" s="236" t="s">
        <v>122</v>
      </c>
      <c r="B19" s="237">
        <v>0</v>
      </c>
      <c r="C19" s="238">
        <f>10+B19+'Personal File'!$C$12+1</f>
        <v>14</v>
      </c>
      <c r="D19" s="239" t="s">
        <v>106</v>
      </c>
    </row>
    <row r="20" spans="1:4">
      <c r="A20" s="240" t="s">
        <v>156</v>
      </c>
      <c r="B20" s="241">
        <v>0</v>
      </c>
      <c r="C20" s="242">
        <f>10+B20+'Personal File'!$C$12+1</f>
        <v>14</v>
      </c>
      <c r="D20" s="214" t="s">
        <v>106</v>
      </c>
    </row>
    <row r="21" spans="1:4">
      <c r="A21" s="240" t="s">
        <v>157</v>
      </c>
      <c r="B21" s="241">
        <v>0</v>
      </c>
      <c r="C21" s="242">
        <f>10+B21+'Personal File'!$C$12+1</f>
        <v>14</v>
      </c>
      <c r="D21" s="214" t="s">
        <v>106</v>
      </c>
    </row>
    <row r="22" spans="1:4" ht="17.25" thickBot="1">
      <c r="A22" s="243" t="s">
        <v>158</v>
      </c>
      <c r="B22" s="244">
        <v>0</v>
      </c>
      <c r="C22" s="245">
        <f>10+B22+'Personal File'!$C$12+1</f>
        <v>14</v>
      </c>
      <c r="D22" s="235" t="s">
        <v>106</v>
      </c>
    </row>
    <row r="23" spans="1:4" ht="17.25" thickTop="1"/>
  </sheetData>
  <conditionalFormatting sqref="D3:D15">
    <cfRule type="cellIs" dxfId="396" priority="389" stopIfTrue="1" operator="equal">
      <formula>"þ"</formula>
    </cfRule>
  </conditionalFormatting>
  <conditionalFormatting sqref="B15">
    <cfRule type="cellIs" dxfId="395" priority="388" stopIfTrue="1" operator="greaterThanOrEqual">
      <formula>#REF!</formula>
    </cfRule>
  </conditionalFormatting>
  <conditionalFormatting sqref="B13:B20">
    <cfRule type="cellIs" dxfId="394" priority="387" stopIfTrue="1" operator="equal">
      <formula>"þ"</formula>
    </cfRule>
  </conditionalFormatting>
  <conditionalFormatting sqref="C13:C20">
    <cfRule type="cellIs" dxfId="393" priority="386" stopIfTrue="1" operator="equal">
      <formula>"þ"</formula>
    </cfRule>
  </conditionalFormatting>
  <conditionalFormatting sqref="C13:C20">
    <cfRule type="cellIs" dxfId="392" priority="385" stopIfTrue="1" operator="equal">
      <formula>"þ"</formula>
    </cfRule>
  </conditionalFormatting>
  <conditionalFormatting sqref="D13:D20">
    <cfRule type="cellIs" dxfId="391" priority="384" stopIfTrue="1" operator="equal">
      <formula>"þ"</formula>
    </cfRule>
  </conditionalFormatting>
  <conditionalFormatting sqref="B16:D16">
    <cfRule type="cellIs" dxfId="390" priority="383" stopIfTrue="1" operator="equal">
      <formula>"þ"</formula>
    </cfRule>
  </conditionalFormatting>
  <conditionalFormatting sqref="B15">
    <cfRule type="cellIs" dxfId="389" priority="382" stopIfTrue="1" operator="equal">
      <formula>"þ"</formula>
    </cfRule>
  </conditionalFormatting>
  <conditionalFormatting sqref="C15">
    <cfRule type="cellIs" dxfId="388" priority="381" stopIfTrue="1" operator="equal">
      <formula>"þ"</formula>
    </cfRule>
  </conditionalFormatting>
  <conditionalFormatting sqref="C15">
    <cfRule type="cellIs" dxfId="387" priority="380" stopIfTrue="1" operator="equal">
      <formula>"þ"</formula>
    </cfRule>
  </conditionalFormatting>
  <conditionalFormatting sqref="D15">
    <cfRule type="cellIs" dxfId="386" priority="379" stopIfTrue="1" operator="equal">
      <formula>"þ"</formula>
    </cfRule>
  </conditionalFormatting>
  <conditionalFormatting sqref="B16">
    <cfRule type="cellIs" dxfId="385" priority="378" stopIfTrue="1" operator="greaterThanOrEqual">
      <formula>#REF!</formula>
    </cfRule>
  </conditionalFormatting>
  <conditionalFormatting sqref="B17:D17">
    <cfRule type="cellIs" dxfId="384" priority="377" stopIfTrue="1" operator="equal">
      <formula>"þ"</formula>
    </cfRule>
  </conditionalFormatting>
  <conditionalFormatting sqref="B16">
    <cfRule type="cellIs" dxfId="383" priority="376" stopIfTrue="1" operator="equal">
      <formula>"þ"</formula>
    </cfRule>
  </conditionalFormatting>
  <conditionalFormatting sqref="C16">
    <cfRule type="cellIs" dxfId="382" priority="375" stopIfTrue="1" operator="equal">
      <formula>"þ"</formula>
    </cfRule>
  </conditionalFormatting>
  <conditionalFormatting sqref="C16">
    <cfRule type="cellIs" dxfId="381" priority="374" stopIfTrue="1" operator="equal">
      <formula>"þ"</formula>
    </cfRule>
  </conditionalFormatting>
  <conditionalFormatting sqref="D16">
    <cfRule type="cellIs" dxfId="380" priority="373" stopIfTrue="1" operator="equal">
      <formula>"þ"</formula>
    </cfRule>
  </conditionalFormatting>
  <conditionalFormatting sqref="B16">
    <cfRule type="cellIs" dxfId="379" priority="372" stopIfTrue="1" operator="greaterThanOrEqual">
      <formula>#REF!</formula>
    </cfRule>
  </conditionalFormatting>
  <conditionalFormatting sqref="B17:D17">
    <cfRule type="cellIs" dxfId="378" priority="371" stopIfTrue="1" operator="equal">
      <formula>"þ"</formula>
    </cfRule>
  </conditionalFormatting>
  <conditionalFormatting sqref="B16">
    <cfRule type="cellIs" dxfId="377" priority="370" stopIfTrue="1" operator="equal">
      <formula>"þ"</formula>
    </cfRule>
  </conditionalFormatting>
  <conditionalFormatting sqref="C16">
    <cfRule type="cellIs" dxfId="376" priority="369" stopIfTrue="1" operator="equal">
      <formula>"þ"</formula>
    </cfRule>
  </conditionalFormatting>
  <conditionalFormatting sqref="C16">
    <cfRule type="cellIs" dxfId="375" priority="368" stopIfTrue="1" operator="equal">
      <formula>"þ"</formula>
    </cfRule>
  </conditionalFormatting>
  <conditionalFormatting sqref="D16">
    <cfRule type="cellIs" dxfId="374" priority="367" stopIfTrue="1" operator="equal">
      <formula>"þ"</formula>
    </cfRule>
  </conditionalFormatting>
  <conditionalFormatting sqref="B17">
    <cfRule type="cellIs" dxfId="373" priority="366" stopIfTrue="1" operator="greaterThanOrEqual">
      <formula>#REF!</formula>
    </cfRule>
  </conditionalFormatting>
  <conditionalFormatting sqref="B18:D18">
    <cfRule type="cellIs" dxfId="372" priority="365" stopIfTrue="1" operator="equal">
      <formula>"þ"</formula>
    </cfRule>
  </conditionalFormatting>
  <conditionalFormatting sqref="B17">
    <cfRule type="cellIs" dxfId="371" priority="364" stopIfTrue="1" operator="equal">
      <formula>"þ"</formula>
    </cfRule>
  </conditionalFormatting>
  <conditionalFormatting sqref="C17">
    <cfRule type="cellIs" dxfId="370" priority="363" stopIfTrue="1" operator="equal">
      <formula>"þ"</formula>
    </cfRule>
  </conditionalFormatting>
  <conditionalFormatting sqref="C17">
    <cfRule type="cellIs" dxfId="369" priority="362" stopIfTrue="1" operator="equal">
      <formula>"þ"</formula>
    </cfRule>
  </conditionalFormatting>
  <conditionalFormatting sqref="D17">
    <cfRule type="cellIs" dxfId="368" priority="361" stopIfTrue="1" operator="equal">
      <formula>"þ"</formula>
    </cfRule>
  </conditionalFormatting>
  <conditionalFormatting sqref="B16">
    <cfRule type="cellIs" dxfId="367" priority="360" stopIfTrue="1" operator="greaterThanOrEqual">
      <formula>#REF!</formula>
    </cfRule>
  </conditionalFormatting>
  <conditionalFormatting sqref="B17:D17">
    <cfRule type="cellIs" dxfId="366" priority="359" stopIfTrue="1" operator="equal">
      <formula>"þ"</formula>
    </cfRule>
  </conditionalFormatting>
  <conditionalFormatting sqref="B16">
    <cfRule type="cellIs" dxfId="365" priority="358" stopIfTrue="1" operator="equal">
      <formula>"þ"</formula>
    </cfRule>
  </conditionalFormatting>
  <conditionalFormatting sqref="C16">
    <cfRule type="cellIs" dxfId="364" priority="357" stopIfTrue="1" operator="equal">
      <formula>"þ"</formula>
    </cfRule>
  </conditionalFormatting>
  <conditionalFormatting sqref="C16">
    <cfRule type="cellIs" dxfId="363" priority="356" stopIfTrue="1" operator="equal">
      <formula>"þ"</formula>
    </cfRule>
  </conditionalFormatting>
  <conditionalFormatting sqref="D16">
    <cfRule type="cellIs" dxfId="362" priority="355" stopIfTrue="1" operator="equal">
      <formula>"þ"</formula>
    </cfRule>
  </conditionalFormatting>
  <conditionalFormatting sqref="B17">
    <cfRule type="cellIs" dxfId="361" priority="354" stopIfTrue="1" operator="greaterThanOrEqual">
      <formula>#REF!</formula>
    </cfRule>
  </conditionalFormatting>
  <conditionalFormatting sqref="B18:D18">
    <cfRule type="cellIs" dxfId="360" priority="353" stopIfTrue="1" operator="equal">
      <formula>"þ"</formula>
    </cfRule>
  </conditionalFormatting>
  <conditionalFormatting sqref="B17">
    <cfRule type="cellIs" dxfId="359" priority="352" stopIfTrue="1" operator="equal">
      <formula>"þ"</formula>
    </cfRule>
  </conditionalFormatting>
  <conditionalFormatting sqref="C17">
    <cfRule type="cellIs" dxfId="358" priority="351" stopIfTrue="1" operator="equal">
      <formula>"þ"</formula>
    </cfRule>
  </conditionalFormatting>
  <conditionalFormatting sqref="C17">
    <cfRule type="cellIs" dxfId="357" priority="350" stopIfTrue="1" operator="equal">
      <formula>"þ"</formula>
    </cfRule>
  </conditionalFormatting>
  <conditionalFormatting sqref="D17">
    <cfRule type="cellIs" dxfId="356" priority="349" stopIfTrue="1" operator="equal">
      <formula>"þ"</formula>
    </cfRule>
  </conditionalFormatting>
  <conditionalFormatting sqref="B17">
    <cfRule type="cellIs" dxfId="355" priority="348" stopIfTrue="1" operator="greaterThanOrEqual">
      <formula>#REF!</formula>
    </cfRule>
  </conditionalFormatting>
  <conditionalFormatting sqref="B18:D18">
    <cfRule type="cellIs" dxfId="354" priority="347" stopIfTrue="1" operator="equal">
      <formula>"þ"</formula>
    </cfRule>
  </conditionalFormatting>
  <conditionalFormatting sqref="B17">
    <cfRule type="cellIs" dxfId="353" priority="346" stopIfTrue="1" operator="equal">
      <formula>"þ"</formula>
    </cfRule>
  </conditionalFormatting>
  <conditionalFormatting sqref="C17">
    <cfRule type="cellIs" dxfId="352" priority="345" stopIfTrue="1" operator="equal">
      <formula>"þ"</formula>
    </cfRule>
  </conditionalFormatting>
  <conditionalFormatting sqref="C17">
    <cfRule type="cellIs" dxfId="351" priority="344" stopIfTrue="1" operator="equal">
      <formula>"þ"</formula>
    </cfRule>
  </conditionalFormatting>
  <conditionalFormatting sqref="D17">
    <cfRule type="cellIs" dxfId="350" priority="343" stopIfTrue="1" operator="equal">
      <formula>"þ"</formula>
    </cfRule>
  </conditionalFormatting>
  <conditionalFormatting sqref="B18">
    <cfRule type="cellIs" dxfId="349" priority="342" stopIfTrue="1" operator="greaterThanOrEqual">
      <formula>#REF!</formula>
    </cfRule>
  </conditionalFormatting>
  <conditionalFormatting sqref="B19:D19">
    <cfRule type="cellIs" dxfId="348" priority="341" stopIfTrue="1" operator="equal">
      <formula>"þ"</formula>
    </cfRule>
  </conditionalFormatting>
  <conditionalFormatting sqref="B18">
    <cfRule type="cellIs" dxfId="347" priority="340" stopIfTrue="1" operator="equal">
      <formula>"þ"</formula>
    </cfRule>
  </conditionalFormatting>
  <conditionalFormatting sqref="C18">
    <cfRule type="cellIs" dxfId="346" priority="339" stopIfTrue="1" operator="equal">
      <formula>"þ"</formula>
    </cfRule>
  </conditionalFormatting>
  <conditionalFormatting sqref="C18">
    <cfRule type="cellIs" dxfId="345" priority="338" stopIfTrue="1" operator="equal">
      <formula>"þ"</formula>
    </cfRule>
  </conditionalFormatting>
  <conditionalFormatting sqref="D18">
    <cfRule type="cellIs" dxfId="344" priority="337" stopIfTrue="1" operator="equal">
      <formula>"þ"</formula>
    </cfRule>
  </conditionalFormatting>
  <conditionalFormatting sqref="B16">
    <cfRule type="cellIs" dxfId="343" priority="336" stopIfTrue="1" operator="greaterThanOrEqual">
      <formula>#REF!</formula>
    </cfRule>
  </conditionalFormatting>
  <conditionalFormatting sqref="B17:D17">
    <cfRule type="cellIs" dxfId="342" priority="335" stopIfTrue="1" operator="equal">
      <formula>"þ"</formula>
    </cfRule>
  </conditionalFormatting>
  <conditionalFormatting sqref="B16">
    <cfRule type="cellIs" dxfId="341" priority="334" stopIfTrue="1" operator="equal">
      <formula>"þ"</formula>
    </cfRule>
  </conditionalFormatting>
  <conditionalFormatting sqref="C16">
    <cfRule type="cellIs" dxfId="340" priority="333" stopIfTrue="1" operator="equal">
      <formula>"þ"</formula>
    </cfRule>
  </conditionalFormatting>
  <conditionalFormatting sqref="C16">
    <cfRule type="cellIs" dxfId="339" priority="332" stopIfTrue="1" operator="equal">
      <formula>"þ"</formula>
    </cfRule>
  </conditionalFormatting>
  <conditionalFormatting sqref="D16">
    <cfRule type="cellIs" dxfId="338" priority="331" stopIfTrue="1" operator="equal">
      <formula>"þ"</formula>
    </cfRule>
  </conditionalFormatting>
  <conditionalFormatting sqref="B17">
    <cfRule type="cellIs" dxfId="337" priority="330" stopIfTrue="1" operator="greaterThanOrEqual">
      <formula>#REF!</formula>
    </cfRule>
  </conditionalFormatting>
  <conditionalFormatting sqref="B18:D18">
    <cfRule type="cellIs" dxfId="336" priority="329" stopIfTrue="1" operator="equal">
      <formula>"þ"</formula>
    </cfRule>
  </conditionalFormatting>
  <conditionalFormatting sqref="B17">
    <cfRule type="cellIs" dxfId="335" priority="328" stopIfTrue="1" operator="equal">
      <formula>"þ"</formula>
    </cfRule>
  </conditionalFormatting>
  <conditionalFormatting sqref="C17">
    <cfRule type="cellIs" dxfId="334" priority="327" stopIfTrue="1" operator="equal">
      <formula>"þ"</formula>
    </cfRule>
  </conditionalFormatting>
  <conditionalFormatting sqref="C17">
    <cfRule type="cellIs" dxfId="333" priority="326" stopIfTrue="1" operator="equal">
      <formula>"þ"</formula>
    </cfRule>
  </conditionalFormatting>
  <conditionalFormatting sqref="D17">
    <cfRule type="cellIs" dxfId="332" priority="325" stopIfTrue="1" operator="equal">
      <formula>"þ"</formula>
    </cfRule>
  </conditionalFormatting>
  <conditionalFormatting sqref="B17">
    <cfRule type="cellIs" dxfId="331" priority="324" stopIfTrue="1" operator="greaterThanOrEqual">
      <formula>#REF!</formula>
    </cfRule>
  </conditionalFormatting>
  <conditionalFormatting sqref="B18:D18">
    <cfRule type="cellIs" dxfId="330" priority="323" stopIfTrue="1" operator="equal">
      <formula>"þ"</formula>
    </cfRule>
  </conditionalFormatting>
  <conditionalFormatting sqref="B17">
    <cfRule type="cellIs" dxfId="329" priority="322" stopIfTrue="1" operator="equal">
      <formula>"þ"</formula>
    </cfRule>
  </conditionalFormatting>
  <conditionalFormatting sqref="C17">
    <cfRule type="cellIs" dxfId="328" priority="321" stopIfTrue="1" operator="equal">
      <formula>"þ"</formula>
    </cfRule>
  </conditionalFormatting>
  <conditionalFormatting sqref="C17">
    <cfRule type="cellIs" dxfId="327" priority="320" stopIfTrue="1" operator="equal">
      <formula>"þ"</formula>
    </cfRule>
  </conditionalFormatting>
  <conditionalFormatting sqref="D17">
    <cfRule type="cellIs" dxfId="326" priority="319" stopIfTrue="1" operator="equal">
      <formula>"þ"</formula>
    </cfRule>
  </conditionalFormatting>
  <conditionalFormatting sqref="B18">
    <cfRule type="cellIs" dxfId="325" priority="318" stopIfTrue="1" operator="greaterThanOrEqual">
      <formula>#REF!</formula>
    </cfRule>
  </conditionalFormatting>
  <conditionalFormatting sqref="B19:D19">
    <cfRule type="cellIs" dxfId="324" priority="317" stopIfTrue="1" operator="equal">
      <formula>"þ"</formula>
    </cfRule>
  </conditionalFormatting>
  <conditionalFormatting sqref="B18">
    <cfRule type="cellIs" dxfId="323" priority="316" stopIfTrue="1" operator="equal">
      <formula>"þ"</formula>
    </cfRule>
  </conditionalFormatting>
  <conditionalFormatting sqref="C18">
    <cfRule type="cellIs" dxfId="322" priority="315" stopIfTrue="1" operator="equal">
      <formula>"þ"</formula>
    </cfRule>
  </conditionalFormatting>
  <conditionalFormatting sqref="C18">
    <cfRule type="cellIs" dxfId="321" priority="314" stopIfTrue="1" operator="equal">
      <formula>"þ"</formula>
    </cfRule>
  </conditionalFormatting>
  <conditionalFormatting sqref="D18">
    <cfRule type="cellIs" dxfId="320" priority="313" stopIfTrue="1" operator="equal">
      <formula>"þ"</formula>
    </cfRule>
  </conditionalFormatting>
  <conditionalFormatting sqref="B17">
    <cfRule type="cellIs" dxfId="319" priority="312" stopIfTrue="1" operator="greaterThanOrEqual">
      <formula>#REF!</formula>
    </cfRule>
  </conditionalFormatting>
  <conditionalFormatting sqref="B18:D18">
    <cfRule type="cellIs" dxfId="318" priority="311" stopIfTrue="1" operator="equal">
      <formula>"þ"</formula>
    </cfRule>
  </conditionalFormatting>
  <conditionalFormatting sqref="B17">
    <cfRule type="cellIs" dxfId="317" priority="310" stopIfTrue="1" operator="equal">
      <formula>"þ"</formula>
    </cfRule>
  </conditionalFormatting>
  <conditionalFormatting sqref="C17">
    <cfRule type="cellIs" dxfId="316" priority="309" stopIfTrue="1" operator="equal">
      <formula>"þ"</formula>
    </cfRule>
  </conditionalFormatting>
  <conditionalFormatting sqref="C17">
    <cfRule type="cellIs" dxfId="315" priority="308" stopIfTrue="1" operator="equal">
      <formula>"þ"</formula>
    </cfRule>
  </conditionalFormatting>
  <conditionalFormatting sqref="D17">
    <cfRule type="cellIs" dxfId="314" priority="307" stopIfTrue="1" operator="equal">
      <formula>"þ"</formula>
    </cfRule>
  </conditionalFormatting>
  <conditionalFormatting sqref="B18">
    <cfRule type="cellIs" dxfId="313" priority="306" stopIfTrue="1" operator="greaterThanOrEqual">
      <formula>#REF!</formula>
    </cfRule>
  </conditionalFormatting>
  <conditionalFormatting sqref="B19:D19">
    <cfRule type="cellIs" dxfId="312" priority="305" stopIfTrue="1" operator="equal">
      <formula>"þ"</formula>
    </cfRule>
  </conditionalFormatting>
  <conditionalFormatting sqref="B18">
    <cfRule type="cellIs" dxfId="311" priority="304" stopIfTrue="1" operator="equal">
      <formula>"þ"</formula>
    </cfRule>
  </conditionalFormatting>
  <conditionalFormatting sqref="C18">
    <cfRule type="cellIs" dxfId="310" priority="303" stopIfTrue="1" operator="equal">
      <formula>"þ"</formula>
    </cfRule>
  </conditionalFormatting>
  <conditionalFormatting sqref="C18">
    <cfRule type="cellIs" dxfId="309" priority="302" stopIfTrue="1" operator="equal">
      <formula>"þ"</formula>
    </cfRule>
  </conditionalFormatting>
  <conditionalFormatting sqref="D18">
    <cfRule type="cellIs" dxfId="308" priority="301" stopIfTrue="1" operator="equal">
      <formula>"þ"</formula>
    </cfRule>
  </conditionalFormatting>
  <conditionalFormatting sqref="B18">
    <cfRule type="cellIs" dxfId="307" priority="300" stopIfTrue="1" operator="greaterThanOrEqual">
      <formula>#REF!</formula>
    </cfRule>
  </conditionalFormatting>
  <conditionalFormatting sqref="B19:D19">
    <cfRule type="cellIs" dxfId="306" priority="299" stopIfTrue="1" operator="equal">
      <formula>"þ"</formula>
    </cfRule>
  </conditionalFormatting>
  <conditionalFormatting sqref="B18">
    <cfRule type="cellIs" dxfId="305" priority="298" stopIfTrue="1" operator="equal">
      <formula>"þ"</formula>
    </cfRule>
  </conditionalFormatting>
  <conditionalFormatting sqref="C18">
    <cfRule type="cellIs" dxfId="304" priority="297" stopIfTrue="1" operator="equal">
      <formula>"þ"</formula>
    </cfRule>
  </conditionalFormatting>
  <conditionalFormatting sqref="C18">
    <cfRule type="cellIs" dxfId="303" priority="296" stopIfTrue="1" operator="equal">
      <formula>"þ"</formula>
    </cfRule>
  </conditionalFormatting>
  <conditionalFormatting sqref="D18">
    <cfRule type="cellIs" dxfId="302" priority="295" stopIfTrue="1" operator="equal">
      <formula>"þ"</formula>
    </cfRule>
  </conditionalFormatting>
  <conditionalFormatting sqref="B19">
    <cfRule type="cellIs" dxfId="301" priority="294" stopIfTrue="1" operator="greaterThanOrEqual">
      <formula>#REF!</formula>
    </cfRule>
  </conditionalFormatting>
  <conditionalFormatting sqref="B20:D20">
    <cfRule type="cellIs" dxfId="300" priority="293" stopIfTrue="1" operator="equal">
      <formula>"þ"</formula>
    </cfRule>
  </conditionalFormatting>
  <conditionalFormatting sqref="B19">
    <cfRule type="cellIs" dxfId="299" priority="292" stopIfTrue="1" operator="equal">
      <formula>"þ"</formula>
    </cfRule>
  </conditionalFormatting>
  <conditionalFormatting sqref="C19">
    <cfRule type="cellIs" dxfId="298" priority="291" stopIfTrue="1" operator="equal">
      <formula>"þ"</formula>
    </cfRule>
  </conditionalFormatting>
  <conditionalFormatting sqref="C19">
    <cfRule type="cellIs" dxfId="297" priority="290" stopIfTrue="1" operator="equal">
      <formula>"þ"</formula>
    </cfRule>
  </conditionalFormatting>
  <conditionalFormatting sqref="D19">
    <cfRule type="cellIs" dxfId="296" priority="289" stopIfTrue="1" operator="equal">
      <formula>"þ"</formula>
    </cfRule>
  </conditionalFormatting>
  <conditionalFormatting sqref="B16">
    <cfRule type="cellIs" dxfId="295" priority="288" stopIfTrue="1" operator="greaterThanOrEqual">
      <formula>#REF!</formula>
    </cfRule>
  </conditionalFormatting>
  <conditionalFormatting sqref="B17:D17">
    <cfRule type="cellIs" dxfId="294" priority="287" stopIfTrue="1" operator="equal">
      <formula>"þ"</formula>
    </cfRule>
  </conditionalFormatting>
  <conditionalFormatting sqref="B16">
    <cfRule type="cellIs" dxfId="293" priority="286" stopIfTrue="1" operator="equal">
      <formula>"þ"</formula>
    </cfRule>
  </conditionalFormatting>
  <conditionalFormatting sqref="C16">
    <cfRule type="cellIs" dxfId="292" priority="285" stopIfTrue="1" operator="equal">
      <formula>"þ"</formula>
    </cfRule>
  </conditionalFormatting>
  <conditionalFormatting sqref="C16">
    <cfRule type="cellIs" dxfId="291" priority="284" stopIfTrue="1" operator="equal">
      <formula>"þ"</formula>
    </cfRule>
  </conditionalFormatting>
  <conditionalFormatting sqref="D16">
    <cfRule type="cellIs" dxfId="290" priority="283" stopIfTrue="1" operator="equal">
      <formula>"þ"</formula>
    </cfRule>
  </conditionalFormatting>
  <conditionalFormatting sqref="B17">
    <cfRule type="cellIs" dxfId="289" priority="282" stopIfTrue="1" operator="greaterThanOrEqual">
      <formula>#REF!</formula>
    </cfRule>
  </conditionalFormatting>
  <conditionalFormatting sqref="B18:D18">
    <cfRule type="cellIs" dxfId="288" priority="281" stopIfTrue="1" operator="equal">
      <formula>"þ"</formula>
    </cfRule>
  </conditionalFormatting>
  <conditionalFormatting sqref="B17">
    <cfRule type="cellIs" dxfId="287" priority="280" stopIfTrue="1" operator="equal">
      <formula>"þ"</formula>
    </cfRule>
  </conditionalFormatting>
  <conditionalFormatting sqref="C17">
    <cfRule type="cellIs" dxfId="286" priority="279" stopIfTrue="1" operator="equal">
      <formula>"þ"</formula>
    </cfRule>
  </conditionalFormatting>
  <conditionalFormatting sqref="C17">
    <cfRule type="cellIs" dxfId="285" priority="278" stopIfTrue="1" operator="equal">
      <formula>"þ"</formula>
    </cfRule>
  </conditionalFormatting>
  <conditionalFormatting sqref="D17">
    <cfRule type="cellIs" dxfId="284" priority="277" stopIfTrue="1" operator="equal">
      <formula>"þ"</formula>
    </cfRule>
  </conditionalFormatting>
  <conditionalFormatting sqref="B17">
    <cfRule type="cellIs" dxfId="283" priority="276" stopIfTrue="1" operator="greaterThanOrEqual">
      <formula>#REF!</formula>
    </cfRule>
  </conditionalFormatting>
  <conditionalFormatting sqref="B18:D18">
    <cfRule type="cellIs" dxfId="282" priority="275" stopIfTrue="1" operator="equal">
      <formula>"þ"</formula>
    </cfRule>
  </conditionalFormatting>
  <conditionalFormatting sqref="B17">
    <cfRule type="cellIs" dxfId="281" priority="274" stopIfTrue="1" operator="equal">
      <formula>"þ"</formula>
    </cfRule>
  </conditionalFormatting>
  <conditionalFormatting sqref="C17">
    <cfRule type="cellIs" dxfId="280" priority="273" stopIfTrue="1" operator="equal">
      <formula>"þ"</formula>
    </cfRule>
  </conditionalFormatting>
  <conditionalFormatting sqref="C17">
    <cfRule type="cellIs" dxfId="279" priority="272" stopIfTrue="1" operator="equal">
      <formula>"þ"</formula>
    </cfRule>
  </conditionalFormatting>
  <conditionalFormatting sqref="D17">
    <cfRule type="cellIs" dxfId="278" priority="271" stopIfTrue="1" operator="equal">
      <formula>"þ"</formula>
    </cfRule>
  </conditionalFormatting>
  <conditionalFormatting sqref="B18">
    <cfRule type="cellIs" dxfId="277" priority="270" stopIfTrue="1" operator="greaterThanOrEqual">
      <formula>#REF!</formula>
    </cfRule>
  </conditionalFormatting>
  <conditionalFormatting sqref="B19:D19">
    <cfRule type="cellIs" dxfId="276" priority="269" stopIfTrue="1" operator="equal">
      <formula>"þ"</formula>
    </cfRule>
  </conditionalFormatting>
  <conditionalFormatting sqref="B18">
    <cfRule type="cellIs" dxfId="275" priority="268" stopIfTrue="1" operator="equal">
      <formula>"þ"</formula>
    </cfRule>
  </conditionalFormatting>
  <conditionalFormatting sqref="C18">
    <cfRule type="cellIs" dxfId="274" priority="267" stopIfTrue="1" operator="equal">
      <formula>"þ"</formula>
    </cfRule>
  </conditionalFormatting>
  <conditionalFormatting sqref="C18">
    <cfRule type="cellIs" dxfId="273" priority="266" stopIfTrue="1" operator="equal">
      <formula>"þ"</formula>
    </cfRule>
  </conditionalFormatting>
  <conditionalFormatting sqref="D18">
    <cfRule type="cellIs" dxfId="272" priority="265" stopIfTrue="1" operator="equal">
      <formula>"þ"</formula>
    </cfRule>
  </conditionalFormatting>
  <conditionalFormatting sqref="B17">
    <cfRule type="cellIs" dxfId="271" priority="264" stopIfTrue="1" operator="greaterThanOrEqual">
      <formula>#REF!</formula>
    </cfRule>
  </conditionalFormatting>
  <conditionalFormatting sqref="B18:D18">
    <cfRule type="cellIs" dxfId="270" priority="263" stopIfTrue="1" operator="equal">
      <formula>"þ"</formula>
    </cfRule>
  </conditionalFormatting>
  <conditionalFormatting sqref="B17">
    <cfRule type="cellIs" dxfId="269" priority="262" stopIfTrue="1" operator="equal">
      <formula>"þ"</formula>
    </cfRule>
  </conditionalFormatting>
  <conditionalFormatting sqref="C17">
    <cfRule type="cellIs" dxfId="268" priority="261" stopIfTrue="1" operator="equal">
      <formula>"þ"</formula>
    </cfRule>
  </conditionalFormatting>
  <conditionalFormatting sqref="C17">
    <cfRule type="cellIs" dxfId="267" priority="260" stopIfTrue="1" operator="equal">
      <formula>"þ"</formula>
    </cfRule>
  </conditionalFormatting>
  <conditionalFormatting sqref="D17">
    <cfRule type="cellIs" dxfId="266" priority="259" stopIfTrue="1" operator="equal">
      <formula>"þ"</formula>
    </cfRule>
  </conditionalFormatting>
  <conditionalFormatting sqref="B18">
    <cfRule type="cellIs" dxfId="265" priority="258" stopIfTrue="1" operator="greaterThanOrEqual">
      <formula>#REF!</formula>
    </cfRule>
  </conditionalFormatting>
  <conditionalFormatting sqref="B19:D19">
    <cfRule type="cellIs" dxfId="264" priority="257" stopIfTrue="1" operator="equal">
      <formula>"þ"</formula>
    </cfRule>
  </conditionalFormatting>
  <conditionalFormatting sqref="B18">
    <cfRule type="cellIs" dxfId="263" priority="256" stopIfTrue="1" operator="equal">
      <formula>"þ"</formula>
    </cfRule>
  </conditionalFormatting>
  <conditionalFormatting sqref="C18">
    <cfRule type="cellIs" dxfId="262" priority="255" stopIfTrue="1" operator="equal">
      <formula>"þ"</formula>
    </cfRule>
  </conditionalFormatting>
  <conditionalFormatting sqref="C18">
    <cfRule type="cellIs" dxfId="261" priority="254" stopIfTrue="1" operator="equal">
      <formula>"þ"</formula>
    </cfRule>
  </conditionalFormatting>
  <conditionalFormatting sqref="D18">
    <cfRule type="cellIs" dxfId="260" priority="253" stopIfTrue="1" operator="equal">
      <formula>"þ"</formula>
    </cfRule>
  </conditionalFormatting>
  <conditionalFormatting sqref="B18">
    <cfRule type="cellIs" dxfId="259" priority="252" stopIfTrue="1" operator="greaterThanOrEqual">
      <formula>#REF!</formula>
    </cfRule>
  </conditionalFormatting>
  <conditionalFormatting sqref="B19:D19">
    <cfRule type="cellIs" dxfId="258" priority="251" stopIfTrue="1" operator="equal">
      <formula>"þ"</formula>
    </cfRule>
  </conditionalFormatting>
  <conditionalFormatting sqref="B18">
    <cfRule type="cellIs" dxfId="257" priority="250" stopIfTrue="1" operator="equal">
      <formula>"þ"</formula>
    </cfRule>
  </conditionalFormatting>
  <conditionalFormatting sqref="C18">
    <cfRule type="cellIs" dxfId="256" priority="249" stopIfTrue="1" operator="equal">
      <formula>"þ"</formula>
    </cfRule>
  </conditionalFormatting>
  <conditionalFormatting sqref="C18">
    <cfRule type="cellIs" dxfId="255" priority="248" stopIfTrue="1" operator="equal">
      <formula>"þ"</formula>
    </cfRule>
  </conditionalFormatting>
  <conditionalFormatting sqref="D18">
    <cfRule type="cellIs" dxfId="254" priority="247" stopIfTrue="1" operator="equal">
      <formula>"þ"</formula>
    </cfRule>
  </conditionalFormatting>
  <conditionalFormatting sqref="B19">
    <cfRule type="cellIs" dxfId="253" priority="246" stopIfTrue="1" operator="greaterThanOrEqual">
      <formula>#REF!</formula>
    </cfRule>
  </conditionalFormatting>
  <conditionalFormatting sqref="B20:D20">
    <cfRule type="cellIs" dxfId="252" priority="245" stopIfTrue="1" operator="equal">
      <formula>"þ"</formula>
    </cfRule>
  </conditionalFormatting>
  <conditionalFormatting sqref="B19">
    <cfRule type="cellIs" dxfId="251" priority="244" stopIfTrue="1" operator="equal">
      <formula>"þ"</formula>
    </cfRule>
  </conditionalFormatting>
  <conditionalFormatting sqref="C19">
    <cfRule type="cellIs" dxfId="250" priority="243" stopIfTrue="1" operator="equal">
      <formula>"þ"</formula>
    </cfRule>
  </conditionalFormatting>
  <conditionalFormatting sqref="C19">
    <cfRule type="cellIs" dxfId="249" priority="242" stopIfTrue="1" operator="equal">
      <formula>"þ"</formula>
    </cfRule>
  </conditionalFormatting>
  <conditionalFormatting sqref="D19">
    <cfRule type="cellIs" dxfId="248" priority="241" stopIfTrue="1" operator="equal">
      <formula>"þ"</formula>
    </cfRule>
  </conditionalFormatting>
  <conditionalFormatting sqref="B17">
    <cfRule type="cellIs" dxfId="247" priority="240" stopIfTrue="1" operator="greaterThanOrEqual">
      <formula>#REF!</formula>
    </cfRule>
  </conditionalFormatting>
  <conditionalFormatting sqref="B18:D18">
    <cfRule type="cellIs" dxfId="246" priority="239" stopIfTrue="1" operator="equal">
      <formula>"þ"</formula>
    </cfRule>
  </conditionalFormatting>
  <conditionalFormatting sqref="B17">
    <cfRule type="cellIs" dxfId="245" priority="238" stopIfTrue="1" operator="equal">
      <formula>"þ"</formula>
    </cfRule>
  </conditionalFormatting>
  <conditionalFormatting sqref="C17">
    <cfRule type="cellIs" dxfId="244" priority="237" stopIfTrue="1" operator="equal">
      <formula>"þ"</formula>
    </cfRule>
  </conditionalFormatting>
  <conditionalFormatting sqref="C17">
    <cfRule type="cellIs" dxfId="243" priority="236" stopIfTrue="1" operator="equal">
      <formula>"þ"</formula>
    </cfRule>
  </conditionalFormatting>
  <conditionalFormatting sqref="D17">
    <cfRule type="cellIs" dxfId="242" priority="235" stopIfTrue="1" operator="equal">
      <formula>"þ"</formula>
    </cfRule>
  </conditionalFormatting>
  <conditionalFormatting sqref="B18">
    <cfRule type="cellIs" dxfId="241" priority="234" stopIfTrue="1" operator="greaterThanOrEqual">
      <formula>#REF!</formula>
    </cfRule>
  </conditionalFormatting>
  <conditionalFormatting sqref="B19:D19">
    <cfRule type="cellIs" dxfId="240" priority="233" stopIfTrue="1" operator="equal">
      <formula>"þ"</formula>
    </cfRule>
  </conditionalFormatting>
  <conditionalFormatting sqref="B18">
    <cfRule type="cellIs" dxfId="239" priority="232" stopIfTrue="1" operator="equal">
      <formula>"þ"</formula>
    </cfRule>
  </conditionalFormatting>
  <conditionalFormatting sqref="C18">
    <cfRule type="cellIs" dxfId="238" priority="231" stopIfTrue="1" operator="equal">
      <formula>"þ"</formula>
    </cfRule>
  </conditionalFormatting>
  <conditionalFormatting sqref="C18">
    <cfRule type="cellIs" dxfId="237" priority="230" stopIfTrue="1" operator="equal">
      <formula>"þ"</formula>
    </cfRule>
  </conditionalFormatting>
  <conditionalFormatting sqref="D18">
    <cfRule type="cellIs" dxfId="236" priority="229" stopIfTrue="1" operator="equal">
      <formula>"þ"</formula>
    </cfRule>
  </conditionalFormatting>
  <conditionalFormatting sqref="B18">
    <cfRule type="cellIs" dxfId="235" priority="228" stopIfTrue="1" operator="greaterThanOrEqual">
      <formula>#REF!</formula>
    </cfRule>
  </conditionalFormatting>
  <conditionalFormatting sqref="B19:D19">
    <cfRule type="cellIs" dxfId="234" priority="227" stopIfTrue="1" operator="equal">
      <formula>"þ"</formula>
    </cfRule>
  </conditionalFormatting>
  <conditionalFormatting sqref="B18">
    <cfRule type="cellIs" dxfId="233" priority="226" stopIfTrue="1" operator="equal">
      <formula>"þ"</formula>
    </cfRule>
  </conditionalFormatting>
  <conditionalFormatting sqref="C18">
    <cfRule type="cellIs" dxfId="232" priority="225" stopIfTrue="1" operator="equal">
      <formula>"þ"</formula>
    </cfRule>
  </conditionalFormatting>
  <conditionalFormatting sqref="C18">
    <cfRule type="cellIs" dxfId="231" priority="224" stopIfTrue="1" operator="equal">
      <formula>"þ"</formula>
    </cfRule>
  </conditionalFormatting>
  <conditionalFormatting sqref="D18">
    <cfRule type="cellIs" dxfId="230" priority="223" stopIfTrue="1" operator="equal">
      <formula>"þ"</formula>
    </cfRule>
  </conditionalFormatting>
  <conditionalFormatting sqref="B19">
    <cfRule type="cellIs" dxfId="229" priority="222" stopIfTrue="1" operator="greaterThanOrEqual">
      <formula>#REF!</formula>
    </cfRule>
  </conditionalFormatting>
  <conditionalFormatting sqref="B20:D20">
    <cfRule type="cellIs" dxfId="228" priority="221" stopIfTrue="1" operator="equal">
      <formula>"þ"</formula>
    </cfRule>
  </conditionalFormatting>
  <conditionalFormatting sqref="B19">
    <cfRule type="cellIs" dxfId="227" priority="220" stopIfTrue="1" operator="equal">
      <formula>"þ"</formula>
    </cfRule>
  </conditionalFormatting>
  <conditionalFormatting sqref="C19">
    <cfRule type="cellIs" dxfId="226" priority="219" stopIfTrue="1" operator="equal">
      <formula>"þ"</formula>
    </cfRule>
  </conditionalFormatting>
  <conditionalFormatting sqref="C19">
    <cfRule type="cellIs" dxfId="225" priority="218" stopIfTrue="1" operator="equal">
      <formula>"þ"</formula>
    </cfRule>
  </conditionalFormatting>
  <conditionalFormatting sqref="D19">
    <cfRule type="cellIs" dxfId="224" priority="217" stopIfTrue="1" operator="equal">
      <formula>"þ"</formula>
    </cfRule>
  </conditionalFormatting>
  <conditionalFormatting sqref="B18">
    <cfRule type="cellIs" dxfId="223" priority="216" stopIfTrue="1" operator="greaterThanOrEqual">
      <formula>#REF!</formula>
    </cfRule>
  </conditionalFormatting>
  <conditionalFormatting sqref="B19:D19">
    <cfRule type="cellIs" dxfId="222" priority="215" stopIfTrue="1" operator="equal">
      <formula>"þ"</formula>
    </cfRule>
  </conditionalFormatting>
  <conditionalFormatting sqref="B18">
    <cfRule type="cellIs" dxfId="221" priority="214" stopIfTrue="1" operator="equal">
      <formula>"þ"</formula>
    </cfRule>
  </conditionalFormatting>
  <conditionalFormatting sqref="C18">
    <cfRule type="cellIs" dxfId="220" priority="213" stopIfTrue="1" operator="equal">
      <formula>"þ"</formula>
    </cfRule>
  </conditionalFormatting>
  <conditionalFormatting sqref="C18">
    <cfRule type="cellIs" dxfId="219" priority="212" stopIfTrue="1" operator="equal">
      <formula>"þ"</formula>
    </cfRule>
  </conditionalFormatting>
  <conditionalFormatting sqref="D18">
    <cfRule type="cellIs" dxfId="218" priority="211" stopIfTrue="1" operator="equal">
      <formula>"þ"</formula>
    </cfRule>
  </conditionalFormatting>
  <conditionalFormatting sqref="B19">
    <cfRule type="cellIs" dxfId="217" priority="210" stopIfTrue="1" operator="greaterThanOrEqual">
      <formula>#REF!</formula>
    </cfRule>
  </conditionalFormatting>
  <conditionalFormatting sqref="B20:D20">
    <cfRule type="cellIs" dxfId="216" priority="209" stopIfTrue="1" operator="equal">
      <formula>"þ"</formula>
    </cfRule>
  </conditionalFormatting>
  <conditionalFormatting sqref="B19">
    <cfRule type="cellIs" dxfId="215" priority="208" stopIfTrue="1" operator="equal">
      <formula>"þ"</formula>
    </cfRule>
  </conditionalFormatting>
  <conditionalFormatting sqref="C19">
    <cfRule type="cellIs" dxfId="214" priority="207" stopIfTrue="1" operator="equal">
      <formula>"þ"</formula>
    </cfRule>
  </conditionalFormatting>
  <conditionalFormatting sqref="C19">
    <cfRule type="cellIs" dxfId="213" priority="206" stopIfTrue="1" operator="equal">
      <formula>"þ"</formula>
    </cfRule>
  </conditionalFormatting>
  <conditionalFormatting sqref="D19">
    <cfRule type="cellIs" dxfId="212" priority="205" stopIfTrue="1" operator="equal">
      <formula>"þ"</formula>
    </cfRule>
  </conditionalFormatting>
  <conditionalFormatting sqref="B19">
    <cfRule type="cellIs" dxfId="211" priority="204" stopIfTrue="1" operator="greaterThanOrEqual">
      <formula>#REF!</formula>
    </cfRule>
  </conditionalFormatting>
  <conditionalFormatting sqref="B20:D20">
    <cfRule type="cellIs" dxfId="210" priority="203" stopIfTrue="1" operator="equal">
      <formula>"þ"</formula>
    </cfRule>
  </conditionalFormatting>
  <conditionalFormatting sqref="B19">
    <cfRule type="cellIs" dxfId="209" priority="202" stopIfTrue="1" operator="equal">
      <formula>"þ"</formula>
    </cfRule>
  </conditionalFormatting>
  <conditionalFormatting sqref="C19">
    <cfRule type="cellIs" dxfId="208" priority="201" stopIfTrue="1" operator="equal">
      <formula>"þ"</formula>
    </cfRule>
  </conditionalFormatting>
  <conditionalFormatting sqref="C19">
    <cfRule type="cellIs" dxfId="207" priority="200" stopIfTrue="1" operator="equal">
      <formula>"þ"</formula>
    </cfRule>
  </conditionalFormatting>
  <conditionalFormatting sqref="D19">
    <cfRule type="cellIs" dxfId="206" priority="199" stopIfTrue="1" operator="equal">
      <formula>"þ"</formula>
    </cfRule>
  </conditionalFormatting>
  <conditionalFormatting sqref="B20">
    <cfRule type="cellIs" dxfId="205" priority="198" stopIfTrue="1" operator="greaterThanOrEqual">
      <formula>#REF!</formula>
    </cfRule>
  </conditionalFormatting>
  <conditionalFormatting sqref="B21:D21">
    <cfRule type="cellIs" dxfId="204" priority="197" stopIfTrue="1" operator="equal">
      <formula>"þ"</formula>
    </cfRule>
  </conditionalFormatting>
  <conditionalFormatting sqref="B20">
    <cfRule type="cellIs" dxfId="203" priority="196" stopIfTrue="1" operator="equal">
      <formula>"þ"</formula>
    </cfRule>
  </conditionalFormatting>
  <conditionalFormatting sqref="C20">
    <cfRule type="cellIs" dxfId="202" priority="195" stopIfTrue="1" operator="equal">
      <formula>"þ"</formula>
    </cfRule>
  </conditionalFormatting>
  <conditionalFormatting sqref="C20">
    <cfRule type="cellIs" dxfId="201" priority="194" stopIfTrue="1" operator="equal">
      <formula>"þ"</formula>
    </cfRule>
  </conditionalFormatting>
  <conditionalFormatting sqref="D20">
    <cfRule type="cellIs" dxfId="200" priority="193" stopIfTrue="1" operator="equal">
      <formula>"þ"</formula>
    </cfRule>
  </conditionalFormatting>
  <conditionalFormatting sqref="B16">
    <cfRule type="cellIs" dxfId="199" priority="192" stopIfTrue="1" operator="greaterThanOrEqual">
      <formula>#REF!</formula>
    </cfRule>
  </conditionalFormatting>
  <conditionalFormatting sqref="B17:D17">
    <cfRule type="cellIs" dxfId="198" priority="191" stopIfTrue="1" operator="equal">
      <formula>"þ"</formula>
    </cfRule>
  </conditionalFormatting>
  <conditionalFormatting sqref="B16">
    <cfRule type="cellIs" dxfId="197" priority="190" stopIfTrue="1" operator="equal">
      <formula>"þ"</formula>
    </cfRule>
  </conditionalFormatting>
  <conditionalFormatting sqref="C16">
    <cfRule type="cellIs" dxfId="196" priority="189" stopIfTrue="1" operator="equal">
      <formula>"þ"</formula>
    </cfRule>
  </conditionalFormatting>
  <conditionalFormatting sqref="C16">
    <cfRule type="cellIs" dxfId="195" priority="188" stopIfTrue="1" operator="equal">
      <formula>"þ"</formula>
    </cfRule>
  </conditionalFormatting>
  <conditionalFormatting sqref="D16">
    <cfRule type="cellIs" dxfId="194" priority="187" stopIfTrue="1" operator="equal">
      <formula>"þ"</formula>
    </cfRule>
  </conditionalFormatting>
  <conditionalFormatting sqref="B17">
    <cfRule type="cellIs" dxfId="193" priority="186" stopIfTrue="1" operator="greaterThanOrEqual">
      <formula>#REF!</formula>
    </cfRule>
  </conditionalFormatting>
  <conditionalFormatting sqref="B18:D18">
    <cfRule type="cellIs" dxfId="192" priority="185" stopIfTrue="1" operator="equal">
      <formula>"þ"</formula>
    </cfRule>
  </conditionalFormatting>
  <conditionalFormatting sqref="B17">
    <cfRule type="cellIs" dxfId="191" priority="184" stopIfTrue="1" operator="equal">
      <formula>"þ"</formula>
    </cfRule>
  </conditionalFormatting>
  <conditionalFormatting sqref="C17">
    <cfRule type="cellIs" dxfId="190" priority="183" stopIfTrue="1" operator="equal">
      <formula>"þ"</formula>
    </cfRule>
  </conditionalFormatting>
  <conditionalFormatting sqref="C17">
    <cfRule type="cellIs" dxfId="189" priority="182" stopIfTrue="1" operator="equal">
      <formula>"þ"</formula>
    </cfRule>
  </conditionalFormatting>
  <conditionalFormatting sqref="D17">
    <cfRule type="cellIs" dxfId="188" priority="181" stopIfTrue="1" operator="equal">
      <formula>"þ"</formula>
    </cfRule>
  </conditionalFormatting>
  <conditionalFormatting sqref="B17">
    <cfRule type="cellIs" dxfId="187" priority="180" stopIfTrue="1" operator="greaterThanOrEqual">
      <formula>#REF!</formula>
    </cfRule>
  </conditionalFormatting>
  <conditionalFormatting sqref="B18:D18">
    <cfRule type="cellIs" dxfId="186" priority="179" stopIfTrue="1" operator="equal">
      <formula>"þ"</formula>
    </cfRule>
  </conditionalFormatting>
  <conditionalFormatting sqref="B17">
    <cfRule type="cellIs" dxfId="185" priority="178" stopIfTrue="1" operator="equal">
      <formula>"þ"</formula>
    </cfRule>
  </conditionalFormatting>
  <conditionalFormatting sqref="C17">
    <cfRule type="cellIs" dxfId="184" priority="177" stopIfTrue="1" operator="equal">
      <formula>"þ"</formula>
    </cfRule>
  </conditionalFormatting>
  <conditionalFormatting sqref="C17">
    <cfRule type="cellIs" dxfId="183" priority="176" stopIfTrue="1" operator="equal">
      <formula>"þ"</formula>
    </cfRule>
  </conditionalFormatting>
  <conditionalFormatting sqref="D17">
    <cfRule type="cellIs" dxfId="182" priority="175" stopIfTrue="1" operator="equal">
      <formula>"þ"</formula>
    </cfRule>
  </conditionalFormatting>
  <conditionalFormatting sqref="B18">
    <cfRule type="cellIs" dxfId="181" priority="174" stopIfTrue="1" operator="greaterThanOrEqual">
      <formula>#REF!</formula>
    </cfRule>
  </conditionalFormatting>
  <conditionalFormatting sqref="B19:D19">
    <cfRule type="cellIs" dxfId="180" priority="173" stopIfTrue="1" operator="equal">
      <formula>"þ"</formula>
    </cfRule>
  </conditionalFormatting>
  <conditionalFormatting sqref="B18">
    <cfRule type="cellIs" dxfId="179" priority="172" stopIfTrue="1" operator="equal">
      <formula>"þ"</formula>
    </cfRule>
  </conditionalFormatting>
  <conditionalFormatting sqref="C18">
    <cfRule type="cellIs" dxfId="178" priority="171" stopIfTrue="1" operator="equal">
      <formula>"þ"</formula>
    </cfRule>
  </conditionalFormatting>
  <conditionalFormatting sqref="C18">
    <cfRule type="cellIs" dxfId="177" priority="170" stopIfTrue="1" operator="equal">
      <formula>"þ"</formula>
    </cfRule>
  </conditionalFormatting>
  <conditionalFormatting sqref="D18">
    <cfRule type="cellIs" dxfId="176" priority="169" stopIfTrue="1" operator="equal">
      <formula>"þ"</formula>
    </cfRule>
  </conditionalFormatting>
  <conditionalFormatting sqref="B17">
    <cfRule type="cellIs" dxfId="175" priority="168" stopIfTrue="1" operator="greaterThanOrEqual">
      <formula>#REF!</formula>
    </cfRule>
  </conditionalFormatting>
  <conditionalFormatting sqref="B18:D18">
    <cfRule type="cellIs" dxfId="174" priority="167" stopIfTrue="1" operator="equal">
      <formula>"þ"</formula>
    </cfRule>
  </conditionalFormatting>
  <conditionalFormatting sqref="B17">
    <cfRule type="cellIs" dxfId="173" priority="166" stopIfTrue="1" operator="equal">
      <formula>"þ"</formula>
    </cfRule>
  </conditionalFormatting>
  <conditionalFormatting sqref="C17">
    <cfRule type="cellIs" dxfId="172" priority="165" stopIfTrue="1" operator="equal">
      <formula>"þ"</formula>
    </cfRule>
  </conditionalFormatting>
  <conditionalFormatting sqref="C17">
    <cfRule type="cellIs" dxfId="171" priority="164" stopIfTrue="1" operator="equal">
      <formula>"þ"</formula>
    </cfRule>
  </conditionalFormatting>
  <conditionalFormatting sqref="D17">
    <cfRule type="cellIs" dxfId="170" priority="163" stopIfTrue="1" operator="equal">
      <formula>"þ"</formula>
    </cfRule>
  </conditionalFormatting>
  <conditionalFormatting sqref="B18">
    <cfRule type="cellIs" dxfId="169" priority="162" stopIfTrue="1" operator="greaterThanOrEqual">
      <formula>#REF!</formula>
    </cfRule>
  </conditionalFormatting>
  <conditionalFormatting sqref="B19:D19">
    <cfRule type="cellIs" dxfId="168" priority="161" stopIfTrue="1" operator="equal">
      <formula>"þ"</formula>
    </cfRule>
  </conditionalFormatting>
  <conditionalFormatting sqref="B18">
    <cfRule type="cellIs" dxfId="167" priority="160" stopIfTrue="1" operator="equal">
      <formula>"þ"</formula>
    </cfRule>
  </conditionalFormatting>
  <conditionalFormatting sqref="C18">
    <cfRule type="cellIs" dxfId="166" priority="159" stopIfTrue="1" operator="equal">
      <formula>"þ"</formula>
    </cfRule>
  </conditionalFormatting>
  <conditionalFormatting sqref="C18">
    <cfRule type="cellIs" dxfId="165" priority="158" stopIfTrue="1" operator="equal">
      <formula>"þ"</formula>
    </cfRule>
  </conditionalFormatting>
  <conditionalFormatting sqref="D18">
    <cfRule type="cellIs" dxfId="164" priority="157" stopIfTrue="1" operator="equal">
      <formula>"þ"</formula>
    </cfRule>
  </conditionalFormatting>
  <conditionalFormatting sqref="B18">
    <cfRule type="cellIs" dxfId="163" priority="156" stopIfTrue="1" operator="greaterThanOrEqual">
      <formula>#REF!</formula>
    </cfRule>
  </conditionalFormatting>
  <conditionalFormatting sqref="B19:D19">
    <cfRule type="cellIs" dxfId="162" priority="155" stopIfTrue="1" operator="equal">
      <formula>"þ"</formula>
    </cfRule>
  </conditionalFormatting>
  <conditionalFormatting sqref="B18">
    <cfRule type="cellIs" dxfId="161" priority="154" stopIfTrue="1" operator="equal">
      <formula>"þ"</formula>
    </cfRule>
  </conditionalFormatting>
  <conditionalFormatting sqref="C18">
    <cfRule type="cellIs" dxfId="160" priority="153" stopIfTrue="1" operator="equal">
      <formula>"þ"</formula>
    </cfRule>
  </conditionalFormatting>
  <conditionalFormatting sqref="C18">
    <cfRule type="cellIs" dxfId="159" priority="152" stopIfTrue="1" operator="equal">
      <formula>"þ"</formula>
    </cfRule>
  </conditionalFormatting>
  <conditionalFormatting sqref="D18">
    <cfRule type="cellIs" dxfId="158" priority="151" stopIfTrue="1" operator="equal">
      <formula>"þ"</formula>
    </cfRule>
  </conditionalFormatting>
  <conditionalFormatting sqref="B19">
    <cfRule type="cellIs" dxfId="157" priority="150" stopIfTrue="1" operator="greaterThanOrEqual">
      <formula>#REF!</formula>
    </cfRule>
  </conditionalFormatting>
  <conditionalFormatting sqref="B20:D20">
    <cfRule type="cellIs" dxfId="156" priority="149" stopIfTrue="1" operator="equal">
      <formula>"þ"</formula>
    </cfRule>
  </conditionalFormatting>
  <conditionalFormatting sqref="B19">
    <cfRule type="cellIs" dxfId="155" priority="148" stopIfTrue="1" operator="equal">
      <formula>"þ"</formula>
    </cfRule>
  </conditionalFormatting>
  <conditionalFormatting sqref="C19">
    <cfRule type="cellIs" dxfId="154" priority="147" stopIfTrue="1" operator="equal">
      <formula>"þ"</formula>
    </cfRule>
  </conditionalFormatting>
  <conditionalFormatting sqref="C19">
    <cfRule type="cellIs" dxfId="153" priority="146" stopIfTrue="1" operator="equal">
      <formula>"þ"</formula>
    </cfRule>
  </conditionalFormatting>
  <conditionalFormatting sqref="D19">
    <cfRule type="cellIs" dxfId="152" priority="145" stopIfTrue="1" operator="equal">
      <formula>"þ"</formula>
    </cfRule>
  </conditionalFormatting>
  <conditionalFormatting sqref="B17">
    <cfRule type="cellIs" dxfId="151" priority="144" stopIfTrue="1" operator="greaterThanOrEqual">
      <formula>#REF!</formula>
    </cfRule>
  </conditionalFormatting>
  <conditionalFormatting sqref="B18:D18">
    <cfRule type="cellIs" dxfId="150" priority="143" stopIfTrue="1" operator="equal">
      <formula>"þ"</formula>
    </cfRule>
  </conditionalFormatting>
  <conditionalFormatting sqref="B17">
    <cfRule type="cellIs" dxfId="149" priority="142" stopIfTrue="1" operator="equal">
      <formula>"þ"</formula>
    </cfRule>
  </conditionalFormatting>
  <conditionalFormatting sqref="C17">
    <cfRule type="cellIs" dxfId="148" priority="141" stopIfTrue="1" operator="equal">
      <formula>"þ"</formula>
    </cfRule>
  </conditionalFormatting>
  <conditionalFormatting sqref="C17">
    <cfRule type="cellIs" dxfId="147" priority="140" stopIfTrue="1" operator="equal">
      <formula>"þ"</formula>
    </cfRule>
  </conditionalFormatting>
  <conditionalFormatting sqref="D17">
    <cfRule type="cellIs" dxfId="146" priority="139" stopIfTrue="1" operator="equal">
      <formula>"þ"</formula>
    </cfRule>
  </conditionalFormatting>
  <conditionalFormatting sqref="B18">
    <cfRule type="cellIs" dxfId="145" priority="138" stopIfTrue="1" operator="greaterThanOrEqual">
      <formula>#REF!</formula>
    </cfRule>
  </conditionalFormatting>
  <conditionalFormatting sqref="B19:D19">
    <cfRule type="cellIs" dxfId="144" priority="137" stopIfTrue="1" operator="equal">
      <formula>"þ"</formula>
    </cfRule>
  </conditionalFormatting>
  <conditionalFormatting sqref="B18">
    <cfRule type="cellIs" dxfId="143" priority="136" stopIfTrue="1" operator="equal">
      <formula>"þ"</formula>
    </cfRule>
  </conditionalFormatting>
  <conditionalFormatting sqref="C18">
    <cfRule type="cellIs" dxfId="142" priority="135" stopIfTrue="1" operator="equal">
      <formula>"þ"</formula>
    </cfRule>
  </conditionalFormatting>
  <conditionalFormatting sqref="C18">
    <cfRule type="cellIs" dxfId="141" priority="134" stopIfTrue="1" operator="equal">
      <formula>"þ"</formula>
    </cfRule>
  </conditionalFormatting>
  <conditionalFormatting sqref="D18">
    <cfRule type="cellIs" dxfId="140" priority="133" stopIfTrue="1" operator="equal">
      <formula>"þ"</formula>
    </cfRule>
  </conditionalFormatting>
  <conditionalFormatting sqref="B18">
    <cfRule type="cellIs" dxfId="139" priority="132" stopIfTrue="1" operator="greaterThanOrEqual">
      <formula>#REF!</formula>
    </cfRule>
  </conditionalFormatting>
  <conditionalFormatting sqref="B19:D19">
    <cfRule type="cellIs" dxfId="138" priority="131" stopIfTrue="1" operator="equal">
      <formula>"þ"</formula>
    </cfRule>
  </conditionalFormatting>
  <conditionalFormatting sqref="B18">
    <cfRule type="cellIs" dxfId="137" priority="130" stopIfTrue="1" operator="equal">
      <formula>"þ"</formula>
    </cfRule>
  </conditionalFormatting>
  <conditionalFormatting sqref="C18">
    <cfRule type="cellIs" dxfId="136" priority="129" stopIfTrue="1" operator="equal">
      <formula>"þ"</formula>
    </cfRule>
  </conditionalFormatting>
  <conditionalFormatting sqref="C18">
    <cfRule type="cellIs" dxfId="135" priority="128" stopIfTrue="1" operator="equal">
      <formula>"þ"</formula>
    </cfRule>
  </conditionalFormatting>
  <conditionalFormatting sqref="D18">
    <cfRule type="cellIs" dxfId="134" priority="127" stopIfTrue="1" operator="equal">
      <formula>"þ"</formula>
    </cfRule>
  </conditionalFormatting>
  <conditionalFormatting sqref="B19">
    <cfRule type="cellIs" dxfId="133" priority="126" stopIfTrue="1" operator="greaterThanOrEqual">
      <formula>#REF!</formula>
    </cfRule>
  </conditionalFormatting>
  <conditionalFormatting sqref="B20:D20">
    <cfRule type="cellIs" dxfId="132" priority="125" stopIfTrue="1" operator="equal">
      <formula>"þ"</formula>
    </cfRule>
  </conditionalFormatting>
  <conditionalFormatting sqref="B19">
    <cfRule type="cellIs" dxfId="131" priority="124" stopIfTrue="1" operator="equal">
      <formula>"þ"</formula>
    </cfRule>
  </conditionalFormatting>
  <conditionalFormatting sqref="C19">
    <cfRule type="cellIs" dxfId="130" priority="123" stopIfTrue="1" operator="equal">
      <formula>"þ"</formula>
    </cfRule>
  </conditionalFormatting>
  <conditionalFormatting sqref="C19">
    <cfRule type="cellIs" dxfId="129" priority="122" stopIfTrue="1" operator="equal">
      <formula>"þ"</formula>
    </cfRule>
  </conditionalFormatting>
  <conditionalFormatting sqref="D19">
    <cfRule type="cellIs" dxfId="128" priority="121" stopIfTrue="1" operator="equal">
      <formula>"þ"</formula>
    </cfRule>
  </conditionalFormatting>
  <conditionalFormatting sqref="B18">
    <cfRule type="cellIs" dxfId="127" priority="120" stopIfTrue="1" operator="greaterThanOrEqual">
      <formula>#REF!</formula>
    </cfRule>
  </conditionalFormatting>
  <conditionalFormatting sqref="B19:D19">
    <cfRule type="cellIs" dxfId="126" priority="119" stopIfTrue="1" operator="equal">
      <formula>"þ"</formula>
    </cfRule>
  </conditionalFormatting>
  <conditionalFormatting sqref="B18">
    <cfRule type="cellIs" dxfId="125" priority="118" stopIfTrue="1" operator="equal">
      <formula>"þ"</formula>
    </cfRule>
  </conditionalFormatting>
  <conditionalFormatting sqref="C18">
    <cfRule type="cellIs" dxfId="124" priority="117" stopIfTrue="1" operator="equal">
      <formula>"þ"</formula>
    </cfRule>
  </conditionalFormatting>
  <conditionalFormatting sqref="C18">
    <cfRule type="cellIs" dxfId="123" priority="116" stopIfTrue="1" operator="equal">
      <formula>"þ"</formula>
    </cfRule>
  </conditionalFormatting>
  <conditionalFormatting sqref="D18">
    <cfRule type="cellIs" dxfId="122" priority="115" stopIfTrue="1" operator="equal">
      <formula>"þ"</formula>
    </cfRule>
  </conditionalFormatting>
  <conditionalFormatting sqref="B19">
    <cfRule type="cellIs" dxfId="121" priority="114" stopIfTrue="1" operator="greaterThanOrEqual">
      <formula>#REF!</formula>
    </cfRule>
  </conditionalFormatting>
  <conditionalFormatting sqref="B20:D20">
    <cfRule type="cellIs" dxfId="120" priority="113" stopIfTrue="1" operator="equal">
      <formula>"þ"</formula>
    </cfRule>
  </conditionalFormatting>
  <conditionalFormatting sqref="B19">
    <cfRule type="cellIs" dxfId="119" priority="112" stopIfTrue="1" operator="equal">
      <formula>"þ"</formula>
    </cfRule>
  </conditionalFormatting>
  <conditionalFormatting sqref="C19">
    <cfRule type="cellIs" dxfId="118" priority="111" stopIfTrue="1" operator="equal">
      <formula>"þ"</formula>
    </cfRule>
  </conditionalFormatting>
  <conditionalFormatting sqref="C19">
    <cfRule type="cellIs" dxfId="117" priority="110" stopIfTrue="1" operator="equal">
      <formula>"þ"</formula>
    </cfRule>
  </conditionalFormatting>
  <conditionalFormatting sqref="D19">
    <cfRule type="cellIs" dxfId="116" priority="109" stopIfTrue="1" operator="equal">
      <formula>"þ"</formula>
    </cfRule>
  </conditionalFormatting>
  <conditionalFormatting sqref="B19">
    <cfRule type="cellIs" dxfId="115" priority="108" stopIfTrue="1" operator="greaterThanOrEqual">
      <formula>#REF!</formula>
    </cfRule>
  </conditionalFormatting>
  <conditionalFormatting sqref="B20:D20">
    <cfRule type="cellIs" dxfId="114" priority="107" stopIfTrue="1" operator="equal">
      <formula>"þ"</formula>
    </cfRule>
  </conditionalFormatting>
  <conditionalFormatting sqref="B19">
    <cfRule type="cellIs" dxfId="113" priority="106" stopIfTrue="1" operator="equal">
      <formula>"þ"</formula>
    </cfRule>
  </conditionalFormatting>
  <conditionalFormatting sqref="C19">
    <cfRule type="cellIs" dxfId="112" priority="105" stopIfTrue="1" operator="equal">
      <formula>"þ"</formula>
    </cfRule>
  </conditionalFormatting>
  <conditionalFormatting sqref="C19">
    <cfRule type="cellIs" dxfId="111" priority="104" stopIfTrue="1" operator="equal">
      <formula>"þ"</formula>
    </cfRule>
  </conditionalFormatting>
  <conditionalFormatting sqref="D19">
    <cfRule type="cellIs" dxfId="110" priority="103" stopIfTrue="1" operator="equal">
      <formula>"þ"</formula>
    </cfRule>
  </conditionalFormatting>
  <conditionalFormatting sqref="B20">
    <cfRule type="cellIs" dxfId="109" priority="102" stopIfTrue="1" operator="greaterThanOrEqual">
      <formula>#REF!</formula>
    </cfRule>
  </conditionalFormatting>
  <conditionalFormatting sqref="B21:D21">
    <cfRule type="cellIs" dxfId="108" priority="101" stopIfTrue="1" operator="equal">
      <formula>"þ"</formula>
    </cfRule>
  </conditionalFormatting>
  <conditionalFormatting sqref="B20">
    <cfRule type="cellIs" dxfId="107" priority="100" stopIfTrue="1" operator="equal">
      <formula>"þ"</formula>
    </cfRule>
  </conditionalFormatting>
  <conditionalFormatting sqref="C20">
    <cfRule type="cellIs" dxfId="106" priority="99" stopIfTrue="1" operator="equal">
      <formula>"þ"</formula>
    </cfRule>
  </conditionalFormatting>
  <conditionalFormatting sqref="C20">
    <cfRule type="cellIs" dxfId="105" priority="98" stopIfTrue="1" operator="equal">
      <formula>"þ"</formula>
    </cfRule>
  </conditionalFormatting>
  <conditionalFormatting sqref="D20">
    <cfRule type="cellIs" dxfId="104" priority="97" stopIfTrue="1" operator="equal">
      <formula>"þ"</formula>
    </cfRule>
  </conditionalFormatting>
  <conditionalFormatting sqref="B17">
    <cfRule type="cellIs" dxfId="103" priority="96" stopIfTrue="1" operator="greaterThanOrEqual">
      <formula>#REF!</formula>
    </cfRule>
  </conditionalFormatting>
  <conditionalFormatting sqref="B18:D18">
    <cfRule type="cellIs" dxfId="102" priority="95" stopIfTrue="1" operator="equal">
      <formula>"þ"</formula>
    </cfRule>
  </conditionalFormatting>
  <conditionalFormatting sqref="B17">
    <cfRule type="cellIs" dxfId="101" priority="94" stopIfTrue="1" operator="equal">
      <formula>"þ"</formula>
    </cfRule>
  </conditionalFormatting>
  <conditionalFormatting sqref="C17">
    <cfRule type="cellIs" dxfId="100" priority="93" stopIfTrue="1" operator="equal">
      <formula>"þ"</formula>
    </cfRule>
  </conditionalFormatting>
  <conditionalFormatting sqref="C17">
    <cfRule type="cellIs" dxfId="99" priority="92" stopIfTrue="1" operator="equal">
      <formula>"þ"</formula>
    </cfRule>
  </conditionalFormatting>
  <conditionalFormatting sqref="D17">
    <cfRule type="cellIs" dxfId="98" priority="91" stopIfTrue="1" operator="equal">
      <formula>"þ"</formula>
    </cfRule>
  </conditionalFormatting>
  <conditionalFormatting sqref="B18">
    <cfRule type="cellIs" dxfId="97" priority="90" stopIfTrue="1" operator="greaterThanOrEqual">
      <formula>#REF!</formula>
    </cfRule>
  </conditionalFormatting>
  <conditionalFormatting sqref="B19:D19">
    <cfRule type="cellIs" dxfId="96" priority="89" stopIfTrue="1" operator="equal">
      <formula>"þ"</formula>
    </cfRule>
  </conditionalFormatting>
  <conditionalFormatting sqref="B18">
    <cfRule type="cellIs" dxfId="95" priority="88" stopIfTrue="1" operator="equal">
      <formula>"þ"</formula>
    </cfRule>
  </conditionalFormatting>
  <conditionalFormatting sqref="C18">
    <cfRule type="cellIs" dxfId="94" priority="87" stopIfTrue="1" operator="equal">
      <formula>"þ"</formula>
    </cfRule>
  </conditionalFormatting>
  <conditionalFormatting sqref="C18">
    <cfRule type="cellIs" dxfId="93" priority="86" stopIfTrue="1" operator="equal">
      <formula>"þ"</formula>
    </cfRule>
  </conditionalFormatting>
  <conditionalFormatting sqref="D18">
    <cfRule type="cellIs" dxfId="92" priority="85" stopIfTrue="1" operator="equal">
      <formula>"þ"</formula>
    </cfRule>
  </conditionalFormatting>
  <conditionalFormatting sqref="B18">
    <cfRule type="cellIs" dxfId="91" priority="84" stopIfTrue="1" operator="greaterThanOrEqual">
      <formula>#REF!</formula>
    </cfRule>
  </conditionalFormatting>
  <conditionalFormatting sqref="B19:D19">
    <cfRule type="cellIs" dxfId="90" priority="83" stopIfTrue="1" operator="equal">
      <formula>"þ"</formula>
    </cfRule>
  </conditionalFormatting>
  <conditionalFormatting sqref="B18">
    <cfRule type="cellIs" dxfId="89" priority="82" stopIfTrue="1" operator="equal">
      <formula>"þ"</formula>
    </cfRule>
  </conditionalFormatting>
  <conditionalFormatting sqref="C18">
    <cfRule type="cellIs" dxfId="88" priority="81" stopIfTrue="1" operator="equal">
      <formula>"þ"</formula>
    </cfRule>
  </conditionalFormatting>
  <conditionalFormatting sqref="C18">
    <cfRule type="cellIs" dxfId="87" priority="80" stopIfTrue="1" operator="equal">
      <formula>"þ"</formula>
    </cfRule>
  </conditionalFormatting>
  <conditionalFormatting sqref="D18">
    <cfRule type="cellIs" dxfId="86" priority="79" stopIfTrue="1" operator="equal">
      <formula>"þ"</formula>
    </cfRule>
  </conditionalFormatting>
  <conditionalFormatting sqref="B19">
    <cfRule type="cellIs" dxfId="85" priority="78" stopIfTrue="1" operator="greaterThanOrEqual">
      <formula>#REF!</formula>
    </cfRule>
  </conditionalFormatting>
  <conditionalFormatting sqref="B20:D20">
    <cfRule type="cellIs" dxfId="84" priority="77" stopIfTrue="1" operator="equal">
      <formula>"þ"</formula>
    </cfRule>
  </conditionalFormatting>
  <conditionalFormatting sqref="B19">
    <cfRule type="cellIs" dxfId="83" priority="76" stopIfTrue="1" operator="equal">
      <formula>"þ"</formula>
    </cfRule>
  </conditionalFormatting>
  <conditionalFormatting sqref="C19">
    <cfRule type="cellIs" dxfId="82" priority="75" stopIfTrue="1" operator="equal">
      <formula>"þ"</formula>
    </cfRule>
  </conditionalFormatting>
  <conditionalFormatting sqref="C19">
    <cfRule type="cellIs" dxfId="81" priority="74" stopIfTrue="1" operator="equal">
      <formula>"þ"</formula>
    </cfRule>
  </conditionalFormatting>
  <conditionalFormatting sqref="D19">
    <cfRule type="cellIs" dxfId="80" priority="73" stopIfTrue="1" operator="equal">
      <formula>"þ"</formula>
    </cfRule>
  </conditionalFormatting>
  <conditionalFormatting sqref="B18">
    <cfRule type="cellIs" dxfId="79" priority="72" stopIfTrue="1" operator="greaterThanOrEqual">
      <formula>#REF!</formula>
    </cfRule>
  </conditionalFormatting>
  <conditionalFormatting sqref="B19:D19">
    <cfRule type="cellIs" dxfId="78" priority="71" stopIfTrue="1" operator="equal">
      <formula>"þ"</formula>
    </cfRule>
  </conditionalFormatting>
  <conditionalFormatting sqref="B18">
    <cfRule type="cellIs" dxfId="77" priority="70" stopIfTrue="1" operator="equal">
      <formula>"þ"</formula>
    </cfRule>
  </conditionalFormatting>
  <conditionalFormatting sqref="C18">
    <cfRule type="cellIs" dxfId="76" priority="69" stopIfTrue="1" operator="equal">
      <formula>"þ"</formula>
    </cfRule>
  </conditionalFormatting>
  <conditionalFormatting sqref="C18">
    <cfRule type="cellIs" dxfId="75" priority="68" stopIfTrue="1" operator="equal">
      <formula>"þ"</formula>
    </cfRule>
  </conditionalFormatting>
  <conditionalFormatting sqref="D18">
    <cfRule type="cellIs" dxfId="74" priority="67" stopIfTrue="1" operator="equal">
      <formula>"þ"</formula>
    </cfRule>
  </conditionalFormatting>
  <conditionalFormatting sqref="B19">
    <cfRule type="cellIs" dxfId="73" priority="66" stopIfTrue="1" operator="greaterThanOrEqual">
      <formula>#REF!</formula>
    </cfRule>
  </conditionalFormatting>
  <conditionalFormatting sqref="B20:D20">
    <cfRule type="cellIs" dxfId="72" priority="65" stopIfTrue="1" operator="equal">
      <formula>"þ"</formula>
    </cfRule>
  </conditionalFormatting>
  <conditionalFormatting sqref="B19">
    <cfRule type="cellIs" dxfId="71" priority="64" stopIfTrue="1" operator="equal">
      <formula>"þ"</formula>
    </cfRule>
  </conditionalFormatting>
  <conditionalFormatting sqref="C19">
    <cfRule type="cellIs" dxfId="70" priority="63" stopIfTrue="1" operator="equal">
      <formula>"þ"</formula>
    </cfRule>
  </conditionalFormatting>
  <conditionalFormatting sqref="C19">
    <cfRule type="cellIs" dxfId="69" priority="62" stopIfTrue="1" operator="equal">
      <formula>"þ"</formula>
    </cfRule>
  </conditionalFormatting>
  <conditionalFormatting sqref="D19">
    <cfRule type="cellIs" dxfId="68" priority="61" stopIfTrue="1" operator="equal">
      <formula>"þ"</formula>
    </cfRule>
  </conditionalFormatting>
  <conditionalFormatting sqref="B19">
    <cfRule type="cellIs" dxfId="67" priority="60" stopIfTrue="1" operator="greaterThanOrEqual">
      <formula>#REF!</formula>
    </cfRule>
  </conditionalFormatting>
  <conditionalFormatting sqref="B20:D20">
    <cfRule type="cellIs" dxfId="66" priority="59" stopIfTrue="1" operator="equal">
      <formula>"þ"</formula>
    </cfRule>
  </conditionalFormatting>
  <conditionalFormatting sqref="B19">
    <cfRule type="cellIs" dxfId="65" priority="58" stopIfTrue="1" operator="equal">
      <formula>"þ"</formula>
    </cfRule>
  </conditionalFormatting>
  <conditionalFormatting sqref="C19">
    <cfRule type="cellIs" dxfId="64" priority="57" stopIfTrue="1" operator="equal">
      <formula>"þ"</formula>
    </cfRule>
  </conditionalFormatting>
  <conditionalFormatting sqref="C19">
    <cfRule type="cellIs" dxfId="63" priority="56" stopIfTrue="1" operator="equal">
      <formula>"þ"</formula>
    </cfRule>
  </conditionalFormatting>
  <conditionalFormatting sqref="D19">
    <cfRule type="cellIs" dxfId="62" priority="55" stopIfTrue="1" operator="equal">
      <formula>"þ"</formula>
    </cfRule>
  </conditionalFormatting>
  <conditionalFormatting sqref="B20">
    <cfRule type="cellIs" dxfId="61" priority="54" stopIfTrue="1" operator="greaterThanOrEqual">
      <formula>#REF!</formula>
    </cfRule>
  </conditionalFormatting>
  <conditionalFormatting sqref="B21:D21">
    <cfRule type="cellIs" dxfId="60" priority="53" stopIfTrue="1" operator="equal">
      <formula>"þ"</formula>
    </cfRule>
  </conditionalFormatting>
  <conditionalFormatting sqref="B20">
    <cfRule type="cellIs" dxfId="59" priority="52" stopIfTrue="1" operator="equal">
      <formula>"þ"</formula>
    </cfRule>
  </conditionalFormatting>
  <conditionalFormatting sqref="C20">
    <cfRule type="cellIs" dxfId="58" priority="51" stopIfTrue="1" operator="equal">
      <formula>"þ"</formula>
    </cfRule>
  </conditionalFormatting>
  <conditionalFormatting sqref="C20">
    <cfRule type="cellIs" dxfId="57" priority="50" stopIfTrue="1" operator="equal">
      <formula>"þ"</formula>
    </cfRule>
  </conditionalFormatting>
  <conditionalFormatting sqref="D20">
    <cfRule type="cellIs" dxfId="56" priority="49" stopIfTrue="1" operator="equal">
      <formula>"þ"</formula>
    </cfRule>
  </conditionalFormatting>
  <conditionalFormatting sqref="B18">
    <cfRule type="cellIs" dxfId="55" priority="48" stopIfTrue="1" operator="greaterThanOrEqual">
      <formula>#REF!</formula>
    </cfRule>
  </conditionalFormatting>
  <conditionalFormatting sqref="B19:D19">
    <cfRule type="cellIs" dxfId="54" priority="47" stopIfTrue="1" operator="equal">
      <formula>"þ"</formula>
    </cfRule>
  </conditionalFormatting>
  <conditionalFormatting sqref="B18">
    <cfRule type="cellIs" dxfId="53" priority="46" stopIfTrue="1" operator="equal">
      <formula>"þ"</formula>
    </cfRule>
  </conditionalFormatting>
  <conditionalFormatting sqref="C18">
    <cfRule type="cellIs" dxfId="52" priority="45" stopIfTrue="1" operator="equal">
      <formula>"þ"</formula>
    </cfRule>
  </conditionalFormatting>
  <conditionalFormatting sqref="C18">
    <cfRule type="cellIs" dxfId="51" priority="44" stopIfTrue="1" operator="equal">
      <formula>"þ"</formula>
    </cfRule>
  </conditionalFormatting>
  <conditionalFormatting sqref="D18">
    <cfRule type="cellIs" dxfId="50" priority="43" stopIfTrue="1" operator="equal">
      <formula>"þ"</formula>
    </cfRule>
  </conditionalFormatting>
  <conditionalFormatting sqref="B19">
    <cfRule type="cellIs" dxfId="49" priority="42" stopIfTrue="1" operator="greaterThanOrEqual">
      <formula>#REF!</formula>
    </cfRule>
  </conditionalFormatting>
  <conditionalFormatting sqref="B20:D20">
    <cfRule type="cellIs" dxfId="48" priority="41" stopIfTrue="1" operator="equal">
      <formula>"þ"</formula>
    </cfRule>
  </conditionalFormatting>
  <conditionalFormatting sqref="B19">
    <cfRule type="cellIs" dxfId="47" priority="40" stopIfTrue="1" operator="equal">
      <formula>"þ"</formula>
    </cfRule>
  </conditionalFormatting>
  <conditionalFormatting sqref="C19">
    <cfRule type="cellIs" dxfId="46" priority="39" stopIfTrue="1" operator="equal">
      <formula>"þ"</formula>
    </cfRule>
  </conditionalFormatting>
  <conditionalFormatting sqref="C19">
    <cfRule type="cellIs" dxfId="45" priority="38" stopIfTrue="1" operator="equal">
      <formula>"þ"</formula>
    </cfRule>
  </conditionalFormatting>
  <conditionalFormatting sqref="D19">
    <cfRule type="cellIs" dxfId="44" priority="37" stopIfTrue="1" operator="equal">
      <formula>"þ"</formula>
    </cfRule>
  </conditionalFormatting>
  <conditionalFormatting sqref="B19">
    <cfRule type="cellIs" dxfId="43" priority="36" stopIfTrue="1" operator="greaterThanOrEqual">
      <formula>#REF!</formula>
    </cfRule>
  </conditionalFormatting>
  <conditionalFormatting sqref="B20:D20">
    <cfRule type="cellIs" dxfId="42" priority="35" stopIfTrue="1" operator="equal">
      <formula>"þ"</formula>
    </cfRule>
  </conditionalFormatting>
  <conditionalFormatting sqref="B19">
    <cfRule type="cellIs" dxfId="41" priority="34" stopIfTrue="1" operator="equal">
      <formula>"þ"</formula>
    </cfRule>
  </conditionalFormatting>
  <conditionalFormatting sqref="C19">
    <cfRule type="cellIs" dxfId="40" priority="33" stopIfTrue="1" operator="equal">
      <formula>"þ"</formula>
    </cfRule>
  </conditionalFormatting>
  <conditionalFormatting sqref="C19">
    <cfRule type="cellIs" dxfId="39" priority="32" stopIfTrue="1" operator="equal">
      <formula>"þ"</formula>
    </cfRule>
  </conditionalFormatting>
  <conditionalFormatting sqref="D19">
    <cfRule type="cellIs" dxfId="38" priority="31" stopIfTrue="1" operator="equal">
      <formula>"þ"</formula>
    </cfRule>
  </conditionalFormatting>
  <conditionalFormatting sqref="B20">
    <cfRule type="cellIs" dxfId="37" priority="30" stopIfTrue="1" operator="greaterThanOrEqual">
      <formula>#REF!</formula>
    </cfRule>
  </conditionalFormatting>
  <conditionalFormatting sqref="B21:D21">
    <cfRule type="cellIs" dxfId="36" priority="29" stopIfTrue="1" operator="equal">
      <formula>"þ"</formula>
    </cfRule>
  </conditionalFormatting>
  <conditionalFormatting sqref="B20">
    <cfRule type="cellIs" dxfId="35" priority="28" stopIfTrue="1" operator="equal">
      <formula>"þ"</formula>
    </cfRule>
  </conditionalFormatting>
  <conditionalFormatting sqref="C20">
    <cfRule type="cellIs" dxfId="34" priority="27" stopIfTrue="1" operator="equal">
      <formula>"þ"</formula>
    </cfRule>
  </conditionalFormatting>
  <conditionalFormatting sqref="C20">
    <cfRule type="cellIs" dxfId="33" priority="26" stopIfTrue="1" operator="equal">
      <formula>"þ"</formula>
    </cfRule>
  </conditionalFormatting>
  <conditionalFormatting sqref="D20">
    <cfRule type="cellIs" dxfId="32" priority="25" stopIfTrue="1" operator="equal">
      <formula>"þ"</formula>
    </cfRule>
  </conditionalFormatting>
  <conditionalFormatting sqref="B19">
    <cfRule type="cellIs" dxfId="31" priority="24" stopIfTrue="1" operator="greaterThanOrEqual">
      <formula>#REF!</formula>
    </cfRule>
  </conditionalFormatting>
  <conditionalFormatting sqref="B20:D20">
    <cfRule type="cellIs" dxfId="30" priority="23" stopIfTrue="1" operator="equal">
      <formula>"þ"</formula>
    </cfRule>
  </conditionalFormatting>
  <conditionalFormatting sqref="B19">
    <cfRule type="cellIs" dxfId="29" priority="22" stopIfTrue="1" operator="equal">
      <formula>"þ"</formula>
    </cfRule>
  </conditionalFormatting>
  <conditionalFormatting sqref="C19">
    <cfRule type="cellIs" dxfId="28" priority="21" stopIfTrue="1" operator="equal">
      <formula>"þ"</formula>
    </cfRule>
  </conditionalFormatting>
  <conditionalFormatting sqref="C19">
    <cfRule type="cellIs" dxfId="27" priority="20" stopIfTrue="1" operator="equal">
      <formula>"þ"</formula>
    </cfRule>
  </conditionalFormatting>
  <conditionalFormatting sqref="D19">
    <cfRule type="cellIs" dxfId="26" priority="19" stopIfTrue="1" operator="equal">
      <formula>"þ"</formula>
    </cfRule>
  </conditionalFormatting>
  <conditionalFormatting sqref="B20">
    <cfRule type="cellIs" dxfId="25" priority="18" stopIfTrue="1" operator="greaterThanOrEqual">
      <formula>#REF!</formula>
    </cfRule>
  </conditionalFormatting>
  <conditionalFormatting sqref="B21:D21">
    <cfRule type="cellIs" dxfId="24" priority="17" stopIfTrue="1" operator="equal">
      <formula>"þ"</formula>
    </cfRule>
  </conditionalFormatting>
  <conditionalFormatting sqref="B20">
    <cfRule type="cellIs" dxfId="23" priority="16" stopIfTrue="1" operator="equal">
      <formula>"þ"</formula>
    </cfRule>
  </conditionalFormatting>
  <conditionalFormatting sqref="C20">
    <cfRule type="cellIs" dxfId="22" priority="15" stopIfTrue="1" operator="equal">
      <formula>"þ"</formula>
    </cfRule>
  </conditionalFormatting>
  <conditionalFormatting sqref="C20">
    <cfRule type="cellIs" dxfId="21" priority="14" stopIfTrue="1" operator="equal">
      <formula>"þ"</formula>
    </cfRule>
  </conditionalFormatting>
  <conditionalFormatting sqref="D20">
    <cfRule type="cellIs" dxfId="20" priority="13" stopIfTrue="1" operator="equal">
      <formula>"þ"</formula>
    </cfRule>
  </conditionalFormatting>
  <conditionalFormatting sqref="B20">
    <cfRule type="cellIs" dxfId="19" priority="12" stopIfTrue="1" operator="greaterThanOrEqual">
      <formula>#REF!</formula>
    </cfRule>
  </conditionalFormatting>
  <conditionalFormatting sqref="B21:D21">
    <cfRule type="cellIs" dxfId="18" priority="11" stopIfTrue="1" operator="equal">
      <formula>"þ"</formula>
    </cfRule>
  </conditionalFormatting>
  <conditionalFormatting sqref="B20">
    <cfRule type="cellIs" dxfId="17" priority="10" stopIfTrue="1" operator="equal">
      <formula>"þ"</formula>
    </cfRule>
  </conditionalFormatting>
  <conditionalFormatting sqref="C20">
    <cfRule type="cellIs" dxfId="16" priority="9" stopIfTrue="1" operator="equal">
      <formula>"þ"</formula>
    </cfRule>
  </conditionalFormatting>
  <conditionalFormatting sqref="C20">
    <cfRule type="cellIs" dxfId="15" priority="8" stopIfTrue="1" operator="equal">
      <formula>"þ"</formula>
    </cfRule>
  </conditionalFormatting>
  <conditionalFormatting sqref="D20">
    <cfRule type="cellIs" dxfId="14" priority="7" stopIfTrue="1" operator="equal">
      <formula>"þ"</formula>
    </cfRule>
  </conditionalFormatting>
  <conditionalFormatting sqref="B21">
    <cfRule type="cellIs" dxfId="13" priority="6" stopIfTrue="1" operator="greaterThanOrEqual">
      <formula>#REF!</formula>
    </cfRule>
  </conditionalFormatting>
  <conditionalFormatting sqref="B22:D22">
    <cfRule type="cellIs" dxfId="12" priority="5" stopIfTrue="1" operator="equal">
      <formula>"þ"</formula>
    </cfRule>
  </conditionalFormatting>
  <conditionalFormatting sqref="B21">
    <cfRule type="cellIs" dxfId="11" priority="4" stopIfTrue="1" operator="equal">
      <formula>"þ"</formula>
    </cfRule>
  </conditionalFormatting>
  <conditionalFormatting sqref="C21">
    <cfRule type="cellIs" dxfId="10" priority="3" stopIfTrue="1" operator="equal">
      <formula>"þ"</formula>
    </cfRule>
  </conditionalFormatting>
  <conditionalFormatting sqref="C21">
    <cfRule type="cellIs" dxfId="9" priority="2" stopIfTrue="1" operator="equal">
      <formula>"þ"</formula>
    </cfRule>
  </conditionalFormatting>
  <conditionalFormatting sqref="D21">
    <cfRule type="cellIs" dxfId="8"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showGridLines="0" workbookViewId="0"/>
  </sheetViews>
  <sheetFormatPr defaultColWidth="10.625" defaultRowHeight="16.5"/>
  <cols>
    <col min="1" max="1" width="33.125" style="185" bestFit="1" customWidth="1"/>
    <col min="2" max="2" width="2.625" style="178" customWidth="1"/>
    <col min="3" max="3" width="25.625" style="180" bestFit="1" customWidth="1"/>
    <col min="4" max="16384" width="10.625" style="180"/>
  </cols>
  <sheetData>
    <row r="1" spans="1:3" ht="24.75" thickTop="1" thickBot="1">
      <c r="A1" s="177" t="s">
        <v>94</v>
      </c>
      <c r="C1" s="179" t="s">
        <v>161</v>
      </c>
    </row>
    <row r="2" spans="1:3">
      <c r="A2" s="181" t="s">
        <v>254</v>
      </c>
      <c r="C2" s="182" t="s">
        <v>162</v>
      </c>
    </row>
    <row r="3" spans="1:3" ht="17.25" thickBot="1">
      <c r="A3" s="192" t="s">
        <v>304</v>
      </c>
      <c r="C3" s="184" t="s">
        <v>163</v>
      </c>
    </row>
    <row r="4" spans="1:3" ht="18" thickTop="1" thickBot="1">
      <c r="A4" s="183" t="s">
        <v>303</v>
      </c>
      <c r="C4" s="185"/>
    </row>
    <row r="5" spans="1:3" ht="18.75" thickTop="1" thickBot="1">
      <c r="C5" s="1" t="s">
        <v>77</v>
      </c>
    </row>
    <row r="6" spans="1:3" ht="20.25" thickTop="1" thickBot="1">
      <c r="A6" s="2" t="s">
        <v>92</v>
      </c>
      <c r="C6" s="187" t="s">
        <v>110</v>
      </c>
    </row>
    <row r="7" spans="1:3" ht="17.25" thickBot="1">
      <c r="A7" s="186" t="s">
        <v>171</v>
      </c>
      <c r="C7" s="189" t="s">
        <v>138</v>
      </c>
    </row>
    <row r="8" spans="1:3" ht="18" thickTop="1" thickBot="1">
      <c r="A8" s="188" t="s">
        <v>170</v>
      </c>
      <c r="C8" s="185"/>
    </row>
    <row r="9" spans="1:3" ht="21.75" thickTop="1" thickBot="1">
      <c r="A9" s="190" t="s">
        <v>172</v>
      </c>
      <c r="C9" s="3" t="s">
        <v>125</v>
      </c>
    </row>
    <row r="10" spans="1:3" ht="18" thickTop="1" thickBot="1">
      <c r="C10" s="188" t="s">
        <v>150</v>
      </c>
    </row>
    <row r="11" spans="1:3" ht="24.75" thickTop="1" thickBot="1">
      <c r="A11" s="191" t="s">
        <v>160</v>
      </c>
      <c r="C11" s="188" t="s">
        <v>149</v>
      </c>
    </row>
    <row r="12" spans="1:3">
      <c r="A12" s="192" t="s">
        <v>309</v>
      </c>
      <c r="C12" s="193" t="s">
        <v>126</v>
      </c>
    </row>
    <row r="13" spans="1:3" ht="17.25" thickBot="1">
      <c r="A13" s="192" t="s">
        <v>295</v>
      </c>
      <c r="C13" s="195" t="s">
        <v>127</v>
      </c>
    </row>
    <row r="14" spans="1:3" ht="18" thickTop="1" thickBot="1">
      <c r="A14" s="194" t="s">
        <v>159</v>
      </c>
    </row>
    <row r="15" spans="1:3"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showGridLines="0" workbookViewId="0"/>
  </sheetViews>
  <sheetFormatPr defaultColWidth="13" defaultRowHeight="15.75"/>
  <cols>
    <col min="1" max="1" width="35.125" style="77" bestFit="1" customWidth="1"/>
    <col min="2" max="2" width="8.625" style="77" customWidth="1"/>
    <col min="3" max="3" width="4.375" style="77" bestFit="1" customWidth="1"/>
    <col min="4" max="4" width="6.75" style="77" customWidth="1"/>
    <col min="5" max="5" width="8.5" style="77" bestFit="1" customWidth="1"/>
    <col min="6" max="6" width="8.875" style="77" bestFit="1" customWidth="1"/>
    <col min="7" max="7" width="4.5" style="77" bestFit="1" customWidth="1"/>
    <col min="8" max="8" width="5.625" style="77" bestFit="1" customWidth="1"/>
    <col min="9" max="9" width="5.5" style="77" bestFit="1" customWidth="1"/>
    <col min="10" max="10" width="6.25" style="77" bestFit="1" customWidth="1"/>
    <col min="11" max="11" width="24.25" style="77" bestFit="1" customWidth="1"/>
    <col min="12" max="12" width="3.375" style="72" customWidth="1"/>
    <col min="13" max="13" width="6.375" style="72" bestFit="1" customWidth="1"/>
    <col min="14" max="16384" width="13" style="72"/>
  </cols>
  <sheetData>
    <row r="1" spans="1:13" ht="24" thickBot="1">
      <c r="A1" s="70" t="s">
        <v>23</v>
      </c>
      <c r="B1" s="70"/>
      <c r="C1" s="70"/>
      <c r="D1" s="70"/>
      <c r="E1" s="70"/>
      <c r="F1" s="70"/>
      <c r="G1" s="70"/>
      <c r="H1" s="70"/>
      <c r="I1" s="70"/>
      <c r="J1" s="70"/>
      <c r="K1" s="70"/>
    </row>
    <row r="2" spans="1:13" ht="17.25" thickTop="1" thickBot="1">
      <c r="A2" s="110" t="s">
        <v>4</v>
      </c>
      <c r="B2" s="111" t="s">
        <v>5</v>
      </c>
      <c r="C2" s="111" t="s">
        <v>25</v>
      </c>
      <c r="D2" s="111" t="s">
        <v>26</v>
      </c>
      <c r="E2" s="112" t="s">
        <v>68</v>
      </c>
      <c r="F2" s="111" t="s">
        <v>24</v>
      </c>
      <c r="G2" s="111" t="s">
        <v>27</v>
      </c>
      <c r="H2" s="113" t="s">
        <v>93</v>
      </c>
      <c r="I2" s="114" t="s">
        <v>98</v>
      </c>
      <c r="J2" s="113" t="s">
        <v>83</v>
      </c>
      <c r="K2" s="115" t="s">
        <v>81</v>
      </c>
      <c r="M2" s="116" t="s">
        <v>262</v>
      </c>
    </row>
    <row r="3" spans="1:13">
      <c r="A3" s="42" t="s">
        <v>252</v>
      </c>
      <c r="B3" s="43" t="s">
        <v>136</v>
      </c>
      <c r="C3" s="44">
        <f>'Personal File'!$C$9</f>
        <v>-1</v>
      </c>
      <c r="D3" s="45">
        <v>0</v>
      </c>
      <c r="E3" s="45" t="s">
        <v>248</v>
      </c>
      <c r="F3" s="46" t="s">
        <v>135</v>
      </c>
      <c r="G3" s="47">
        <v>3</v>
      </c>
      <c r="H3" s="61">
        <f>'Personal File'!$B$7+'Personal File'!$C$9+D3</f>
        <v>2</v>
      </c>
      <c r="I3" s="48">
        <f t="shared" ref="I3" ca="1" si="0">RANDBETWEEN(1,20)</f>
        <v>13</v>
      </c>
      <c r="J3" s="49">
        <f t="shared" ref="J3" ca="1" si="1">I3+RIGHT(H3,1)</f>
        <v>15</v>
      </c>
      <c r="K3" s="58" t="s">
        <v>126</v>
      </c>
      <c r="M3" s="65">
        <v>3</v>
      </c>
    </row>
    <row r="4" spans="1:13">
      <c r="A4" s="60" t="s">
        <v>251</v>
      </c>
      <c r="B4" s="11" t="s">
        <v>134</v>
      </c>
      <c r="C4" s="12">
        <f>'Personal File'!$C$9</f>
        <v>-1</v>
      </c>
      <c r="D4" s="13">
        <v>0</v>
      </c>
      <c r="E4" s="13" t="s">
        <v>250</v>
      </c>
      <c r="F4" s="14" t="s">
        <v>249</v>
      </c>
      <c r="G4" s="41"/>
      <c r="H4" s="62">
        <f>'Personal File'!$B$7+'Personal File'!$C$9+D4</f>
        <v>2</v>
      </c>
      <c r="I4" s="50">
        <f t="shared" ref="I4:I5" ca="1" si="2">RANDBETWEEN(1,20)</f>
        <v>10</v>
      </c>
      <c r="J4" s="51">
        <f t="shared" ref="J4:J5" ca="1" si="3">I4+RIGHT(H4,1)</f>
        <v>12</v>
      </c>
      <c r="K4" s="59" t="s">
        <v>126</v>
      </c>
      <c r="M4" s="66"/>
    </row>
    <row r="5" spans="1:13" ht="16.5" thickBot="1">
      <c r="A5" s="52" t="s">
        <v>258</v>
      </c>
      <c r="B5" s="53" t="s">
        <v>139</v>
      </c>
      <c r="C5" s="54">
        <f>'Personal File'!$C$9</f>
        <v>-1</v>
      </c>
      <c r="D5" s="55" t="s">
        <v>62</v>
      </c>
      <c r="E5" s="55" t="s">
        <v>259</v>
      </c>
      <c r="F5" s="56" t="s">
        <v>135</v>
      </c>
      <c r="G5" s="57">
        <v>0</v>
      </c>
      <c r="H5" s="63">
        <f>'Personal File'!$B$7+'Personal File'!$C$9+D5</f>
        <v>2</v>
      </c>
      <c r="I5" s="117">
        <f t="shared" ca="1" si="2"/>
        <v>11</v>
      </c>
      <c r="J5" s="118">
        <f t="shared" ca="1" si="3"/>
        <v>13</v>
      </c>
      <c r="K5" s="64" t="s">
        <v>126</v>
      </c>
      <c r="M5" s="67">
        <v>0</v>
      </c>
    </row>
    <row r="6" spans="1:13" ht="6" customHeight="1" thickTop="1" thickBot="1">
      <c r="I6" s="119"/>
      <c r="J6" s="119"/>
      <c r="M6" s="77"/>
    </row>
    <row r="7" spans="1:13" ht="17.25" thickTop="1" thickBot="1">
      <c r="A7" s="110" t="s">
        <v>7</v>
      </c>
      <c r="B7" s="111" t="s">
        <v>8</v>
      </c>
      <c r="C7" s="111" t="s">
        <v>25</v>
      </c>
      <c r="D7" s="111" t="s">
        <v>26</v>
      </c>
      <c r="E7" s="112" t="s">
        <v>68</v>
      </c>
      <c r="F7" s="111" t="s">
        <v>9</v>
      </c>
      <c r="G7" s="111" t="s">
        <v>27</v>
      </c>
      <c r="H7" s="113" t="s">
        <v>93</v>
      </c>
      <c r="I7" s="114" t="s">
        <v>98</v>
      </c>
      <c r="J7" s="113" t="s">
        <v>83</v>
      </c>
      <c r="K7" s="115" t="s">
        <v>81</v>
      </c>
      <c r="M7" s="116" t="s">
        <v>262</v>
      </c>
    </row>
    <row r="8" spans="1:13">
      <c r="A8" s="15" t="s">
        <v>137</v>
      </c>
      <c r="B8" s="16" t="s">
        <v>101</v>
      </c>
      <c r="C8" s="17" t="s">
        <v>101</v>
      </c>
      <c r="D8" s="18" t="s">
        <v>62</v>
      </c>
      <c r="E8" s="18" t="s">
        <v>101</v>
      </c>
      <c r="F8" s="19" t="s">
        <v>101</v>
      </c>
      <c r="G8" s="20" t="s">
        <v>101</v>
      </c>
      <c r="H8" s="21" t="str">
        <f>CONCATENATE("+",RIGHT('Personal File'!$B$7,1)+RIGHT('Personal File'!$C$10)+D8)</f>
        <v>+6</v>
      </c>
      <c r="I8" s="23">
        <f t="shared" ref="I8" ca="1" si="4">RANDBETWEEN(1,20)</f>
        <v>2</v>
      </c>
      <c r="J8" s="24">
        <f t="shared" ref="J8" ca="1" si="5">I8+RIGHT(H8,1)</f>
        <v>8</v>
      </c>
      <c r="K8" s="22" t="s">
        <v>126</v>
      </c>
      <c r="M8" s="68" t="s">
        <v>101</v>
      </c>
    </row>
    <row r="9" spans="1:13" ht="16.5" thickBot="1">
      <c r="A9" s="120"/>
      <c r="B9" s="121"/>
      <c r="C9" s="122"/>
      <c r="D9" s="122"/>
      <c r="E9" s="121"/>
      <c r="F9" s="122"/>
      <c r="G9" s="123"/>
      <c r="H9" s="124"/>
      <c r="I9" s="125"/>
      <c r="J9" s="124"/>
      <c r="K9" s="126"/>
      <c r="M9" s="127"/>
    </row>
    <row r="10" spans="1:13" ht="6" customHeight="1" thickTop="1" thickBot="1">
      <c r="D10" s="128"/>
      <c r="E10" s="128"/>
      <c r="G10" s="109"/>
      <c r="H10" s="109"/>
      <c r="I10" s="119"/>
      <c r="J10" s="109"/>
      <c r="M10" s="109"/>
    </row>
    <row r="11" spans="1:13" ht="17.25" thickTop="1" thickBot="1">
      <c r="A11" s="110" t="s">
        <v>72</v>
      </c>
      <c r="B11" s="111" t="s">
        <v>17</v>
      </c>
      <c r="C11" s="111" t="s">
        <v>34</v>
      </c>
      <c r="D11" s="111" t="s">
        <v>83</v>
      </c>
      <c r="E11" s="111" t="s">
        <v>84</v>
      </c>
      <c r="F11" s="111" t="s">
        <v>85</v>
      </c>
      <c r="G11" s="111" t="s">
        <v>27</v>
      </c>
      <c r="H11" s="129" t="s">
        <v>81</v>
      </c>
      <c r="I11" s="130"/>
      <c r="J11" s="130"/>
      <c r="K11" s="131"/>
      <c r="M11" s="116" t="s">
        <v>262</v>
      </c>
    </row>
    <row r="12" spans="1:13">
      <c r="A12" s="132"/>
      <c r="B12" s="133"/>
      <c r="C12" s="134"/>
      <c r="D12" s="135"/>
      <c r="E12" s="136"/>
      <c r="F12" s="137"/>
      <c r="G12" s="138"/>
      <c r="H12" s="139"/>
      <c r="I12" s="140"/>
      <c r="J12" s="140"/>
      <c r="K12" s="141"/>
      <c r="M12" s="142"/>
    </row>
    <row r="13" spans="1:13" ht="16.5" thickBot="1">
      <c r="A13" s="52"/>
      <c r="B13" s="53"/>
      <c r="C13" s="143"/>
      <c r="D13" s="53"/>
      <c r="E13" s="144"/>
      <c r="F13" s="53"/>
      <c r="G13" s="57"/>
      <c r="H13" s="145"/>
      <c r="I13" s="146"/>
      <c r="J13" s="146"/>
      <c r="K13" s="147"/>
      <c r="M13" s="67"/>
    </row>
    <row r="14" spans="1:13" ht="6.75" customHeight="1" thickTop="1" thickBot="1">
      <c r="M14" s="77"/>
    </row>
    <row r="15" spans="1:13" ht="17.25" thickTop="1" thickBot="1">
      <c r="A15" s="148"/>
      <c r="B15" s="109"/>
      <c r="D15" s="149" t="s">
        <v>73</v>
      </c>
      <c r="E15" s="150"/>
      <c r="F15" s="129" t="s">
        <v>6</v>
      </c>
      <c r="G15" s="111" t="s">
        <v>27</v>
      </c>
      <c r="H15" s="113" t="s">
        <v>93</v>
      </c>
      <c r="I15" s="129" t="s">
        <v>81</v>
      </c>
      <c r="J15" s="130"/>
      <c r="K15" s="131"/>
      <c r="M15" s="116" t="s">
        <v>262</v>
      </c>
    </row>
    <row r="16" spans="1:13">
      <c r="A16" s="148"/>
      <c r="B16" s="109"/>
      <c r="D16" s="151"/>
      <c r="E16" s="152"/>
      <c r="F16" s="153"/>
      <c r="G16" s="47"/>
      <c r="H16" s="154"/>
      <c r="I16" s="155"/>
      <c r="J16" s="156"/>
      <c r="K16" s="157"/>
      <c r="M16" s="65"/>
    </row>
    <row r="17" spans="1:13">
      <c r="A17" s="148"/>
      <c r="B17" s="109"/>
      <c r="D17" s="158"/>
      <c r="E17" s="159"/>
      <c r="F17" s="160"/>
      <c r="G17" s="161"/>
      <c r="H17" s="162"/>
      <c r="I17" s="163"/>
      <c r="J17" s="164"/>
      <c r="K17" s="165"/>
      <c r="M17" s="166"/>
    </row>
    <row r="18" spans="1:13" ht="16.5" thickBot="1">
      <c r="A18" s="148"/>
      <c r="B18" s="109"/>
      <c r="D18" s="167"/>
      <c r="E18" s="168"/>
      <c r="F18" s="169"/>
      <c r="G18" s="57"/>
      <c r="H18" s="170"/>
      <c r="I18" s="171"/>
      <c r="J18" s="172"/>
      <c r="K18" s="147"/>
      <c r="M18" s="67"/>
    </row>
    <row r="19" spans="1:13" ht="17.25" thickTop="1" thickBot="1"/>
    <row r="20" spans="1:13" ht="17.25" thickTop="1" thickBot="1">
      <c r="D20" s="149" t="s">
        <v>256</v>
      </c>
      <c r="E20" s="130"/>
      <c r="F20" s="130"/>
      <c r="G20" s="173" t="s">
        <v>6</v>
      </c>
      <c r="H20" s="173" t="s">
        <v>103</v>
      </c>
      <c r="I20" s="173" t="s">
        <v>142</v>
      </c>
      <c r="J20" s="174" t="s">
        <v>81</v>
      </c>
      <c r="K20" s="131"/>
      <c r="M20" s="116" t="s">
        <v>262</v>
      </c>
    </row>
    <row r="21" spans="1:13">
      <c r="D21" s="175" t="s">
        <v>257</v>
      </c>
      <c r="E21" s="176"/>
      <c r="F21" s="176"/>
      <c r="G21" s="43">
        <v>50</v>
      </c>
      <c r="H21" s="43">
        <v>1</v>
      </c>
      <c r="I21" s="43">
        <v>9</v>
      </c>
      <c r="J21" s="153" t="s">
        <v>312</v>
      </c>
      <c r="K21" s="157"/>
      <c r="M21" s="65">
        <v>6750</v>
      </c>
    </row>
    <row r="22" spans="1:13">
      <c r="D22" s="476" t="s">
        <v>315</v>
      </c>
      <c r="E22" s="477"/>
      <c r="F22" s="477"/>
      <c r="G22" s="478">
        <v>1</v>
      </c>
      <c r="H22" s="478">
        <v>3</v>
      </c>
      <c r="I22" s="478">
        <v>5</v>
      </c>
      <c r="J22" s="479"/>
      <c r="K22" s="480"/>
      <c r="M22" s="481">
        <f>375*G22</f>
        <v>375</v>
      </c>
    </row>
    <row r="23" spans="1:13">
      <c r="D23" s="462" t="s">
        <v>263</v>
      </c>
      <c r="E23" s="463"/>
      <c r="F23" s="463"/>
      <c r="G23" s="464">
        <v>0</v>
      </c>
      <c r="H23" s="464">
        <v>2</v>
      </c>
      <c r="I23" s="464">
        <v>4</v>
      </c>
      <c r="J23" s="465"/>
      <c r="K23" s="466"/>
      <c r="M23" s="166">
        <f>150*G23</f>
        <v>0</v>
      </c>
    </row>
    <row r="24" spans="1:13">
      <c r="D24" s="462" t="s">
        <v>264</v>
      </c>
      <c r="E24" s="463"/>
      <c r="F24" s="463"/>
      <c r="G24" s="464">
        <v>0</v>
      </c>
      <c r="H24" s="464">
        <v>2</v>
      </c>
      <c r="I24" s="464">
        <v>4</v>
      </c>
      <c r="J24" s="465"/>
      <c r="K24" s="466"/>
      <c r="M24" s="166">
        <f>150*G24</f>
        <v>0</v>
      </c>
    </row>
    <row r="25" spans="1:13">
      <c r="D25" s="462" t="s">
        <v>266</v>
      </c>
      <c r="E25" s="463"/>
      <c r="F25" s="463"/>
      <c r="G25" s="464">
        <v>0</v>
      </c>
      <c r="H25" s="464">
        <v>2</v>
      </c>
      <c r="I25" s="464">
        <v>4</v>
      </c>
      <c r="J25" s="465"/>
      <c r="K25" s="466"/>
      <c r="M25" s="166">
        <f t="shared" ref="M25:M29" si="6">150*G25</f>
        <v>0</v>
      </c>
    </row>
    <row r="26" spans="1:13">
      <c r="D26" s="462" t="s">
        <v>265</v>
      </c>
      <c r="E26" s="463"/>
      <c r="F26" s="463"/>
      <c r="G26" s="464">
        <v>0</v>
      </c>
      <c r="H26" s="464">
        <v>2</v>
      </c>
      <c r="I26" s="464">
        <v>4</v>
      </c>
      <c r="J26" s="465"/>
      <c r="K26" s="466"/>
      <c r="M26" s="166">
        <f t="shared" si="6"/>
        <v>0</v>
      </c>
    </row>
    <row r="27" spans="1:13">
      <c r="D27" s="462" t="s">
        <v>269</v>
      </c>
      <c r="E27" s="463"/>
      <c r="F27" s="463"/>
      <c r="G27" s="464">
        <v>0</v>
      </c>
      <c r="H27" s="464">
        <v>2</v>
      </c>
      <c r="I27" s="464">
        <v>4</v>
      </c>
      <c r="J27" s="465"/>
      <c r="K27" s="466"/>
      <c r="M27" s="166">
        <f t="shared" si="6"/>
        <v>0</v>
      </c>
    </row>
    <row r="28" spans="1:13">
      <c r="D28" s="467" t="s">
        <v>267</v>
      </c>
      <c r="E28" s="468"/>
      <c r="F28" s="468"/>
      <c r="G28" s="464">
        <v>0</v>
      </c>
      <c r="H28" s="464">
        <v>2</v>
      </c>
      <c r="I28" s="464">
        <v>4</v>
      </c>
      <c r="J28" s="469"/>
      <c r="K28" s="470"/>
      <c r="M28" s="166">
        <f t="shared" si="6"/>
        <v>0</v>
      </c>
    </row>
    <row r="29" spans="1:13" ht="16.5" thickBot="1">
      <c r="D29" s="471" t="s">
        <v>268</v>
      </c>
      <c r="E29" s="472"/>
      <c r="F29" s="472"/>
      <c r="G29" s="473">
        <v>0</v>
      </c>
      <c r="H29" s="473">
        <v>2</v>
      </c>
      <c r="I29" s="473">
        <v>4</v>
      </c>
      <c r="J29" s="474"/>
      <c r="K29" s="475"/>
      <c r="M29" s="67">
        <f t="shared" si="6"/>
        <v>0</v>
      </c>
    </row>
    <row r="30" spans="1:13" ht="16.5" thickTop="1"/>
    <row r="31" spans="1:13">
      <c r="K31" s="370" t="s">
        <v>316</v>
      </c>
      <c r="L31" s="482"/>
      <c r="M31" s="483">
        <f>SUM(M3:M29)</f>
        <v>7128</v>
      </c>
    </row>
  </sheetData>
  <sortState ref="D19:K39">
    <sortCondition ref="I19:I39"/>
    <sortCondition ref="D19:D39"/>
  </sortState>
  <phoneticPr fontId="0" type="noConversion"/>
  <conditionalFormatting sqref="I3 I5">
    <cfRule type="cellIs" dxfId="7" priority="7" operator="equal">
      <formula>20</formula>
    </cfRule>
    <cfRule type="cellIs" dxfId="6" priority="8" operator="equal">
      <formula>1</formula>
    </cfRule>
  </conditionalFormatting>
  <conditionalFormatting sqref="I8">
    <cfRule type="cellIs" dxfId="5" priority="5" operator="equal">
      <formula>20</formula>
    </cfRule>
    <cfRule type="cellIs" dxfId="4" priority="6" operator="equal">
      <formula>1</formula>
    </cfRule>
  </conditionalFormatting>
  <conditionalFormatting sqref="I9">
    <cfRule type="cellIs" dxfId="3" priority="3" operator="equal">
      <formula>20</formula>
    </cfRule>
    <cfRule type="cellIs" dxfId="2" priority="4"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showGridLines="0" workbookViewId="0"/>
  </sheetViews>
  <sheetFormatPr defaultColWidth="13" defaultRowHeight="15.75"/>
  <cols>
    <col min="1" max="1" width="26.625" style="77" bestFit="1" customWidth="1"/>
    <col min="2" max="2" width="4.5" style="77" bestFit="1" customWidth="1"/>
    <col min="3" max="3" width="5.625" style="109" bestFit="1" customWidth="1"/>
    <col min="4" max="5" width="26.625" style="72" customWidth="1"/>
    <col min="6" max="6" width="2.125" style="72" customWidth="1"/>
    <col min="7" max="7" width="7.375" style="72" bestFit="1" customWidth="1"/>
    <col min="8" max="16384" width="13" style="72"/>
  </cols>
  <sheetData>
    <row r="1" spans="1:7" ht="24" thickBot="1">
      <c r="A1" s="70" t="s">
        <v>78</v>
      </c>
      <c r="B1" s="70"/>
      <c r="C1" s="71"/>
      <c r="D1" s="70"/>
      <c r="E1" s="70"/>
    </row>
    <row r="2" spans="1:7" s="77" customFormat="1" ht="17.25" thickTop="1" thickBot="1">
      <c r="A2" s="73" t="s">
        <v>79</v>
      </c>
      <c r="B2" s="73" t="s">
        <v>6</v>
      </c>
      <c r="C2" s="74" t="s">
        <v>27</v>
      </c>
      <c r="D2" s="75" t="s">
        <v>80</v>
      </c>
      <c r="E2" s="76" t="s">
        <v>81</v>
      </c>
      <c r="G2" s="436" t="s">
        <v>262</v>
      </c>
    </row>
    <row r="3" spans="1:7">
      <c r="A3" s="78" t="s">
        <v>181</v>
      </c>
      <c r="B3" s="79">
        <v>1</v>
      </c>
      <c r="C3" s="80">
        <v>1.25</v>
      </c>
      <c r="D3" s="81"/>
      <c r="E3" s="82"/>
      <c r="G3" s="437">
        <v>0</v>
      </c>
    </row>
    <row r="4" spans="1:7">
      <c r="A4" s="83" t="s">
        <v>182</v>
      </c>
      <c r="B4" s="84">
        <v>1</v>
      </c>
      <c r="C4" s="85">
        <v>0.25</v>
      </c>
      <c r="D4" s="86"/>
      <c r="E4" s="87"/>
      <c r="G4" s="438">
        <v>0</v>
      </c>
    </row>
    <row r="5" spans="1:7">
      <c r="A5" s="83" t="s">
        <v>310</v>
      </c>
      <c r="B5" s="84">
        <v>2</v>
      </c>
      <c r="C5" s="85">
        <v>2</v>
      </c>
      <c r="D5" s="461" t="s">
        <v>311</v>
      </c>
      <c r="E5" s="87"/>
      <c r="G5" s="438">
        <f>750*B5</f>
        <v>1500</v>
      </c>
    </row>
    <row r="6" spans="1:7">
      <c r="A6" s="83" t="s">
        <v>313</v>
      </c>
      <c r="B6" s="84">
        <v>1</v>
      </c>
      <c r="C6" s="85">
        <v>0</v>
      </c>
      <c r="D6" s="461" t="s">
        <v>314</v>
      </c>
      <c r="E6" s="87"/>
      <c r="G6" s="438">
        <v>4350</v>
      </c>
    </row>
    <row r="7" spans="1:7">
      <c r="A7" s="83" t="s">
        <v>180</v>
      </c>
      <c r="B7" s="84">
        <v>1</v>
      </c>
      <c r="C7" s="88">
        <f>0.25*B7</f>
        <v>0.25</v>
      </c>
      <c r="D7" s="86"/>
      <c r="E7" s="87"/>
      <c r="G7" s="439">
        <v>0</v>
      </c>
    </row>
    <row r="8" spans="1:7" ht="16.5" thickBot="1">
      <c r="A8" s="89" t="s">
        <v>185</v>
      </c>
      <c r="B8" s="90">
        <v>1</v>
      </c>
      <c r="C8" s="91">
        <v>1</v>
      </c>
      <c r="D8" s="92"/>
      <c r="E8" s="93"/>
      <c r="G8" s="440">
        <v>0</v>
      </c>
    </row>
    <row r="9" spans="1:7" ht="24.75" thickTop="1" thickBot="1">
      <c r="A9" s="70" t="s">
        <v>82</v>
      </c>
      <c r="B9" s="70"/>
      <c r="C9" s="94"/>
      <c r="D9" s="70"/>
      <c r="E9" s="95"/>
      <c r="G9" s="94"/>
    </row>
    <row r="10" spans="1:7" ht="17.25" thickTop="1" thickBot="1">
      <c r="A10" s="73" t="s">
        <v>79</v>
      </c>
      <c r="B10" s="73" t="s">
        <v>6</v>
      </c>
      <c r="C10" s="74" t="s">
        <v>27</v>
      </c>
      <c r="D10" s="75" t="s">
        <v>80</v>
      </c>
      <c r="E10" s="76" t="s">
        <v>81</v>
      </c>
      <c r="G10" s="436" t="s">
        <v>262</v>
      </c>
    </row>
    <row r="11" spans="1:7">
      <c r="A11" s="96" t="s">
        <v>132</v>
      </c>
      <c r="B11" s="97">
        <v>1</v>
      </c>
      <c r="C11" s="98">
        <v>0.5</v>
      </c>
      <c r="D11" s="99"/>
      <c r="E11" s="82"/>
      <c r="G11" s="441">
        <v>0</v>
      </c>
    </row>
    <row r="12" spans="1:7">
      <c r="A12" s="83" t="s">
        <v>140</v>
      </c>
      <c r="B12" s="100">
        <v>5</v>
      </c>
      <c r="C12" s="88">
        <f>B12/100</f>
        <v>0.05</v>
      </c>
      <c r="D12" s="86"/>
      <c r="E12" s="101"/>
      <c r="G12" s="439">
        <v>0</v>
      </c>
    </row>
    <row r="13" spans="1:7">
      <c r="A13" s="102" t="s">
        <v>183</v>
      </c>
      <c r="B13" s="103">
        <v>1</v>
      </c>
      <c r="C13" s="104">
        <v>2</v>
      </c>
      <c r="D13" s="105" t="s">
        <v>184</v>
      </c>
      <c r="E13" s="106"/>
      <c r="G13" s="442">
        <v>150</v>
      </c>
    </row>
    <row r="14" spans="1:7">
      <c r="A14" s="102" t="s">
        <v>131</v>
      </c>
      <c r="B14" s="103">
        <v>1</v>
      </c>
      <c r="C14" s="104">
        <v>0</v>
      </c>
      <c r="D14" s="105"/>
      <c r="E14" s="106"/>
      <c r="G14" s="442">
        <v>0</v>
      </c>
    </row>
    <row r="15" spans="1:7" ht="16.5" thickBot="1">
      <c r="A15" s="107" t="s">
        <v>179</v>
      </c>
      <c r="B15" s="108">
        <v>4</v>
      </c>
      <c r="C15" s="91">
        <v>0</v>
      </c>
      <c r="D15" s="92"/>
      <c r="E15" s="93"/>
      <c r="G15" s="440">
        <v>0</v>
      </c>
    </row>
    <row r="16" spans="1:7" ht="16.5" thickTop="1"/>
    <row r="17" spans="5:7">
      <c r="E17" s="370" t="s">
        <v>316</v>
      </c>
      <c r="F17" s="482"/>
      <c r="G17" s="483">
        <f>SUM(G3:G15)</f>
        <v>6000</v>
      </c>
    </row>
    <row r="18" spans="5:7">
      <c r="E18" s="370" t="s">
        <v>317</v>
      </c>
      <c r="F18" s="482"/>
      <c r="G18" s="483">
        <f>G17+Martial!M31</f>
        <v>13128</v>
      </c>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Spellbook</vt:lpstr>
      <vt:lpstr>Spells</vt:lpstr>
      <vt:lpstr>Feats</vt:lpstr>
      <vt:lpstr>Martial</vt:lpstr>
      <vt:lpstr>Equipment</vt:lpstr>
      <vt:lpstr>'Personal File'!Print_Area</vt:lpstr>
      <vt:lpstr>Skills!Print_Area</vt:lpstr>
      <vt:lpstr>Spellbook!Print_Area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2012-11-12T17:29:24Z</cp:lastPrinted>
  <dcterms:created xsi:type="dcterms:W3CDTF">2000-10-24T15:39:59Z</dcterms:created>
  <dcterms:modified xsi:type="dcterms:W3CDTF">2013-07-22T15:10:54Z</dcterms:modified>
</cp:coreProperties>
</file>