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3.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108" yWindow="-12" windowWidth="11916" windowHeight="10728" tabRatio="638"/>
  </bookViews>
  <sheets>
    <sheet name="Personal File" sheetId="4" r:id="rId1"/>
    <sheet name="Skills" sheetId="15" r:id="rId2"/>
    <sheet name="Spellbook" sheetId="21" r:id="rId3"/>
    <sheet name="Spells" sheetId="22" r:id="rId4"/>
    <sheet name="Feats" sheetId="20" r:id="rId5"/>
    <sheet name="Martial" sheetId="6" r:id="rId6"/>
    <sheet name="Equipment" sheetId="19" r:id="rId7"/>
  </sheets>
  <externalReferences>
    <externalReference r:id="rId8"/>
  </externalReferences>
  <definedNames>
    <definedName name="NoShade">'[1]Spell Sheet'!$FH$1</definedName>
    <definedName name="OLE_LINK1" localSheetId="4">Feats!#REF!</definedName>
    <definedName name="OLE_LINK1" localSheetId="3">Spells!#REF!</definedName>
    <definedName name="_xlnm.Print_Area" localSheetId="6">Equipment!#REF!</definedName>
    <definedName name="_xlnm.Print_Area" localSheetId="4">Feats!#REF!</definedName>
    <definedName name="_xlnm.Print_Area" localSheetId="5">Martial!#REF!</definedName>
    <definedName name="_xlnm.Print_Area" localSheetId="0">'Personal File'!$A$1:$H$23</definedName>
    <definedName name="_xlnm.Print_Area" localSheetId="1">Skills!$A$1:$K$35</definedName>
    <definedName name="_xlnm.Print_Area" localSheetId="2">Spellbook!$A$1:$I$10</definedName>
    <definedName name="_xlnm.Print_Area" localSheetId="3">Spells!#REF!</definedName>
  </definedNames>
  <calcPr calcId="145621"/>
</workbook>
</file>

<file path=xl/calcChain.xml><?xml version="1.0" encoding="utf-8"?>
<calcChain xmlns="http://schemas.openxmlformats.org/spreadsheetml/2006/main">
  <c r="E14" i="4" l="1"/>
  <c r="E13" i="4"/>
  <c r="B8" i="4" l="1"/>
  <c r="B11" i="4" l="1"/>
  <c r="G21" i="19" l="1"/>
  <c r="L15" i="22" l="1"/>
  <c r="L16" i="22"/>
  <c r="J16" i="22"/>
  <c r="M34" i="6" l="1"/>
  <c r="M32" i="6"/>
  <c r="M23" i="6"/>
  <c r="M24" i="6"/>
  <c r="M25" i="6"/>
  <c r="M27" i="6"/>
  <c r="M28" i="6"/>
  <c r="M29" i="6"/>
  <c r="M30" i="6"/>
  <c r="M31" i="6"/>
  <c r="M33" i="6"/>
  <c r="M26" i="6"/>
  <c r="T30" i="22" l="1"/>
  <c r="T25" i="22"/>
  <c r="T16" i="22"/>
  <c r="T17" i="22"/>
  <c r="T18" i="22"/>
  <c r="T19" i="22"/>
  <c r="T20" i="22"/>
  <c r="T21" i="22"/>
  <c r="T22" i="22"/>
  <c r="T23" i="22"/>
  <c r="T24" i="22"/>
  <c r="T26" i="22"/>
  <c r="T27" i="22"/>
  <c r="T28" i="22"/>
  <c r="T29" i="22"/>
  <c r="T31" i="22"/>
  <c r="T32" i="22"/>
  <c r="I5" i="22"/>
  <c r="I12" i="22"/>
  <c r="J15" i="22"/>
  <c r="H15" i="22"/>
  <c r="H57" i="15" l="1"/>
  <c r="B12" i="4" l="1"/>
  <c r="I8" i="6" l="1"/>
  <c r="I7" i="6"/>
  <c r="I9" i="6"/>
  <c r="B10" i="4" l="1"/>
  <c r="E59" i="15" l="1"/>
  <c r="H8" i="6" l="1"/>
  <c r="J8" i="6" s="1"/>
  <c r="J5" i="22" l="1"/>
  <c r="L12" i="22" l="1"/>
  <c r="D5" i="22" l="1"/>
  <c r="D4" i="22"/>
  <c r="D3" i="22"/>
  <c r="I3" i="6" l="1"/>
  <c r="I4" i="6"/>
  <c r="K12" i="22" l="1"/>
  <c r="B59" i="15" l="1"/>
  <c r="H38" i="15"/>
  <c r="A5" i="22" l="1"/>
  <c r="A4" i="22" l="1"/>
  <c r="H5" i="22"/>
  <c r="A3" i="22" s="1"/>
  <c r="H16" i="22" l="1"/>
  <c r="H56" i="15"/>
  <c r="H54" i="15"/>
  <c r="H53" i="15"/>
  <c r="H52" i="15"/>
  <c r="H51" i="15"/>
  <c r="H50" i="15"/>
  <c r="H49" i="15"/>
  <c r="H48" i="15"/>
  <c r="H47" i="15"/>
  <c r="H46" i="15"/>
  <c r="H45" i="15"/>
  <c r="H44" i="15"/>
  <c r="H43" i="15"/>
  <c r="H42" i="15"/>
  <c r="H41" i="15"/>
  <c r="H40" i="15"/>
  <c r="H39" i="15"/>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12" i="15"/>
  <c r="H11" i="15"/>
  <c r="H10" i="15"/>
  <c r="H9" i="15"/>
  <c r="H8" i="15"/>
  <c r="H7" i="15"/>
  <c r="H6" i="15"/>
  <c r="H9" i="6" l="1"/>
  <c r="J9" i="6" s="1"/>
  <c r="G16" i="19"/>
  <c r="C16" i="19"/>
  <c r="C20" i="19" s="1"/>
  <c r="M36" i="6" l="1"/>
  <c r="H4" i="15" l="1"/>
  <c r="H3" i="15"/>
  <c r="J12" i="22" l="1"/>
  <c r="H12" i="22" l="1"/>
  <c r="G22" i="19" l="1"/>
  <c r="H5" i="15"/>
  <c r="H55" i="15" l="1"/>
  <c r="C7" i="19" l="1"/>
  <c r="E11" i="4" s="1"/>
  <c r="C10" i="4" l="1"/>
  <c r="H3" i="6" l="1"/>
  <c r="J3" i="6" s="1"/>
  <c r="H4" i="6"/>
  <c r="J4" i="6" s="1"/>
  <c r="D9" i="15"/>
  <c r="C4" i="6"/>
  <c r="E9" i="15" l="1"/>
  <c r="G9" i="15"/>
  <c r="I9" i="15" s="1"/>
  <c r="C12" i="4"/>
  <c r="E12" i="4" s="1"/>
  <c r="D3" i="15" l="1"/>
  <c r="D10" i="15"/>
  <c r="C11" i="4"/>
  <c r="E15" i="4" s="1"/>
  <c r="C13" i="4"/>
  <c r="C14" i="4"/>
  <c r="D5" i="15" s="1"/>
  <c r="C15" i="4"/>
  <c r="T14" i="22" l="1"/>
  <c r="T7" i="22"/>
  <c r="T15" i="22"/>
  <c r="T13" i="22"/>
  <c r="T9" i="22"/>
  <c r="T8" i="22"/>
  <c r="T5" i="22"/>
  <c r="T12" i="22"/>
  <c r="T11" i="22"/>
  <c r="T10" i="22"/>
  <c r="T4" i="22"/>
  <c r="T3" i="22"/>
  <c r="D12" i="22"/>
  <c r="D11" i="22"/>
  <c r="D10" i="22"/>
  <c r="T6" i="22"/>
  <c r="D9" i="22"/>
  <c r="D48" i="15"/>
  <c r="D44" i="15"/>
  <c r="D51" i="15"/>
  <c r="D47" i="15"/>
  <c r="D43" i="15"/>
  <c r="D50" i="15"/>
  <c r="D46" i="15"/>
  <c r="D45" i="15"/>
  <c r="D49" i="15"/>
  <c r="D8" i="15"/>
  <c r="D15" i="15"/>
  <c r="D13" i="15"/>
  <c r="G3" i="15"/>
  <c r="I3" i="15" s="1"/>
  <c r="E3" i="15"/>
  <c r="E10" i="15"/>
  <c r="G10" i="15"/>
  <c r="I10" i="15" s="1"/>
  <c r="D4" i="15"/>
  <c r="H7" i="6"/>
  <c r="J7" i="6" s="1"/>
  <c r="D7" i="15"/>
  <c r="E5" i="15"/>
  <c r="G5" i="15"/>
  <c r="I5" i="15" s="1"/>
  <c r="D14" i="15"/>
  <c r="D6" i="15"/>
  <c r="D11" i="15"/>
  <c r="D12" i="15"/>
  <c r="B9" i="4"/>
  <c r="D29" i="15"/>
  <c r="D30" i="15"/>
  <c r="D25" i="15"/>
  <c r="D27" i="15"/>
  <c r="D32" i="15"/>
  <c r="D26" i="15"/>
  <c r="D31" i="15"/>
  <c r="H58" i="15"/>
  <c r="E46" i="15" l="1"/>
  <c r="G46" i="15"/>
  <c r="I46" i="15" s="1"/>
  <c r="G51" i="15"/>
  <c r="I51" i="15" s="1"/>
  <c r="E51" i="15"/>
  <c r="G50" i="15"/>
  <c r="I50" i="15" s="1"/>
  <c r="E50" i="15"/>
  <c r="G44" i="15"/>
  <c r="I44" i="15" s="1"/>
  <c r="E44" i="15"/>
  <c r="G49" i="15"/>
  <c r="I49" i="15" s="1"/>
  <c r="E49" i="15"/>
  <c r="E43" i="15"/>
  <c r="G43" i="15"/>
  <c r="I43" i="15" s="1"/>
  <c r="G48" i="15"/>
  <c r="I48" i="15" s="1"/>
  <c r="E48" i="15"/>
  <c r="E45" i="15"/>
  <c r="G45" i="15"/>
  <c r="I45" i="15" s="1"/>
  <c r="G47" i="15"/>
  <c r="I47" i="15" s="1"/>
  <c r="E47" i="15"/>
  <c r="E13" i="15"/>
  <c r="G13" i="15"/>
  <c r="I13" i="15" s="1"/>
  <c r="G15" i="15"/>
  <c r="I15" i="15" s="1"/>
  <c r="E15" i="15"/>
  <c r="E8" i="15"/>
  <c r="G8" i="15"/>
  <c r="I8" i="15" s="1"/>
  <c r="E4" i="15"/>
  <c r="G4" i="15"/>
  <c r="I4" i="15" s="1"/>
  <c r="E7" i="15"/>
  <c r="G7" i="15"/>
  <c r="I7" i="15" s="1"/>
  <c r="E12" i="15"/>
  <c r="G12" i="15"/>
  <c r="I12" i="15" s="1"/>
  <c r="E6" i="15"/>
  <c r="G6" i="15"/>
  <c r="I6" i="15" s="1"/>
  <c r="G11" i="15"/>
  <c r="I11" i="15" s="1"/>
  <c r="E11" i="15"/>
  <c r="E14" i="15"/>
  <c r="G14" i="15"/>
  <c r="I14" i="15" s="1"/>
  <c r="E30" i="15"/>
  <c r="G30" i="15"/>
  <c r="I30" i="15" s="1"/>
  <c r="E29" i="15"/>
  <c r="G29" i="15"/>
  <c r="I29" i="15" s="1"/>
  <c r="E26" i="15"/>
  <c r="G26" i="15"/>
  <c r="E27" i="15"/>
  <c r="G27" i="15"/>
  <c r="E31" i="15"/>
  <c r="G31" i="15"/>
  <c r="E32" i="15"/>
  <c r="G32" i="15"/>
  <c r="E25" i="15"/>
  <c r="G25" i="15"/>
  <c r="I25" i="15" l="1"/>
  <c r="I32" i="15"/>
  <c r="I31" i="15"/>
  <c r="I27" i="15"/>
  <c r="I26" i="15"/>
  <c r="D28" i="15" l="1"/>
  <c r="E28" i="15" l="1"/>
  <c r="G28" i="15"/>
  <c r="I28" i="15" l="1"/>
  <c r="D37" i="15" l="1"/>
  <c r="E37" i="15" l="1"/>
  <c r="G37" i="15"/>
  <c r="D52" i="15"/>
  <c r="D19" i="15"/>
  <c r="D24" i="15"/>
  <c r="D54" i="15"/>
  <c r="D42" i="15"/>
  <c r="D56" i="15"/>
  <c r="D53" i="15"/>
  <c r="D55" i="15"/>
  <c r="D39" i="15"/>
  <c r="D57" i="15"/>
  <c r="D35" i="15"/>
  <c r="D41" i="15"/>
  <c r="D58" i="15"/>
  <c r="D40" i="15"/>
  <c r="D38" i="15"/>
  <c r="G38" i="15" s="1"/>
  <c r="I38" i="15" s="1"/>
  <c r="D36" i="15"/>
  <c r="D34" i="15"/>
  <c r="D33" i="15"/>
  <c r="D23" i="15"/>
  <c r="D22" i="15"/>
  <c r="D21" i="15"/>
  <c r="D20" i="15"/>
  <c r="D18" i="15"/>
  <c r="D17" i="15"/>
  <c r="D16" i="15"/>
  <c r="I37" i="15" l="1"/>
  <c r="E16" i="15"/>
  <c r="G16" i="15"/>
  <c r="E18" i="15"/>
  <c r="G18" i="15"/>
  <c r="E21" i="15"/>
  <c r="G21" i="15"/>
  <c r="E23" i="15"/>
  <c r="G23" i="15"/>
  <c r="E34" i="15"/>
  <c r="G34" i="15"/>
  <c r="E38" i="15"/>
  <c r="E58" i="15"/>
  <c r="G58" i="15"/>
  <c r="E35" i="15"/>
  <c r="G35" i="15"/>
  <c r="E39" i="15"/>
  <c r="G39" i="15"/>
  <c r="E53" i="15"/>
  <c r="G53" i="15"/>
  <c r="E54" i="15"/>
  <c r="G54" i="15"/>
  <c r="E19" i="15"/>
  <c r="G19" i="15"/>
  <c r="E17" i="15"/>
  <c r="G17" i="15"/>
  <c r="E20" i="15"/>
  <c r="G20" i="15"/>
  <c r="E22" i="15"/>
  <c r="G22" i="15"/>
  <c r="E33" i="15"/>
  <c r="G33" i="15"/>
  <c r="E36" i="15"/>
  <c r="G36" i="15"/>
  <c r="E40" i="15"/>
  <c r="G40" i="15"/>
  <c r="E41" i="15"/>
  <c r="G41" i="15"/>
  <c r="E57" i="15"/>
  <c r="G57" i="15"/>
  <c r="E55" i="15"/>
  <c r="G55" i="15"/>
  <c r="E56" i="15"/>
  <c r="G56" i="15"/>
  <c r="E42" i="15"/>
  <c r="G42" i="15"/>
  <c r="E24" i="15"/>
  <c r="G24" i="15"/>
  <c r="E52" i="15"/>
  <c r="G52" i="15"/>
  <c r="I52" i="15" l="1"/>
  <c r="I24" i="15"/>
  <c r="I42" i="15"/>
  <c r="I56" i="15"/>
  <c r="I55" i="15"/>
  <c r="I57" i="15"/>
  <c r="I41" i="15"/>
  <c r="I40" i="15"/>
  <c r="I36" i="15"/>
  <c r="I33" i="15"/>
  <c r="I22" i="15"/>
  <c r="I20" i="15"/>
  <c r="I17" i="15"/>
  <c r="I19" i="15"/>
  <c r="I54" i="15"/>
  <c r="I53" i="15"/>
  <c r="I39" i="15"/>
  <c r="I35" i="15"/>
  <c r="I58" i="15"/>
  <c r="I34" i="15"/>
  <c r="I23" i="15"/>
  <c r="I21" i="15"/>
  <c r="I18" i="15"/>
  <c r="I16" i="15"/>
</calcChain>
</file>

<file path=xl/comments1.xml><?xml version="1.0" encoding="utf-8"?>
<comments xmlns="http://schemas.openxmlformats.org/spreadsheetml/2006/main">
  <authors>
    <author>Alexis Álvarez</author>
  </authors>
  <commentList>
    <comment ref="C3" authorId="0">
      <text>
        <r>
          <rPr>
            <b/>
            <sz val="12"/>
            <color indexed="81"/>
            <rFont val="Times New Roman"/>
            <family val="1"/>
          </rPr>
          <t xml:space="preserve">Prohibited Schools
</t>
        </r>
        <r>
          <rPr>
            <sz val="12"/>
            <color indexed="81"/>
            <rFont val="Times New Roman"/>
            <family val="1"/>
          </rPr>
          <t>Necromancy &amp; Enchantment</t>
        </r>
      </text>
    </comment>
    <comment ref="C8" authorId="0">
      <text>
        <r>
          <rPr>
            <sz val="12"/>
            <color indexed="81"/>
            <rFont val="Times New Roman"/>
            <family val="1"/>
          </rPr>
          <t xml:space="preserve">BAB 4 +1 Small
</t>
        </r>
        <r>
          <rPr>
            <i/>
            <sz val="12"/>
            <color indexed="81"/>
            <rFont val="Times New Roman"/>
            <family val="1"/>
          </rPr>
          <t>haste +1        bless +1
shaken -2</t>
        </r>
      </text>
    </comment>
    <comment ref="B10" authorId="0">
      <text>
        <r>
          <rPr>
            <sz val="12"/>
            <color indexed="81"/>
            <rFont val="Times New Roman"/>
            <family val="1"/>
          </rPr>
          <t xml:space="preserve">+4 </t>
        </r>
        <r>
          <rPr>
            <i/>
            <sz val="12"/>
            <color indexed="81"/>
            <rFont val="Times New Roman"/>
            <family val="1"/>
          </rPr>
          <t>bull’s strength
-6 weakened</t>
        </r>
      </text>
    </comment>
    <comment ref="E10" authorId="0">
      <text>
        <r>
          <rPr>
            <sz val="12"/>
            <color indexed="81"/>
            <rFont val="Times New Roman"/>
            <family val="1"/>
          </rPr>
          <t>See PHB 162</t>
        </r>
      </text>
    </comment>
    <comment ref="B11" authorId="0">
      <text>
        <r>
          <rPr>
            <sz val="12"/>
            <color indexed="81"/>
            <rFont val="Times New Roman"/>
            <family val="1"/>
          </rPr>
          <t xml:space="preserve">+4 </t>
        </r>
        <r>
          <rPr>
            <i/>
            <sz val="12"/>
            <color indexed="81"/>
            <rFont val="Times New Roman"/>
            <family val="1"/>
          </rPr>
          <t>cat’s grace
-2 fatigued</t>
        </r>
      </text>
    </comment>
    <comment ref="E11" authorId="0">
      <text>
        <r>
          <rPr>
            <sz val="12"/>
            <color indexed="81"/>
            <rFont val="Times New Roman"/>
            <family val="1"/>
          </rPr>
          <t>Haversack weighs 5 lbs.; included in the formula</t>
        </r>
      </text>
    </comment>
    <comment ref="B12" authorId="0">
      <text>
        <r>
          <rPr>
            <sz val="12"/>
            <color indexed="81"/>
            <rFont val="Times New Roman"/>
            <family val="1"/>
          </rPr>
          <t xml:space="preserve">+4 </t>
        </r>
        <r>
          <rPr>
            <i/>
            <sz val="12"/>
            <color indexed="81"/>
            <rFont val="Times New Roman"/>
            <family val="1"/>
          </rPr>
          <t>bear’s endurance</t>
        </r>
      </text>
    </comment>
    <comment ref="E12" authorId="0">
      <text>
        <r>
          <rPr>
            <sz val="12"/>
            <color indexed="81"/>
            <rFont val="Times New Roman"/>
            <family val="1"/>
          </rPr>
          <t xml:space="preserve">   [(3 * 4 Evoker) * 75%]
+ [(1 * 6 Warmage) * 75%]
+ [(1 * 4 Master Specialist) * 75%]
+ [(5 * 4 Ultimate Magus) * 75%]
+ (10 * 2 Con)</t>
        </r>
      </text>
    </comment>
    <comment ref="E13" authorId="0">
      <text>
        <r>
          <rPr>
            <i/>
            <sz val="12"/>
            <color indexed="81"/>
            <rFont val="Times New Roman"/>
            <family val="1"/>
          </rPr>
          <t>+6 gm armor
+4 shield
+1 haste</t>
        </r>
      </text>
    </comment>
    <comment ref="E14" authorId="0">
      <text>
        <r>
          <rPr>
            <i/>
            <sz val="12"/>
            <color indexed="81"/>
            <rFont val="Times New Roman"/>
            <family val="1"/>
          </rPr>
          <t>+4 mage armor
+6 greater mage armor
dragonskin +3</t>
        </r>
      </text>
    </comment>
  </commentList>
</comments>
</file>

<file path=xl/comments2.xml><?xml version="1.0" encoding="utf-8"?>
<comments xmlns="http://schemas.openxmlformats.org/spreadsheetml/2006/main">
  <authors>
    <author>Alexis Álvarez</author>
  </authors>
  <commentList>
    <comment ref="F4" authorId="0">
      <text>
        <r>
          <rPr>
            <i/>
            <sz val="12"/>
            <color indexed="81"/>
            <rFont val="Times New Roman"/>
            <family val="1"/>
          </rPr>
          <t>nightshield +3
haste +1</t>
        </r>
      </text>
    </comment>
    <comment ref="F21" authorId="0">
      <text>
        <r>
          <rPr>
            <sz val="12"/>
            <color indexed="81"/>
            <rFont val="Times New Roman"/>
            <family val="1"/>
          </rPr>
          <t>Small +4
Whisper Gnome +4</t>
        </r>
      </text>
    </comment>
    <comment ref="F33" authorId="0">
      <text>
        <r>
          <rPr>
            <sz val="12"/>
            <color indexed="81"/>
            <rFont val="Times New Roman"/>
            <family val="1"/>
          </rPr>
          <t>Gnome +2</t>
        </r>
      </text>
    </comment>
    <comment ref="F34" authorId="0">
      <text>
        <r>
          <rPr>
            <sz val="12"/>
            <color indexed="81"/>
            <rFont val="Times New Roman"/>
            <family val="1"/>
          </rPr>
          <t>Gnome (Small) +4</t>
        </r>
      </text>
    </comment>
    <comment ref="F52" authorId="0">
      <text>
        <r>
          <rPr>
            <sz val="12"/>
            <color indexed="81"/>
            <rFont val="Times New Roman"/>
            <family val="1"/>
          </rPr>
          <t>Skill Focus +2</t>
        </r>
      </text>
    </comment>
    <comment ref="F53" authorId="0">
      <text>
        <r>
          <rPr>
            <sz val="12"/>
            <color indexed="81"/>
            <rFont val="Times New Roman"/>
            <family val="1"/>
          </rPr>
          <t>Gnome +2</t>
        </r>
      </text>
    </comment>
  </commentList>
</comments>
</file>

<file path=xl/comments3.xml><?xml version="1.0" encoding="utf-8"?>
<comments xmlns="http://schemas.openxmlformats.org/spreadsheetml/2006/main">
  <authors>
    <author>Alexis Álvarez</author>
  </authors>
  <commentList>
    <comment ref="D12" authorId="0">
      <text>
        <r>
          <rPr>
            <sz val="12"/>
            <color indexed="81"/>
            <rFont val="Times New Roman"/>
            <family val="1"/>
          </rPr>
          <t>Wool or wax</t>
        </r>
      </text>
    </comment>
    <comment ref="D13" authorId="0">
      <text>
        <r>
          <rPr>
            <sz val="12"/>
            <color indexed="81"/>
            <rFont val="Times New Roman"/>
            <family val="1"/>
          </rPr>
          <t>Crossbow Bolt Imbued</t>
        </r>
      </text>
    </comment>
    <comment ref="D15" authorId="0">
      <text>
        <r>
          <rPr>
            <sz val="12"/>
            <color indexed="81"/>
            <rFont val="Times New Roman"/>
            <family val="1"/>
          </rPr>
          <t>Phosphorescent moss</t>
        </r>
      </text>
    </comment>
    <comment ref="D18" authorId="0">
      <text>
        <r>
          <rPr>
            <sz val="12"/>
            <color indexed="81"/>
            <rFont val="Times New Roman"/>
            <family val="1"/>
          </rPr>
          <t>Copper wire</t>
        </r>
      </text>
    </comment>
    <comment ref="D20" authorId="0">
      <text>
        <r>
          <rPr>
            <sz val="12"/>
            <color indexed="81"/>
            <rFont val="Times New Roman"/>
            <family val="1"/>
          </rPr>
          <t>Brass key</t>
        </r>
      </text>
    </comment>
    <comment ref="D23" authorId="0">
      <text>
        <r>
          <rPr>
            <sz val="12"/>
            <color indexed="81"/>
            <rFont val="Times New Roman"/>
            <family val="1"/>
          </rPr>
          <t>Prism, lens, or monocle</t>
        </r>
      </text>
    </comment>
    <comment ref="H24" authorId="0">
      <text>
        <r>
          <rPr>
            <sz val="12"/>
            <color indexed="81"/>
            <rFont val="Times New Roman"/>
            <family val="1"/>
          </rPr>
          <t>also in Complete Arcane</t>
        </r>
      </text>
    </comment>
    <comment ref="D25" authorId="0">
      <text>
        <r>
          <rPr>
            <sz val="12"/>
            <color indexed="81"/>
            <rFont val="Times New Roman"/>
            <family val="1"/>
          </rPr>
          <t>Miniature cloak</t>
        </r>
      </text>
    </comment>
    <comment ref="D28" authorId="0">
      <text>
        <r>
          <rPr>
            <sz val="12"/>
            <color indexed="81"/>
            <rFont val="Times New Roman"/>
            <family val="1"/>
          </rPr>
          <t>Dried glue</t>
        </r>
      </text>
    </comment>
    <comment ref="D30" authorId="0">
      <text>
        <r>
          <rPr>
            <sz val="12"/>
            <color indexed="81"/>
            <rFont val="Times New Roman"/>
            <family val="1"/>
          </rPr>
          <t>Soot &amp; Salt</t>
        </r>
      </text>
    </comment>
    <comment ref="D31" authorId="0">
      <text>
        <r>
          <rPr>
            <sz val="12"/>
            <color indexed="81"/>
            <rFont val="Times New Roman"/>
            <family val="1"/>
          </rPr>
          <t>Pinch of powdered iron</t>
        </r>
      </text>
    </comment>
    <comment ref="D34" authorId="0">
      <text>
        <r>
          <rPr>
            <sz val="12"/>
            <color indexed="81"/>
            <rFont val="Times New Roman"/>
            <family val="1"/>
          </rPr>
          <t>Cured leather</t>
        </r>
      </text>
    </comment>
    <comment ref="D36" authorId="0">
      <text>
        <r>
          <rPr>
            <sz val="12"/>
            <color indexed="81"/>
            <rFont val="Times New Roman"/>
            <family val="1"/>
          </rPr>
          <t>horse hair</t>
        </r>
      </text>
    </comment>
    <comment ref="D38" authorId="0">
      <text>
        <r>
          <rPr>
            <sz val="12"/>
            <color indexed="81"/>
            <rFont val="Times New Roman"/>
            <family val="1"/>
          </rPr>
          <t>Powdered Iron</t>
        </r>
      </text>
    </comment>
    <comment ref="D41" authorId="0">
      <text>
        <r>
          <rPr>
            <sz val="12"/>
            <color indexed="81"/>
            <rFont val="Times New Roman"/>
            <family val="1"/>
          </rPr>
          <t>Drop of mercury</t>
        </r>
      </text>
    </comment>
    <comment ref="D42" authorId="0">
      <text>
        <r>
          <rPr>
            <sz val="12"/>
            <color indexed="81"/>
            <rFont val="Times New Roman"/>
            <family val="1"/>
          </rPr>
          <t>piece of string &amp; bit of wood</t>
        </r>
      </text>
    </comment>
    <comment ref="D44" authorId="0">
      <text>
        <r>
          <rPr>
            <sz val="12"/>
            <color indexed="81"/>
            <rFont val="Times New Roman"/>
            <family val="1"/>
          </rPr>
          <t>Broken eggshell</t>
        </r>
      </text>
    </comment>
    <comment ref="D46" authorId="0">
      <text>
        <r>
          <rPr>
            <sz val="12"/>
            <color indexed="81"/>
            <rFont val="Times New Roman"/>
            <family val="1"/>
          </rPr>
          <t>Pinch of cat fur</t>
        </r>
      </text>
    </comment>
    <comment ref="D47" authorId="0">
      <text>
        <r>
          <rPr>
            <sz val="12"/>
            <color indexed="81"/>
            <rFont val="Times New Roman"/>
            <family val="1"/>
          </rPr>
          <t>tallow, bringstone, powdered iron</t>
        </r>
      </text>
    </comment>
    <comment ref="D48" authorId="0">
      <text>
        <r>
          <rPr>
            <sz val="12"/>
            <color indexed="81"/>
            <rFont val="Times New Roman"/>
            <family val="1"/>
          </rPr>
          <t>copper wire &amp; magnet</t>
        </r>
      </text>
    </comment>
    <comment ref="D49" authorId="0">
      <text>
        <r>
          <rPr>
            <sz val="12"/>
            <color indexed="81"/>
            <rFont val="Times New Roman"/>
            <family val="1"/>
          </rPr>
          <t>Salt</t>
        </r>
      </text>
    </comment>
    <comment ref="D52" authorId="0">
      <text>
        <r>
          <rPr>
            <sz val="12"/>
            <color indexed="81"/>
            <rFont val="Times New Roman"/>
            <family val="1"/>
          </rPr>
          <t>Pendulum</t>
        </r>
      </text>
    </comment>
    <comment ref="D58" authorId="0">
      <text>
        <r>
          <rPr>
            <sz val="12"/>
            <color indexed="81"/>
            <rFont val="Times New Roman"/>
            <family val="1"/>
          </rPr>
          <t>Prism, lens, or monocle</t>
        </r>
      </text>
    </comment>
    <comment ref="D59" authorId="0">
      <text>
        <r>
          <rPr>
            <sz val="12"/>
            <rFont val="Times New Roman"/>
            <family val="1"/>
          </rPr>
          <t>Bag and candle</t>
        </r>
      </text>
    </comment>
    <comment ref="D62" authorId="0">
      <text>
        <r>
          <rPr>
            <sz val="12"/>
            <color indexed="81"/>
            <rFont val="Times New Roman"/>
            <family val="1"/>
          </rPr>
          <t>Bat guano &amp; sulfur</t>
        </r>
      </text>
    </comment>
    <comment ref="D63" authorId="0">
      <text>
        <r>
          <rPr>
            <sz val="12"/>
            <color indexed="81"/>
            <rFont val="Times New Roman"/>
            <family val="1"/>
          </rPr>
          <t>Bird's wing feather</t>
        </r>
      </text>
    </comment>
    <comment ref="D64" authorId="0">
      <text>
        <r>
          <rPr>
            <sz val="12"/>
            <color indexed="81"/>
            <rFont val="Times New Roman"/>
            <family val="1"/>
          </rPr>
          <t>Pork rind or butter</t>
        </r>
      </text>
    </comment>
    <comment ref="D65" authorId="0">
      <text>
        <r>
          <rPr>
            <sz val="12"/>
            <color indexed="81"/>
            <rFont val="Times New Roman"/>
            <family val="1"/>
          </rPr>
          <t>tiny platinum shield worth 25 gps</t>
        </r>
      </text>
    </comment>
    <comment ref="D67" authorId="0">
      <text>
        <r>
          <rPr>
            <sz val="12"/>
            <color indexed="81"/>
            <rFont val="Times New Roman"/>
            <family val="1"/>
          </rPr>
          <t>Roots</t>
        </r>
      </text>
    </comment>
    <comment ref="D69" authorId="0">
      <text>
        <r>
          <rPr>
            <sz val="12"/>
            <color indexed="81"/>
            <rFont val="Times New Roman"/>
            <family val="1"/>
          </rPr>
          <t>Fur AND rod of amber or crystal</t>
        </r>
      </text>
    </comment>
    <comment ref="D70" authorId="0">
      <text>
        <r>
          <rPr>
            <sz val="12"/>
            <color indexed="81"/>
            <rFont val="Times New Roman"/>
            <family val="1"/>
          </rPr>
          <t>Metal object with which to outline circle</t>
        </r>
      </text>
    </comment>
    <comment ref="D73" authorId="0">
      <text>
        <r>
          <rPr>
            <sz val="12"/>
            <color indexed="81"/>
            <rFont val="Times New Roman"/>
            <family val="1"/>
          </rPr>
          <t>Glass marble</t>
        </r>
      </text>
    </comment>
    <comment ref="D74" authorId="0">
      <text>
        <r>
          <rPr>
            <sz val="12"/>
            <color indexed="81"/>
            <rFont val="Times New Roman"/>
            <family val="1"/>
          </rPr>
          <t>Molasses</t>
        </r>
      </text>
    </comment>
    <comment ref="D75" authorId="0">
      <text>
        <r>
          <rPr>
            <sz val="12"/>
            <color indexed="81"/>
            <rFont val="Times New Roman"/>
            <family val="1"/>
          </rPr>
          <t>rotten egg or skunk cabbage leaves</t>
        </r>
      </text>
    </comment>
    <comment ref="D76" authorId="0">
      <text>
        <r>
          <rPr>
            <sz val="12"/>
            <rFont val="Times New Roman"/>
            <family val="1"/>
          </rPr>
          <t>Bag and candle</t>
        </r>
      </text>
    </comment>
    <comment ref="D80" authorId="0">
      <text>
        <r>
          <rPr>
            <sz val="12"/>
            <color indexed="81"/>
            <rFont val="Times New Roman"/>
            <family val="1"/>
          </rPr>
          <t>claw from a displacer beast</t>
        </r>
      </text>
    </comment>
    <comment ref="D83" authorId="0">
      <text>
        <r>
          <rPr>
            <sz val="12"/>
            <color indexed="81"/>
            <rFont val="Times New Roman"/>
            <family val="1"/>
          </rPr>
          <t>rotten egg or skunk cabbage leaves</t>
        </r>
      </text>
    </comment>
  </commentList>
</comments>
</file>

<file path=xl/comments4.xml><?xml version="1.0" encoding="utf-8"?>
<comments xmlns="http://schemas.openxmlformats.org/spreadsheetml/2006/main">
  <authors>
    <author>Alexis Álvarez</author>
  </authors>
  <commentList>
    <comment ref="I5" authorId="0">
      <text>
        <r>
          <rPr>
            <sz val="12"/>
            <rFont val="Times New Roman"/>
            <family val="1"/>
          </rPr>
          <t>Ring of Wizardry</t>
        </r>
      </text>
    </comment>
    <comment ref="I12" authorId="0">
      <text>
        <r>
          <rPr>
            <sz val="12"/>
            <rFont val="Times New Roman"/>
            <family val="1"/>
          </rPr>
          <t>Ring of Wizardry</t>
        </r>
      </text>
    </comment>
  </commentList>
</comments>
</file>

<file path=xl/comments5.xml><?xml version="1.0" encoding="utf-8"?>
<comments xmlns="http://schemas.openxmlformats.org/spreadsheetml/2006/main">
  <authors>
    <author>Alexis Álvarez</author>
  </authors>
  <commentList>
    <comment ref="A2" authorId="0">
      <text>
        <r>
          <rPr>
            <sz val="12"/>
            <rFont val="Times New Roman"/>
            <family val="1"/>
          </rPr>
          <t xml:space="preserve">You can cast spells that last longer than normal.
</t>
        </r>
        <r>
          <rPr>
            <b/>
            <sz val="12"/>
            <color indexed="81"/>
            <rFont val="Times New Roman"/>
            <family val="1"/>
          </rPr>
          <t xml:space="preserve">Benefit:  </t>
        </r>
        <r>
          <rPr>
            <sz val="12"/>
            <rFont val="Times New Roman"/>
            <family val="1"/>
          </rPr>
          <t>An extended spell lasts twice as long as normal.  A spell with a duration of concentration, instantaneous, or permanent is not affected by this feat.  An extended spell uses up a spell slot one level higher than the spell’s actual level.
PHB 94</t>
        </r>
      </text>
    </comment>
    <comment ref="C2" authorId="0">
      <text>
        <r>
          <rPr>
            <sz val="12"/>
            <rFont val="Times New Roman"/>
            <family val="1"/>
          </rPr>
          <t xml:space="preserve">You can create scrolls, from which you or another spellcaster can cast the scribed spells.  See the Dungeon Master’s Guide for rules on scrolls.
</t>
        </r>
        <r>
          <rPr>
            <b/>
            <sz val="12"/>
            <color indexed="81"/>
            <rFont val="Times New Roman"/>
            <family val="1"/>
          </rPr>
          <t xml:space="preserve">Prerequisite:  </t>
        </r>
        <r>
          <rPr>
            <sz val="12"/>
            <rFont val="Times New Roman"/>
            <family val="1"/>
          </rPr>
          <t xml:space="preserve">Caster level 1st.
</t>
        </r>
        <r>
          <rPr>
            <b/>
            <sz val="12"/>
            <color indexed="81"/>
            <rFont val="Times New Roman"/>
            <family val="1"/>
          </rPr>
          <t xml:space="preserve">Benefit:  </t>
        </r>
        <r>
          <rPr>
            <sz val="12"/>
            <rFont val="Times New Roman"/>
            <family val="1"/>
          </rPr>
          <t>You can create a scroll of any spell that you know.
Scribing a scroll takes one day for each 1,000 gp in its base price.  The base price of a scroll is its spell level × its caster level × 25 gp.  To scribe a scroll, you must spend 1/25 of this base price in XP and use up raw materials costing one-half of this base price.
Any scroll that stores a spell with a costly material component or an XP cost also carries a commensurate cost.  In addition to the costs derived from the base price, you must expend the material component or pay the XP when scribing the scroll.
PHB 99 - 100</t>
        </r>
      </text>
    </comment>
    <comment ref="A3" authorId="0">
      <text>
        <r>
          <rPr>
            <sz val="12"/>
            <rFont val="Times New Roman"/>
            <family val="1"/>
          </rPr>
          <t xml:space="preserve">Choose a school of magic, such as illusion.  Your spells of that school are more potent than normal.
</t>
        </r>
        <r>
          <rPr>
            <b/>
            <sz val="12"/>
            <color indexed="81"/>
            <rFont val="Times New Roman"/>
            <family val="1"/>
          </rPr>
          <t xml:space="preserve">Benefit:  </t>
        </r>
        <r>
          <rPr>
            <sz val="12"/>
            <rFont val="Times New Roman"/>
            <family val="1"/>
          </rPr>
          <t xml:space="preserve">Add +1 to the Difficulty Class for all saving throws against spells from the school of magic you select.
</t>
        </r>
        <r>
          <rPr>
            <b/>
            <sz val="12"/>
            <color indexed="81"/>
            <rFont val="Times New Roman"/>
            <family val="1"/>
          </rPr>
          <t xml:space="preserve">Special:  </t>
        </r>
        <r>
          <rPr>
            <sz val="12"/>
            <rFont val="Times New Roman"/>
            <family val="1"/>
          </rPr>
          <t>You can gain this feat multiple times.  Its effects do not stack.
Each time you take the feat, it applies to a new school of magic.
PHB 100</t>
        </r>
      </text>
    </comment>
    <comment ref="C3" authorId="0">
      <text>
        <r>
          <rPr>
            <sz val="12"/>
            <color indexed="81"/>
            <rFont val="Times New Roman"/>
            <family val="1"/>
          </rPr>
          <t>A sorcerer can obtain a familiar.  Doing so takes 24 hours and uses up magical materials that cost 100 gp.  A familiar is a magical beast that resembles a small animal and is unusually tough and intelligent.  The creature serves as a companion and servant.
The sorcerer chooses the kind of familiar he gets.  As the sorcerer advances in level, his familiar also increases in power.
If the familiar dies or is dismissed by the sorcerer, the sorcerer must attempt a DC 15 Fortitude saving throw.  Failure means he loses 200 experience points per sorcerer level; success reduces the loss to one-half that amount.  However, a sorcerer’s experience point total can never go below 0 as the result of a familiar’s demise or dismissal.  For example, suppose that Hennet is a 3rd-level sorcerer with 3,230 XP when his owl familiar is killed by a bugbear.  Hennet makes a successful saving throw, so he loses 300 XP, dropping him below 3,000 XP and back to 2nd level (see the Dungeon Master’s Guide for rules for losing levels). A slain or dismissed familiar cannot be replaced for a year and day.  A slain familiar can be raised from the dead just as a character can be, and it does not lose a level or a Constitution point when this happy event occurs.
A character with more than one class that grants a familiar may have only one familiar at a time.</t>
        </r>
        <r>
          <rPr>
            <b/>
            <i/>
            <sz val="12"/>
            <color indexed="81"/>
            <rFont val="Times New Roman"/>
            <family val="1"/>
          </rPr>
          <t xml:space="preserve">
</t>
        </r>
        <r>
          <rPr>
            <sz val="12"/>
            <color indexed="81"/>
            <rFont val="Times New Roman"/>
            <family val="1"/>
          </rPr>
          <t>PHB 89</t>
        </r>
      </text>
    </comment>
    <comment ref="A4" authorId="0">
      <text>
        <r>
          <rPr>
            <sz val="12"/>
            <rFont val="Times New Roman"/>
            <family val="1"/>
          </rPr>
          <t xml:space="preserve">Choose a spellcasting class that you possess.  Your spells cast from that class are more powerful.
</t>
        </r>
        <r>
          <rPr>
            <b/>
            <sz val="12"/>
            <color indexed="81"/>
            <rFont val="Times New Roman"/>
            <family val="1"/>
          </rPr>
          <t xml:space="preserve">Prerequisite:  </t>
        </r>
        <r>
          <rPr>
            <sz val="12"/>
            <rFont val="Times New Roman"/>
            <family val="1"/>
          </rPr>
          <t xml:space="preserve">Spellcraft 4 ranks.
</t>
        </r>
        <r>
          <rPr>
            <b/>
            <sz val="12"/>
            <color indexed="81"/>
            <rFont val="Times New Roman"/>
            <family val="1"/>
          </rPr>
          <t xml:space="preserve">Benefit:  </t>
        </r>
        <r>
          <rPr>
            <sz val="12"/>
            <rFont val="Times New Roman"/>
            <family val="1"/>
          </rPr>
          <t xml:space="preserve">Your caster level for the chosen spellcasting class increases by 4.  This benefit can’t increase your caster level to higher than your Hit Dice.  However, even if you can’t
benefit from the full bonus immediately, if you later gain Hit Dice in levels of nonspellcasting classes, you might be able to apply the rest of the bonus.
For example, a human 5th-level sorcerer/3rd-level fighter who selects this feat would increase his sorcerer caster level from 5th to 8th (since he has 8 Hit Dice). If he later gained a fighter level, he would gain the remainder of the bonus and his sorcerer caster level would become 9th (since he now has 9 Hit Dice).
A character with two or more spellcasting classes (such as a bard/sorcerer or a ranger/ druid) must choose which class gains the feat’s effect.
This feat does not affect your spells per day or spells known.  It increases your caster level only, which would help you penetrate spell resistance and increase the duration and other effects of your spells.
</t>
        </r>
        <r>
          <rPr>
            <b/>
            <sz val="12"/>
            <color indexed="81"/>
            <rFont val="Times New Roman"/>
            <family val="1"/>
          </rPr>
          <t xml:space="preserve">Special:  </t>
        </r>
        <r>
          <rPr>
            <sz val="12"/>
            <rFont val="Times New Roman"/>
            <family val="1"/>
          </rPr>
          <t>You may select this feat multiple times.  Each time you choose it, you must apply it to a different spellcasting class.  For instance, a 4th-level cleric/5th-level wizard who had selected this feat twice would cast cleric spells as an 8th-level caster and wizard spells as a 9th-level caster.
Complete Arcane 82</t>
        </r>
      </text>
    </comment>
    <comment ref="A5" authorId="0">
      <text>
        <r>
          <rPr>
            <sz val="12"/>
            <rFont val="Times New Roman"/>
            <family val="1"/>
          </rPr>
          <t xml:space="preserve">The electrical energy contained within your magic rages inside you, begging to be released.
</t>
        </r>
        <r>
          <rPr>
            <b/>
            <sz val="12"/>
            <color indexed="81"/>
            <rFont val="Times New Roman"/>
            <family val="1"/>
          </rPr>
          <t xml:space="preserve">Prerequisite:  </t>
        </r>
        <r>
          <rPr>
            <sz val="12"/>
            <rFont val="Times New Roman"/>
            <family val="1"/>
          </rPr>
          <t xml:space="preserve">Ability to cast 3rd-level spells.
</t>
        </r>
        <r>
          <rPr>
            <b/>
            <sz val="12"/>
            <color indexed="81"/>
            <rFont val="Times New Roman"/>
            <family val="1"/>
          </rPr>
          <t xml:space="preserve">Benefit:  </t>
        </r>
        <r>
          <rPr>
            <sz val="12"/>
            <rFont val="Times New Roman"/>
            <family val="1"/>
          </rPr>
          <t xml:space="preserve">As long as you have an electricity spell of 3rd level or higher available to cast, you can fire a 20-foot line of electricity as a standard action.  This bolt deals 1d6 points of electricity damage per level of the highest-level electricity spell you have available to cast.
As a secondary benefit, you gain a +1 competence bonus to your caster level when casting electricity spells.
Complete Mage 47
</t>
        </r>
        <r>
          <rPr>
            <b/>
            <sz val="12"/>
            <color indexed="81"/>
            <rFont val="Times New Roman"/>
            <family val="1"/>
          </rPr>
          <t xml:space="preserve">By Conjecture:  </t>
        </r>
        <r>
          <rPr>
            <sz val="12"/>
            <rFont val="Times New Roman"/>
            <family val="1"/>
          </rPr>
          <t>Spell-like ability with Reflex save for ½ damage.</t>
        </r>
      </text>
    </comment>
    <comment ref="C14" authorId="0">
      <text>
        <r>
          <rPr>
            <sz val="12"/>
            <rFont val="Times New Roman"/>
            <family val="1"/>
          </rPr>
          <t>At 1st level, your caster level for all arcane spells increases by 1. It increases again at 4th level, 7th level, and 10th level (to a maximum of +4).
Complete Mage 78</t>
        </r>
      </text>
    </comment>
    <comment ref="C15" authorId="0">
      <text>
        <r>
          <rPr>
            <sz val="12"/>
            <rFont val="Times New Roman"/>
            <family val="1"/>
          </rPr>
          <t>Starting at 3rd level, you can choose to sacrifice a spell or spell slot from one of your classes to apply the effect of a metamagic feat that you know to a spell cast using another arcane class.  (For instance, you could sacrifice a sorcerer slot to apply a metamagic effect to a wizard spell.)  This sacrificed spell or slot is lost (just as if you had cast the spell) in addition to the spell you are actually casting.
The level of the spell to be augmented can’t exceed 1/2 your class level.  For example, when you first gain this ability, you can only apply a metamagic effect to 1st-level spells.  A 10th-level ultimate magus can affect spells of 5th level or lower.
The level of the spell slot sacrificed must equal or exceed the spell level adjustment of the metamagic feat.  To empower a spell, for example, you would have to spend a 2nd-level or higher spell. You can’t use this ability to augment a spell already affected by a metamagic feat.
You can use this ability a number of times per day equal to 3 + 1/2 your class level.
Complete Mage 78</t>
        </r>
      </text>
    </comment>
    <comment ref="C16" authorId="0">
      <text>
        <r>
          <rPr>
            <sz val="12"/>
            <rFont val="Times New Roman"/>
            <family val="1"/>
          </rPr>
          <t>At 2nd level, you can select one 0- or 1st-level arcane spell from your spellbook and add it to the list of arcane spells known for a spontaneous casting class, even if you can't yet spontaneously cast spells of that level.  (In this case, you would know the spell but wouldn't be able to cast it until you had spell slots of the appropriate level.)
Complete Mage 78</t>
        </r>
      </text>
    </comment>
    <comment ref="C17" authorId="0">
      <text>
        <r>
          <rPr>
            <sz val="12"/>
            <rFont val="Times New Roman"/>
            <family val="1"/>
          </rPr>
          <t>At 2nd level, you can select one 0- or 1st-level arcane spell from your spellbook and add it to the list of arcane spells known for a spontaneous casting class, even if you can't yet spontaneously cast spells of that level.  (In this case, you would know the spell but wouldn't be able to cast it until you had spell slots of the appropriate level.)
Complete Mage 78</t>
        </r>
      </text>
    </comment>
    <comment ref="C18" authorId="0">
      <text>
        <r>
          <rPr>
            <sz val="12"/>
            <rFont val="Times New Roman"/>
            <family val="1"/>
          </rPr>
          <t xml:space="preserve">You can modify an energy-based spell to use another type of energy instead.
</t>
        </r>
        <r>
          <rPr>
            <b/>
            <sz val="12"/>
            <color indexed="81"/>
            <rFont val="Times New Roman"/>
            <family val="1"/>
          </rPr>
          <t xml:space="preserve">Prerequisites:  </t>
        </r>
        <r>
          <rPr>
            <sz val="12"/>
            <rFont val="Times New Roman"/>
            <family val="1"/>
          </rPr>
          <t xml:space="preserve">Knowledge (arcana) 5 ranks, any metamagic feat.
</t>
        </r>
        <r>
          <rPr>
            <b/>
            <sz val="12"/>
            <color indexed="81"/>
            <rFont val="Times New Roman"/>
            <family val="1"/>
          </rPr>
          <t xml:space="preserve">Benefit:  </t>
        </r>
        <r>
          <rPr>
            <sz val="12"/>
            <rFont val="Times New Roman"/>
            <family val="1"/>
          </rPr>
          <t xml:space="preserve">Choose one type of energy (acid, cold, electricity, or fire).  You can then modify any spell with an energy descriptor to use the chosen type of energy instead.  An energy substituted spell uses a spell slot of the spell’s normal level.  The spell’s descriptor changes to the new energy type—for example, a fireball composed of cold energy is an evocation [cold] spell.
</t>
        </r>
        <r>
          <rPr>
            <b/>
            <sz val="12"/>
            <color indexed="81"/>
            <rFont val="Times New Roman"/>
            <family val="1"/>
          </rPr>
          <t xml:space="preserve">Special:  </t>
        </r>
        <r>
          <rPr>
            <sz val="12"/>
            <rFont val="Times New Roman"/>
            <family val="1"/>
          </rPr>
          <t>You can gain this feat multiple times, choosing a different type of energy
each time.
Complete Mage 79</t>
        </r>
      </text>
    </comment>
  </commentList>
</comments>
</file>

<file path=xl/comments6.xml><?xml version="1.0" encoding="utf-8"?>
<comments xmlns="http://schemas.openxmlformats.org/spreadsheetml/2006/main">
  <authors>
    <author>Alexis Álvarez</author>
  </authors>
  <commentList>
    <comment ref="D11" authorId="0">
      <text>
        <r>
          <rPr>
            <sz val="12"/>
            <color indexed="81"/>
            <rFont val="Times New Roman"/>
            <family val="1"/>
          </rPr>
          <t>Balance, Climb, Escape Artist, Hide, Jump, Move Silently, Sleight of Hand, Tumble.</t>
        </r>
      </text>
    </comment>
  </commentList>
</comments>
</file>

<file path=xl/comments7.xml><?xml version="1.0" encoding="utf-8"?>
<comments xmlns="http://schemas.openxmlformats.org/spreadsheetml/2006/main">
  <authors>
    <author>Alexis Álvarez</author>
  </authors>
  <commentList>
    <comment ref="A5" authorId="0">
      <text>
        <r>
          <rPr>
            <b/>
            <sz val="12"/>
            <color indexed="81"/>
            <rFont val="Times New Roman"/>
            <family val="1"/>
          </rPr>
          <t xml:space="preserve">Price (Item Level):  </t>
        </r>
        <r>
          <rPr>
            <sz val="12"/>
            <color indexed="81"/>
            <rFont val="Times New Roman"/>
            <family val="1"/>
          </rPr>
          <t xml:space="preserve">750 gp (3rd)
</t>
        </r>
        <r>
          <rPr>
            <b/>
            <sz val="12"/>
            <color indexed="81"/>
            <rFont val="Times New Roman"/>
            <family val="1"/>
          </rPr>
          <t xml:space="preserve">Body Slot:  </t>
        </r>
        <r>
          <rPr>
            <sz val="12"/>
            <color indexed="81"/>
            <rFont val="Times New Roman"/>
            <family val="1"/>
          </rPr>
          <t xml:space="preserve">Waist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conjuration
</t>
        </r>
        <r>
          <rPr>
            <b/>
            <sz val="12"/>
            <color indexed="81"/>
            <rFont val="Times New Roman"/>
            <family val="1"/>
          </rPr>
          <t xml:space="preserve">Activation:  </t>
        </r>
        <r>
          <rPr>
            <sz val="12"/>
            <color indexed="81"/>
            <rFont val="Times New Roman"/>
            <family val="1"/>
          </rPr>
          <t xml:space="preserve">— and standard (command)
</t>
        </r>
        <r>
          <rPr>
            <b/>
            <sz val="12"/>
            <color indexed="81"/>
            <rFont val="Times New Roman"/>
            <family val="1"/>
          </rPr>
          <t xml:space="preserve">Weight:  </t>
        </r>
        <r>
          <rPr>
            <sz val="12"/>
            <color indexed="81"/>
            <rFont val="Times New Roman"/>
            <family val="1"/>
          </rPr>
          <t xml:space="preserve">1 lb.
This broad leather belt is studded with three moonstones.
While wearing a healing belt, you gain a +2 competence bonus on Heal checks.
This is a continuous effect and requires no activation.
In addition, the belt has 3 charges, which are renewed each day at dawn.
Spending 1 or more charges allows you to channel positive energy and heal damage with a touch. (You can also use this ability to harm undead, dealing them an equivalent amount of damage instead.)
</t>
        </r>
        <r>
          <rPr>
            <b/>
            <sz val="12"/>
            <color indexed="81"/>
            <rFont val="Times New Roman"/>
            <family val="1"/>
          </rPr>
          <t xml:space="preserve">1 charge:  </t>
        </r>
        <r>
          <rPr>
            <sz val="12"/>
            <color indexed="81"/>
            <rFont val="Times New Roman"/>
            <family val="1"/>
          </rPr>
          <t xml:space="preserve">Heals 2d8 points of damage.
</t>
        </r>
        <r>
          <rPr>
            <b/>
            <sz val="12"/>
            <color indexed="81"/>
            <rFont val="Times New Roman"/>
            <family val="1"/>
          </rPr>
          <t xml:space="preserve">2 charges:  </t>
        </r>
        <r>
          <rPr>
            <sz val="12"/>
            <color indexed="81"/>
            <rFont val="Times New Roman"/>
            <family val="1"/>
          </rPr>
          <t xml:space="preserve">Heals 3d8 points of damage.
</t>
        </r>
        <r>
          <rPr>
            <b/>
            <sz val="12"/>
            <color indexed="81"/>
            <rFont val="Times New Roman"/>
            <family val="1"/>
          </rPr>
          <t xml:space="preserve">3 charges:  </t>
        </r>
        <r>
          <rPr>
            <sz val="12"/>
            <color indexed="81"/>
            <rFont val="Times New Roman"/>
            <family val="1"/>
          </rPr>
          <t xml:space="preserve">Heals 4d8 points of damage.
</t>
        </r>
        <r>
          <rPr>
            <b/>
            <sz val="12"/>
            <color indexed="81"/>
            <rFont val="Times New Roman"/>
            <family val="1"/>
          </rPr>
          <t xml:space="preserve">Prerequisites:  </t>
        </r>
        <r>
          <rPr>
            <sz val="12"/>
            <color indexed="81"/>
            <rFont val="Times New Roman"/>
            <family val="1"/>
          </rPr>
          <t xml:space="preserve">Craft Wondrous Item, cure moderate wounds.
</t>
        </r>
        <r>
          <rPr>
            <b/>
            <sz val="12"/>
            <color indexed="81"/>
            <rFont val="Times New Roman"/>
            <family val="1"/>
          </rPr>
          <t xml:space="preserve">Cost to Create:  </t>
        </r>
        <r>
          <rPr>
            <sz val="12"/>
            <color indexed="81"/>
            <rFont val="Times New Roman"/>
            <family val="1"/>
          </rPr>
          <t>500 gp, 40 XP, 1 day.
MIC 110</t>
        </r>
      </text>
    </comment>
    <comment ref="A6" authorId="0">
      <text>
        <r>
          <rPr>
            <sz val="12"/>
            <color indexed="81"/>
            <rFont val="Times New Roman"/>
            <family val="1"/>
          </rPr>
          <t>The wearer’s arcane spells per day are doubled for one specific spell level.  A ring of wizardry I doubles 1st-level spells, a ring of wizardry II doubles 2nd-level spells, a ring of wizardry III doubles 3rd-level spells, and a ring of wizardry IV doubles 4th-level spells.  Bonus spells from high ability scores or school specialization are not doubled.
DMG 233</t>
        </r>
      </text>
    </comment>
  </commentList>
</comments>
</file>

<file path=xl/sharedStrings.xml><?xml version="1.0" encoding="utf-8"?>
<sst xmlns="http://schemas.openxmlformats.org/spreadsheetml/2006/main" count="1096" uniqueCount="402">
  <si>
    <t>Race:</t>
  </si>
  <si>
    <t>Sex:</t>
  </si>
  <si>
    <t>Strength:</t>
  </si>
  <si>
    <t>Dexterity:</t>
  </si>
  <si>
    <t>Melee Weapon</t>
  </si>
  <si>
    <t>Dmg</t>
  </si>
  <si>
    <t>Qty.</t>
  </si>
  <si>
    <t>Ranged Weapon</t>
  </si>
  <si>
    <t>Dmg.</t>
  </si>
  <si>
    <t>Rng.</t>
  </si>
  <si>
    <t>Skills</t>
  </si>
  <si>
    <t>Charisma:</t>
  </si>
  <si>
    <t>Constitution:</t>
  </si>
  <si>
    <t>Intelligence:</t>
  </si>
  <si>
    <t>Hit Points:</t>
  </si>
  <si>
    <t>Wisdom:</t>
  </si>
  <si>
    <t>Concentration</t>
  </si>
  <si>
    <t>AC Mod.</t>
  </si>
  <si>
    <t>Handle Animal</t>
  </si>
  <si>
    <t>Move Silently</t>
  </si>
  <si>
    <t>Ride</t>
  </si>
  <si>
    <t>Search</t>
  </si>
  <si>
    <t>Swim</t>
  </si>
  <si>
    <t>Weapons and Armor</t>
  </si>
  <si>
    <t>Type</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</si>
  <si>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</si>
  <si>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</si>
  <si>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</si>
  <si>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</si>
  <si>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</si>
  <si>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</si>
  <si>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</si>
  <si>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</si>
  <si>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</si>
  <si>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</si>
  <si>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</si>
  <si>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</si>
  <si>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</si>
  <si>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</si>
  <si>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</si>
  <si>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</si>
  <si>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</si>
  <si>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</si>
  <si>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</si>
  <si>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</si>
  <si>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</si>
  <si>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</si>
  <si>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</si>
  <si>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</si>
  <si>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</si>
  <si>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</si>
  <si>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</si>
  <si>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</si>
  <si>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</si>
  <si>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</si>
  <si>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</si>
  <si>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</si>
  <si>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</si>
  <si>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</si>
  <si>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</si>
  <si>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</si>
  <si>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</si>
  <si>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</si>
  <si>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Modified AC:</t>
  </si>
  <si>
    <t>Class:</t>
  </si>
  <si>
    <t>Level:</t>
  </si>
  <si>
    <t>Alignment:</t>
  </si>
  <si>
    <t>Total</t>
  </si>
  <si>
    <t>Critical</t>
  </si>
  <si>
    <t>Will</t>
  </si>
  <si>
    <t>Armor &amp; Shield</t>
  </si>
  <si>
    <t>Missiles</t>
  </si>
  <si>
    <t>Lb. Capacity:</t>
  </si>
  <si>
    <t>Lb. Carried:</t>
  </si>
  <si>
    <t>Base Speed:</t>
  </si>
  <si>
    <t>Languages</t>
  </si>
  <si>
    <t>Equipment Worn</t>
  </si>
  <si>
    <t>Item</t>
  </si>
  <si>
    <t>Effects/</t>
  </si>
  <si>
    <t>Notes</t>
  </si>
  <si>
    <t>Equipment Carried</t>
  </si>
  <si>
    <t>Check</t>
  </si>
  <si>
    <t>Arcane</t>
  </si>
  <si>
    <t>Speed</t>
  </si>
  <si>
    <t>Knowledge:  Arcana</t>
  </si>
  <si>
    <t>Sleight of Hand</t>
  </si>
  <si>
    <t>Survival</t>
  </si>
  <si>
    <t>Attack Bonus:</t>
  </si>
  <si>
    <t>Touch AC:</t>
  </si>
  <si>
    <t>Weapon Proficiencies</t>
  </si>
  <si>
    <t>Atk</t>
  </si>
  <si>
    <t>Feats</t>
  </si>
  <si>
    <t>Knowledge:  Local</t>
  </si>
  <si>
    <t>Knowledge:  The Planes</t>
  </si>
  <si>
    <t>2</t>
  </si>
  <si>
    <t>Roll</t>
  </si>
  <si>
    <t>Spell</t>
  </si>
  <si>
    <t>-</t>
  </si>
  <si>
    <t>Gnome</t>
  </si>
  <si>
    <t>Level</t>
  </si>
  <si>
    <t>DC</t>
  </si>
  <si>
    <t>Cast?</t>
  </si>
  <si>
    <t>¨</t>
  </si>
  <si>
    <t>Knowledge:  Religion</t>
  </si>
  <si>
    <t>Knowledge:  Dungeoneering</t>
  </si>
  <si>
    <t>Skill/Save</t>
  </si>
  <si>
    <t>1st</t>
  </si>
  <si>
    <t>2nd</t>
  </si>
  <si>
    <t>3rd</t>
  </si>
  <si>
    <t>4th</t>
  </si>
  <si>
    <t>5th</t>
  </si>
  <si>
    <t>6th</t>
  </si>
  <si>
    <t>7th</t>
  </si>
  <si>
    <t>Subrace:</t>
  </si>
  <si>
    <t>0th</t>
  </si>
  <si>
    <t>Dancing Lights</t>
  </si>
  <si>
    <t>Ghost Sound</t>
  </si>
  <si>
    <t>Prestidigitation</t>
  </si>
  <si>
    <t>Intelligence Bonus</t>
  </si>
  <si>
    <t>Racial Abilities</t>
  </si>
  <si>
    <t>+1 vs. kobolds &amp; goblinoids</t>
  </si>
  <si>
    <t>+4 dodge vs. Giant type</t>
  </si>
  <si>
    <t>Total Daily Spells</t>
  </si>
  <si>
    <t>Knowledge:  Archit./Engin.</t>
  </si>
  <si>
    <t>Knowledge:  History</t>
  </si>
  <si>
    <t>Flint &amp; Steel</t>
  </si>
  <si>
    <t>Scroll Case</t>
  </si>
  <si>
    <t>Initiative:</t>
  </si>
  <si>
    <t>Bludgeon</t>
  </si>
  <si>
    <t>Ranged Touch Spells</t>
  </si>
  <si>
    <t>1d3</t>
  </si>
  <si>
    <t>Gold Pieces</t>
  </si>
  <si>
    <t>Actual Speed:</t>
  </si>
  <si>
    <t>CLev</t>
  </si>
  <si>
    <t>Knowledge:  Nature</t>
  </si>
  <si>
    <t>Knowledge:  Nobility &amp; Royalty</t>
  </si>
  <si>
    <t>FF AC:</t>
  </si>
  <si>
    <t>Whisper</t>
  </si>
  <si>
    <t>Played by Bill Kmet</t>
  </si>
  <si>
    <t>Darkvision 60’</t>
  </si>
  <si>
    <t>Low-light Vision</t>
  </si>
  <si>
    <t>Kithre</t>
  </si>
  <si>
    <t>Neutral Good</t>
  </si>
  <si>
    <t>Male</t>
  </si>
  <si>
    <t>30’</t>
  </si>
  <si>
    <t>Mage Hand</t>
  </si>
  <si>
    <t>Message</t>
  </si>
  <si>
    <t>Silence (on self)</t>
  </si>
  <si>
    <t>Scribe Scroll</t>
  </si>
  <si>
    <t>Summon Familiar</t>
  </si>
  <si>
    <t>Wizard Spells</t>
  </si>
  <si>
    <t>Memorized Spells</t>
  </si>
  <si>
    <t>Detect Magic</t>
  </si>
  <si>
    <t>Acid Splash</t>
  </si>
  <si>
    <t>Light</t>
  </si>
  <si>
    <t>Shield</t>
  </si>
  <si>
    <t>Mage Armor</t>
  </si>
  <si>
    <t>Empty Vials &amp; Stoppers</t>
  </si>
  <si>
    <t>Sack</t>
  </si>
  <si>
    <t>Traveller’s Outfit</t>
  </si>
  <si>
    <t>Belt Pouch</t>
  </si>
  <si>
    <t>Backpack</t>
  </si>
  <si>
    <t>4</t>
  </si>
  <si>
    <t>8</t>
  </si>
  <si>
    <t>School</t>
  </si>
  <si>
    <t xml:space="preserve">Components </t>
  </si>
  <si>
    <t>Casting</t>
  </si>
  <si>
    <t>Range</t>
  </si>
  <si>
    <t>Duration</t>
  </si>
  <si>
    <t>Conjuration</t>
  </si>
  <si>
    <t>V S</t>
  </si>
  <si>
    <t>1 SA</t>
  </si>
  <si>
    <t>25’ + 2½’/lvl</t>
  </si>
  <si>
    <t>Instant</t>
  </si>
  <si>
    <t>Electric Jolt</t>
  </si>
  <si>
    <t>Evocation</t>
  </si>
  <si>
    <t>Transmutation</t>
  </si>
  <si>
    <t>Touch</t>
  </si>
  <si>
    <t>V S F</t>
  </si>
  <si>
    <t>100’ + 10’/lvl</t>
  </si>
  <si>
    <t>10 min/lvl</t>
  </si>
  <si>
    <t>Ray of Frost</t>
  </si>
  <si>
    <t>Abjuration</t>
  </si>
  <si>
    <t>1 minute</t>
  </si>
  <si>
    <t>V S M</t>
  </si>
  <si>
    <t>1 min/lvl</t>
  </si>
  <si>
    <t>1 rnd/lvl</t>
  </si>
  <si>
    <t>Spellbook</t>
  </si>
  <si>
    <t>Arcane Mark</t>
  </si>
  <si>
    <t>Universal</t>
  </si>
  <si>
    <t>1 rune</t>
  </si>
  <si>
    <t>Permanent</t>
  </si>
  <si>
    <t>Illusion</t>
  </si>
  <si>
    <t>1 round</t>
  </si>
  <si>
    <t>60’</t>
  </si>
  <si>
    <t>Detect Poison</t>
  </si>
  <si>
    <t>Divination</t>
  </si>
  <si>
    <t>Personal</t>
  </si>
  <si>
    <t>Flare</t>
  </si>
  <si>
    <t>V</t>
  </si>
  <si>
    <t>V M/DF</t>
  </si>
  <si>
    <t>Mending</t>
  </si>
  <si>
    <t>10’</t>
  </si>
  <si>
    <t>Open/Close</t>
  </si>
  <si>
    <t>1 hour</t>
  </si>
  <si>
    <t>Read Magic</t>
  </si>
  <si>
    <t>Resistance</t>
  </si>
  <si>
    <t>V S M/DF</t>
  </si>
  <si>
    <t>Sonic Snap</t>
  </si>
  <si>
    <t>1 hr/lvl</t>
  </si>
  <si>
    <t>Whisper Gnome Spells</t>
  </si>
  <si>
    <t>Wands, Scrolls and Potions</t>
  </si>
  <si>
    <t>Grapple, Unarmed Strike</t>
  </si>
  <si>
    <t>x2</t>
  </si>
  <si>
    <t>Value</t>
  </si>
  <si>
    <t>See Invisibility</t>
  </si>
  <si>
    <t>PHB</t>
  </si>
  <si>
    <t>Reference</t>
  </si>
  <si>
    <t>Page</t>
  </si>
  <si>
    <t>249</t>
  </si>
  <si>
    <t>Spell Compendium</t>
  </si>
  <si>
    <t>Caster Class</t>
  </si>
  <si>
    <t>Gust of Wind</t>
  </si>
  <si>
    <t>Equity on this page:</t>
  </si>
  <si>
    <t>Total Equity:</t>
  </si>
  <si>
    <t>Haste</t>
  </si>
  <si>
    <t>Silk Rope</t>
  </si>
  <si>
    <t>Grappling Hook</t>
  </si>
  <si>
    <t>Amanuensis</t>
  </si>
  <si>
    <t>Caltrops</t>
  </si>
  <si>
    <t>Launch Bolt</t>
  </si>
  <si>
    <t>Launch Item</t>
  </si>
  <si>
    <t>S</t>
  </si>
  <si>
    <t>No Light</t>
  </si>
  <si>
    <t>Book of Vile Darkness</t>
  </si>
  <si>
    <t>Repair Minor Damage</t>
  </si>
  <si>
    <t>Tome &amp; Blood</t>
  </si>
  <si>
    <t>Silent Portal</t>
  </si>
  <si>
    <t>Stick</t>
  </si>
  <si>
    <t>Unnerving Gaze</t>
  </si>
  <si>
    <t>Fortitude</t>
  </si>
  <si>
    <t>Reflex</t>
  </si>
  <si>
    <t>Healing Belt</t>
  </si>
  <si>
    <t>Heward’s Handy Haversack</t>
  </si>
  <si>
    <t>% of 100-lb limit</t>
  </si>
  <si>
    <t>Frayed</t>
  </si>
  <si>
    <t>Evoker</t>
  </si>
  <si>
    <t>Evoker 1</t>
  </si>
  <si>
    <t>Evoker 2</t>
  </si>
  <si>
    <t>Evoker 3</t>
  </si>
  <si>
    <t>Evoker Bonus</t>
  </si>
  <si>
    <t>Evoker Features</t>
  </si>
  <si>
    <r>
      <t>18</t>
    </r>
    <r>
      <rPr>
        <sz val="13"/>
        <rFont val="Times New Roman"/>
        <family val="1"/>
      </rPr>
      <t>/</t>
    </r>
    <r>
      <rPr>
        <sz val="13"/>
        <color indexed="51"/>
        <rFont val="Times New Roman"/>
        <family val="1"/>
      </rPr>
      <t>35</t>
    </r>
    <r>
      <rPr>
        <sz val="13"/>
        <rFont val="Times New Roman"/>
        <family val="1"/>
      </rPr>
      <t>/</t>
    </r>
    <r>
      <rPr>
        <sz val="13"/>
        <color indexed="10"/>
        <rFont val="Times New Roman"/>
        <family val="1"/>
      </rPr>
      <t>53</t>
    </r>
  </si>
  <si>
    <t>Warmage</t>
  </si>
  <si>
    <t>Master Specialist</t>
  </si>
  <si>
    <t>Ultimate Magus</t>
  </si>
  <si>
    <t>1st:  Extend Spell</t>
  </si>
  <si>
    <t>3rd:  Spell Focus (Evocation)</t>
  </si>
  <si>
    <t>Skill Focus (Spellcraft)</t>
  </si>
  <si>
    <t>Gnome Hammer treated as martial</t>
  </si>
  <si>
    <t>Auran, Ignan, Giant, Goblin, Orc</t>
  </si>
  <si>
    <t>Undercommon, Abyssal</t>
  </si>
  <si>
    <t>Gnomish, Common, Draconic,</t>
  </si>
  <si>
    <t>Elvish, Aquan, Terran, Dwarven,</t>
  </si>
  <si>
    <t>Speak Language:  Abyssal</t>
  </si>
  <si>
    <t>Speak Language:  Aquan</t>
  </si>
  <si>
    <t>Speak Language:  Auran</t>
  </si>
  <si>
    <t>Speak Language:  Dwarven</t>
  </si>
  <si>
    <t>Speak Language:  Undercommon</t>
  </si>
  <si>
    <t>Speak Language:  Terran</t>
  </si>
  <si>
    <t>Speak Language:  Giant</t>
  </si>
  <si>
    <t>Speak Language:  Goblin</t>
  </si>
  <si>
    <t>Speak Language:  Ignan</t>
  </si>
  <si>
    <t>Speak Language:  Orc</t>
  </si>
  <si>
    <t>Warmage 1</t>
  </si>
  <si>
    <t>Master Specialist 1</t>
  </si>
  <si>
    <t>Ultimate Magus 1</t>
  </si>
  <si>
    <t>Ultimate Magus 2</t>
  </si>
  <si>
    <t>Craft:  [type]</t>
  </si>
  <si>
    <t>Perform:    [type]</t>
  </si>
  <si>
    <t>Charisma Bonus</t>
  </si>
  <si>
    <t>Warmage Spells</t>
  </si>
  <si>
    <t>Warmage Spells by Level</t>
  </si>
  <si>
    <t>Evoker Spells by Level</t>
  </si>
  <si>
    <t>6th:  Practiced Spellcaster (Warmage)</t>
  </si>
  <si>
    <t>Base</t>
  </si>
  <si>
    <t>Spell Effects</t>
  </si>
  <si>
    <t>CL</t>
  </si>
  <si>
    <t>CROSS-CLASS SKILL</t>
  </si>
  <si>
    <t>Daily Slots</t>
  </si>
  <si>
    <t>Magic Missile</t>
  </si>
  <si>
    <t>Unseen Servant</t>
  </si>
  <si>
    <t>Greater Mage Hand</t>
  </si>
  <si>
    <t>Obscuring Mist</t>
  </si>
  <si>
    <t>Tenser’s Floating Disc</t>
  </si>
  <si>
    <t>Grease</t>
  </si>
  <si>
    <t>Flaming Sphere</t>
  </si>
  <si>
    <t>Glitterdust</t>
  </si>
  <si>
    <t>Invisibility</t>
  </si>
  <si>
    <t>Fireball</t>
  </si>
  <si>
    <t>Wind Wall</t>
  </si>
  <si>
    <t>Dispel Magic</t>
  </si>
  <si>
    <t>Fly</t>
  </si>
  <si>
    <t>Slow</t>
  </si>
  <si>
    <t>Stinking Cloud</t>
  </si>
  <si>
    <t>Cat’s Grace</t>
  </si>
  <si>
    <t>Mirror Image</t>
  </si>
  <si>
    <t>Resist Energy</t>
  </si>
  <si>
    <t>Scorching Ray</t>
  </si>
  <si>
    <t>Protection from Arrows</t>
  </si>
  <si>
    <t>Summon Monster II</t>
  </si>
  <si>
    <t>Mount</t>
  </si>
  <si>
    <t>Enlarge Person</t>
  </si>
  <si>
    <t>Reduce Person</t>
  </si>
  <si>
    <t>Expeditious Retreat</t>
  </si>
  <si>
    <t>Comprehend Languages</t>
  </si>
  <si>
    <t>V S F/DF</t>
  </si>
  <si>
    <t>Magic Circle vs. Evil</t>
  </si>
  <si>
    <t>M</t>
  </si>
  <si>
    <t>10’ radius</t>
  </si>
  <si>
    <t>30’ radius</t>
  </si>
  <si>
    <t>Gedlee’s Electric Loop</t>
  </si>
  <si>
    <t>Player’s Guide to Faerûn</t>
  </si>
  <si>
    <t>Prsnl./Tch.</t>
  </si>
  <si>
    <t>V S DF</t>
  </si>
  <si>
    <t>1 FR</t>
  </si>
  <si>
    <t>Summon Monster III</t>
  </si>
  <si>
    <t>400’ + 40’/lvl</t>
  </si>
  <si>
    <t>2 hrs/lvl</t>
  </si>
  <si>
    <t>Complete Arcane</t>
  </si>
  <si>
    <t>Greater Mage Armor</t>
  </si>
  <si>
    <t>Phantom Steed</t>
  </si>
  <si>
    <t>10 minutes</t>
  </si>
  <si>
    <t>0’</t>
  </si>
  <si>
    <t>Heart of Water</t>
  </si>
  <si>
    <t>Complete Mage</t>
  </si>
  <si>
    <t>Bear’s Endurance</t>
  </si>
  <si>
    <t>Scroll of Daylight</t>
  </si>
  <si>
    <t>Sonic Blast</t>
  </si>
  <si>
    <t>Blast of Force</t>
  </si>
  <si>
    <t>Lightning Bolt</t>
  </si>
  <si>
    <t>120’</t>
  </si>
  <si>
    <t>Dagger</t>
  </si>
  <si>
    <t>19-20, x2</t>
  </si>
  <si>
    <t>Prcg/Slsh</t>
  </si>
  <si>
    <t>SF</t>
  </si>
  <si>
    <t>Ultimate Magus 3</t>
  </si>
  <si>
    <t>Augmented Casting</t>
  </si>
  <si>
    <t>Heart of Earth</t>
  </si>
  <si>
    <t>Vortex of Teeth</t>
  </si>
  <si>
    <t>Ring of Wizardry I</t>
  </si>
  <si>
    <t>Dimension Door</t>
  </si>
  <si>
    <t>Invisibility, Greater</t>
  </si>
  <si>
    <t>Ultimate Magus 4</t>
  </si>
  <si>
    <t>Greater Invisibility</t>
  </si>
  <si>
    <t>Expanded Spell Knowledge (1st:  Blast of Force)</t>
  </si>
  <si>
    <t>Expanded Spell Knowledge (2nd:  )</t>
  </si>
  <si>
    <t>Bypass Spell Resistance</t>
  </si>
  <si>
    <t>Warmage Features</t>
  </si>
  <si>
    <t>Armored Mage (Light)</t>
  </si>
  <si>
    <t xml:space="preserve">Warmage Edge </t>
  </si>
  <si>
    <t>Simple Weapons, Light Armor</t>
  </si>
  <si>
    <t>Ultimate Magus 5</t>
  </si>
  <si>
    <t>Wealth Cap (10):</t>
  </si>
  <si>
    <t>Displacer Form</t>
  </si>
  <si>
    <t>Force Missiles</t>
  </si>
  <si>
    <t>Jet of Steam</t>
  </si>
  <si>
    <t>Arcane Turmoil</t>
  </si>
  <si>
    <t>Heart of Air</t>
  </si>
  <si>
    <t>Luminous Swarm</t>
  </si>
  <si>
    <t>Chain Missile</t>
  </si>
  <si>
    <t>Resonating Bolt</t>
  </si>
  <si>
    <t>Scintillating Sphere</t>
  </si>
  <si>
    <t>Ring of Wizardry</t>
  </si>
  <si>
    <t>Ultimate Magus Features</t>
  </si>
  <si>
    <t>Master Specialist Features</t>
  </si>
  <si>
    <t>Wand of Monster Summoning III</t>
  </si>
  <si>
    <t>Greater Crystal of Illumination</t>
  </si>
  <si>
    <t>Glitterdust Scrolls</t>
  </si>
  <si>
    <t>Lesser Restoration Potions</t>
  </si>
  <si>
    <t>Heart of Water Scrolls</t>
  </si>
  <si>
    <t>Haste Scrolls</t>
  </si>
  <si>
    <t>Daylight Scrolls</t>
  </si>
  <si>
    <t>Heart of Earth Scrolls</t>
  </si>
  <si>
    <t>Heart of Air Scrolls</t>
  </si>
  <si>
    <t>Gust of Wind Scrolls</t>
  </si>
  <si>
    <t>See Invisibility Scrolls</t>
  </si>
  <si>
    <t>Greater Mage Armor Scrolls</t>
  </si>
  <si>
    <t>Metamagic Wand of Silence, Lesser</t>
  </si>
  <si>
    <t>Flaming Sphere (elec)</t>
  </si>
  <si>
    <t>Fireball (electric)</t>
  </si>
  <si>
    <t>9th:  Storm Bolt</t>
  </si>
  <si>
    <t>Practiced Spellcaster +4 included in Warmage bonus</t>
  </si>
  <si>
    <t>Arcane Spell Power +2</t>
  </si>
  <si>
    <t>Arcane Spell Power +2 included in bonuses above</t>
  </si>
  <si>
    <t>?</t>
  </si>
  <si>
    <t>30’ line</t>
  </si>
  <si>
    <t>Profession:  Sailor</t>
  </si>
  <si>
    <t>þ</t>
  </si>
  <si>
    <t>5 rounds</t>
  </si>
  <si>
    <t>5th-level Feat:  Energy Substitution</t>
  </si>
  <si>
    <t>44 charges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</si>
</sst>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8">
    <font>
      <sz val="12"/>
      <name val="Times New Roman"/>
    </font>
    <font>
      <sz val="12"/>
      <color theme="1"/>
      <name val="Times New Roman"/>
      <family val="2"/>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i/>
      <sz val="12"/>
      <color indexed="42"/>
      <name val="Times New Roman"/>
      <family val="1"/>
    </font>
    <font>
      <sz val="10"/>
      <name val="Arial"/>
      <family val="2"/>
    </font>
    <font>
      <sz val="12"/>
      <name val="Times New Roman"/>
      <family val="1"/>
      <charset val="1"/>
    </font>
    <font>
      <b/>
      <sz val="13"/>
      <color rgb="FF00CC00"/>
      <name val="Times New Roman"/>
      <family val="1"/>
    </font>
    <font>
      <sz val="13"/>
      <color rgb="FF0000FF"/>
      <name val="Times New Roman"/>
      <family val="1"/>
    </font>
    <font>
      <b/>
      <sz val="12"/>
      <color indexed="81"/>
      <name val="Times New Roman"/>
      <family val="1"/>
    </font>
    <font>
      <i/>
      <sz val="18"/>
      <color indexed="53"/>
      <name val="Times New Roman"/>
      <family val="1"/>
    </font>
    <font>
      <b/>
      <sz val="13"/>
      <color rgb="FF0000FF"/>
      <name val="Times New Roman"/>
      <family val="1"/>
    </font>
    <font>
      <i/>
      <sz val="22"/>
      <color rgb="FFFFC000"/>
      <name val="Times New Roman"/>
      <family val="1"/>
    </font>
    <font>
      <b/>
      <sz val="13"/>
      <color rgb="FFFFC000"/>
      <name val="Times New Roman"/>
      <family val="1"/>
    </font>
    <font>
      <sz val="13"/>
      <color rgb="FFFFC000"/>
      <name val="Times New Roman"/>
      <family val="1"/>
    </font>
    <font>
      <i/>
      <sz val="18"/>
      <color rgb="FF7030A0"/>
      <name val="Times New Roman"/>
      <family val="1"/>
    </font>
    <font>
      <b/>
      <sz val="12"/>
      <color rgb="FFFFC000"/>
      <name val="Times New Roman"/>
      <family val="1"/>
    </font>
    <font>
      <sz val="12"/>
      <color rgb="FFFFC000"/>
      <name val="Times New Roman"/>
      <family val="1"/>
    </font>
    <font>
      <b/>
      <sz val="13"/>
      <color rgb="FF00B050"/>
      <name val="Times New Roman"/>
      <family val="1"/>
    </font>
    <font>
      <b/>
      <i/>
      <sz val="12"/>
      <color indexed="81"/>
      <name val="Times New Roman"/>
      <family val="1"/>
    </font>
    <font>
      <i/>
      <sz val="18"/>
      <color indexed="20"/>
      <name val="Times New Roman"/>
      <family val="1"/>
    </font>
    <font>
      <i/>
      <sz val="12"/>
      <color indexed="81"/>
      <name val="Times New Roman"/>
      <family val="1"/>
    </font>
    <font>
      <b/>
      <sz val="13"/>
      <color rgb="FFFF0000"/>
      <name val="Times New Roman"/>
      <family val="1"/>
    </font>
    <font>
      <b/>
      <sz val="13"/>
      <color rgb="FF7030A0"/>
      <name val="Times New Roman"/>
      <family val="1"/>
    </font>
    <font>
      <i/>
      <sz val="18"/>
      <color indexed="10"/>
      <name val="Times New Roman"/>
      <family val="1"/>
    </font>
    <font>
      <i/>
      <sz val="18"/>
      <color rgb="FFFFC000"/>
      <name val="Times New Roman"/>
      <family val="1"/>
    </font>
    <font>
      <i/>
      <sz val="18"/>
      <color indexed="57"/>
      <name val="Times New Roman"/>
      <family val="1"/>
    </font>
    <font>
      <i/>
      <sz val="12"/>
      <color rgb="FFFF0000"/>
      <name val="Times New Roman"/>
      <family val="1"/>
    </font>
    <font>
      <b/>
      <sz val="12"/>
      <color rgb="FFFF0000"/>
      <name val="Times New Roman"/>
      <family val="1"/>
    </font>
    <font>
      <i/>
      <sz val="12"/>
      <color rgb="FF7030A0"/>
      <name val="Times New Roman"/>
      <family val="1"/>
    </font>
    <font>
      <sz val="12"/>
      <name val="Wingdings"/>
      <charset val="2"/>
    </font>
    <font>
      <b/>
      <sz val="12"/>
      <color theme="0"/>
      <name val="Times New Roman"/>
      <family val="1"/>
    </font>
    <font>
      <b/>
      <sz val="12"/>
      <color rgb="FF7030A0"/>
      <name val="Times New Roman"/>
      <family val="1"/>
    </font>
    <font>
      <i/>
      <sz val="14"/>
      <color rgb="FFFF0000"/>
      <name val="Times New Roman"/>
      <family val="1"/>
    </font>
    <font>
      <i/>
      <sz val="14"/>
      <color rgb="FF7030A0"/>
      <name val="Times New Roman"/>
      <family val="1"/>
    </font>
    <font>
      <sz val="12"/>
      <color theme="0"/>
      <name val="Times New Roman"/>
      <family val="1"/>
    </font>
    <font>
      <sz val="13"/>
      <color rgb="FFFF0000"/>
      <name val="Times New Roman"/>
      <family val="1"/>
    </font>
  </fonts>
  <fills count="19">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11"/>
        <bgColor indexed="64"/>
      </patternFill>
    </fill>
    <fill>
      <patternFill patternType="solid">
        <fgColor rgb="FFCCFFCC"/>
        <bgColor indexed="64"/>
      </patternFill>
    </fill>
    <fill>
      <patternFill patternType="solid">
        <fgColor rgb="FFFF0000"/>
        <bgColor indexed="64"/>
      </patternFill>
    </fill>
    <fill>
      <patternFill patternType="solid">
        <fgColor theme="7" tint="0.39997558519241921"/>
        <bgColor indexed="64"/>
      </patternFill>
    </fill>
    <fill>
      <patternFill patternType="solid">
        <fgColor theme="0" tint="-0.249977111117893"/>
        <bgColor indexed="64"/>
      </patternFill>
    </fill>
    <fill>
      <patternFill patternType="solid">
        <fgColor rgb="FF7030A0"/>
        <bgColor indexed="64"/>
      </patternFill>
    </fill>
    <fill>
      <patternFill patternType="solid">
        <fgColor theme="0" tint="-4.9989318521683403E-2"/>
        <bgColor indexed="64"/>
      </patternFill>
    </fill>
    <fill>
      <patternFill patternType="solid">
        <fgColor indexed="46"/>
        <bgColor indexed="64"/>
      </patternFill>
    </fill>
    <fill>
      <patternFill patternType="solid">
        <fgColor indexed="42"/>
        <bgColor indexed="64"/>
      </patternFill>
    </fill>
    <fill>
      <patternFill patternType="solid">
        <fgColor rgb="FFFFFF00"/>
        <bgColor indexed="64"/>
      </patternFill>
    </fill>
    <fill>
      <patternFill patternType="solid">
        <fgColor rgb="FFFFC000"/>
        <bgColor indexed="64"/>
      </patternFill>
    </fill>
    <fill>
      <patternFill patternType="solid">
        <fgColor rgb="FF00FF00"/>
        <bgColor indexed="64"/>
      </patternFill>
    </fill>
    <fill>
      <patternFill patternType="solid">
        <fgColor rgb="FF6600CC"/>
        <bgColor indexed="64"/>
      </patternFill>
    </fill>
    <fill>
      <patternFill patternType="solid">
        <fgColor rgb="FFCCFFCC"/>
        <bgColor indexed="55"/>
      </patternFill>
    </fill>
  </fills>
  <borders count="135">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style="thin">
        <color indexed="64"/>
      </top>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right style="thin">
        <color indexed="64"/>
      </right>
      <top style="thin">
        <color indexed="64"/>
      </top>
      <bottom style="double">
        <color indexed="64"/>
      </bottom>
      <diagonal/>
    </border>
    <border>
      <left style="double">
        <color indexed="64"/>
      </left>
      <right style="double">
        <color indexed="64"/>
      </right>
      <top style="double">
        <color indexed="64"/>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double">
        <color indexed="64"/>
      </bottom>
      <diagonal/>
    </border>
    <border>
      <left style="double">
        <color indexed="64"/>
      </left>
      <right style="thin">
        <color indexed="64"/>
      </right>
      <top style="thin">
        <color indexed="64"/>
      </top>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thin">
        <color indexed="64"/>
      </left>
      <right/>
      <top style="thin">
        <color indexed="64"/>
      </top>
      <bottom/>
      <diagonal/>
    </border>
    <border>
      <left/>
      <right style="double">
        <color indexed="64"/>
      </right>
      <top style="thin">
        <color indexed="64"/>
      </top>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thin">
        <color indexed="64"/>
      </left>
      <right style="double">
        <color indexed="64"/>
      </right>
      <top style="thin">
        <color indexed="64"/>
      </top>
      <bottom/>
      <diagonal/>
    </border>
    <border>
      <left style="double">
        <color indexed="64"/>
      </left>
      <right style="hair">
        <color indexed="64"/>
      </right>
      <top style="hair">
        <color indexed="64"/>
      </top>
      <bottom style="hair">
        <color indexed="64"/>
      </bottom>
      <diagonal/>
    </border>
    <border>
      <left style="double">
        <color indexed="64"/>
      </left>
      <right/>
      <top/>
      <bottom style="thin">
        <color indexed="64"/>
      </bottom>
      <diagonal/>
    </border>
    <border>
      <left style="thin">
        <color indexed="64"/>
      </left>
      <right style="thin">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medium">
        <color indexed="64"/>
      </right>
      <top/>
      <bottom style="thin">
        <color indexed="64"/>
      </bottom>
      <diagonal/>
    </border>
    <border>
      <left/>
      <right style="double">
        <color indexed="64"/>
      </right>
      <top/>
      <bottom style="thin">
        <color indexed="64"/>
      </bottom>
      <diagonal/>
    </border>
    <border>
      <left style="double">
        <color indexed="64"/>
      </left>
      <right/>
      <top style="double">
        <color indexed="64"/>
      </top>
      <bottom style="thick">
        <color rgb="FF009900"/>
      </bottom>
      <diagonal/>
    </border>
    <border>
      <left/>
      <right/>
      <top style="double">
        <color indexed="64"/>
      </top>
      <bottom style="thick">
        <color rgb="FF009900"/>
      </bottom>
      <diagonal/>
    </border>
    <border>
      <left style="double">
        <color indexed="64"/>
      </left>
      <right style="double">
        <color indexed="64"/>
      </right>
      <top style="double">
        <color indexed="64"/>
      </top>
      <bottom style="hair">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right style="hair">
        <color indexed="64"/>
      </right>
      <top style="hair">
        <color indexed="64"/>
      </top>
      <bottom style="hair">
        <color indexed="64"/>
      </bottom>
      <diagonal/>
    </border>
    <border>
      <left/>
      <right style="hair">
        <color indexed="64"/>
      </right>
      <top style="hair">
        <color indexed="64"/>
      </top>
      <bottom style="double">
        <color indexed="64"/>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thin">
        <color auto="1"/>
      </left>
      <right style="medium">
        <color auto="1"/>
      </right>
      <top style="double">
        <color auto="1"/>
      </top>
      <bottom style="thin">
        <color auto="1"/>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medium">
        <color indexed="64"/>
      </left>
      <right style="medium">
        <color indexed="64"/>
      </right>
      <top style="double">
        <color indexed="64"/>
      </top>
      <bottom style="thin">
        <color indexed="64"/>
      </bottom>
      <diagonal/>
    </border>
    <border>
      <left style="double">
        <color indexed="64"/>
      </left>
      <right/>
      <top style="thin">
        <color indexed="64"/>
      </top>
      <bottom/>
      <diagonal/>
    </border>
    <border>
      <left style="double">
        <color indexed="64"/>
      </left>
      <right style="double">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double">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double">
        <color indexed="64"/>
      </right>
      <top style="medium">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style="double">
        <color indexed="64"/>
      </right>
      <top style="hair">
        <color indexed="64"/>
      </top>
      <bottom style="double">
        <color indexed="64"/>
      </bottom>
      <diagonal/>
    </border>
    <border>
      <left/>
      <right/>
      <top style="double">
        <color indexed="64"/>
      </top>
      <bottom style="medium">
        <color indexed="64"/>
      </bottom>
      <diagonal/>
    </border>
    <border>
      <left/>
      <right/>
      <top style="thin">
        <color indexed="64"/>
      </top>
      <bottom/>
      <diagonal/>
    </border>
    <border>
      <left/>
      <right/>
      <top style="hair">
        <color indexed="64"/>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hair">
        <color indexed="64"/>
      </right>
      <top style="medium">
        <color indexed="64"/>
      </top>
      <bottom style="hair">
        <color indexed="64"/>
      </bottom>
      <diagonal/>
    </border>
    <border>
      <left style="hair">
        <color indexed="64"/>
      </left>
      <right style="hair">
        <color indexed="64"/>
      </right>
      <top style="hair">
        <color indexed="64"/>
      </top>
      <bottom/>
      <diagonal/>
    </border>
    <border>
      <left style="double">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double">
        <color indexed="64"/>
      </bottom>
      <diagonal/>
    </border>
    <border>
      <left/>
      <right style="thin">
        <color indexed="64"/>
      </right>
      <top style="hair">
        <color indexed="64"/>
      </top>
      <bottom style="double">
        <color indexed="64"/>
      </bottom>
      <diagonal/>
    </border>
    <border>
      <left style="medium">
        <color auto="1"/>
      </left>
      <right style="thin">
        <color auto="1"/>
      </right>
      <top style="double">
        <color auto="1"/>
      </top>
      <bottom style="thin">
        <color indexed="64"/>
      </bottom>
      <diagonal/>
    </border>
    <border>
      <left/>
      <right style="medium">
        <color auto="1"/>
      </right>
      <top style="thin">
        <color indexed="64"/>
      </top>
      <bottom style="double">
        <color indexed="64"/>
      </bottom>
      <diagonal/>
    </border>
    <border>
      <left style="double">
        <color indexed="64"/>
      </left>
      <right style="hair">
        <color indexed="64"/>
      </right>
      <top style="hair">
        <color indexed="64"/>
      </top>
      <bottom/>
      <diagonal/>
    </border>
    <border>
      <left style="hair">
        <color indexed="64"/>
      </left>
      <right style="double">
        <color indexed="64"/>
      </right>
      <top style="hair">
        <color indexed="64"/>
      </top>
      <bottom/>
      <diagonal/>
    </border>
    <border>
      <left style="thin">
        <color indexed="64"/>
      </left>
      <right style="double">
        <color indexed="64"/>
      </right>
      <top style="hair">
        <color indexed="64"/>
      </top>
      <bottom style="double">
        <color indexed="64"/>
      </bottom>
      <diagonal/>
    </border>
    <border>
      <left/>
      <right style="double">
        <color indexed="64"/>
      </right>
      <top style="double">
        <color indexed="64"/>
      </top>
      <bottom style="thick">
        <color rgb="FF009900"/>
      </bottom>
      <diagonal/>
    </border>
    <border>
      <left style="double">
        <color indexed="64"/>
      </left>
      <right style="double">
        <color indexed="64"/>
      </right>
      <top style="thin">
        <color indexed="64"/>
      </top>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double">
        <color indexed="64"/>
      </right>
      <top/>
      <bottom style="hair">
        <color indexed="64"/>
      </bottom>
      <diagonal/>
    </border>
    <border>
      <left style="double">
        <color indexed="64"/>
      </left>
      <right style="thin">
        <color indexed="64"/>
      </right>
      <top style="thin">
        <color auto="1"/>
      </top>
      <bottom style="hair">
        <color indexed="64"/>
      </bottom>
      <diagonal/>
    </border>
    <border>
      <left/>
      <right/>
      <top style="thin">
        <color auto="1"/>
      </top>
      <bottom style="hair">
        <color indexed="64"/>
      </bottom>
      <diagonal/>
    </border>
    <border>
      <left style="thin">
        <color indexed="64"/>
      </left>
      <right/>
      <top style="thin">
        <color auto="1"/>
      </top>
      <bottom style="hair">
        <color indexed="64"/>
      </bottom>
      <diagonal/>
    </border>
    <border>
      <left/>
      <right style="double">
        <color indexed="64"/>
      </right>
      <top style="thin">
        <color auto="1"/>
      </top>
      <bottom style="hair">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double">
        <color indexed="64"/>
      </right>
      <top style="thin">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double">
        <color indexed="64"/>
      </right>
      <top style="hair">
        <color indexed="64"/>
      </top>
      <bottom/>
      <diagonal/>
    </border>
  </borders>
  <cellStyleXfs count="11">
    <xf numFmtId="0" fontId="0" fillId="0" borderId="0"/>
    <xf numFmtId="0" fontId="33" fillId="0" borderId="0" applyNumberFormat="0" applyFill="0" applyBorder="0" applyAlignment="0" applyProtection="0">
      <alignment vertical="top"/>
      <protection locked="0"/>
    </xf>
    <xf numFmtId="9" fontId="2" fillId="0" borderId="0" applyFont="0" applyFill="0" applyBorder="0" applyAlignment="0" applyProtection="0"/>
    <xf numFmtId="9" fontId="5" fillId="0" borderId="0" applyFont="0" applyFill="0" applyBorder="0" applyAlignment="0" applyProtection="0"/>
    <xf numFmtId="0" fontId="36" fillId="0" borderId="0"/>
    <xf numFmtId="0" fontId="2" fillId="0" borderId="0"/>
    <xf numFmtId="0" fontId="37" fillId="0" borderId="0"/>
    <xf numFmtId="0" fontId="1" fillId="0" borderId="0"/>
    <xf numFmtId="0" fontId="36" fillId="0" borderId="0" applyFill="0" applyBorder="0"/>
    <xf numFmtId="0" fontId="2" fillId="0" borderId="0"/>
    <xf numFmtId="9" fontId="2" fillId="0" borderId="0" applyFont="0" applyFill="0" applyBorder="0" applyAlignment="0" applyProtection="0"/>
  </cellStyleXfs>
  <cellXfs count="523">
    <xf numFmtId="0" fontId="0" fillId="0" borderId="0" xfId="0"/>
    <xf numFmtId="0" fontId="12" fillId="3" borderId="77" xfId="0" applyFont="1" applyFill="1" applyBorder="1" applyAlignment="1">
      <alignment horizontal="centerContinuous" vertical="center"/>
    </xf>
    <xf numFmtId="0" fontId="12" fillId="3" borderId="36" xfId="0" applyFont="1" applyFill="1" applyBorder="1" applyAlignment="1">
      <alignment horizontal="center" vertical="center"/>
    </xf>
    <xf numFmtId="0" fontId="12" fillId="3" borderId="36" xfId="0" applyFont="1" applyFill="1" applyBorder="1" applyAlignment="1">
      <alignment horizontal="center" vertical="center" wrapText="1"/>
    </xf>
    <xf numFmtId="0" fontId="12" fillId="3" borderId="36" xfId="0" applyNumberFormat="1" applyFont="1" applyFill="1" applyBorder="1" applyAlignment="1">
      <alignment horizontal="center" vertical="center" wrapText="1"/>
    </xf>
    <xf numFmtId="0" fontId="44" fillId="10" borderId="35" xfId="0" applyNumberFormat="1" applyFont="1" applyFill="1" applyBorder="1" applyAlignment="1">
      <alignment horizontal="center" vertical="center" wrapText="1"/>
    </xf>
    <xf numFmtId="0" fontId="12" fillId="3" borderId="78" xfId="0" applyFont="1" applyFill="1" applyBorder="1" applyAlignment="1">
      <alignment horizontal="center" vertical="center"/>
    </xf>
    <xf numFmtId="0" fontId="4" fillId="0" borderId="0" xfId="0" applyFont="1" applyBorder="1" applyAlignment="1">
      <alignment vertical="center"/>
    </xf>
    <xf numFmtId="0" fontId="2" fillId="8" borderId="84" xfId="0" applyFont="1" applyFill="1" applyBorder="1" applyAlignment="1">
      <alignment horizontal="center" vertical="center"/>
    </xf>
    <xf numFmtId="0" fontId="2" fillId="8" borderId="85" xfId="0" applyFont="1" applyFill="1" applyBorder="1" applyAlignment="1">
      <alignment horizontal="center" vertical="center"/>
    </xf>
    <xf numFmtId="0" fontId="2" fillId="8" borderId="85" xfId="0" quotePrefix="1" applyFont="1" applyFill="1" applyBorder="1" applyAlignment="1">
      <alignment horizontal="center" vertical="center" wrapText="1"/>
    </xf>
    <xf numFmtId="49" fontId="2" fillId="8" borderId="85" xfId="2" applyNumberFormat="1" applyFont="1" applyFill="1" applyBorder="1" applyAlignment="1">
      <alignment horizontal="center" vertical="center"/>
    </xf>
    <xf numFmtId="0" fontId="2" fillId="8" borderId="85" xfId="0" applyFont="1" applyFill="1" applyBorder="1" applyAlignment="1">
      <alignment horizontal="center" vertical="center" shrinkToFit="1"/>
    </xf>
    <xf numFmtId="164" fontId="2" fillId="8" borderId="85" xfId="0" applyNumberFormat="1" applyFont="1" applyFill="1" applyBorder="1" applyAlignment="1">
      <alignment horizontal="center" vertical="center"/>
    </xf>
    <xf numFmtId="9" fontId="7" fillId="0" borderId="26" xfId="10" applyFont="1" applyFill="1" applyBorder="1" applyAlignment="1">
      <alignment horizontal="center" vertical="center" shrinkToFit="1"/>
    </xf>
    <xf numFmtId="9" fontId="7" fillId="0" borderId="26" xfId="2" applyFont="1" applyFill="1" applyBorder="1" applyAlignment="1">
      <alignment horizontal="center" vertical="center" shrinkToFit="1"/>
    </xf>
    <xf numFmtId="0" fontId="7" fillId="0" borderId="26" xfId="2" applyNumberFormat="1" applyFont="1" applyFill="1" applyBorder="1" applyAlignment="1">
      <alignment horizontal="center" vertical="center" shrinkToFit="1"/>
    </xf>
    <xf numFmtId="9" fontId="7" fillId="0" borderId="15" xfId="2" applyFont="1" applyFill="1" applyBorder="1" applyAlignment="1">
      <alignment horizontal="center" vertical="center" shrinkToFit="1"/>
    </xf>
    <xf numFmtId="0" fontId="7" fillId="0" borderId="25" xfId="0" applyFont="1" applyFill="1" applyBorder="1" applyAlignment="1">
      <alignment horizontal="center" vertical="center" shrinkToFit="1"/>
    </xf>
    <xf numFmtId="0" fontId="7" fillId="0" borderId="27" xfId="0" applyNumberFormat="1" applyFont="1" applyFill="1" applyBorder="1" applyAlignment="1">
      <alignment horizontal="center" vertical="center" wrapText="1"/>
    </xf>
    <xf numFmtId="9" fontId="7" fillId="0" borderId="25" xfId="2" applyFont="1" applyFill="1" applyBorder="1" applyAlignment="1">
      <alignment horizontal="center" vertical="center" shrinkToFit="1"/>
    </xf>
    <xf numFmtId="9" fontId="7" fillId="0" borderId="46" xfId="2" applyFont="1" applyFill="1" applyBorder="1" applyAlignment="1">
      <alignment horizontal="center" vertical="center" shrinkToFit="1"/>
    </xf>
    <xf numFmtId="0" fontId="2" fillId="0" borderId="85" xfId="0" applyFont="1" applyFill="1" applyBorder="1" applyAlignment="1">
      <alignment horizontal="center" vertical="center"/>
    </xf>
    <xf numFmtId="0" fontId="2" fillId="0" borderId="85" xfId="0" quotePrefix="1" applyFont="1" applyFill="1" applyBorder="1" applyAlignment="1">
      <alignment horizontal="center" vertical="center" wrapText="1"/>
    </xf>
    <xf numFmtId="49" fontId="2" fillId="0" borderId="85" xfId="2" applyNumberFormat="1" applyFont="1" applyFill="1" applyBorder="1" applyAlignment="1">
      <alignment horizontal="center" vertical="center"/>
    </xf>
    <xf numFmtId="0" fontId="2" fillId="0" borderId="85" xfId="0" applyFont="1" applyFill="1" applyBorder="1" applyAlignment="1">
      <alignment horizontal="center" vertical="center" shrinkToFit="1"/>
    </xf>
    <xf numFmtId="164" fontId="2" fillId="0" borderId="85" xfId="0" applyNumberFormat="1" applyFont="1" applyFill="1" applyBorder="1" applyAlignment="1">
      <alignment horizontal="center" vertical="center"/>
    </xf>
    <xf numFmtId="0" fontId="2" fillId="0" borderId="88" xfId="0" applyFont="1" applyFill="1" applyBorder="1" applyAlignment="1">
      <alignment horizontal="center" vertical="center"/>
    </xf>
    <xf numFmtId="0" fontId="2" fillId="0" borderId="89" xfId="0" applyFont="1" applyFill="1" applyBorder="1" applyAlignment="1">
      <alignment horizontal="center" vertical="center"/>
    </xf>
    <xf numFmtId="0" fontId="5" fillId="0" borderId="89" xfId="0" quotePrefix="1" applyFont="1" applyFill="1" applyBorder="1" applyAlignment="1">
      <alignment horizontal="center" vertical="center" wrapText="1"/>
    </xf>
    <xf numFmtId="49" fontId="2" fillId="0" borderId="89" xfId="2" applyNumberFormat="1" applyFont="1" applyFill="1" applyBorder="1" applyAlignment="1">
      <alignment horizontal="center" vertical="center"/>
    </xf>
    <xf numFmtId="0" fontId="2" fillId="0" borderId="89" xfId="0" applyFont="1" applyFill="1" applyBorder="1" applyAlignment="1">
      <alignment horizontal="center" vertical="center" shrinkToFit="1"/>
    </xf>
    <xf numFmtId="164" fontId="2" fillId="0" borderId="89" xfId="0" applyNumberFormat="1" applyFont="1" applyFill="1" applyBorder="1" applyAlignment="1">
      <alignment horizontal="center" vertical="center"/>
    </xf>
    <xf numFmtId="0" fontId="2" fillId="0" borderId="87" xfId="0" quotePrefix="1" applyFont="1" applyBorder="1" applyAlignment="1">
      <alignment horizontal="center" vertical="center"/>
    </xf>
    <xf numFmtId="1" fontId="5" fillId="0" borderId="90" xfId="0" applyNumberFormat="1" applyFont="1" applyFill="1" applyBorder="1" applyAlignment="1">
      <alignment horizontal="center" vertical="center"/>
    </xf>
    <xf numFmtId="0" fontId="2" fillId="0" borderId="114" xfId="0" quotePrefix="1" applyFont="1" applyFill="1" applyBorder="1" applyAlignment="1">
      <alignment horizontal="center" vertical="center"/>
    </xf>
    <xf numFmtId="0" fontId="7" fillId="0" borderId="27" xfId="0" quotePrefix="1" applyNumberFormat="1" applyFont="1" applyFill="1" applyBorder="1" applyAlignment="1">
      <alignment horizontal="center" vertical="center" wrapText="1"/>
    </xf>
    <xf numFmtId="0" fontId="3" fillId="0" borderId="0" xfId="0" applyFont="1" applyBorder="1" applyAlignment="1">
      <alignment horizontal="centerContinuous" vertical="center"/>
    </xf>
    <xf numFmtId="164" fontId="3" fillId="0" borderId="0" xfId="0" applyNumberFormat="1" applyFont="1" applyBorder="1" applyAlignment="1">
      <alignment horizontal="centerContinuous" vertical="center"/>
    </xf>
    <xf numFmtId="0" fontId="5" fillId="0" borderId="0" xfId="0" applyFont="1" applyBorder="1" applyAlignment="1">
      <alignment vertical="center"/>
    </xf>
    <xf numFmtId="0" fontId="21" fillId="3" borderId="35" xfId="0" applyFont="1" applyFill="1" applyBorder="1" applyAlignment="1">
      <alignment horizontal="center" vertical="center"/>
    </xf>
    <xf numFmtId="164" fontId="21" fillId="3" borderId="36" xfId="0" applyNumberFormat="1" applyFont="1" applyFill="1" applyBorder="1" applyAlignment="1">
      <alignment horizontal="center" vertical="center"/>
    </xf>
    <xf numFmtId="0" fontId="21" fillId="3" borderId="35" xfId="0" applyFont="1" applyFill="1" applyBorder="1" applyAlignment="1">
      <alignment horizontal="right" vertical="center"/>
    </xf>
    <xf numFmtId="0" fontId="21" fillId="3" borderId="37" xfId="0" applyFont="1" applyFill="1" applyBorder="1" applyAlignment="1">
      <alignment vertical="center"/>
    </xf>
    <xf numFmtId="0" fontId="5" fillId="0" borderId="0" xfId="0" applyFont="1" applyBorder="1" applyAlignment="1">
      <alignment horizontal="center" vertical="center"/>
    </xf>
    <xf numFmtId="0" fontId="2" fillId="0" borderId="95" xfId="0" applyFont="1" applyBorder="1" applyAlignment="1">
      <alignment horizontal="center" vertical="center" shrinkToFit="1"/>
    </xf>
    <xf numFmtId="0" fontId="2" fillId="0" borderId="99" xfId="0" applyFont="1" applyBorder="1" applyAlignment="1">
      <alignment horizontal="center" vertical="center" shrinkToFit="1"/>
    </xf>
    <xf numFmtId="164" fontId="2" fillId="0" borderId="43" xfId="0" applyNumberFormat="1" applyFont="1" applyBorder="1" applyAlignment="1">
      <alignment horizontal="center" vertical="center" shrinkToFit="1"/>
    </xf>
    <xf numFmtId="0" fontId="5" fillId="0" borderId="43" xfId="0" applyFont="1" applyBorder="1" applyAlignment="1">
      <alignment horizontal="left" vertical="center"/>
    </xf>
    <xf numFmtId="0" fontId="5" fillId="0" borderId="42" xfId="0" applyFont="1" applyBorder="1" applyAlignment="1">
      <alignment horizontal="left" vertical="center" shrinkToFit="1"/>
    </xf>
    <xf numFmtId="0" fontId="2" fillId="0" borderId="57" xfId="0" applyFont="1" applyFill="1" applyBorder="1" applyAlignment="1">
      <alignment horizontal="center" vertical="center" shrinkToFit="1"/>
    </xf>
    <xf numFmtId="0" fontId="2" fillId="0" borderId="71" xfId="0" applyFont="1" applyBorder="1" applyAlignment="1">
      <alignment horizontal="center" vertical="center" shrinkToFit="1"/>
    </xf>
    <xf numFmtId="164" fontId="2" fillId="0" borderId="38" xfId="0" applyNumberFormat="1" applyFont="1" applyBorder="1" applyAlignment="1">
      <alignment horizontal="center" vertical="center" shrinkToFit="1"/>
    </xf>
    <xf numFmtId="0" fontId="5" fillId="0" borderId="38" xfId="0" applyFont="1" applyBorder="1" applyAlignment="1">
      <alignment horizontal="left" vertical="center"/>
    </xf>
    <xf numFmtId="0" fontId="5" fillId="0" borderId="39" xfId="0" applyFont="1" applyBorder="1" applyAlignment="1">
      <alignment horizontal="left" vertical="center" shrinkToFit="1"/>
    </xf>
    <xf numFmtId="164" fontId="5" fillId="0" borderId="38" xfId="0" applyNumberFormat="1" applyFont="1" applyBorder="1" applyAlignment="1">
      <alignment horizontal="center" vertical="center" shrinkToFit="1"/>
    </xf>
    <xf numFmtId="0" fontId="2" fillId="0" borderId="96" xfId="0" applyFont="1" applyFill="1" applyBorder="1" applyAlignment="1">
      <alignment horizontal="center" vertical="center" shrinkToFit="1"/>
    </xf>
    <xf numFmtId="0" fontId="2" fillId="0" borderId="72" xfId="0" applyFont="1" applyBorder="1" applyAlignment="1">
      <alignment horizontal="center" vertical="center" shrinkToFit="1"/>
    </xf>
    <xf numFmtId="164" fontId="5" fillId="0" borderId="40" xfId="0" applyNumberFormat="1" applyFont="1" applyBorder="1" applyAlignment="1">
      <alignment horizontal="center" vertical="center" shrinkToFit="1"/>
    </xf>
    <xf numFmtId="0" fontId="5" fillId="0" borderId="40" xfId="0" applyFont="1" applyBorder="1" applyAlignment="1">
      <alignment horizontal="left" vertical="center"/>
    </xf>
    <xf numFmtId="0" fontId="5" fillId="0" borderId="41" xfId="0" applyFont="1" applyBorder="1" applyAlignment="1">
      <alignment horizontal="left" vertical="center" shrinkToFit="1"/>
    </xf>
    <xf numFmtId="164" fontId="3" fillId="0" borderId="0" xfId="0" applyNumberFormat="1" applyFont="1" applyBorder="1" applyAlignment="1">
      <alignment horizontal="centerContinuous" vertical="center" shrinkToFit="1"/>
    </xf>
    <xf numFmtId="0" fontId="3" fillId="0" borderId="0" xfId="0" applyFont="1" applyBorder="1" applyAlignment="1">
      <alignment horizontal="centerContinuous" vertical="center" shrinkToFit="1"/>
    </xf>
    <xf numFmtId="0" fontId="2" fillId="0" borderId="95" xfId="0" applyFont="1" applyFill="1" applyBorder="1" applyAlignment="1">
      <alignment horizontal="center" vertical="center" shrinkToFit="1"/>
    </xf>
    <xf numFmtId="164" fontId="5" fillId="0" borderId="43" xfId="0" applyNumberFormat="1" applyFont="1" applyBorder="1" applyAlignment="1">
      <alignment horizontal="center" vertical="center" shrinkToFit="1"/>
    </xf>
    <xf numFmtId="0" fontId="2" fillId="0" borderId="43" xfId="0" applyFont="1" applyBorder="1" applyAlignment="1">
      <alignment horizontal="left" vertical="center"/>
    </xf>
    <xf numFmtId="0" fontId="2" fillId="0" borderId="38" xfId="0" applyFont="1" applyBorder="1" applyAlignment="1">
      <alignment horizontal="center" vertical="center" shrinkToFit="1"/>
    </xf>
    <xf numFmtId="0" fontId="2" fillId="0" borderId="112" xfId="0" applyFont="1" applyFill="1" applyBorder="1" applyAlignment="1">
      <alignment horizontal="center" vertical="center" shrinkToFit="1"/>
    </xf>
    <xf numFmtId="0" fontId="2" fillId="0" borderId="100" xfId="0" applyFont="1" applyBorder="1" applyAlignment="1">
      <alignment horizontal="center" vertical="center" shrinkToFit="1"/>
    </xf>
    <xf numFmtId="164" fontId="5" fillId="0" borderId="100" xfId="0" applyNumberFormat="1" applyFont="1" applyBorder="1" applyAlignment="1">
      <alignment horizontal="center" vertical="center" shrinkToFit="1"/>
    </xf>
    <xf numFmtId="0" fontId="5" fillId="0" borderId="100" xfId="0" applyFont="1" applyBorder="1" applyAlignment="1">
      <alignment horizontal="left" vertical="center"/>
    </xf>
    <xf numFmtId="0" fontId="2" fillId="0" borderId="113" xfId="0" applyFont="1" applyBorder="1" applyAlignment="1">
      <alignment horizontal="left" vertical="center" shrinkToFit="1"/>
    </xf>
    <xf numFmtId="0" fontId="2" fillId="0" borderId="96" xfId="0" applyFont="1" applyBorder="1" applyAlignment="1">
      <alignment horizontal="center" vertical="center" shrinkToFit="1"/>
    </xf>
    <xf numFmtId="0" fontId="2" fillId="0" borderId="40" xfId="0" applyFont="1" applyBorder="1" applyAlignment="1">
      <alignment horizontal="center" vertical="center" shrinkToFit="1"/>
    </xf>
    <xf numFmtId="164" fontId="5" fillId="0" borderId="0" xfId="0" applyNumberFormat="1" applyFont="1" applyBorder="1" applyAlignment="1">
      <alignment horizontal="center" vertical="center"/>
    </xf>
    <xf numFmtId="0" fontId="21" fillId="7" borderId="17" xfId="0" applyFont="1" applyFill="1" applyBorder="1" applyAlignment="1">
      <alignment horizontal="center" vertical="center"/>
    </xf>
    <xf numFmtId="0" fontId="21" fillId="7" borderId="18" xfId="0" applyFont="1" applyFill="1" applyBorder="1" applyAlignment="1">
      <alignment horizontal="center" vertical="center"/>
    </xf>
    <xf numFmtId="49" fontId="21" fillId="7" borderId="18" xfId="0" applyNumberFormat="1" applyFont="1" applyFill="1" applyBorder="1" applyAlignment="1">
      <alignment horizontal="center" vertical="center"/>
    </xf>
    <xf numFmtId="0" fontId="21" fillId="7" borderId="22" xfId="0" applyFont="1" applyFill="1" applyBorder="1" applyAlignment="1">
      <alignment horizontal="center" vertical="center"/>
    </xf>
    <xf numFmtId="0" fontId="47" fillId="10" borderId="22" xfId="0" applyFont="1" applyFill="1" applyBorder="1" applyAlignment="1">
      <alignment horizontal="center" vertical="center"/>
    </xf>
    <xf numFmtId="0" fontId="21" fillId="7" borderId="19" xfId="0" applyFont="1" applyFill="1" applyBorder="1" applyAlignment="1">
      <alignment horizontal="center" vertical="center"/>
    </xf>
    <xf numFmtId="1" fontId="48" fillId="10" borderId="90" xfId="0" applyNumberFormat="1" applyFont="1" applyFill="1" applyBorder="1" applyAlignment="1">
      <alignment horizontal="center" vertical="center"/>
    </xf>
    <xf numFmtId="1" fontId="2" fillId="0" borderId="90" xfId="0" applyNumberFormat="1" applyFont="1" applyFill="1" applyBorder="1" applyAlignment="1">
      <alignment horizontal="center" vertical="center"/>
    </xf>
    <xf numFmtId="0" fontId="2" fillId="0" borderId="0" xfId="0" applyFont="1" applyBorder="1" applyAlignment="1">
      <alignment horizontal="center" vertical="center"/>
    </xf>
    <xf numFmtId="0" fontId="5" fillId="0" borderId="0" xfId="0" applyFont="1" applyBorder="1" applyAlignment="1">
      <alignment horizontal="centerContinuous" vertical="center"/>
    </xf>
    <xf numFmtId="0" fontId="21" fillId="7" borderId="22" xfId="0" applyFont="1" applyFill="1" applyBorder="1" applyAlignment="1">
      <alignment horizontal="centerContinuous" vertical="center"/>
    </xf>
    <xf numFmtId="0" fontId="21" fillId="7" borderId="92" xfId="0" applyFont="1" applyFill="1" applyBorder="1" applyAlignment="1">
      <alignment horizontal="centerContinuous" vertical="center"/>
    </xf>
    <xf numFmtId="0" fontId="21" fillId="7" borderId="48" xfId="0" applyFont="1" applyFill="1" applyBorder="1" applyAlignment="1">
      <alignment horizontal="centerContinuous" vertical="center"/>
    </xf>
    <xf numFmtId="0" fontId="2" fillId="0" borderId="89" xfId="0" quotePrefix="1" applyFont="1" applyFill="1" applyBorder="1" applyAlignment="1">
      <alignment horizontal="center" vertical="center"/>
    </xf>
    <xf numFmtId="9" fontId="5" fillId="0" borderId="89" xfId="0" applyNumberFormat="1" applyFont="1" applyFill="1" applyBorder="1" applyAlignment="1">
      <alignment horizontal="center" vertical="center"/>
    </xf>
    <xf numFmtId="164" fontId="2" fillId="0" borderId="90" xfId="0" applyNumberFormat="1" applyFont="1" applyFill="1" applyBorder="1" applyAlignment="1">
      <alignment horizontal="centerContinuous" vertical="center"/>
    </xf>
    <xf numFmtId="164" fontId="2" fillId="0" borderId="94" xfId="0" applyNumberFormat="1" applyFont="1" applyFill="1" applyBorder="1" applyAlignment="1">
      <alignment horizontal="centerContinuous" vertical="center"/>
    </xf>
    <xf numFmtId="0" fontId="5" fillId="0" borderId="91" xfId="0" applyFont="1" applyFill="1" applyBorder="1" applyAlignment="1">
      <alignment horizontal="centerContinuous" vertical="center"/>
    </xf>
    <xf numFmtId="0" fontId="18" fillId="0" borderId="0" xfId="0" applyFont="1" applyBorder="1" applyAlignment="1">
      <alignment horizontal="right" vertical="center"/>
    </xf>
    <xf numFmtId="0" fontId="21" fillId="7" borderId="20" xfId="0" applyFont="1" applyFill="1" applyBorder="1" applyAlignment="1">
      <alignment horizontal="centerContinuous" vertical="center"/>
    </xf>
    <xf numFmtId="0" fontId="21" fillId="7" borderId="21" xfId="0" applyFont="1" applyFill="1" applyBorder="1" applyAlignment="1">
      <alignment horizontal="centerContinuous" vertical="center"/>
    </xf>
    <xf numFmtId="0" fontId="2" fillId="0" borderId="101" xfId="0" applyFont="1" applyFill="1" applyBorder="1" applyAlignment="1">
      <alignment horizontal="centerContinuous" vertical="center"/>
    </xf>
    <xf numFmtId="0" fontId="2" fillId="0" borderId="102" xfId="0" applyFont="1" applyFill="1" applyBorder="1" applyAlignment="1">
      <alignment horizontal="centerContinuous" vertical="center"/>
    </xf>
    <xf numFmtId="0" fontId="2" fillId="0" borderId="86" xfId="0" applyFont="1" applyFill="1" applyBorder="1" applyAlignment="1">
      <alignment horizontal="centerContinuous" vertical="center"/>
    </xf>
    <xf numFmtId="49" fontId="2" fillId="0" borderId="86" xfId="0" applyNumberFormat="1" applyFont="1" applyFill="1" applyBorder="1" applyAlignment="1">
      <alignment horizontal="center" vertical="center"/>
    </xf>
    <xf numFmtId="49" fontId="2" fillId="0" borderId="86" xfId="0" applyNumberFormat="1" applyFont="1" applyFill="1" applyBorder="1" applyAlignment="1">
      <alignment horizontal="centerContinuous" vertical="center"/>
    </xf>
    <xf numFmtId="49" fontId="2" fillId="0" borderId="103" xfId="0" applyNumberFormat="1" applyFont="1" applyFill="1" applyBorder="1" applyAlignment="1">
      <alignment horizontal="centerContinuous" vertical="center"/>
    </xf>
    <xf numFmtId="0" fontId="2" fillId="0" borderId="104" xfId="0" applyFont="1" applyFill="1" applyBorder="1" applyAlignment="1">
      <alignment horizontal="centerContinuous" vertical="center"/>
    </xf>
    <xf numFmtId="0" fontId="2" fillId="0" borderId="83" xfId="0" applyFont="1" applyFill="1" applyBorder="1" applyAlignment="1">
      <alignment horizontal="centerContinuous" vertical="center"/>
    </xf>
    <xf numFmtId="0" fontId="2" fillId="0" borderId="107" xfId="0" applyFont="1" applyFill="1" applyBorder="1" applyAlignment="1">
      <alignment horizontal="centerContinuous" vertical="center"/>
    </xf>
    <xf numFmtId="0" fontId="2" fillId="0" borderId="108" xfId="0" applyFont="1" applyFill="1" applyBorder="1" applyAlignment="1">
      <alignment horizontal="centerContinuous" vertical="center"/>
    </xf>
    <xf numFmtId="0" fontId="5" fillId="0" borderId="109" xfId="0" applyFont="1" applyFill="1" applyBorder="1" applyAlignment="1">
      <alignment horizontal="centerContinuous" vertical="center"/>
    </xf>
    <xf numFmtId="0" fontId="5" fillId="0" borderId="90" xfId="0" applyFont="1" applyFill="1" applyBorder="1" applyAlignment="1">
      <alignment horizontal="centerContinuous" vertical="center"/>
    </xf>
    <xf numFmtId="49" fontId="2" fillId="0" borderId="89" xfId="0" applyNumberFormat="1" applyFont="1" applyFill="1" applyBorder="1" applyAlignment="1">
      <alignment horizontal="center" vertical="center"/>
    </xf>
    <xf numFmtId="49" fontId="2" fillId="0" borderId="90" xfId="0" applyNumberFormat="1" applyFont="1" applyFill="1" applyBorder="1" applyAlignment="1">
      <alignment horizontal="centerContinuous" vertical="center"/>
    </xf>
    <xf numFmtId="49" fontId="2" fillId="0" borderId="94" xfId="0" applyNumberFormat="1" applyFont="1" applyFill="1" applyBorder="1" applyAlignment="1">
      <alignment horizontal="centerContinuous" vertical="center"/>
    </xf>
    <xf numFmtId="0" fontId="21" fillId="7" borderId="97" xfId="0" applyFont="1" applyFill="1" applyBorder="1" applyAlignment="1">
      <alignment horizontal="center" vertical="center"/>
    </xf>
    <xf numFmtId="0" fontId="21" fillId="7" borderId="98" xfId="0" applyFont="1" applyFill="1" applyBorder="1" applyAlignment="1">
      <alignment horizontal="centerContinuous" vertical="center"/>
    </xf>
    <xf numFmtId="0" fontId="7" fillId="0" borderId="0" xfId="0" applyFont="1" applyFill="1" applyBorder="1" applyAlignment="1">
      <alignment horizontal="center" vertical="center" wrapText="1"/>
    </xf>
    <xf numFmtId="0" fontId="46" fillId="0" borderId="31" xfId="0" applyFont="1" applyBorder="1" applyAlignment="1">
      <alignment horizontal="centerContinuous" vertical="center"/>
    </xf>
    <xf numFmtId="0" fontId="7" fillId="0" borderId="0" xfId="0" applyFont="1" applyFill="1" applyBorder="1" applyAlignment="1">
      <alignment vertical="center" wrapText="1"/>
    </xf>
    <xf numFmtId="0" fontId="39" fillId="0" borderId="54" xfId="0" applyFont="1" applyFill="1" applyBorder="1" applyAlignment="1">
      <alignment horizontal="center" vertical="center" shrinkToFit="1"/>
    </xf>
    <xf numFmtId="0" fontId="39" fillId="0" borderId="55" xfId="0" applyFont="1" applyFill="1" applyBorder="1" applyAlignment="1">
      <alignment horizontal="center" vertical="center" shrinkToFit="1"/>
    </xf>
    <xf numFmtId="0" fontId="7" fillId="0" borderId="0" xfId="0" applyFont="1" applyFill="1" applyBorder="1" applyAlignment="1">
      <alignment horizontal="left" vertical="center" wrapText="1"/>
    </xf>
    <xf numFmtId="0" fontId="7" fillId="0" borderId="34" xfId="0" applyFont="1" applyFill="1" applyBorder="1" applyAlignment="1">
      <alignment horizontal="centerContinuous" vertical="center"/>
    </xf>
    <xf numFmtId="0" fontId="7" fillId="0" borderId="54" xfId="0" applyFont="1" applyFill="1" applyBorder="1" applyAlignment="1">
      <alignment horizontal="centerContinuous" vertical="center"/>
    </xf>
    <xf numFmtId="0" fontId="7" fillId="0" borderId="81" xfId="0" applyFont="1" applyFill="1" applyBorder="1" applyAlignment="1">
      <alignment horizontal="centerContinuous" vertical="center"/>
    </xf>
    <xf numFmtId="0" fontId="7" fillId="0" borderId="55" xfId="0" applyFont="1" applyFill="1" applyBorder="1" applyAlignment="1">
      <alignment horizontal="centerContinuous" vertical="center"/>
    </xf>
    <xf numFmtId="0" fontId="7" fillId="0" borderId="47" xfId="0" applyFont="1" applyFill="1" applyBorder="1" applyAlignment="1">
      <alignment horizontal="centerContinuous" vertical="center"/>
    </xf>
    <xf numFmtId="0" fontId="7" fillId="0" borderId="81" xfId="0" quotePrefix="1" applyFont="1" applyFill="1" applyBorder="1" applyAlignment="1">
      <alignment horizontal="centerContinuous" vertical="center"/>
    </xf>
    <xf numFmtId="0" fontId="7" fillId="0" borderId="55" xfId="0" quotePrefix="1" applyFont="1" applyFill="1" applyBorder="1" applyAlignment="1">
      <alignment horizontal="centerContinuous" vertical="center"/>
    </xf>
    <xf numFmtId="0" fontId="7" fillId="0" borderId="25" xfId="0" applyFont="1" applyFill="1" applyBorder="1" applyAlignment="1">
      <alignment horizontal="center" vertical="center"/>
    </xf>
    <xf numFmtId="0" fontId="7" fillId="0" borderId="25" xfId="0" applyNumberFormat="1" applyFont="1" applyFill="1" applyBorder="1" applyAlignment="1">
      <alignment horizontal="center" vertical="center"/>
    </xf>
    <xf numFmtId="0" fontId="51" fillId="0" borderId="23" xfId="5" applyFont="1" applyBorder="1" applyAlignment="1">
      <alignment horizontal="centerContinuous" vertical="center" wrapText="1"/>
    </xf>
    <xf numFmtId="0" fontId="15" fillId="0" borderId="0" xfId="5" applyFont="1" applyBorder="1" applyAlignment="1">
      <alignment horizontal="centerContinuous" vertical="center" wrapText="1"/>
    </xf>
    <xf numFmtId="0" fontId="2" fillId="0" borderId="0" xfId="5" applyFont="1" applyBorder="1" applyAlignment="1">
      <alignment vertical="center"/>
    </xf>
    <xf numFmtId="0" fontId="2" fillId="0" borderId="0" xfId="5" applyFont="1" applyBorder="1" applyAlignment="1">
      <alignment vertical="center" wrapText="1"/>
    </xf>
    <xf numFmtId="0" fontId="12" fillId="12" borderId="77" xfId="5" applyFont="1" applyFill="1" applyBorder="1" applyAlignment="1">
      <alignment horizontal="centerContinuous" vertical="center" wrapText="1"/>
    </xf>
    <xf numFmtId="0" fontId="12" fillId="12" borderId="36" xfId="5" applyFont="1" applyFill="1" applyBorder="1" applyAlignment="1">
      <alignment horizontal="center" vertical="center" wrapText="1"/>
    </xf>
    <xf numFmtId="0" fontId="21" fillId="12" borderId="36" xfId="5" applyFont="1" applyFill="1" applyBorder="1" applyAlignment="1">
      <alignment horizontal="center" vertical="center" wrapText="1"/>
    </xf>
    <xf numFmtId="0" fontId="4" fillId="0" borderId="0" xfId="5" applyFont="1" applyBorder="1" applyAlignment="1">
      <alignment vertical="center" wrapText="1"/>
    </xf>
    <xf numFmtId="0" fontId="7" fillId="0" borderId="1" xfId="0" applyFont="1" applyFill="1" applyBorder="1" applyAlignment="1">
      <alignment horizontal="center" vertical="center" shrinkToFit="1"/>
    </xf>
    <xf numFmtId="0" fontId="7" fillId="13" borderId="25" xfId="0" applyFont="1" applyFill="1" applyBorder="1" applyAlignment="1">
      <alignment horizontal="center" vertical="center" wrapText="1"/>
    </xf>
    <xf numFmtId="0" fontId="2" fillId="0" borderId="26" xfId="0" applyFont="1" applyFill="1" applyBorder="1" applyAlignment="1">
      <alignment horizontal="center" vertical="center" shrinkToFit="1"/>
    </xf>
    <xf numFmtId="0" fontId="7" fillId="0" borderId="26" xfId="10" applyNumberFormat="1" applyFont="1" applyFill="1" applyBorder="1" applyAlignment="1">
      <alignment horizontal="center" vertical="center" shrinkToFit="1"/>
    </xf>
    <xf numFmtId="0" fontId="7" fillId="0" borderId="58" xfId="0" applyFont="1" applyFill="1" applyBorder="1" applyAlignment="1">
      <alignment horizontal="center" vertical="center" shrinkToFit="1"/>
    </xf>
    <xf numFmtId="0" fontId="7" fillId="13" borderId="59" xfId="0" applyFont="1" applyFill="1" applyBorder="1" applyAlignment="1">
      <alignment horizontal="center" vertical="center" wrapText="1"/>
    </xf>
    <xf numFmtId="0" fontId="2" fillId="0" borderId="15" xfId="0" applyFont="1" applyFill="1" applyBorder="1" applyAlignment="1">
      <alignment horizontal="center" vertical="center" shrinkToFit="1"/>
    </xf>
    <xf numFmtId="0" fontId="7" fillId="0" borderId="15" xfId="2" applyNumberFormat="1" applyFont="1" applyFill="1" applyBorder="1" applyAlignment="1">
      <alignment horizontal="center" vertical="center" shrinkToFit="1"/>
    </xf>
    <xf numFmtId="0" fontId="7" fillId="0" borderId="32" xfId="0" applyNumberFormat="1" applyFont="1" applyFill="1" applyBorder="1" applyAlignment="1">
      <alignment horizontal="center" vertical="center" wrapText="1"/>
    </xf>
    <xf numFmtId="0" fontId="7" fillId="0" borderId="8" xfId="0" applyFont="1" applyFill="1" applyBorder="1" applyAlignment="1">
      <alignment horizontal="center" vertical="center" shrinkToFit="1"/>
    </xf>
    <xf numFmtId="0" fontId="4" fillId="0" borderId="0" xfId="5" applyFont="1" applyBorder="1" applyAlignment="1">
      <alignment horizontal="right" vertical="center" wrapText="1"/>
    </xf>
    <xf numFmtId="0" fontId="2" fillId="0" borderId="0" xfId="5" applyFont="1" applyBorder="1" applyAlignment="1">
      <alignment horizontal="left" vertical="center" wrapText="1"/>
    </xf>
    <xf numFmtId="0" fontId="25" fillId="0" borderId="23" xfId="0" applyFont="1" applyBorder="1" applyAlignment="1">
      <alignment horizontal="centerContinuous" vertical="center"/>
    </xf>
    <xf numFmtId="0" fontId="15" fillId="0" borderId="0" xfId="0" applyFont="1" applyBorder="1" applyAlignment="1">
      <alignment horizontal="centerContinuous" vertical="center"/>
    </xf>
    <xf numFmtId="0" fontId="15" fillId="0" borderId="0" xfId="0" applyNumberFormat="1" applyFont="1" applyBorder="1" applyAlignment="1">
      <alignment horizontal="centerContinuous" vertical="center"/>
    </xf>
    <xf numFmtId="0" fontId="45" fillId="10" borderId="26" xfId="0" applyNumberFormat="1" applyFont="1" applyFill="1" applyBorder="1" applyAlignment="1">
      <alignment horizontal="center" vertical="center"/>
    </xf>
    <xf numFmtId="0" fontId="13" fillId="0" borderId="26" xfId="0" applyNumberFormat="1" applyFont="1" applyFill="1" applyBorder="1" applyAlignment="1">
      <alignment horizontal="center" vertical="center"/>
    </xf>
    <xf numFmtId="0" fontId="42" fillId="0" borderId="58" xfId="0" applyFont="1" applyFill="1" applyBorder="1" applyAlignment="1">
      <alignment vertical="center"/>
    </xf>
    <xf numFmtId="0" fontId="6" fillId="0" borderId="59" xfId="0" applyFont="1" applyFill="1" applyBorder="1" applyAlignment="1">
      <alignment horizontal="center" vertical="center"/>
    </xf>
    <xf numFmtId="0" fontId="7" fillId="0" borderId="59" xfId="0" applyFont="1" applyFill="1" applyBorder="1" applyAlignment="1">
      <alignment horizontal="center" vertical="center"/>
    </xf>
    <xf numFmtId="0" fontId="44" fillId="0" borderId="59" xfId="0" applyFont="1" applyFill="1" applyBorder="1" applyAlignment="1">
      <alignment horizontal="center" vertical="center" wrapText="1"/>
    </xf>
    <xf numFmtId="0" fontId="7" fillId="0" borderId="59" xfId="0" applyFont="1" applyFill="1" applyBorder="1" applyAlignment="1">
      <alignment horizontal="center" vertical="center" wrapText="1"/>
    </xf>
    <xf numFmtId="1" fontId="7" fillId="0" borderId="59" xfId="0" applyNumberFormat="1" applyFont="1" applyFill="1" applyBorder="1" applyAlignment="1">
      <alignment horizontal="center" vertical="center" wrapText="1"/>
    </xf>
    <xf numFmtId="0" fontId="45" fillId="10" borderId="59" xfId="0" applyNumberFormat="1" applyFont="1" applyFill="1" applyBorder="1" applyAlignment="1">
      <alignment horizontal="center" vertical="center"/>
    </xf>
    <xf numFmtId="49" fontId="7" fillId="0" borderId="59" xfId="0" applyNumberFormat="1" applyFont="1" applyFill="1" applyBorder="1" applyAlignment="1">
      <alignment horizontal="center" vertical="center" wrapText="1"/>
    </xf>
    <xf numFmtId="0" fontId="11" fillId="6" borderId="1" xfId="0" applyFont="1" applyFill="1" applyBorder="1" applyAlignment="1">
      <alignment vertical="center"/>
    </xf>
    <xf numFmtId="0" fontId="7" fillId="6" borderId="25" xfId="0" applyNumberFormat="1" applyFont="1" applyFill="1" applyBorder="1" applyAlignment="1">
      <alignment horizontal="center" vertical="center"/>
    </xf>
    <xf numFmtId="49" fontId="16" fillId="6" borderId="25" xfId="0" applyNumberFormat="1" applyFont="1" applyFill="1" applyBorder="1" applyAlignment="1">
      <alignment horizontal="center" vertical="center"/>
    </xf>
    <xf numFmtId="0" fontId="16" fillId="6" borderId="26" xfId="0" applyNumberFormat="1" applyFont="1" applyFill="1" applyBorder="1" applyAlignment="1">
      <alignment horizontal="center" vertical="center"/>
    </xf>
    <xf numFmtId="0" fontId="11" fillId="6" borderId="26" xfId="0" applyNumberFormat="1" applyFont="1" applyFill="1" applyBorder="1" applyAlignment="1">
      <alignment horizontal="center" vertical="center"/>
    </xf>
    <xf numFmtId="49" fontId="7" fillId="6" borderId="26" xfId="0" applyNumberFormat="1" applyFont="1" applyFill="1" applyBorder="1" applyAlignment="1">
      <alignment horizontal="center" vertical="center"/>
    </xf>
    <xf numFmtId="0" fontId="7" fillId="6" borderId="27" xfId="0" applyNumberFormat="1" applyFont="1" applyFill="1" applyBorder="1" applyAlignment="1">
      <alignment horizontal="center" vertical="center"/>
    </xf>
    <xf numFmtId="0" fontId="19" fillId="0" borderId="0" xfId="0" applyFont="1" applyBorder="1" applyAlignment="1">
      <alignment vertical="center"/>
    </xf>
    <xf numFmtId="0" fontId="32" fillId="0" borderId="0" xfId="0" applyFont="1" applyBorder="1" applyAlignment="1">
      <alignment vertical="center"/>
    </xf>
    <xf numFmtId="0" fontId="14" fillId="0" borderId="1" xfId="0" applyFont="1" applyFill="1" applyBorder="1" applyAlignment="1">
      <alignment vertical="center"/>
    </xf>
    <xf numFmtId="49" fontId="23" fillId="0" borderId="25" xfId="0" applyNumberFormat="1" applyFont="1" applyFill="1" applyBorder="1" applyAlignment="1">
      <alignment horizontal="center" vertical="center"/>
    </xf>
    <xf numFmtId="0" fontId="23" fillId="0" borderId="26" xfId="0" applyNumberFormat="1" applyFont="1" applyFill="1" applyBorder="1" applyAlignment="1">
      <alignment horizontal="center" vertical="center"/>
    </xf>
    <xf numFmtId="0" fontId="14" fillId="0" borderId="26" xfId="0" applyNumberFormat="1" applyFont="1" applyFill="1" applyBorder="1" applyAlignment="1">
      <alignment horizontal="center" vertical="center"/>
    </xf>
    <xf numFmtId="49" fontId="7" fillId="0" borderId="26" xfId="0" applyNumberFormat="1" applyFont="1" applyFill="1" applyBorder="1" applyAlignment="1">
      <alignment horizontal="center" vertical="center"/>
    </xf>
    <xf numFmtId="0" fontId="7" fillId="0" borderId="27" xfId="0" applyNumberFormat="1" applyFont="1" applyFill="1" applyBorder="1" applyAlignment="1">
      <alignment horizontal="center" vertical="center"/>
    </xf>
    <xf numFmtId="0" fontId="30" fillId="0" borderId="0" xfId="0" applyFont="1" applyBorder="1" applyAlignment="1">
      <alignment vertical="center"/>
    </xf>
    <xf numFmtId="0" fontId="29" fillId="0" borderId="0" xfId="0" applyFont="1" applyBorder="1" applyAlignment="1">
      <alignment vertical="center"/>
    </xf>
    <xf numFmtId="0" fontId="10" fillId="6" borderId="1" xfId="0" applyFont="1" applyFill="1" applyBorder="1" applyAlignment="1">
      <alignment vertical="center"/>
    </xf>
    <xf numFmtId="49" fontId="27" fillId="6" borderId="25" xfId="0" applyNumberFormat="1" applyFont="1" applyFill="1" applyBorder="1" applyAlignment="1">
      <alignment horizontal="center" vertical="center"/>
    </xf>
    <xf numFmtId="0" fontId="27" fillId="6" borderId="26" xfId="0" applyNumberFormat="1" applyFont="1" applyFill="1" applyBorder="1" applyAlignment="1">
      <alignment horizontal="center" vertical="center"/>
    </xf>
    <xf numFmtId="0" fontId="10" fillId="6" borderId="26" xfId="0" applyNumberFormat="1" applyFont="1" applyFill="1" applyBorder="1" applyAlignment="1">
      <alignment horizontal="center" vertical="center"/>
    </xf>
    <xf numFmtId="0" fontId="31" fillId="0" borderId="0" xfId="0" applyFont="1" applyBorder="1" applyAlignment="1">
      <alignment vertical="center"/>
    </xf>
    <xf numFmtId="0" fontId="13" fillId="0" borderId="1" xfId="0" applyFont="1" applyFill="1" applyBorder="1" applyAlignment="1">
      <alignment vertical="center"/>
    </xf>
    <xf numFmtId="49" fontId="24" fillId="0" borderId="25" xfId="0" applyNumberFormat="1" applyFont="1" applyFill="1" applyBorder="1" applyAlignment="1">
      <alignment horizontal="center" vertical="center"/>
    </xf>
    <xf numFmtId="0" fontId="24" fillId="0" borderId="26" xfId="0" applyNumberFormat="1" applyFont="1" applyFill="1" applyBorder="1" applyAlignment="1">
      <alignment horizontal="center" vertical="center"/>
    </xf>
    <xf numFmtId="0" fontId="11" fillId="0" borderId="1" xfId="0" applyFont="1" applyFill="1" applyBorder="1" applyAlignment="1">
      <alignment vertical="center"/>
    </xf>
    <xf numFmtId="49" fontId="16" fillId="0" borderId="25" xfId="0" applyNumberFormat="1" applyFont="1" applyFill="1" applyBorder="1" applyAlignment="1">
      <alignment horizontal="center" vertical="center"/>
    </xf>
    <xf numFmtId="0" fontId="16" fillId="0" borderId="26" xfId="0" applyNumberFormat="1" applyFont="1" applyFill="1" applyBorder="1" applyAlignment="1">
      <alignment horizontal="center" vertical="center"/>
    </xf>
    <xf numFmtId="0" fontId="11" fillId="0" borderId="26" xfId="0" applyNumberFormat="1" applyFont="1" applyFill="1" applyBorder="1" applyAlignment="1">
      <alignment horizontal="center" vertical="center"/>
    </xf>
    <xf numFmtId="0" fontId="14" fillId="9" borderId="1" xfId="0" applyFont="1" applyFill="1" applyBorder="1" applyAlignment="1">
      <alignment vertical="center"/>
    </xf>
    <xf numFmtId="0" fontId="7" fillId="9" borderId="25" xfId="0" applyNumberFormat="1" applyFont="1" applyFill="1" applyBorder="1" applyAlignment="1">
      <alignment horizontal="center" vertical="center"/>
    </xf>
    <xf numFmtId="49" fontId="23" fillId="9" borderId="25" xfId="0" applyNumberFormat="1" applyFont="1" applyFill="1" applyBorder="1" applyAlignment="1">
      <alignment horizontal="center" vertical="center"/>
    </xf>
    <xf numFmtId="0" fontId="23" fillId="9" borderId="26" xfId="0" applyNumberFormat="1" applyFont="1" applyFill="1" applyBorder="1" applyAlignment="1">
      <alignment horizontal="center" vertical="center"/>
    </xf>
    <xf numFmtId="0" fontId="14" fillId="9" borderId="26" xfId="0" applyNumberFormat="1" applyFont="1" applyFill="1" applyBorder="1" applyAlignment="1">
      <alignment horizontal="center" vertical="center"/>
    </xf>
    <xf numFmtId="49" fontId="7" fillId="9" borderId="26" xfId="0" applyNumberFormat="1" applyFont="1" applyFill="1" applyBorder="1" applyAlignment="1">
      <alignment horizontal="center" vertical="center"/>
    </xf>
    <xf numFmtId="0" fontId="7" fillId="9" borderId="27" xfId="0" applyNumberFormat="1" applyFont="1" applyFill="1" applyBorder="1" applyAlignment="1">
      <alignment horizontal="center" vertical="center"/>
    </xf>
    <xf numFmtId="0" fontId="22" fillId="0" borderId="1" xfId="0" applyFont="1" applyFill="1" applyBorder="1" applyAlignment="1">
      <alignment vertical="center"/>
    </xf>
    <xf numFmtId="49" fontId="28" fillId="0" borderId="25" xfId="0" applyNumberFormat="1" applyFont="1" applyFill="1" applyBorder="1" applyAlignment="1">
      <alignment horizontal="center" vertical="center"/>
    </xf>
    <xf numFmtId="0" fontId="28" fillId="0" borderId="26" xfId="0" applyNumberFormat="1" applyFont="1" applyFill="1" applyBorder="1" applyAlignment="1">
      <alignment horizontal="center" vertical="center"/>
    </xf>
    <xf numFmtId="0" fontId="22" fillId="0" borderId="26" xfId="0" applyNumberFormat="1" applyFont="1" applyFill="1" applyBorder="1" applyAlignment="1">
      <alignment horizontal="center" vertical="center"/>
    </xf>
    <xf numFmtId="0" fontId="8" fillId="0" borderId="1" xfId="0" applyFont="1" applyFill="1" applyBorder="1" applyAlignment="1">
      <alignment vertical="center"/>
    </xf>
    <xf numFmtId="49" fontId="17" fillId="0" borderId="25" xfId="0" applyNumberFormat="1" applyFont="1" applyFill="1" applyBorder="1" applyAlignment="1">
      <alignment horizontal="center" vertical="center"/>
    </xf>
    <xf numFmtId="0" fontId="17" fillId="0" borderId="26" xfId="0" applyNumberFormat="1" applyFont="1" applyFill="1" applyBorder="1" applyAlignment="1">
      <alignment horizontal="center" vertical="center"/>
    </xf>
    <xf numFmtId="0" fontId="8" fillId="0" borderId="26" xfId="0" applyNumberFormat="1" applyFont="1" applyFill="1" applyBorder="1" applyAlignment="1">
      <alignment horizontal="center" vertical="center"/>
    </xf>
    <xf numFmtId="0" fontId="11" fillId="9" borderId="1" xfId="0" applyFont="1" applyFill="1" applyBorder="1" applyAlignment="1">
      <alignment vertical="center"/>
    </xf>
    <xf numFmtId="49" fontId="16" fillId="9" borderId="25" xfId="0" applyNumberFormat="1" applyFont="1" applyFill="1" applyBorder="1" applyAlignment="1">
      <alignment horizontal="center" vertical="center"/>
    </xf>
    <xf numFmtId="0" fontId="16" fillId="9" borderId="26" xfId="0" applyNumberFormat="1" applyFont="1" applyFill="1" applyBorder="1" applyAlignment="1">
      <alignment horizontal="center" vertical="center"/>
    </xf>
    <xf numFmtId="0" fontId="11" fillId="9" borderId="26" xfId="0" applyNumberFormat="1" applyFont="1" applyFill="1" applyBorder="1" applyAlignment="1">
      <alignment horizontal="center" vertical="center"/>
    </xf>
    <xf numFmtId="0" fontId="7" fillId="6" borderId="27" xfId="0" quotePrefix="1" applyNumberFormat="1" applyFont="1" applyFill="1" applyBorder="1" applyAlignment="1">
      <alignment horizontal="center" vertical="center"/>
    </xf>
    <xf numFmtId="0" fontId="7" fillId="0" borderId="27" xfId="0" quotePrefix="1" applyNumberFormat="1" applyFont="1" applyFill="1" applyBorder="1" applyAlignment="1">
      <alignment horizontal="center" vertical="center"/>
    </xf>
    <xf numFmtId="0" fontId="13" fillId="0" borderId="8" xfId="0" applyFont="1" applyFill="1" applyBorder="1" applyAlignment="1">
      <alignment vertical="center"/>
    </xf>
    <xf numFmtId="0" fontId="7" fillId="0" borderId="44" xfId="0" applyNumberFormat="1" applyFont="1" applyFill="1" applyBorder="1" applyAlignment="1">
      <alignment horizontal="center" vertical="center"/>
    </xf>
    <xf numFmtId="49" fontId="24" fillId="0" borderId="44" xfId="0" applyNumberFormat="1" applyFont="1" applyFill="1" applyBorder="1" applyAlignment="1">
      <alignment horizontal="center" vertical="center"/>
    </xf>
    <xf numFmtId="0" fontId="24" fillId="0" borderId="46" xfId="0" applyNumberFormat="1" applyFont="1" applyFill="1" applyBorder="1" applyAlignment="1">
      <alignment horizontal="center" vertical="center"/>
    </xf>
    <xf numFmtId="0" fontId="13" fillId="0" borderId="46" xfId="0" applyNumberFormat="1" applyFont="1" applyFill="1" applyBorder="1" applyAlignment="1">
      <alignment horizontal="center" vertical="center"/>
    </xf>
    <xf numFmtId="49" fontId="7" fillId="0" borderId="46" xfId="0" applyNumberFormat="1" applyFont="1" applyFill="1" applyBorder="1" applyAlignment="1">
      <alignment horizontal="center" vertical="center"/>
    </xf>
    <xf numFmtId="0" fontId="45" fillId="10" borderId="44" xfId="0" applyNumberFormat="1" applyFont="1" applyFill="1" applyBorder="1" applyAlignment="1">
      <alignment horizontal="center" vertical="center"/>
    </xf>
    <xf numFmtId="0" fontId="7" fillId="0" borderId="33" xfId="0" applyNumberFormat="1" applyFont="1" applyFill="1" applyBorder="1" applyAlignment="1">
      <alignment horizontal="center" vertical="center"/>
    </xf>
    <xf numFmtId="0" fontId="4" fillId="0" borderId="0" xfId="0" applyFont="1" applyBorder="1" applyAlignment="1">
      <alignment horizontal="right" vertical="center"/>
    </xf>
    <xf numFmtId="0" fontId="4" fillId="0" borderId="0" xfId="0" applyFont="1" applyBorder="1" applyAlignment="1">
      <alignment horizontal="center" vertical="center"/>
    </xf>
    <xf numFmtId="0" fontId="5" fillId="0" borderId="0" xfId="0" applyFont="1" applyBorder="1" applyAlignment="1">
      <alignment horizontal="left" vertical="center"/>
    </xf>
    <xf numFmtId="0" fontId="5" fillId="0" borderId="0" xfId="0" applyNumberFormat="1" applyFont="1" applyBorder="1" applyAlignment="1">
      <alignment horizontal="left" vertical="center"/>
    </xf>
    <xf numFmtId="0" fontId="4" fillId="0" borderId="0" xfId="0" applyFont="1" applyBorder="1" applyAlignment="1">
      <alignment horizontal="left" vertical="center"/>
    </xf>
    <xf numFmtId="0" fontId="43" fillId="2" borderId="65" xfId="0" applyFont="1" applyFill="1" applyBorder="1" applyAlignment="1">
      <alignment horizontal="right" vertical="center"/>
    </xf>
    <xf numFmtId="0" fontId="43" fillId="2" borderId="66" xfId="0" applyFont="1" applyFill="1" applyBorder="1" applyAlignment="1">
      <alignment horizontal="left" vertical="center"/>
    </xf>
    <xf numFmtId="0" fontId="20" fillId="2" borderId="66" xfId="0" applyFont="1" applyFill="1" applyBorder="1" applyAlignment="1">
      <alignment horizontal="left" vertical="center"/>
    </xf>
    <xf numFmtId="0" fontId="4" fillId="2" borderId="66" xfId="0" applyFont="1" applyFill="1" applyBorder="1" applyAlignment="1">
      <alignment horizontal="centerContinuous" vertical="center"/>
    </xf>
    <xf numFmtId="0" fontId="5" fillId="2" borderId="66" xfId="0" applyFont="1" applyFill="1" applyBorder="1" applyAlignment="1">
      <alignment horizontal="centerContinuous" vertical="center"/>
    </xf>
    <xf numFmtId="0" fontId="35" fillId="2" borderId="115" xfId="1" applyFont="1" applyFill="1" applyBorder="1" applyAlignment="1" applyProtection="1">
      <alignment horizontal="right" vertical="center"/>
    </xf>
    <xf numFmtId="0" fontId="6" fillId="0" borderId="1" xfId="0" applyFont="1" applyBorder="1" applyAlignment="1">
      <alignment horizontal="right" vertical="center"/>
    </xf>
    <xf numFmtId="0" fontId="7" fillId="0" borderId="0" xfId="0" applyFont="1" applyBorder="1" applyAlignment="1">
      <alignment horizontal="centerContinuous" vertical="center"/>
    </xf>
    <xf numFmtId="0" fontId="6" fillId="0" borderId="0" xfId="0" applyFont="1" applyBorder="1" applyAlignment="1">
      <alignment horizontal="right" vertical="center"/>
    </xf>
    <xf numFmtId="0" fontId="7" fillId="0" borderId="0" xfId="0" applyFont="1" applyBorder="1" applyAlignment="1">
      <alignment horizontal="center" vertical="center"/>
    </xf>
    <xf numFmtId="0" fontId="0" fillId="0" borderId="0" xfId="0" applyAlignment="1">
      <alignment vertical="center"/>
    </xf>
    <xf numFmtId="0" fontId="7" fillId="0" borderId="2" xfId="0" applyFont="1" applyBorder="1" applyAlignment="1">
      <alignment horizontal="left" vertical="center"/>
    </xf>
    <xf numFmtId="0" fontId="6" fillId="4" borderId="73" xfId="0" applyFont="1" applyFill="1" applyBorder="1" applyAlignment="1">
      <alignment horizontal="right" vertical="center"/>
    </xf>
    <xf numFmtId="0" fontId="6" fillId="4" borderId="110" xfId="0" applyFont="1" applyFill="1" applyBorder="1" applyAlignment="1">
      <alignment horizontal="right" vertical="center"/>
    </xf>
    <xf numFmtId="49" fontId="7" fillId="0" borderId="75" xfId="0" applyNumberFormat="1" applyFont="1" applyFill="1" applyBorder="1" applyAlignment="1">
      <alignment horizontal="center" vertical="center"/>
    </xf>
    <xf numFmtId="0" fontId="7" fillId="0" borderId="0" xfId="0" applyFont="1" applyBorder="1" applyAlignment="1">
      <alignment horizontal="left" vertical="center"/>
    </xf>
    <xf numFmtId="0" fontId="6" fillId="4" borderId="11" xfId="0" applyFont="1" applyFill="1" applyBorder="1" applyAlignment="1">
      <alignment horizontal="right" vertical="center"/>
    </xf>
    <xf numFmtId="49" fontId="7" fillId="0" borderId="24" xfId="0" applyNumberFormat="1" applyFont="1" applyBorder="1" applyAlignment="1">
      <alignment horizontal="centerContinuous" vertical="center"/>
    </xf>
    <xf numFmtId="0" fontId="2" fillId="0" borderId="111" xfId="0" applyFont="1" applyBorder="1" applyAlignment="1">
      <alignment horizontal="centerContinuous" vertical="center"/>
    </xf>
    <xf numFmtId="0" fontId="49" fillId="4" borderId="30" xfId="0" applyFont="1" applyFill="1" applyBorder="1" applyAlignment="1">
      <alignment horizontal="right" vertical="center"/>
    </xf>
    <xf numFmtId="0" fontId="7" fillId="0" borderId="12" xfId="0" applyFont="1" applyFill="1" applyBorder="1" applyAlignment="1">
      <alignment horizontal="center" vertical="center"/>
    </xf>
    <xf numFmtId="0" fontId="8" fillId="2" borderId="14" xfId="0" applyFont="1" applyFill="1" applyBorder="1" applyAlignment="1">
      <alignment horizontal="right" vertical="center"/>
    </xf>
    <xf numFmtId="0" fontId="26" fillId="0" borderId="15" xfId="0" applyNumberFormat="1" applyFont="1" applyBorder="1" applyAlignment="1">
      <alignment horizontal="center" vertical="center"/>
    </xf>
    <xf numFmtId="0" fontId="8" fillId="4" borderId="51" xfId="0" applyFont="1" applyFill="1" applyBorder="1" applyAlignment="1">
      <alignment horizontal="right" vertical="center"/>
    </xf>
    <xf numFmtId="0" fontId="13" fillId="2" borderId="4" xfId="0" applyFont="1" applyFill="1" applyBorder="1" applyAlignment="1">
      <alignment horizontal="right" vertical="center"/>
    </xf>
    <xf numFmtId="49" fontId="26" fillId="0" borderId="15" xfId="0" applyNumberFormat="1" applyFont="1" applyBorder="1" applyAlignment="1">
      <alignment horizontal="center" vertical="center"/>
    </xf>
    <xf numFmtId="0" fontId="8" fillId="4" borderId="49" xfId="0" applyFont="1" applyFill="1" applyBorder="1" applyAlignment="1">
      <alignment horizontal="right" vertical="center"/>
    </xf>
    <xf numFmtId="164" fontId="6" fillId="5" borderId="29" xfId="0" applyNumberFormat="1" applyFont="1" applyFill="1" applyBorder="1" applyAlignment="1">
      <alignment horizontal="center" vertical="center"/>
    </xf>
    <xf numFmtId="0" fontId="10" fillId="2" borderId="4" xfId="0" applyFont="1" applyFill="1" applyBorder="1" applyAlignment="1">
      <alignment horizontal="right" vertical="center"/>
    </xf>
    <xf numFmtId="0" fontId="9" fillId="0" borderId="3" xfId="0" quotePrefix="1" applyFont="1" applyBorder="1" applyAlignment="1">
      <alignment horizontal="center" vertical="center"/>
    </xf>
    <xf numFmtId="49" fontId="26" fillId="0" borderId="3" xfId="0" applyNumberFormat="1" applyFont="1" applyBorder="1" applyAlignment="1">
      <alignment horizontal="center" vertical="center"/>
    </xf>
    <xf numFmtId="0" fontId="6" fillId="0" borderId="28" xfId="0" applyFont="1" applyBorder="1" applyAlignment="1">
      <alignment horizontal="center" vertical="center"/>
    </xf>
    <xf numFmtId="0" fontId="38" fillId="2" borderId="4" xfId="0" applyFont="1" applyFill="1" applyBorder="1" applyAlignment="1">
      <alignment horizontal="right" vertical="center"/>
    </xf>
    <xf numFmtId="0" fontId="11" fillId="4" borderId="49" xfId="0" applyFont="1" applyFill="1" applyBorder="1" applyAlignment="1">
      <alignment horizontal="right" vertical="center"/>
    </xf>
    <xf numFmtId="0" fontId="22" fillId="2" borderId="4" xfId="0" applyFont="1" applyFill="1" applyBorder="1" applyAlignment="1">
      <alignment horizontal="right" vertical="center"/>
    </xf>
    <xf numFmtId="0" fontId="14" fillId="2" borderId="16" xfId="0" applyFont="1" applyFill="1" applyBorder="1" applyAlignment="1">
      <alignment horizontal="right" vertical="center"/>
    </xf>
    <xf numFmtId="0" fontId="7" fillId="0" borderId="24" xfId="0" quotePrefix="1" applyFont="1" applyBorder="1" applyAlignment="1">
      <alignment horizontal="center" vertical="center"/>
    </xf>
    <xf numFmtId="49" fontId="26" fillId="0" borderId="24" xfId="0" applyNumberFormat="1" applyFont="1" applyBorder="1" applyAlignment="1">
      <alignment horizontal="center" vertical="center"/>
    </xf>
    <xf numFmtId="0" fontId="11" fillId="4" borderId="50" xfId="0" applyFont="1" applyFill="1" applyBorder="1" applyAlignment="1">
      <alignment horizontal="righ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1" xfId="0" applyFont="1" applyBorder="1" applyAlignment="1">
      <alignment vertical="center"/>
    </xf>
    <xf numFmtId="0" fontId="7" fillId="0" borderId="0" xfId="0" applyFont="1" applyBorder="1" applyAlignment="1">
      <alignment vertical="center"/>
    </xf>
    <xf numFmtId="0" fontId="7" fillId="0" borderId="2" xfId="0" applyFont="1" applyBorder="1" applyAlignment="1">
      <alignment vertical="center"/>
    </xf>
    <xf numFmtId="0" fontId="7" fillId="0" borderId="8" xfId="0" applyFont="1" applyBorder="1" applyAlignment="1">
      <alignment vertical="center"/>
    </xf>
    <xf numFmtId="0" fontId="7" fillId="0" borderId="9" xfId="0" applyFont="1" applyBorder="1" applyAlignment="1">
      <alignment vertical="center"/>
    </xf>
    <xf numFmtId="0" fontId="7" fillId="0" borderId="10" xfId="0" applyFont="1" applyBorder="1" applyAlignment="1">
      <alignment vertical="center"/>
    </xf>
    <xf numFmtId="49" fontId="7" fillId="0" borderId="25" xfId="0" applyNumberFormat="1" applyFont="1" applyFill="1" applyBorder="1" applyAlignment="1">
      <alignment horizontal="center" vertical="center"/>
    </xf>
    <xf numFmtId="0" fontId="7" fillId="0" borderId="27" xfId="0" applyNumberFormat="1" applyFont="1" applyFill="1" applyBorder="1" applyAlignment="1">
      <alignment horizontal="center" vertical="center" shrinkToFit="1"/>
    </xf>
    <xf numFmtId="0" fontId="7" fillId="14" borderId="25" xfId="0" applyFont="1" applyFill="1" applyBorder="1" applyAlignment="1">
      <alignment horizontal="center" vertical="center" wrapText="1"/>
    </xf>
    <xf numFmtId="0" fontId="2" fillId="0" borderId="38" xfId="0" applyFont="1" applyBorder="1" applyAlignment="1">
      <alignment horizontal="left" vertical="center"/>
    </xf>
    <xf numFmtId="0" fontId="2" fillId="0" borderId="120" xfId="0" applyFont="1" applyFill="1" applyBorder="1" applyAlignment="1">
      <alignment horizontal="centerContinuous" vertical="center" shrinkToFit="1"/>
    </xf>
    <xf numFmtId="0" fontId="21" fillId="0" borderId="121" xfId="0" applyFont="1" applyFill="1" applyBorder="1" applyAlignment="1">
      <alignment horizontal="centerContinuous" vertical="center"/>
    </xf>
    <xf numFmtId="0" fontId="2" fillId="0" borderId="122" xfId="0" applyFont="1" applyFill="1" applyBorder="1" applyAlignment="1">
      <alignment horizontal="center" vertical="center"/>
    </xf>
    <xf numFmtId="0" fontId="2" fillId="0" borderId="123" xfId="0" applyFont="1" applyFill="1" applyBorder="1" applyAlignment="1">
      <alignment horizontal="centerContinuous" vertical="center"/>
    </xf>
    <xf numFmtId="0" fontId="2" fillId="0" borderId="124" xfId="0" applyFont="1" applyFill="1" applyBorder="1" applyAlignment="1">
      <alignment horizontal="centerContinuous" vertical="center"/>
    </xf>
    <xf numFmtId="0" fontId="2" fillId="0" borderId="0" xfId="0" applyFont="1" applyBorder="1" applyAlignment="1">
      <alignment vertical="center"/>
    </xf>
    <xf numFmtId="0" fontId="39" fillId="0" borderId="34" xfId="0" applyFont="1" applyFill="1" applyBorder="1" applyAlignment="1">
      <alignment horizontal="center" vertical="center" shrinkToFit="1"/>
    </xf>
    <xf numFmtId="0" fontId="7" fillId="14" borderId="59" xfId="0" applyFont="1" applyFill="1" applyBorder="1" applyAlignment="1">
      <alignment horizontal="center" vertical="center" wrapText="1"/>
    </xf>
    <xf numFmtId="0" fontId="2" fillId="0" borderId="108" xfId="0" applyFont="1" applyFill="1" applyBorder="1" applyAlignment="1">
      <alignment horizontal="centerContinuous" vertical="center" shrinkToFit="1"/>
    </xf>
    <xf numFmtId="0" fontId="21" fillId="0" borderId="94" xfId="0" applyFont="1" applyFill="1" applyBorder="1" applyAlignment="1">
      <alignment horizontal="centerContinuous" vertical="center"/>
    </xf>
    <xf numFmtId="0" fontId="2" fillId="0" borderId="90" xfId="0" applyFont="1" applyFill="1" applyBorder="1" applyAlignment="1">
      <alignment horizontal="centerContinuous" vertical="center"/>
    </xf>
    <xf numFmtId="0" fontId="2" fillId="0" borderId="91" xfId="0" applyFont="1" applyFill="1" applyBorder="1" applyAlignment="1">
      <alignment horizontal="centerContinuous" vertical="center"/>
    </xf>
    <xf numFmtId="1" fontId="5" fillId="0" borderId="123" xfId="0" applyNumberFormat="1" applyFont="1" applyFill="1" applyBorder="1" applyAlignment="1">
      <alignment horizontal="center" vertical="center"/>
    </xf>
    <xf numFmtId="1" fontId="48" fillId="10" borderId="123" xfId="0" applyNumberFormat="1" applyFont="1" applyFill="1" applyBorder="1" applyAlignment="1">
      <alignment horizontal="center" vertical="center"/>
    </xf>
    <xf numFmtId="1" fontId="2" fillId="0" borderId="123" xfId="0" applyNumberFormat="1" applyFont="1" applyBorder="1" applyAlignment="1">
      <alignment horizontal="center" vertical="center"/>
    </xf>
    <xf numFmtId="1" fontId="5" fillId="0" borderId="0" xfId="0" applyNumberFormat="1" applyFont="1" applyBorder="1" applyAlignment="1">
      <alignment vertical="center"/>
    </xf>
    <xf numFmtId="1" fontId="21" fillId="7" borderId="31" xfId="0" applyNumberFormat="1" applyFont="1" applyFill="1" applyBorder="1" applyAlignment="1">
      <alignment horizontal="center" vertical="center"/>
    </xf>
    <xf numFmtId="1" fontId="2" fillId="0" borderId="54" xfId="0" applyNumberFormat="1" applyFont="1" applyFill="1" applyBorder="1" applyAlignment="1">
      <alignment horizontal="center" vertical="center"/>
    </xf>
    <xf numFmtId="1" fontId="2" fillId="0" borderId="81" xfId="0" applyNumberFormat="1" applyFont="1" applyFill="1" applyBorder="1" applyAlignment="1">
      <alignment horizontal="center" vertical="center"/>
    </xf>
    <xf numFmtId="1" fontId="2" fillId="0" borderId="47" xfId="0" applyNumberFormat="1" applyFont="1" applyFill="1" applyBorder="1" applyAlignment="1">
      <alignment horizontal="center" vertical="center"/>
    </xf>
    <xf numFmtId="1" fontId="5" fillId="0" borderId="0" xfId="0" applyNumberFormat="1" applyFont="1" applyBorder="1" applyAlignment="1">
      <alignment horizontal="center" vertical="center"/>
    </xf>
    <xf numFmtId="1" fontId="2" fillId="8" borderId="54" xfId="0" applyNumberFormat="1" applyFont="1" applyFill="1" applyBorder="1" applyAlignment="1">
      <alignment horizontal="center" vertical="center"/>
    </xf>
    <xf numFmtId="0" fontId="2" fillId="0" borderId="84" xfId="0" applyFont="1" applyFill="1" applyBorder="1" applyAlignment="1">
      <alignment horizontal="center" vertical="center"/>
    </xf>
    <xf numFmtId="1" fontId="2" fillId="0" borderId="0" xfId="0" applyNumberFormat="1" applyFont="1" applyBorder="1" applyAlignment="1">
      <alignment horizontal="center" vertical="center"/>
    </xf>
    <xf numFmtId="1" fontId="2" fillId="8" borderId="86" xfId="0" applyNumberFormat="1" applyFont="1" applyFill="1" applyBorder="1" applyAlignment="1">
      <alignment horizontal="center" vertical="center"/>
    </xf>
    <xf numFmtId="0" fontId="7" fillId="0" borderId="1" xfId="5" applyFont="1" applyBorder="1" applyAlignment="1">
      <alignment horizontal="center" vertical="center" shrinkToFit="1"/>
    </xf>
    <xf numFmtId="0" fontId="7" fillId="0" borderId="25" xfId="5" applyFont="1" applyBorder="1" applyAlignment="1">
      <alignment horizontal="center" vertical="center" shrinkToFit="1"/>
    </xf>
    <xf numFmtId="9" fontId="7" fillId="0" borderId="26" xfId="2" applyFont="1" applyBorder="1" applyAlignment="1">
      <alignment horizontal="center" vertical="center" shrinkToFit="1"/>
    </xf>
    <xf numFmtId="0" fontId="7" fillId="0" borderId="26" xfId="2" applyNumberFormat="1" applyFont="1" applyBorder="1" applyAlignment="1">
      <alignment horizontal="center" vertical="center" shrinkToFit="1"/>
    </xf>
    <xf numFmtId="0" fontId="7" fillId="0" borderId="26" xfId="0" applyNumberFormat="1" applyFont="1" applyFill="1" applyBorder="1" applyAlignment="1">
      <alignment horizontal="center" vertical="center" shrinkToFit="1"/>
    </xf>
    <xf numFmtId="0" fontId="7" fillId="0" borderId="27" xfId="5" applyNumberFormat="1" applyFont="1" applyBorder="1" applyAlignment="1">
      <alignment horizontal="center" vertical="center" wrapText="1"/>
    </xf>
    <xf numFmtId="0" fontId="7" fillId="0" borderId="26" xfId="0" applyNumberFormat="1" applyFont="1" applyFill="1" applyBorder="1" applyAlignment="1">
      <alignment horizontal="center" vertical="center" wrapText="1"/>
    </xf>
    <xf numFmtId="9" fontId="7" fillId="0" borderId="59" xfId="2" applyFont="1" applyFill="1" applyBorder="1" applyAlignment="1">
      <alignment horizontal="center" vertical="center" shrinkToFit="1"/>
    </xf>
    <xf numFmtId="0" fontId="7" fillId="0" borderId="15" xfId="0" applyNumberFormat="1" applyFont="1" applyFill="1" applyBorder="1" applyAlignment="1">
      <alignment horizontal="center" vertical="center" shrinkToFit="1"/>
    </xf>
    <xf numFmtId="0" fontId="7" fillId="15" borderId="25" xfId="0" applyFont="1" applyFill="1" applyBorder="1" applyAlignment="1">
      <alignment horizontal="center" vertical="center" wrapText="1"/>
    </xf>
    <xf numFmtId="0" fontId="53" fillId="0" borderId="1" xfId="0" applyFont="1" applyFill="1" applyBorder="1" applyAlignment="1">
      <alignment vertical="center"/>
    </xf>
    <xf numFmtId="0" fontId="6" fillId="0" borderId="25" xfId="0" applyFont="1" applyFill="1" applyBorder="1" applyAlignment="1">
      <alignment horizontal="center" vertical="center"/>
    </xf>
    <xf numFmtId="0" fontId="7" fillId="0" borderId="25" xfId="0" applyFont="1" applyFill="1" applyBorder="1" applyAlignment="1">
      <alignment horizontal="center" vertical="center" wrapText="1"/>
    </xf>
    <xf numFmtId="1" fontId="7" fillId="0" borderId="25" xfId="0" applyNumberFormat="1" applyFont="1" applyFill="1" applyBorder="1" applyAlignment="1">
      <alignment horizontal="center" vertical="center" wrapText="1"/>
    </xf>
    <xf numFmtId="49" fontId="7" fillId="0" borderId="25" xfId="0" applyNumberFormat="1" applyFont="1" applyFill="1" applyBorder="1" applyAlignment="1">
      <alignment horizontal="center" vertical="center" wrapText="1"/>
    </xf>
    <xf numFmtId="0" fontId="54" fillId="0" borderId="1" xfId="0" applyFont="1" applyFill="1" applyBorder="1" applyAlignment="1">
      <alignment vertical="center"/>
    </xf>
    <xf numFmtId="0" fontId="7" fillId="0" borderId="64" xfId="0" quotePrefix="1" applyFont="1" applyFill="1" applyBorder="1" applyAlignment="1">
      <alignment horizontal="center" vertical="center"/>
    </xf>
    <xf numFmtId="0" fontId="10" fillId="0" borderId="26" xfId="0" applyNumberFormat="1" applyFont="1" applyFill="1" applyBorder="1" applyAlignment="1">
      <alignment horizontal="center" vertical="center"/>
    </xf>
    <xf numFmtId="0" fontId="4" fillId="0" borderId="45" xfId="0" applyFont="1" applyFill="1" applyBorder="1" applyAlignment="1">
      <alignment horizontal="center" vertical="center" shrinkToFit="1"/>
    </xf>
    <xf numFmtId="0" fontId="2" fillId="0" borderId="13" xfId="0" applyFont="1" applyFill="1" applyBorder="1" applyAlignment="1">
      <alignment horizontal="center" vertical="center"/>
    </xf>
    <xf numFmtId="0" fontId="2" fillId="0" borderId="13" xfId="0" quotePrefix="1" applyFont="1" applyFill="1" applyBorder="1" applyAlignment="1">
      <alignment horizontal="center" vertical="center"/>
    </xf>
    <xf numFmtId="9" fontId="2" fillId="0" borderId="13" xfId="0" applyNumberFormat="1" applyFont="1" applyFill="1" applyBorder="1" applyAlignment="1">
      <alignment horizontal="center" vertical="center"/>
    </xf>
    <xf numFmtId="49" fontId="2" fillId="0" borderId="13" xfId="0" quotePrefix="1" applyNumberFormat="1" applyFont="1" applyFill="1" applyBorder="1" applyAlignment="1">
      <alignment horizontal="center" vertical="center"/>
    </xf>
    <xf numFmtId="164" fontId="2" fillId="0" borderId="52" xfId="0" applyNumberFormat="1" applyFont="1" applyFill="1" applyBorder="1" applyAlignment="1">
      <alignment horizontal="centerContinuous" vertical="center"/>
    </xf>
    <xf numFmtId="164" fontId="2" fillId="0" borderId="93" xfId="0" applyNumberFormat="1" applyFont="1" applyFill="1" applyBorder="1" applyAlignment="1">
      <alignment horizontal="centerContinuous" vertical="center"/>
    </xf>
    <xf numFmtId="0" fontId="5" fillId="0" borderId="53" xfId="0" quotePrefix="1" applyFont="1" applyFill="1" applyBorder="1" applyAlignment="1">
      <alignment horizontal="centerContinuous" vertical="center"/>
    </xf>
    <xf numFmtId="1" fontId="2" fillId="0" borderId="116" xfId="0" applyNumberFormat="1" applyFont="1" applyFill="1" applyBorder="1" applyAlignment="1">
      <alignment horizontal="center" vertical="center"/>
    </xf>
    <xf numFmtId="0" fontId="2" fillId="0" borderId="0" xfId="0" applyFont="1" applyFill="1" applyBorder="1" applyAlignment="1">
      <alignment horizontal="center" vertical="center"/>
    </xf>
    <xf numFmtId="1" fontId="2" fillId="9" borderId="47" xfId="0" applyNumberFormat="1" applyFont="1" applyFill="1" applyBorder="1" applyAlignment="1">
      <alignment horizontal="center" vertical="center"/>
    </xf>
    <xf numFmtId="0" fontId="2" fillId="0" borderId="0" xfId="0" applyFont="1" applyFill="1" applyBorder="1" applyAlignment="1">
      <alignment vertical="center"/>
    </xf>
    <xf numFmtId="0" fontId="4" fillId="0" borderId="0" xfId="0" applyFont="1" applyBorder="1" applyAlignment="1">
      <alignment horizontal="right"/>
    </xf>
    <xf numFmtId="0" fontId="2" fillId="0" borderId="0" xfId="0" applyFont="1" applyBorder="1" applyAlignment="1"/>
    <xf numFmtId="1" fontId="2" fillId="8" borderId="85" xfId="0" applyNumberFormat="1" applyFont="1" applyFill="1" applyBorder="1" applyAlignment="1">
      <alignment horizontal="center" vertical="center"/>
    </xf>
    <xf numFmtId="0" fontId="2" fillId="0" borderId="105" xfId="0" applyFont="1" applyFill="1" applyBorder="1" applyAlignment="1">
      <alignment horizontal="centerContinuous" vertical="center" shrinkToFit="1"/>
    </xf>
    <xf numFmtId="0" fontId="21" fillId="0" borderId="106" xfId="0" applyFont="1" applyFill="1" applyBorder="1" applyAlignment="1">
      <alignment horizontal="centerContinuous" vertical="center"/>
    </xf>
    <xf numFmtId="0" fontId="2" fillId="0" borderId="82" xfId="0" applyFont="1" applyFill="1" applyBorder="1" applyAlignment="1">
      <alignment horizontal="center" vertical="center"/>
    </xf>
    <xf numFmtId="0" fontId="5" fillId="0" borderId="0" xfId="0" applyFont="1" applyFill="1" applyBorder="1" applyAlignment="1">
      <alignment vertical="center"/>
    </xf>
    <xf numFmtId="0" fontId="9" fillId="0" borderId="3" xfId="0" quotePrefix="1" applyFont="1" applyFill="1" applyBorder="1" applyAlignment="1">
      <alignment horizontal="center" vertical="center"/>
    </xf>
    <xf numFmtId="49" fontId="16" fillId="0" borderId="32" xfId="0" applyNumberFormat="1" applyFont="1" applyBorder="1" applyAlignment="1">
      <alignment horizontal="center" shrinkToFit="1"/>
    </xf>
    <xf numFmtId="0" fontId="39" fillId="0" borderId="34" xfId="0" applyFont="1" applyFill="1" applyBorder="1" applyAlignment="1">
      <alignment horizontal="centerContinuous" vertical="center"/>
    </xf>
    <xf numFmtId="0" fontId="41" fillId="0" borderId="31" xfId="0" applyFont="1" applyFill="1" applyBorder="1" applyAlignment="1">
      <alignment horizontal="centerContinuous" vertical="center"/>
    </xf>
    <xf numFmtId="0" fontId="55" fillId="0" borderId="31" xfId="0" applyFont="1" applyBorder="1" applyAlignment="1">
      <alignment horizontal="centerContinuous" vertical="center" wrapText="1"/>
    </xf>
    <xf numFmtId="0" fontId="56" fillId="0" borderId="31" xfId="0" applyFont="1" applyBorder="1" applyAlignment="1">
      <alignment horizontal="centerContinuous" vertical="center" wrapText="1"/>
    </xf>
    <xf numFmtId="0" fontId="57" fillId="0" borderId="31" xfId="0" applyFont="1" applyFill="1" applyBorder="1" applyAlignment="1">
      <alignment horizontal="centerContinuous" vertical="center" wrapText="1"/>
    </xf>
    <xf numFmtId="0" fontId="7" fillId="0" borderId="34" xfId="0" applyFont="1" applyFill="1" applyBorder="1" applyAlignment="1">
      <alignment horizontal="center" vertical="center" shrinkToFit="1"/>
    </xf>
    <xf numFmtId="0" fontId="7" fillId="0" borderId="27" xfId="0" quotePrefix="1" applyFont="1" applyFill="1" applyBorder="1" applyAlignment="1">
      <alignment horizontal="center" vertical="center"/>
    </xf>
    <xf numFmtId="0" fontId="13" fillId="9" borderId="1" xfId="0" applyFont="1" applyFill="1" applyBorder="1" applyAlignment="1">
      <alignment vertical="center"/>
    </xf>
    <xf numFmtId="49" fontId="24" fillId="9" borderId="25" xfId="0" applyNumberFormat="1" applyFont="1" applyFill="1" applyBorder="1" applyAlignment="1">
      <alignment horizontal="center" vertical="center"/>
    </xf>
    <xf numFmtId="0" fontId="24" fillId="9" borderId="26" xfId="0" applyNumberFormat="1" applyFont="1" applyFill="1" applyBorder="1" applyAlignment="1">
      <alignment horizontal="center" vertical="center"/>
    </xf>
    <xf numFmtId="0" fontId="13" fillId="9" borderId="26" xfId="0" applyNumberFormat="1" applyFont="1" applyFill="1" applyBorder="1" applyAlignment="1">
      <alignment horizontal="center" vertical="center"/>
    </xf>
    <xf numFmtId="0" fontId="45" fillId="10" borderId="13" xfId="0" applyNumberFormat="1" applyFont="1" applyFill="1" applyBorder="1" applyAlignment="1">
      <alignment horizontal="center" vertical="center"/>
    </xf>
    <xf numFmtId="0" fontId="13" fillId="6" borderId="1" xfId="0" applyFont="1" applyFill="1" applyBorder="1" applyAlignment="1">
      <alignment vertical="center"/>
    </xf>
    <xf numFmtId="49" fontId="24" fillId="6" borderId="25" xfId="0" applyNumberFormat="1" applyFont="1" applyFill="1" applyBorder="1" applyAlignment="1">
      <alignment horizontal="center" vertical="center"/>
    </xf>
    <xf numFmtId="0" fontId="24" fillId="6" borderId="26" xfId="0" applyNumberFormat="1" applyFont="1" applyFill="1" applyBorder="1" applyAlignment="1">
      <alignment horizontal="center" vertical="center"/>
    </xf>
    <xf numFmtId="0" fontId="13" fillId="6" borderId="26" xfId="0" applyNumberFormat="1" applyFont="1" applyFill="1" applyBorder="1" applyAlignment="1">
      <alignment horizontal="center" vertical="center"/>
    </xf>
    <xf numFmtId="9" fontId="7" fillId="0" borderId="44" xfId="2" applyFont="1" applyFill="1" applyBorder="1" applyAlignment="1">
      <alignment horizontal="center" vertical="center" shrinkToFit="1"/>
    </xf>
    <xf numFmtId="0" fontId="7" fillId="0" borderId="46" xfId="0" applyNumberFormat="1" applyFont="1" applyFill="1" applyBorder="1" applyAlignment="1">
      <alignment horizontal="center" vertical="center" shrinkToFit="1"/>
    </xf>
    <xf numFmtId="0" fontId="7" fillId="0" borderId="46" xfId="2" applyNumberFormat="1" applyFont="1" applyFill="1" applyBorder="1" applyAlignment="1">
      <alignment horizontal="center" vertical="center" shrinkToFit="1"/>
    </xf>
    <xf numFmtId="0" fontId="7" fillId="0" borderId="26" xfId="5" applyNumberFormat="1" applyFont="1" applyFill="1" applyBorder="1" applyAlignment="1">
      <alignment horizontal="center" vertical="center"/>
    </xf>
    <xf numFmtId="0" fontId="7" fillId="0" borderId="33" xfId="0" applyNumberFormat="1" applyFont="1" applyFill="1" applyBorder="1" applyAlignment="1">
      <alignment horizontal="center" vertical="center" shrinkToFit="1"/>
    </xf>
    <xf numFmtId="0" fontId="7" fillId="16" borderId="25" xfId="0" applyFont="1" applyFill="1" applyBorder="1" applyAlignment="1">
      <alignment horizontal="center" vertical="center" wrapText="1"/>
    </xf>
    <xf numFmtId="0" fontId="7" fillId="16" borderId="59" xfId="0" applyFont="1" applyFill="1" applyBorder="1" applyAlignment="1">
      <alignment horizontal="center" vertical="center" wrapText="1"/>
    </xf>
    <xf numFmtId="0" fontId="7" fillId="0" borderId="27" xfId="0" applyNumberFormat="1" applyFont="1" applyBorder="1" applyAlignment="1">
      <alignment horizontal="center" vertical="center" wrapText="1"/>
    </xf>
    <xf numFmtId="0" fontId="7" fillId="7" borderId="25" xfId="0" applyFont="1" applyFill="1" applyBorder="1" applyAlignment="1">
      <alignment horizontal="center" vertical="center" wrapText="1"/>
    </xf>
    <xf numFmtId="0" fontId="7" fillId="7" borderId="44" xfId="0" applyFont="1" applyFill="1" applyBorder="1" applyAlignment="1">
      <alignment horizontal="center" vertical="center" wrapText="1"/>
    </xf>
    <xf numFmtId="0" fontId="7" fillId="15" borderId="59" xfId="0" applyFont="1" applyFill="1" applyBorder="1" applyAlignment="1">
      <alignment horizontal="center" vertical="center" wrapText="1"/>
    </xf>
    <xf numFmtId="0" fontId="7" fillId="0" borderId="32" xfId="0" applyNumberFormat="1" applyFont="1" applyFill="1" applyBorder="1" applyAlignment="1">
      <alignment horizontal="center" vertical="center" shrinkToFit="1"/>
    </xf>
    <xf numFmtId="0" fontId="58" fillId="0" borderId="61" xfId="0" applyFont="1" applyBorder="1" applyAlignment="1">
      <alignment horizontal="centerContinuous" wrapText="1"/>
    </xf>
    <xf numFmtId="0" fontId="4" fillId="0" borderId="61" xfId="0" applyFont="1" applyBorder="1" applyAlignment="1">
      <alignment horizontal="centerContinuous" wrapText="1"/>
    </xf>
    <xf numFmtId="0" fontId="4" fillId="0" borderId="62" xfId="0" applyFont="1" applyBorder="1" applyAlignment="1">
      <alignment horizontal="centerContinuous" wrapText="1"/>
    </xf>
    <xf numFmtId="0" fontId="2" fillId="0" borderId="0" xfId="0" applyFont="1" applyFill="1" applyBorder="1" applyAlignment="1">
      <alignment vertical="center" wrapText="1"/>
    </xf>
    <xf numFmtId="0" fontId="2" fillId="0" borderId="0" xfId="0" applyFont="1" applyBorder="1" applyAlignment="1">
      <alignment vertical="center" wrapText="1"/>
    </xf>
    <xf numFmtId="0" fontId="59" fillId="0" borderId="5" xfId="0" applyFont="1" applyBorder="1" applyAlignment="1">
      <alignment horizontal="centerContinuous" vertical="center"/>
    </xf>
    <xf numFmtId="0" fontId="4" fillId="0" borderId="6" xfId="0" applyFont="1" applyBorder="1" applyAlignment="1">
      <alignment horizontal="centerContinuous" vertical="center"/>
    </xf>
    <xf numFmtId="0" fontId="2" fillId="0" borderId="6" xfId="0" applyFont="1" applyBorder="1" applyAlignment="1">
      <alignment horizontal="centerContinuous" vertical="center" wrapText="1"/>
    </xf>
    <xf numFmtId="0" fontId="2" fillId="0" borderId="7" xfId="0" applyFont="1" applyBorder="1" applyAlignment="1">
      <alignment horizontal="centerContinuous" vertical="center" wrapText="1"/>
    </xf>
    <xf numFmtId="0" fontId="60" fillId="0" borderId="61" xfId="0" applyFont="1" applyBorder="1" applyAlignment="1">
      <alignment horizontal="centerContinuous" vertical="center" wrapText="1"/>
    </xf>
    <xf numFmtId="0" fontId="4" fillId="0" borderId="61" xfId="0" applyFont="1" applyBorder="1" applyAlignment="1">
      <alignment horizontal="centerContinuous" vertical="center" wrapText="1"/>
    </xf>
    <xf numFmtId="0" fontId="4" fillId="0" borderId="62" xfId="0" applyFont="1" applyBorder="1" applyAlignment="1">
      <alignment horizontal="centerContinuous" vertical="center" wrapText="1"/>
    </xf>
    <xf numFmtId="0" fontId="21" fillId="7" borderId="58" xfId="0" applyFont="1" applyFill="1" applyBorder="1" applyAlignment="1">
      <alignment horizontal="centerContinuous" wrapText="1"/>
    </xf>
    <xf numFmtId="0" fontId="21" fillId="7" borderId="63" xfId="0" applyFont="1" applyFill="1" applyBorder="1" applyAlignment="1">
      <alignment horizontal="center" wrapText="1"/>
    </xf>
    <xf numFmtId="0" fontId="21" fillId="7" borderId="64" xfId="0" applyFont="1" applyFill="1" applyBorder="1" applyAlignment="1">
      <alignment horizontal="center" wrapText="1"/>
    </xf>
    <xf numFmtId="0" fontId="59" fillId="0" borderId="8" xfId="0" applyFont="1" applyBorder="1" applyAlignment="1">
      <alignment horizontal="center" vertical="center"/>
    </xf>
    <xf numFmtId="0" fontId="59" fillId="0" borderId="9" xfId="0" applyFont="1" applyBorder="1" applyAlignment="1">
      <alignment horizontal="center" vertical="center"/>
    </xf>
    <xf numFmtId="0" fontId="59" fillId="0" borderId="10" xfId="0" applyFont="1" applyBorder="1" applyAlignment="1">
      <alignment horizontal="center" vertical="center"/>
    </xf>
    <xf numFmtId="0" fontId="21" fillId="10" borderId="58" xfId="0" applyFont="1" applyFill="1" applyBorder="1" applyAlignment="1">
      <alignment horizontal="centerContinuous" vertical="center" wrapText="1"/>
    </xf>
    <xf numFmtId="0" fontId="21" fillId="10" borderId="79" xfId="0" applyFont="1" applyFill="1" applyBorder="1" applyAlignment="1">
      <alignment horizontal="center" vertical="center" wrapText="1"/>
    </xf>
    <xf numFmtId="0" fontId="21" fillId="10" borderId="63" xfId="0" applyFont="1" applyFill="1" applyBorder="1" applyAlignment="1">
      <alignment horizontal="center" vertical="center" wrapText="1"/>
    </xf>
    <xf numFmtId="0" fontId="21" fillId="10" borderId="64" xfId="0" applyFont="1" applyFill="1" applyBorder="1" applyAlignment="1">
      <alignment horizontal="center" vertical="center" wrapText="1"/>
    </xf>
    <xf numFmtId="0" fontId="2" fillId="0" borderId="129" xfId="0" applyFont="1" applyFill="1" applyBorder="1" applyAlignment="1">
      <alignment horizontal="center" shrinkToFit="1"/>
    </xf>
    <xf numFmtId="0" fontId="2" fillId="0" borderId="130" xfId="0" applyNumberFormat="1" applyFont="1" applyBorder="1" applyAlignment="1">
      <alignment horizontal="center"/>
    </xf>
    <xf numFmtId="49" fontId="2" fillId="0" borderId="130" xfId="0" applyNumberFormat="1" applyFont="1" applyBorder="1" applyAlignment="1">
      <alignment horizontal="center"/>
    </xf>
    <xf numFmtId="0" fontId="2" fillId="5" borderId="131" xfId="2" applyNumberFormat="1" applyFont="1" applyFill="1" applyBorder="1" applyAlignment="1">
      <alignment horizontal="center" shrinkToFit="1"/>
    </xf>
    <xf numFmtId="0" fontId="4" fillId="0" borderId="67" xfId="0" applyFont="1" applyBorder="1" applyAlignment="1">
      <alignment horizontal="right" vertical="center"/>
    </xf>
    <xf numFmtId="0" fontId="2" fillId="0" borderId="68" xfId="0" applyFont="1" applyBorder="1" applyAlignment="1">
      <alignment horizontal="center" vertical="center" wrapText="1"/>
    </xf>
    <xf numFmtId="0" fontId="2" fillId="0" borderId="69" xfId="0" applyFont="1" applyBorder="1" applyAlignment="1">
      <alignment horizontal="center" vertical="center" wrapText="1"/>
    </xf>
    <xf numFmtId="0" fontId="2" fillId="11" borderId="69" xfId="0" applyFont="1" applyFill="1" applyBorder="1" applyAlignment="1">
      <alignment horizontal="center" vertical="center" wrapText="1"/>
    </xf>
    <xf numFmtId="0" fontId="2" fillId="11" borderId="70" xfId="0" applyFont="1" applyFill="1" applyBorder="1" applyAlignment="1">
      <alignment horizontal="center" vertical="center" wrapText="1"/>
    </xf>
    <xf numFmtId="0" fontId="2" fillId="0" borderId="1" xfId="0" applyFont="1" applyBorder="1" applyAlignment="1">
      <alignment horizontal="center" vertical="center" shrinkToFit="1"/>
    </xf>
    <xf numFmtId="0" fontId="2" fillId="0" borderId="25" xfId="0" applyFont="1" applyBorder="1" applyAlignment="1">
      <alignment horizontal="center" vertical="center"/>
    </xf>
    <xf numFmtId="49" fontId="2" fillId="0" borderId="25" xfId="0" applyNumberFormat="1" applyFont="1" applyBorder="1" applyAlignment="1">
      <alignment horizontal="center" vertical="center"/>
    </xf>
    <xf numFmtId="0" fontId="61" fillId="5" borderId="27" xfId="2" applyNumberFormat="1" applyFont="1" applyFill="1" applyBorder="1" applyAlignment="1">
      <alignment horizontal="center" vertical="center" shrinkToFit="1"/>
    </xf>
    <xf numFmtId="0" fontId="2" fillId="0" borderId="57" xfId="0" applyFont="1" applyFill="1" applyBorder="1" applyAlignment="1">
      <alignment horizontal="center" shrinkToFit="1"/>
    </xf>
    <xf numFmtId="0" fontId="2" fillId="0" borderId="38" xfId="0" applyNumberFormat="1" applyFont="1" applyFill="1" applyBorder="1" applyAlignment="1">
      <alignment horizontal="center"/>
    </xf>
    <xf numFmtId="49" fontId="2" fillId="0" borderId="38" xfId="0" applyNumberFormat="1" applyFont="1" applyFill="1" applyBorder="1" applyAlignment="1">
      <alignment horizontal="center"/>
    </xf>
    <xf numFmtId="0" fontId="2" fillId="5" borderId="39" xfId="2" applyNumberFormat="1" applyFont="1" applyFill="1" applyBorder="1" applyAlignment="1">
      <alignment horizontal="center" shrinkToFit="1"/>
    </xf>
    <xf numFmtId="0" fontId="4" fillId="0" borderId="34" xfId="0" applyFont="1" applyBorder="1" applyAlignment="1">
      <alignment horizontal="right" vertical="center"/>
    </xf>
    <xf numFmtId="0" fontId="2" fillId="0" borderId="71" xfId="0" applyFont="1" applyBorder="1" applyAlignment="1">
      <alignment horizontal="center" vertical="center" wrapText="1"/>
    </xf>
    <xf numFmtId="0" fontId="2" fillId="11" borderId="38" xfId="0" applyFont="1" applyFill="1" applyBorder="1" applyAlignment="1">
      <alignment horizontal="center" vertical="center" wrapText="1"/>
    </xf>
    <xf numFmtId="0" fontId="2" fillId="11" borderId="39" xfId="0" applyFont="1" applyFill="1" applyBorder="1" applyAlignment="1">
      <alignment horizontal="center" vertical="center" wrapText="1"/>
    </xf>
    <xf numFmtId="0" fontId="2" fillId="16" borderId="41" xfId="2" applyNumberFormat="1" applyFont="1" applyFill="1" applyBorder="1" applyAlignment="1">
      <alignment horizontal="center" shrinkToFit="1"/>
    </xf>
    <xf numFmtId="0" fontId="4" fillId="0" borderId="47" xfId="0" applyFont="1" applyBorder="1" applyAlignment="1">
      <alignment horizontal="right" vertical="center"/>
    </xf>
    <xf numFmtId="0" fontId="62" fillId="7" borderId="72" xfId="0" applyFont="1" applyFill="1" applyBorder="1" applyAlignment="1">
      <alignment horizontal="center" vertical="center" wrapText="1"/>
    </xf>
    <xf numFmtId="0" fontId="4" fillId="11" borderId="40" xfId="0" applyFont="1" applyFill="1" applyBorder="1" applyAlignment="1">
      <alignment horizontal="center" vertical="center" wrapText="1"/>
    </xf>
    <xf numFmtId="0" fontId="4" fillId="11" borderId="41" xfId="0" applyFont="1" applyFill="1" applyBorder="1" applyAlignment="1">
      <alignment horizontal="center" vertical="center" wrapText="1"/>
    </xf>
    <xf numFmtId="0" fontId="2" fillId="0" borderId="58" xfId="0" applyFont="1" applyBorder="1" applyAlignment="1">
      <alignment horizontal="center" vertical="center" shrinkToFit="1"/>
    </xf>
    <xf numFmtId="0" fontId="2" fillId="0" borderId="59" xfId="0" applyFont="1" applyBorder="1" applyAlignment="1">
      <alignment horizontal="center" vertical="center"/>
    </xf>
    <xf numFmtId="49" fontId="2" fillId="0" borderId="59" xfId="0" applyNumberFormat="1" applyFont="1" applyBorder="1" applyAlignment="1">
      <alignment horizontal="center" vertical="center"/>
    </xf>
    <xf numFmtId="0" fontId="61" fillId="5" borderId="32" xfId="2" applyNumberFormat="1" applyFont="1" applyFill="1" applyBorder="1" applyAlignment="1">
      <alignment horizontal="center" vertical="center" shrinkToFit="1"/>
    </xf>
    <xf numFmtId="0" fontId="63" fillId="0" borderId="5" xfId="0" applyFont="1" applyBorder="1" applyAlignment="1">
      <alignment horizontal="centerContinuous" vertical="center"/>
    </xf>
    <xf numFmtId="0" fontId="4" fillId="0" borderId="1" xfId="0" applyFont="1" applyBorder="1" applyAlignment="1">
      <alignment horizontal="center" vertical="center" shrinkToFit="1"/>
    </xf>
    <xf numFmtId="0" fontId="63" fillId="0" borderId="8" xfId="0" applyFont="1" applyBorder="1" applyAlignment="1">
      <alignment horizontal="center" vertical="center"/>
    </xf>
    <xf numFmtId="0" fontId="63" fillId="0" borderId="9" xfId="0" applyFont="1" applyBorder="1" applyAlignment="1">
      <alignment horizontal="center" vertical="center"/>
    </xf>
    <xf numFmtId="0" fontId="63" fillId="0" borderId="10" xfId="0" applyFont="1" applyBorder="1" applyAlignment="1">
      <alignment horizontal="center" vertical="center"/>
    </xf>
    <xf numFmtId="0" fontId="2" fillId="0" borderId="80" xfId="0" applyFont="1" applyFill="1" applyBorder="1" applyAlignment="1">
      <alignment horizontal="center" vertical="center"/>
    </xf>
    <xf numFmtId="49" fontId="2" fillId="0" borderId="13" xfId="0" applyNumberFormat="1" applyFont="1" applyFill="1" applyBorder="1" applyAlignment="1">
      <alignment horizontal="center" vertical="center"/>
    </xf>
    <xf numFmtId="0" fontId="61" fillId="5" borderId="56" xfId="2" applyNumberFormat="1" applyFont="1" applyFill="1" applyBorder="1" applyAlignment="1">
      <alignment horizontal="center" vertical="center" shrinkToFit="1"/>
    </xf>
    <xf numFmtId="0" fontId="2" fillId="0" borderId="1"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25" xfId="0" applyNumberFormat="1" applyFont="1" applyFill="1" applyBorder="1" applyAlignment="1">
      <alignment horizontal="center" vertical="center"/>
    </xf>
    <xf numFmtId="0" fontId="2" fillId="0" borderId="8" xfId="0" applyFont="1" applyFill="1" applyBorder="1" applyAlignment="1">
      <alignment horizontal="center" vertical="center"/>
    </xf>
    <xf numFmtId="0" fontId="2" fillId="0" borderId="44" xfId="0" applyFont="1" applyFill="1" applyBorder="1" applyAlignment="1">
      <alignment horizontal="center" vertical="center"/>
    </xf>
    <xf numFmtId="49" fontId="2" fillId="0" borderId="44" xfId="0" applyNumberFormat="1" applyFont="1" applyFill="1" applyBorder="1" applyAlignment="1">
      <alignment horizontal="center" vertical="center"/>
    </xf>
    <xf numFmtId="0" fontId="61" fillId="5" borderId="33" xfId="2" applyNumberFormat="1" applyFont="1" applyFill="1" applyBorder="1" applyAlignment="1">
      <alignment horizontal="center" vertical="center" shrinkToFit="1"/>
    </xf>
    <xf numFmtId="0" fontId="62" fillId="10" borderId="72" xfId="0" applyFont="1" applyFill="1" applyBorder="1" applyAlignment="1">
      <alignment horizontal="center" vertical="center" wrapText="1"/>
    </xf>
    <xf numFmtId="0" fontId="62" fillId="10" borderId="73" xfId="0" applyFont="1" applyFill="1" applyBorder="1" applyAlignment="1">
      <alignment horizontal="center"/>
    </xf>
    <xf numFmtId="0" fontId="62" fillId="10" borderId="117" xfId="0" applyFont="1" applyFill="1" applyBorder="1" applyAlignment="1">
      <alignment horizontal="centerContinuous"/>
    </xf>
    <xf numFmtId="0" fontId="62" fillId="10" borderId="118" xfId="0" applyFont="1" applyFill="1" applyBorder="1" applyAlignment="1">
      <alignment horizontal="centerContinuous"/>
    </xf>
    <xf numFmtId="0" fontId="62" fillId="10" borderId="119" xfId="0" applyFont="1" applyFill="1" applyBorder="1" applyAlignment="1">
      <alignment horizontal="centerContinuous"/>
    </xf>
    <xf numFmtId="0" fontId="4" fillId="0" borderId="125" xfId="0" applyFont="1" applyBorder="1" applyAlignment="1">
      <alignment horizontal="center"/>
    </xf>
    <xf numFmtId="0" fontId="2" fillId="0" borderId="126" xfId="0" applyFont="1" applyBorder="1" applyAlignment="1">
      <alignment horizontal="centerContinuous" wrapText="1"/>
    </xf>
    <xf numFmtId="0" fontId="4" fillId="0" borderId="16" xfId="0" applyFont="1" applyBorder="1" applyAlignment="1">
      <alignment horizontal="center"/>
    </xf>
    <xf numFmtId="0" fontId="2" fillId="0" borderId="9" xfId="0" applyFont="1" applyBorder="1" applyAlignment="1">
      <alignment horizontal="centerContinuous" wrapText="1"/>
    </xf>
    <xf numFmtId="0" fontId="4" fillId="0" borderId="0" xfId="0" applyFont="1" applyFill="1" applyBorder="1" applyAlignment="1">
      <alignment horizontal="center" vertical="center"/>
    </xf>
    <xf numFmtId="0" fontId="4" fillId="0" borderId="1" xfId="0" applyFont="1" applyFill="1" applyBorder="1" applyAlignment="1">
      <alignment horizontal="center" vertical="center" shrinkToFit="1"/>
    </xf>
    <xf numFmtId="49" fontId="2" fillId="0" borderId="25" xfId="0" applyNumberFormat="1" applyFont="1" applyFill="1" applyBorder="1" applyAlignment="1">
      <alignment horizontal="center" vertical="center"/>
    </xf>
    <xf numFmtId="0" fontId="2" fillId="0" borderId="1" xfId="0" applyFont="1" applyFill="1" applyBorder="1" applyAlignment="1">
      <alignment horizontal="center" vertical="center" shrinkToFit="1"/>
    </xf>
    <xf numFmtId="0" fontId="2" fillId="0" borderId="58" xfId="0" applyFont="1" applyFill="1" applyBorder="1" applyAlignment="1">
      <alignment horizontal="center" vertical="center" shrinkToFit="1"/>
    </xf>
    <xf numFmtId="0" fontId="2" fillId="0" borderId="59" xfId="0" applyFont="1" applyFill="1" applyBorder="1" applyAlignment="1">
      <alignment horizontal="center" vertical="center"/>
    </xf>
    <xf numFmtId="49" fontId="2" fillId="0" borderId="59" xfId="0" applyNumberFormat="1" applyFont="1" applyFill="1" applyBorder="1" applyAlignment="1">
      <alignment horizontal="center" vertical="center"/>
    </xf>
    <xf numFmtId="0" fontId="2" fillId="0" borderId="8" xfId="0" applyFont="1" applyFill="1" applyBorder="1" applyAlignment="1">
      <alignment horizontal="center" vertical="center" shrinkToFit="1"/>
    </xf>
    <xf numFmtId="0" fontId="7" fillId="0" borderId="1" xfId="0" quotePrefix="1" applyFont="1" applyBorder="1" applyAlignment="1">
      <alignment vertical="center"/>
    </xf>
    <xf numFmtId="0" fontId="7" fillId="0" borderId="2" xfId="0" quotePrefix="1" applyFont="1" applyFill="1" applyBorder="1" applyAlignment="1">
      <alignment horizontal="center" vertical="center"/>
    </xf>
    <xf numFmtId="0" fontId="7" fillId="9" borderId="27" xfId="0" quotePrefix="1" applyNumberFormat="1" applyFont="1" applyFill="1" applyBorder="1" applyAlignment="1">
      <alignment horizontal="center" vertical="center"/>
    </xf>
    <xf numFmtId="0" fontId="2" fillId="0" borderId="96" xfId="0" applyFont="1" applyFill="1" applyBorder="1" applyAlignment="1">
      <alignment horizontal="center" shrinkToFit="1"/>
    </xf>
    <xf numFmtId="0" fontId="2" fillId="0" borderId="40" xfId="0" applyNumberFormat="1" applyFont="1" applyFill="1" applyBorder="1" applyAlignment="1">
      <alignment horizontal="center"/>
    </xf>
    <xf numFmtId="49" fontId="2" fillId="0" borderId="40" xfId="0" applyNumberFormat="1" applyFont="1" applyFill="1" applyBorder="1" applyAlignment="1">
      <alignment horizontal="center"/>
    </xf>
    <xf numFmtId="9" fontId="2" fillId="0" borderId="0" xfId="2" applyFont="1" applyBorder="1" applyAlignment="1">
      <alignment horizontal="center"/>
    </xf>
    <xf numFmtId="164" fontId="2" fillId="0" borderId="13" xfId="0" applyNumberFormat="1" applyFont="1" applyFill="1" applyBorder="1" applyAlignment="1">
      <alignment horizontal="center" vertical="center"/>
    </xf>
    <xf numFmtId="0" fontId="64" fillId="0" borderId="60" xfId="0" applyFont="1" applyBorder="1" applyAlignment="1">
      <alignment horizontal="centerContinuous" wrapText="1"/>
    </xf>
    <xf numFmtId="0" fontId="65" fillId="0" borderId="60" xfId="0" applyFont="1" applyBorder="1" applyAlignment="1">
      <alignment horizontal="centerContinuous" vertical="center" wrapText="1"/>
    </xf>
    <xf numFmtId="0" fontId="7" fillId="0" borderId="15" xfId="0" applyFont="1" applyFill="1" applyBorder="1" applyAlignment="1">
      <alignment horizontal="center" vertical="center"/>
    </xf>
    <xf numFmtId="0" fontId="2" fillId="8" borderId="87" xfId="0" quotePrefix="1" applyFont="1" applyFill="1" applyBorder="1" applyAlignment="1">
      <alignment horizontal="center" vertical="center"/>
    </xf>
    <xf numFmtId="0" fontId="5" fillId="0" borderId="0" xfId="0" applyFont="1" applyFill="1" applyBorder="1" applyAlignment="1">
      <alignment horizontal="center" vertical="center"/>
    </xf>
    <xf numFmtId="1" fontId="48" fillId="10" borderId="85" xfId="0" applyNumberFormat="1" applyFont="1" applyFill="1" applyBorder="1" applyAlignment="1">
      <alignment horizontal="center" vertical="center"/>
    </xf>
    <xf numFmtId="1" fontId="48" fillId="10" borderId="82" xfId="0" applyNumberFormat="1" applyFont="1" applyFill="1" applyBorder="1" applyAlignment="1">
      <alignment horizontal="center" vertical="center"/>
    </xf>
    <xf numFmtId="1" fontId="48" fillId="10" borderId="89" xfId="0" applyNumberFormat="1" applyFont="1" applyFill="1" applyBorder="1" applyAlignment="1">
      <alignment horizontal="center" vertical="center"/>
    </xf>
    <xf numFmtId="0" fontId="66" fillId="17" borderId="132" xfId="0" applyFont="1" applyFill="1" applyBorder="1" applyAlignment="1">
      <alignment horizontal="center" vertical="center"/>
    </xf>
    <xf numFmtId="0" fontId="66" fillId="17" borderId="82" xfId="0" applyFont="1" applyFill="1" applyBorder="1" applyAlignment="1">
      <alignment horizontal="center" vertical="center"/>
    </xf>
    <xf numFmtId="0" fontId="66" fillId="17" borderId="82" xfId="0" quotePrefix="1" applyFont="1" applyFill="1" applyBorder="1" applyAlignment="1">
      <alignment horizontal="center" vertical="center" wrapText="1"/>
    </xf>
    <xf numFmtId="49" fontId="66" fillId="17" borderId="82" xfId="2" applyNumberFormat="1" applyFont="1" applyFill="1" applyBorder="1" applyAlignment="1">
      <alignment horizontal="center" vertical="center"/>
    </xf>
    <xf numFmtId="0" fontId="66" fillId="17" borderId="82" xfId="0" applyFont="1" applyFill="1" applyBorder="1" applyAlignment="1">
      <alignment horizontal="center" vertical="center" shrinkToFit="1"/>
    </xf>
    <xf numFmtId="164" fontId="66" fillId="17" borderId="82" xfId="0" applyNumberFormat="1" applyFont="1" applyFill="1" applyBorder="1" applyAlignment="1">
      <alignment horizontal="center" vertical="center"/>
    </xf>
    <xf numFmtId="1" fontId="66" fillId="17" borderId="83" xfId="0" applyNumberFormat="1" applyFont="1" applyFill="1" applyBorder="1" applyAlignment="1">
      <alignment horizontal="center" vertical="center"/>
    </xf>
    <xf numFmtId="0" fontId="66" fillId="17" borderId="88" xfId="0" applyFont="1" applyFill="1" applyBorder="1" applyAlignment="1">
      <alignment horizontal="center" vertical="center"/>
    </xf>
    <xf numFmtId="0" fontId="66" fillId="17" borderId="89" xfId="0" applyFont="1" applyFill="1" applyBorder="1" applyAlignment="1">
      <alignment horizontal="center" vertical="center"/>
    </xf>
    <xf numFmtId="49" fontId="66" fillId="17" borderId="89" xfId="0" applyNumberFormat="1" applyFont="1" applyFill="1" applyBorder="1" applyAlignment="1">
      <alignment horizontal="center" vertical="center"/>
    </xf>
    <xf numFmtId="164" fontId="66" fillId="17" borderId="89" xfId="0" applyNumberFormat="1" applyFont="1" applyFill="1" applyBorder="1" applyAlignment="1">
      <alignment horizontal="center" vertical="center"/>
    </xf>
    <xf numFmtId="1" fontId="66" fillId="17" borderId="90" xfId="0" applyNumberFormat="1" applyFont="1" applyFill="1" applyBorder="1" applyAlignment="1">
      <alignment horizontal="center" vertical="center"/>
    </xf>
    <xf numFmtId="0" fontId="66" fillId="17" borderId="133" xfId="0" quotePrefix="1" applyFont="1" applyFill="1" applyBorder="1" applyAlignment="1">
      <alignment horizontal="center" vertical="center"/>
    </xf>
    <xf numFmtId="0" fontId="66" fillId="17" borderId="114" xfId="0" applyFont="1" applyFill="1" applyBorder="1" applyAlignment="1">
      <alignment horizontal="center" vertical="center"/>
    </xf>
    <xf numFmtId="1" fontId="66" fillId="17" borderId="34" xfId="0" applyNumberFormat="1" applyFont="1" applyFill="1" applyBorder="1" applyAlignment="1">
      <alignment horizontal="center" vertical="center"/>
    </xf>
    <xf numFmtId="1" fontId="66" fillId="17" borderId="47" xfId="0" applyNumberFormat="1" applyFont="1" applyFill="1" applyBorder="1" applyAlignment="1">
      <alignment horizontal="center" vertical="center"/>
    </xf>
    <xf numFmtId="0" fontId="4" fillId="0" borderId="127" xfId="0" applyFont="1" applyFill="1" applyBorder="1" applyAlignment="1">
      <alignment horizontal="centerContinuous" wrapText="1"/>
    </xf>
    <xf numFmtId="0" fontId="2" fillId="0" borderId="126" xfId="0" applyFont="1" applyFill="1" applyBorder="1" applyAlignment="1">
      <alignment horizontal="centerContinuous" wrapText="1"/>
    </xf>
    <xf numFmtId="0" fontId="2" fillId="0" borderId="128" xfId="0" applyFont="1" applyFill="1" applyBorder="1" applyAlignment="1">
      <alignment horizontal="centerContinuous" wrapText="1"/>
    </xf>
    <xf numFmtId="0" fontId="4" fillId="0" borderId="46" xfId="0" applyFont="1" applyFill="1" applyBorder="1" applyAlignment="1">
      <alignment horizontal="centerContinuous" wrapText="1"/>
    </xf>
    <xf numFmtId="0" fontId="2" fillId="0" borderId="9" xfId="0" applyFont="1" applyFill="1" applyBorder="1" applyAlignment="1">
      <alignment horizontal="centerContinuous" wrapText="1"/>
    </xf>
    <xf numFmtId="0" fontId="2" fillId="0" borderId="10" xfId="0" applyFont="1" applyFill="1" applyBorder="1" applyAlignment="1">
      <alignment horizontal="centerContinuous" wrapText="1"/>
    </xf>
    <xf numFmtId="0" fontId="67" fillId="0" borderId="34" xfId="0" applyFont="1" applyFill="1" applyBorder="1" applyAlignment="1">
      <alignment horizontal="center" vertical="center" shrinkToFit="1"/>
    </xf>
    <xf numFmtId="0" fontId="67" fillId="0" borderId="55" xfId="0" applyFont="1" applyFill="1" applyBorder="1" applyAlignment="1">
      <alignment horizontal="center" vertical="center" shrinkToFit="1"/>
    </xf>
    <xf numFmtId="0" fontId="14" fillId="6" borderId="1" xfId="0" applyFont="1" applyFill="1" applyBorder="1" applyAlignment="1">
      <alignment vertical="center"/>
    </xf>
    <xf numFmtId="49" fontId="23" fillId="6" borderId="25" xfId="0" applyNumberFormat="1" applyFont="1" applyFill="1" applyBorder="1" applyAlignment="1">
      <alignment horizontal="center" vertical="center"/>
    </xf>
    <xf numFmtId="0" fontId="23" fillId="6" borderId="26" xfId="0" applyNumberFormat="1" applyFont="1" applyFill="1" applyBorder="1" applyAlignment="1">
      <alignment horizontal="center" vertical="center"/>
    </xf>
    <xf numFmtId="0" fontId="14" fillId="6" borderId="26" xfId="0" applyNumberFormat="1" applyFont="1" applyFill="1" applyBorder="1" applyAlignment="1">
      <alignment horizontal="center" vertical="center"/>
    </xf>
    <xf numFmtId="0" fontId="12" fillId="12" borderId="36" xfId="0" applyFont="1" applyFill="1" applyBorder="1" applyAlignment="1">
      <alignment horizontal="center" vertical="center" wrapText="1"/>
    </xf>
    <xf numFmtId="0" fontId="12" fillId="12" borderId="78" xfId="0" applyNumberFormat="1" applyFont="1" applyFill="1" applyBorder="1" applyAlignment="1">
      <alignment horizontal="centerContinuous" vertical="center" wrapText="1"/>
    </xf>
    <xf numFmtId="0" fontId="2" fillId="8" borderId="1" xfId="0" applyFont="1" applyFill="1" applyBorder="1" applyAlignment="1">
      <alignment horizontal="center" vertical="center" shrinkToFit="1"/>
    </xf>
    <xf numFmtId="0" fontId="2" fillId="8" borderId="25" xfId="0" applyFont="1" applyFill="1" applyBorder="1" applyAlignment="1">
      <alignment horizontal="center" vertical="center"/>
    </xf>
    <xf numFmtId="49" fontId="2" fillId="8" borderId="25" xfId="0" applyNumberFormat="1" applyFont="1" applyFill="1" applyBorder="1" applyAlignment="1">
      <alignment horizontal="center" vertical="center"/>
    </xf>
    <xf numFmtId="0" fontId="2" fillId="8" borderId="58" xfId="0" applyFont="1" applyFill="1" applyBorder="1" applyAlignment="1">
      <alignment horizontal="center" vertical="center" shrinkToFit="1"/>
    </xf>
    <xf numFmtId="0" fontId="2" fillId="8" borderId="59" xfId="0" applyFont="1" applyFill="1" applyBorder="1" applyAlignment="1">
      <alignment horizontal="center" vertical="center"/>
    </xf>
    <xf numFmtId="49" fontId="2" fillId="8" borderId="59" xfId="0" applyNumberFormat="1" applyFont="1" applyFill="1" applyBorder="1" applyAlignment="1">
      <alignment horizontal="center" vertical="center"/>
    </xf>
    <xf numFmtId="3" fontId="5" fillId="0" borderId="0" xfId="0" applyNumberFormat="1" applyFont="1" applyBorder="1" applyAlignment="1">
      <alignment vertical="center"/>
    </xf>
    <xf numFmtId="0" fontId="62" fillId="8" borderId="72" xfId="0" applyFont="1" applyFill="1" applyBorder="1" applyAlignment="1">
      <alignment horizontal="center" vertical="center" wrapText="1"/>
    </xf>
    <xf numFmtId="0" fontId="27" fillId="0" borderId="47" xfId="0" applyFont="1" applyFill="1" applyBorder="1" applyAlignment="1">
      <alignment horizontal="centerContinuous" vertical="center" shrinkToFit="1"/>
    </xf>
    <xf numFmtId="164" fontId="21" fillId="3" borderId="31" xfId="0" applyNumberFormat="1" applyFont="1" applyFill="1" applyBorder="1" applyAlignment="1">
      <alignment horizontal="center" vertical="center"/>
    </xf>
    <xf numFmtId="1" fontId="2" fillId="0" borderId="54" xfId="0" applyNumberFormat="1" applyFont="1" applyBorder="1" applyAlignment="1">
      <alignment horizontal="center" vertical="center" shrinkToFit="1"/>
    </xf>
    <xf numFmtId="1" fontId="2" fillId="0" borderId="34" xfId="0" applyNumberFormat="1" applyFont="1" applyBorder="1" applyAlignment="1">
      <alignment horizontal="center" vertical="center" shrinkToFit="1"/>
    </xf>
    <xf numFmtId="1" fontId="5" fillId="0" borderId="34" xfId="0" applyNumberFormat="1" applyFont="1" applyBorder="1" applyAlignment="1">
      <alignment horizontal="center" vertical="center" shrinkToFit="1"/>
    </xf>
    <xf numFmtId="1" fontId="5" fillId="0" borderId="47" xfId="0" applyNumberFormat="1" applyFont="1" applyBorder="1" applyAlignment="1">
      <alignment horizontal="center" vertical="center" shrinkToFit="1"/>
    </xf>
    <xf numFmtId="1" fontId="5" fillId="0" borderId="54" xfId="0" applyNumberFormat="1" applyFont="1" applyBorder="1" applyAlignment="1">
      <alignment horizontal="center" vertical="center" shrinkToFit="1"/>
    </xf>
    <xf numFmtId="1" fontId="5" fillId="0" borderId="134" xfId="0" applyNumberFormat="1" applyFont="1" applyBorder="1" applyAlignment="1">
      <alignment horizontal="center" vertical="center" shrinkToFit="1"/>
    </xf>
    <xf numFmtId="49" fontId="28" fillId="6" borderId="25" xfId="0" applyNumberFormat="1" applyFont="1" applyFill="1" applyBorder="1" applyAlignment="1">
      <alignment horizontal="center" vertical="center"/>
    </xf>
    <xf numFmtId="0" fontId="28" fillId="6" borderId="26" xfId="0" applyNumberFormat="1" applyFont="1" applyFill="1" applyBorder="1" applyAlignment="1">
      <alignment horizontal="center" vertical="center"/>
    </xf>
    <xf numFmtId="0" fontId="22" fillId="6" borderId="26" xfId="0" applyNumberFormat="1" applyFont="1" applyFill="1" applyBorder="1" applyAlignment="1">
      <alignment horizontal="center" vertical="center"/>
    </xf>
    <xf numFmtId="49" fontId="7" fillId="18" borderId="26" xfId="0" applyNumberFormat="1" applyFont="1" applyFill="1" applyBorder="1" applyAlignment="1">
      <alignment horizontal="center" vertical="center"/>
    </xf>
    <xf numFmtId="1" fontId="7" fillId="14" borderId="28" xfId="0" applyNumberFormat="1" applyFont="1" applyFill="1" applyBorder="1" applyAlignment="1">
      <alignment horizontal="center" vertical="center"/>
    </xf>
    <xf numFmtId="1" fontId="7" fillId="0" borderId="12" xfId="0" applyNumberFormat="1" applyFont="1" applyBorder="1" applyAlignment="1">
      <alignment horizontal="center" vertical="center"/>
    </xf>
    <xf numFmtId="0" fontId="9" fillId="14" borderId="3" xfId="0" quotePrefix="1" applyFont="1" applyFill="1" applyBorder="1" applyAlignment="1">
      <alignment horizontal="center" vertical="center"/>
    </xf>
    <xf numFmtId="0" fontId="7" fillId="0" borderId="74" xfId="0" applyNumberFormat="1" applyFont="1" applyFill="1" applyBorder="1" applyAlignment="1">
      <alignment horizontal="centerContinuous" vertical="center"/>
    </xf>
    <xf numFmtId="0" fontId="2" fillId="0" borderId="76" xfId="0" applyNumberFormat="1" applyFont="1" applyFill="1" applyBorder="1" applyAlignment="1">
      <alignment horizontal="centerContinuous" vertical="center"/>
    </xf>
  </cellXfs>
  <cellStyles count="11">
    <cellStyle name="Excel Built-in Normal" xfId="6"/>
    <cellStyle name="Hyperlink" xfId="1" builtinId="8"/>
    <cellStyle name="Normal" xfId="0" builtinId="0"/>
    <cellStyle name="Normal 2" xfId="4"/>
    <cellStyle name="Normal 2 2" xfId="5"/>
    <cellStyle name="Normal 3" xfId="8"/>
    <cellStyle name="Normal 4" xfId="9"/>
    <cellStyle name="Normal 5" xfId="7"/>
    <cellStyle name="Percent" xfId="2" builtinId="5"/>
    <cellStyle name="Percent 2" xfId="3"/>
    <cellStyle name="Percent 2 2" xfId="10"/>
  </cellStyles>
  <dxfs count="38">
    <dxf>
      <fill>
        <patternFill>
          <bgColor rgb="FF00FF00"/>
        </patternFill>
      </fill>
    </dxf>
    <dxf>
      <fill>
        <patternFill>
          <bgColor rgb="FFFFC000"/>
        </patternFill>
      </fill>
    </dxf>
    <dxf>
      <fill>
        <patternFill>
          <bgColor rgb="FFFF00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ill>
        <patternFill>
          <bgColor rgb="FFFF0000"/>
        </patternFill>
      </fill>
    </dxf>
    <dxf>
      <fill>
        <patternFill>
          <bgColor rgb="FFFF0000"/>
        </patternFill>
      </fill>
    </dxf>
    <dxf>
      <fill>
        <patternFill>
          <bgColor rgb="FFFF0000"/>
        </patternFill>
      </fill>
    </dxf>
    <dxf>
      <fill>
        <patternFill>
          <bgColor rgb="FFCCFFCC"/>
        </patternFill>
      </fill>
    </dxf>
    <dxf>
      <fill>
        <patternFill>
          <bgColor theme="0" tint="-0.24994659260841701"/>
        </patternFill>
      </fill>
    </dxf>
    <dxf>
      <fill>
        <patternFill>
          <bgColor rgb="FF66FF33"/>
        </patternFill>
      </fill>
    </dxf>
    <dxf>
      <font>
        <color auto="1"/>
      </font>
      <fill>
        <patternFill>
          <bgColor rgb="FFFFFF00"/>
        </patternFill>
      </fill>
    </dxf>
    <dxf>
      <fill>
        <patternFill>
          <bgColor rgb="FFFFC000"/>
        </patternFill>
      </fill>
    </dxf>
    <dxf>
      <fill>
        <patternFill>
          <bgColor rgb="FFFF0000"/>
        </patternFill>
      </fill>
    </dxf>
    <dxf>
      <font>
        <color theme="0"/>
      </font>
      <fill>
        <patternFill>
          <bgColor rgb="FF7030A0"/>
        </patternFill>
      </fill>
    </dxf>
    <dxf>
      <fill>
        <patternFill>
          <bgColor theme="7" tint="0.39994506668294322"/>
        </patternFill>
      </fill>
    </dxf>
    <dxf>
      <fill>
        <patternFill>
          <bgColor rgb="FFFF00FF"/>
        </patternFill>
      </fill>
    </dxf>
    <dxf>
      <font>
        <color theme="0"/>
      </font>
      <fill>
        <patternFill>
          <bgColor rgb="FF009900"/>
        </patternFill>
      </fill>
    </dxf>
    <dxf>
      <font>
        <b/>
        <i val="0"/>
        <color auto="1"/>
      </font>
      <fill>
        <patternFill>
          <bgColor theme="9" tint="0.39994506668294322"/>
        </patternFill>
      </fill>
    </dxf>
    <dxf>
      <fill>
        <patternFill>
          <bgColor rgb="FFCCFFCC"/>
        </patternFill>
      </fill>
    </dxf>
    <dxf>
      <fill>
        <patternFill>
          <bgColor theme="0" tint="-0.24994659260841701"/>
        </patternFill>
      </fill>
    </dxf>
    <dxf>
      <fill>
        <patternFill>
          <bgColor rgb="FF66FF33"/>
        </patternFill>
      </fill>
    </dxf>
    <dxf>
      <font>
        <color auto="1"/>
      </font>
      <fill>
        <patternFill>
          <bgColor rgb="FFFFFF00"/>
        </patternFill>
      </fill>
    </dxf>
    <dxf>
      <fill>
        <patternFill>
          <bgColor rgb="FFFFC000"/>
        </patternFill>
      </fill>
    </dxf>
    <dxf>
      <fill>
        <patternFill>
          <bgColor rgb="FFFF0000"/>
        </patternFill>
      </fill>
    </dxf>
    <dxf>
      <font>
        <color theme="0"/>
      </font>
      <fill>
        <patternFill>
          <bgColor rgb="FF7030A0"/>
        </patternFill>
      </fill>
    </dxf>
    <dxf>
      <fill>
        <patternFill>
          <bgColor theme="7" tint="0.39994506668294322"/>
        </patternFill>
      </fill>
    </dxf>
    <dxf>
      <fill>
        <patternFill>
          <bgColor rgb="FFFF00FF"/>
        </patternFill>
      </fill>
    </dxf>
    <dxf>
      <font>
        <color theme="0"/>
      </font>
      <fill>
        <patternFill>
          <bgColor rgb="FF009900"/>
        </patternFill>
      </fill>
    </dxf>
    <dxf>
      <font>
        <b/>
        <i val="0"/>
        <color auto="1"/>
      </font>
      <fill>
        <patternFill>
          <bgColor theme="9" tint="0.39994506668294322"/>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00FF99"/>
      <color rgb="FFCCFFCC"/>
      <color rgb="FF6600CC"/>
      <color rgb="FF00FF00"/>
      <color rgb="FF0000FF"/>
      <color rgb="FF009900"/>
      <color rgb="FF00CC66"/>
      <color rgb="FF66FF99"/>
      <color rgb="FFCCFF99"/>
      <color rgb="FF99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66675</xdr:colOff>
      <xdr:row>15</xdr:row>
      <xdr:rowOff>85724</xdr:rowOff>
    </xdr:from>
    <xdr:to>
      <xdr:col>6</xdr:col>
      <xdr:colOff>1257300</xdr:colOff>
      <xdr:row>22</xdr:row>
      <xdr:rowOff>152400</xdr:rowOff>
    </xdr:to>
    <xdr:sp macro="" textlink="">
      <xdr:nvSpPr>
        <xdr:cNvPr id="1084" name="Text Box 60"/>
        <xdr:cNvSpPr txBox="1">
          <a:spLocks noChangeArrowheads="1"/>
        </xdr:cNvSpPr>
      </xdr:nvSpPr>
      <xdr:spPr bwMode="auto">
        <a:xfrm>
          <a:off x="66675" y="3448049"/>
          <a:ext cx="6962775" cy="1543051"/>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t" upright="1"/>
        <a:lstStyle/>
        <a:p>
          <a:pPr algn="ctr" rtl="0">
            <a:defRPr sz="1000"/>
          </a:pPr>
          <a:r>
            <a:rPr lang="en-US" sz="1400" b="1" i="0" u="none" strike="noStrike" baseline="0">
              <a:solidFill>
                <a:srgbClr val="000000"/>
              </a:solidFill>
              <a:latin typeface="Times New Roman" panose="02020603050405020304" pitchFamily="18" charset="0"/>
              <a:cs typeface="Times New Roman" panose="02020603050405020304" pitchFamily="18" charset="0"/>
            </a:rPr>
            <a:t>Current Status</a:t>
          </a:r>
        </a:p>
        <a:p>
          <a:pPr algn="ctr" rtl="0">
            <a:defRPr sz="1000"/>
          </a:pPr>
          <a:endParaRPr lang="en-US" sz="1400" b="1" i="0" u="none" strike="noStrike" baseline="0">
            <a:solidFill>
              <a:srgbClr val="000000"/>
            </a:solidFill>
            <a:latin typeface="Times New Roman" panose="02020603050405020304" pitchFamily="18" charset="0"/>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19050</xdr:colOff>
      <xdr:row>12</xdr:row>
      <xdr:rowOff>9524</xdr:rowOff>
    </xdr:from>
    <xdr:to>
      <xdr:col>21</xdr:col>
      <xdr:colOff>323850</xdr:colOff>
      <xdr:row>17</xdr:row>
      <xdr:rowOff>190499</xdr:rowOff>
    </xdr:to>
    <xdr:sp macro="" textlink="">
      <xdr:nvSpPr>
        <xdr:cNvPr id="2" name="Right Brace 1"/>
        <xdr:cNvSpPr/>
      </xdr:nvSpPr>
      <xdr:spPr bwMode="auto">
        <a:xfrm>
          <a:off x="8877300" y="2619374"/>
          <a:ext cx="304800" cy="1228725"/>
        </a:xfrm>
        <a:prstGeom prst="rightBrace">
          <a:avLst>
            <a:gd name="adj1" fmla="val 39583"/>
            <a:gd name="adj2" fmla="val 50000"/>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2</xdr:col>
      <xdr:colOff>276225</xdr:colOff>
      <xdr:row>1</xdr:row>
      <xdr:rowOff>123825</xdr:rowOff>
    </xdr:from>
    <xdr:to>
      <xdr:col>4</xdr:col>
      <xdr:colOff>123825</xdr:colOff>
      <xdr:row>2</xdr:row>
      <xdr:rowOff>66675</xdr:rowOff>
    </xdr:to>
    <xdr:sp macro="" textlink="">
      <xdr:nvSpPr>
        <xdr:cNvPr id="3078" name="Text Box 6" hidden="1"/>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bill_kmet@outlook.com?subject=Arena"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showGridLines="0" tabSelected="1" zoomScaleNormal="100" workbookViewId="0"/>
  </sheetViews>
  <sheetFormatPr defaultColWidth="13" defaultRowHeight="15.6"/>
  <cols>
    <col min="1" max="1" width="22.59765625" style="219" customWidth="1"/>
    <col min="2" max="2" width="10" style="221" customWidth="1"/>
    <col min="3" max="3" width="5.5" style="221" customWidth="1"/>
    <col min="4" max="4" width="13.69921875" style="219" bestFit="1" customWidth="1"/>
    <col min="5" max="5" width="9.59765625" style="221" bestFit="1" customWidth="1"/>
    <col min="6" max="6" width="14.69921875" style="219" customWidth="1"/>
    <col min="7" max="7" width="17.09765625" style="221" customWidth="1"/>
    <col min="8" max="16384" width="13" style="39"/>
  </cols>
  <sheetData>
    <row r="1" spans="1:7" ht="29.4" thickTop="1" thickBot="1">
      <c r="A1" s="224" t="s">
        <v>245</v>
      </c>
      <c r="B1" s="225" t="s">
        <v>141</v>
      </c>
      <c r="C1" s="226"/>
      <c r="D1" s="227"/>
      <c r="E1" s="228"/>
      <c r="F1" s="227"/>
      <c r="G1" s="229" t="s">
        <v>138</v>
      </c>
    </row>
    <row r="2" spans="1:7" ht="17.399999999999999" thickTop="1">
      <c r="A2" s="230" t="s">
        <v>0</v>
      </c>
      <c r="B2" s="231" t="s">
        <v>98</v>
      </c>
      <c r="C2" s="231"/>
      <c r="D2" s="232" t="s">
        <v>113</v>
      </c>
      <c r="E2" s="233" t="s">
        <v>137</v>
      </c>
      <c r="F2" s="234"/>
      <c r="G2" s="235"/>
    </row>
    <row r="3" spans="1:7" ht="16.8">
      <c r="A3" s="230" t="s">
        <v>64</v>
      </c>
      <c r="B3" s="231" t="s">
        <v>246</v>
      </c>
      <c r="C3" s="231"/>
      <c r="D3" s="232" t="s">
        <v>65</v>
      </c>
      <c r="E3" s="233">
        <v>3</v>
      </c>
      <c r="F3" s="232"/>
      <c r="G3" s="235"/>
    </row>
    <row r="4" spans="1:7" ht="16.8">
      <c r="A4" s="230" t="s">
        <v>64</v>
      </c>
      <c r="B4" s="231" t="s">
        <v>253</v>
      </c>
      <c r="C4" s="231"/>
      <c r="D4" s="232" t="s">
        <v>65</v>
      </c>
      <c r="E4" s="233">
        <v>1</v>
      </c>
      <c r="F4" s="232"/>
      <c r="G4" s="235"/>
    </row>
    <row r="5" spans="1:7" ht="16.8">
      <c r="A5" s="230" t="s">
        <v>64</v>
      </c>
      <c r="B5" s="231" t="s">
        <v>254</v>
      </c>
      <c r="C5" s="231"/>
      <c r="D5" s="232" t="s">
        <v>65</v>
      </c>
      <c r="E5" s="233">
        <v>1</v>
      </c>
      <c r="F5" s="232"/>
      <c r="G5" s="235"/>
    </row>
    <row r="6" spans="1:7" ht="16.8">
      <c r="A6" s="230" t="s">
        <v>64</v>
      </c>
      <c r="B6" s="231" t="s">
        <v>255</v>
      </c>
      <c r="C6" s="231"/>
      <c r="D6" s="232" t="s">
        <v>65</v>
      </c>
      <c r="E6" s="233">
        <v>5</v>
      </c>
      <c r="F6" s="232"/>
      <c r="G6" s="235"/>
    </row>
    <row r="7" spans="1:7" ht="17.399999999999999" thickBot="1">
      <c r="A7" s="230" t="s">
        <v>66</v>
      </c>
      <c r="B7" s="231" t="s">
        <v>142</v>
      </c>
      <c r="C7" s="231"/>
      <c r="D7" s="232" t="s">
        <v>1</v>
      </c>
      <c r="E7" s="233" t="s">
        <v>143</v>
      </c>
      <c r="F7" s="232"/>
      <c r="G7" s="235"/>
    </row>
    <row r="8" spans="1:7" ht="17.399999999999999" thickTop="1">
      <c r="A8" s="236" t="s">
        <v>87</v>
      </c>
      <c r="B8" s="521">
        <f>4</f>
        <v>4</v>
      </c>
      <c r="C8" s="522"/>
      <c r="D8" s="237" t="s">
        <v>74</v>
      </c>
      <c r="E8" s="238" t="s">
        <v>144</v>
      </c>
      <c r="F8" s="239"/>
      <c r="G8" s="235"/>
    </row>
    <row r="9" spans="1:7" ht="17.399999999999999" thickBot="1">
      <c r="A9" s="240" t="s">
        <v>127</v>
      </c>
      <c r="B9" s="241" t="str">
        <f>C11</f>
        <v>+4</v>
      </c>
      <c r="C9" s="242"/>
      <c r="D9" s="243" t="s">
        <v>132</v>
      </c>
      <c r="E9" s="244" t="s">
        <v>144</v>
      </c>
      <c r="F9" s="239"/>
      <c r="G9" s="235"/>
    </row>
    <row r="10" spans="1:7" ht="17.399999999999999" thickTop="1">
      <c r="A10" s="245" t="s">
        <v>2</v>
      </c>
      <c r="B10" s="462">
        <f>7</f>
        <v>7</v>
      </c>
      <c r="C10" s="246">
        <f>IF(B10&gt;9.9,CONCATENATE("+",ROUNDDOWN((B10-10)/2,0)),ROUNDUP((B10-10)/2,0))</f>
        <v>-2</v>
      </c>
      <c r="D10" s="247" t="s">
        <v>72</v>
      </c>
      <c r="E10" s="339" t="s">
        <v>252</v>
      </c>
      <c r="F10" s="239"/>
      <c r="G10" s="235"/>
    </row>
    <row r="11" spans="1:7" ht="16.8">
      <c r="A11" s="248" t="s">
        <v>3</v>
      </c>
      <c r="B11" s="520">
        <f>15+4</f>
        <v>19</v>
      </c>
      <c r="C11" s="249" t="str">
        <f t="shared" ref="C11:C15" si="0">IF(B11&gt;9.9,CONCATENATE("+",ROUNDDOWN((B11-10)/2,0)),ROUNDUP((B11-10)/2,0))</f>
        <v>+4</v>
      </c>
      <c r="D11" s="250" t="s">
        <v>73</v>
      </c>
      <c r="E11" s="251">
        <f>SUM(Martial!G4:G17)+SUM(Equipment!C3:C12)+5</f>
        <v>9.25</v>
      </c>
      <c r="F11" s="239"/>
      <c r="G11" s="235"/>
    </row>
    <row r="12" spans="1:7" ht="16.8">
      <c r="A12" s="252" t="s">
        <v>12</v>
      </c>
      <c r="B12" s="338">
        <f>14</f>
        <v>14</v>
      </c>
      <c r="C12" s="254" t="str">
        <f t="shared" si="0"/>
        <v>+2</v>
      </c>
      <c r="D12" s="250" t="s">
        <v>14</v>
      </c>
      <c r="E12" s="255">
        <f>ROUNDUP(((E3*4)*0.75)+((E4*6)*0.75)+((E5*4)*0.75)+((E6*4)*0.75)+((E3+E4+E5+E6)*C12),0)</f>
        <v>52</v>
      </c>
      <c r="F12" s="239"/>
      <c r="G12" s="235"/>
    </row>
    <row r="13" spans="1:7" ht="16.8">
      <c r="A13" s="256" t="s">
        <v>13</v>
      </c>
      <c r="B13" s="338">
        <v>19</v>
      </c>
      <c r="C13" s="249" t="str">
        <f t="shared" si="0"/>
        <v>+4</v>
      </c>
      <c r="D13" s="257" t="s">
        <v>88</v>
      </c>
      <c r="E13" s="518">
        <f>11+C11+6+4</f>
        <v>25</v>
      </c>
      <c r="F13" s="452"/>
      <c r="G13" s="235"/>
    </row>
    <row r="14" spans="1:7" ht="16.8">
      <c r="A14" s="258" t="s">
        <v>15</v>
      </c>
      <c r="B14" s="253">
        <v>10</v>
      </c>
      <c r="C14" s="249" t="str">
        <f t="shared" si="0"/>
        <v>+0</v>
      </c>
      <c r="D14" s="257" t="s">
        <v>63</v>
      </c>
      <c r="E14" s="518">
        <f>E13+SUM(Martial!B12:B13)+6+4</f>
        <v>35</v>
      </c>
      <c r="F14" s="452"/>
      <c r="G14" s="235"/>
    </row>
    <row r="15" spans="1:7" ht="17.399999999999999" thickBot="1">
      <c r="A15" s="259" t="s">
        <v>11</v>
      </c>
      <c r="B15" s="260">
        <v>13</v>
      </c>
      <c r="C15" s="261" t="str">
        <f t="shared" si="0"/>
        <v>+1</v>
      </c>
      <c r="D15" s="262" t="s">
        <v>136</v>
      </c>
      <c r="E15" s="519">
        <f>E14-C11</f>
        <v>31</v>
      </c>
      <c r="F15" s="452"/>
      <c r="G15" s="235"/>
    </row>
    <row r="16" spans="1:7" s="7" customFormat="1" ht="17.399999999999999" thickTop="1">
      <c r="A16" s="263"/>
      <c r="B16" s="264"/>
      <c r="C16" s="264"/>
      <c r="D16" s="264"/>
      <c r="E16" s="264"/>
      <c r="F16" s="264"/>
      <c r="G16" s="265"/>
    </row>
    <row r="17" spans="1:7" s="7" customFormat="1" ht="16.8">
      <c r="A17" s="266"/>
      <c r="B17" s="267"/>
      <c r="C17" s="267"/>
      <c r="D17" s="267"/>
      <c r="E17" s="267"/>
      <c r="F17" s="267"/>
      <c r="G17" s="268"/>
    </row>
    <row r="18" spans="1:7" s="7" customFormat="1" ht="16.8">
      <c r="A18" s="266"/>
      <c r="B18" s="267"/>
      <c r="C18" s="267"/>
      <c r="D18" s="267"/>
      <c r="E18" s="267"/>
      <c r="F18" s="267"/>
      <c r="G18" s="268"/>
    </row>
    <row r="19" spans="1:7" s="7" customFormat="1" ht="16.8">
      <c r="A19" s="266"/>
      <c r="B19" s="267"/>
      <c r="C19" s="267"/>
      <c r="D19" s="267"/>
      <c r="E19" s="267"/>
      <c r="F19" s="267"/>
      <c r="G19" s="268"/>
    </row>
    <row r="20" spans="1:7" s="7" customFormat="1" ht="16.8">
      <c r="A20" s="266"/>
      <c r="B20" s="267"/>
      <c r="C20" s="267"/>
      <c r="D20" s="267"/>
      <c r="E20" s="267"/>
      <c r="F20" s="267"/>
      <c r="G20" s="268"/>
    </row>
    <row r="21" spans="1:7" s="7" customFormat="1" ht="16.8">
      <c r="A21" s="266"/>
      <c r="B21" s="267"/>
      <c r="C21" s="267"/>
      <c r="D21" s="267"/>
      <c r="E21" s="267"/>
      <c r="F21" s="267"/>
      <c r="G21" s="268"/>
    </row>
    <row r="22" spans="1:7" s="7" customFormat="1" ht="16.8">
      <c r="A22" s="266"/>
      <c r="B22" s="267"/>
      <c r="C22" s="267"/>
      <c r="D22" s="267"/>
      <c r="E22" s="267"/>
      <c r="F22" s="267"/>
      <c r="G22" s="268"/>
    </row>
    <row r="23" spans="1:7" ht="17.399999999999999" thickBot="1">
      <c r="A23" s="269"/>
      <c r="B23" s="270"/>
      <c r="C23" s="270"/>
      <c r="D23" s="270"/>
      <c r="E23" s="270"/>
      <c r="F23" s="270"/>
      <c r="G23" s="271"/>
    </row>
    <row r="24" spans="1:7" ht="16.2" thickTop="1"/>
  </sheetData>
  <phoneticPr fontId="0" type="noConversion"/>
  <conditionalFormatting sqref="E11">
    <cfRule type="cellIs" dxfId="37" priority="1" stopIfTrue="1" operator="greaterThan">
      <formula>50</formula>
    </cfRule>
    <cfRule type="cellIs" dxfId="36" priority="2" stopIfTrue="1" operator="between">
      <formula>25</formula>
      <formula>50</formula>
    </cfRule>
  </conditionalFormatting>
  <hyperlinks>
    <hyperlink ref="G1" r:id="rId1"/>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69"/>
  <sheetViews>
    <sheetView showGridLines="0" workbookViewId="0">
      <pane ySplit="2" topLeftCell="A3" activePane="bottomLeft" state="frozen"/>
      <selection pane="bottomLeft" activeCell="A3" sqref="A3"/>
    </sheetView>
  </sheetViews>
  <sheetFormatPr defaultColWidth="13" defaultRowHeight="15.6"/>
  <cols>
    <col min="1" max="1" width="31.5" style="219" bestFit="1" customWidth="1"/>
    <col min="2" max="2" width="5.8984375" style="219" bestFit="1" customWidth="1"/>
    <col min="3" max="3" width="7.59765625" style="221" hidden="1" customWidth="1"/>
    <col min="4" max="4" width="7.19921875" style="221" hidden="1" customWidth="1"/>
    <col min="5" max="5" width="9.19921875" style="221" bestFit="1" customWidth="1"/>
    <col min="6" max="6" width="7.3984375" style="221" customWidth="1"/>
    <col min="7" max="7" width="6" style="222" bestFit="1" customWidth="1"/>
    <col min="8" max="8" width="5.19921875" style="222" bestFit="1" customWidth="1"/>
    <col min="9" max="9" width="7.5" style="222" customWidth="1"/>
    <col min="10" max="10" width="26.59765625" style="219" customWidth="1"/>
    <col min="11" max="16384" width="13" style="39"/>
  </cols>
  <sheetData>
    <row r="1" spans="1:10" ht="23.4" thickBot="1">
      <c r="A1" s="148" t="s">
        <v>10</v>
      </c>
      <c r="B1" s="149"/>
      <c r="C1" s="149"/>
      <c r="D1" s="149"/>
      <c r="E1" s="149"/>
      <c r="F1" s="149"/>
      <c r="G1" s="150"/>
      <c r="H1" s="150"/>
      <c r="I1" s="150"/>
      <c r="J1" s="149"/>
    </row>
    <row r="2" spans="1:10" s="7" customFormat="1" ht="34.200000000000003" thickBot="1">
      <c r="A2" s="1" t="s">
        <v>105</v>
      </c>
      <c r="B2" s="2" t="s">
        <v>29</v>
      </c>
      <c r="C2" s="2" t="s">
        <v>36</v>
      </c>
      <c r="D2" s="2" t="s">
        <v>28</v>
      </c>
      <c r="E2" s="3" t="s">
        <v>61</v>
      </c>
      <c r="F2" s="3" t="s">
        <v>37</v>
      </c>
      <c r="G2" s="4" t="s">
        <v>67</v>
      </c>
      <c r="H2" s="5" t="s">
        <v>95</v>
      </c>
      <c r="I2" s="4" t="s">
        <v>81</v>
      </c>
      <c r="J2" s="6" t="s">
        <v>79</v>
      </c>
    </row>
    <row r="3" spans="1:10" s="7" customFormat="1" ht="16.8">
      <c r="A3" s="311" t="s">
        <v>240</v>
      </c>
      <c r="B3" s="312">
        <v>2</v>
      </c>
      <c r="C3" s="126" t="s">
        <v>31</v>
      </c>
      <c r="D3" s="126" t="str">
        <f>IF(C3="Str",'Personal File'!$C$10,IF(C3="Dex",'Personal File'!$C$11,IF(C3="Con",'Personal File'!$C$12,IF(C3="Int",'Personal File'!$C$13,IF(C3="Wis",'Personal File'!$C$14,IF(C3="Cha",'Personal File'!$C$15))))))</f>
        <v>+2</v>
      </c>
      <c r="E3" s="318" t="str">
        <f t="shared" ref="E3" si="0">CONCATENATE(C3," (",D3,")")</f>
        <v>Con (+2)</v>
      </c>
      <c r="F3" s="313">
        <v>0</v>
      </c>
      <c r="G3" s="314">
        <f t="shared" ref="G3:G4" si="1">B3+D3+F3</f>
        <v>4</v>
      </c>
      <c r="H3" s="151">
        <f t="shared" ref="H3:H57" ca="1" si="2">RANDBETWEEN(1,20)</f>
        <v>8</v>
      </c>
      <c r="I3" s="315">
        <f t="shared" ref="I3:I4" ca="1" si="3">SUM(G3:H3)</f>
        <v>12</v>
      </c>
      <c r="J3" s="453"/>
    </row>
    <row r="4" spans="1:10" s="7" customFormat="1" ht="16.8">
      <c r="A4" s="316" t="s">
        <v>241</v>
      </c>
      <c r="B4" s="312">
        <v>2</v>
      </c>
      <c r="C4" s="126" t="s">
        <v>34</v>
      </c>
      <c r="D4" s="126" t="str">
        <f>IF(C4="Str",'Personal File'!$C$10,IF(C4="Dex",'Personal File'!$C$11,IF(C4="Con",'Personal File'!$C$12,IF(C4="Int",'Personal File'!$C$13,IF(C4="Wis",'Personal File'!$C$14,IF(C4="Cha",'Personal File'!$C$15))))))</f>
        <v>+4</v>
      </c>
      <c r="E4" s="152" t="str">
        <f t="shared" ref="E4" si="4">CONCATENATE(C4," (",D4,")")</f>
        <v>Dex (+4)</v>
      </c>
      <c r="F4" s="174" t="s">
        <v>62</v>
      </c>
      <c r="G4" s="314">
        <f t="shared" si="1"/>
        <v>6</v>
      </c>
      <c r="H4" s="151">
        <f t="shared" ca="1" si="2"/>
        <v>10</v>
      </c>
      <c r="I4" s="315">
        <f t="shared" ca="1" si="3"/>
        <v>16</v>
      </c>
      <c r="J4" s="210"/>
    </row>
    <row r="5" spans="1:10" s="7" customFormat="1" ht="16.8">
      <c r="A5" s="153" t="s">
        <v>69</v>
      </c>
      <c r="B5" s="154">
        <v>11</v>
      </c>
      <c r="C5" s="155" t="s">
        <v>33</v>
      </c>
      <c r="D5" s="155" t="str">
        <f>IF(C5="Str",'Personal File'!$C$10,IF(C5="Dex",'Personal File'!$C$11,IF(C5="Con",'Personal File'!$C$12,IF(C5="Int",'Personal File'!$C$13,IF(C5="Wis",'Personal File'!$C$14,IF(C5="Cha",'Personal File'!$C$15))))))</f>
        <v>+0</v>
      </c>
      <c r="E5" s="156" t="str">
        <f t="shared" ref="E5:E6" si="5">CONCATENATE(C5," (",D5,")")</f>
        <v>Wis (+0)</v>
      </c>
      <c r="F5" s="157">
        <v>0</v>
      </c>
      <c r="G5" s="158">
        <f t="shared" ref="G5:G58" si="6">B5+D5+F5</f>
        <v>11</v>
      </c>
      <c r="H5" s="159">
        <f t="shared" ca="1" si="2"/>
        <v>15</v>
      </c>
      <c r="I5" s="160">
        <f t="shared" ref="I5" ca="1" si="7">SUM(G5:H5)</f>
        <v>26</v>
      </c>
      <c r="J5" s="317"/>
    </row>
    <row r="6" spans="1:10" s="168" customFormat="1" ht="16.8">
      <c r="A6" s="186" t="s">
        <v>38</v>
      </c>
      <c r="B6" s="127">
        <v>0</v>
      </c>
      <c r="C6" s="187" t="s">
        <v>32</v>
      </c>
      <c r="D6" s="188" t="str">
        <f>IF(C6="Str",'Personal File'!$C$10,IF(C6="Dex",'Personal File'!$C$11,IF(C6="Con",'Personal File'!$C$12,IF(C6="Int",'Personal File'!$C$13,IF(C6="Wis",'Personal File'!$C$14,IF(C6="Cha",'Personal File'!$C$15))))))</f>
        <v>+4</v>
      </c>
      <c r="E6" s="189" t="str">
        <f t="shared" si="5"/>
        <v>Int (+4)</v>
      </c>
      <c r="F6" s="174" t="s">
        <v>62</v>
      </c>
      <c r="G6" s="174">
        <f t="shared" si="6"/>
        <v>4</v>
      </c>
      <c r="H6" s="351">
        <f t="shared" ca="1" si="2"/>
        <v>11</v>
      </c>
      <c r="I6" s="174">
        <f ca="1">SUM(G6:H6)</f>
        <v>15</v>
      </c>
      <c r="J6" s="210"/>
    </row>
    <row r="7" spans="1:10" s="169" customFormat="1" ht="16.8">
      <c r="A7" s="183" t="s">
        <v>39</v>
      </c>
      <c r="B7" s="127">
        <v>0</v>
      </c>
      <c r="C7" s="184" t="s">
        <v>34</v>
      </c>
      <c r="D7" s="185" t="str">
        <f>IF(C7="Str",'Personal File'!$C$10,IF(C7="Dex",'Personal File'!$C$11,IF(C7="Con",'Personal File'!$C$12,IF(C7="Int",'Personal File'!$C$13,IF(C7="Wis",'Personal File'!$C$14,IF(C7="Cha",'Personal File'!$C$15))))))</f>
        <v>+4</v>
      </c>
      <c r="E7" s="152" t="str">
        <f t="shared" ref="E7:E58" si="8">CONCATENATE(C7," (",D7,")")</f>
        <v>Dex (+4)</v>
      </c>
      <c r="F7" s="174" t="s">
        <v>62</v>
      </c>
      <c r="G7" s="174">
        <f t="shared" si="6"/>
        <v>4</v>
      </c>
      <c r="H7" s="151">
        <f t="shared" ca="1" si="2"/>
        <v>18</v>
      </c>
      <c r="I7" s="174">
        <f t="shared" ref="I7" ca="1" si="9">SUM(G7:H7)</f>
        <v>22</v>
      </c>
      <c r="J7" s="210"/>
    </row>
    <row r="8" spans="1:10" s="176" customFormat="1" ht="16.8">
      <c r="A8" s="170" t="s">
        <v>40</v>
      </c>
      <c r="B8" s="127">
        <v>0</v>
      </c>
      <c r="C8" s="171" t="s">
        <v>30</v>
      </c>
      <c r="D8" s="172" t="str">
        <f>IF(C8="Str",'Personal File'!$C$10,IF(C8="Dex",'Personal File'!$C$11,IF(C8="Con",'Personal File'!$C$12,IF(C8="Int",'Personal File'!$C$13,IF(C8="Wis",'Personal File'!$C$14,IF(C8="Cha",'Personal File'!$C$15))))))</f>
        <v>+1</v>
      </c>
      <c r="E8" s="173" t="str">
        <f t="shared" si="8"/>
        <v>Cha (+1)</v>
      </c>
      <c r="F8" s="174" t="s">
        <v>62</v>
      </c>
      <c r="G8" s="174">
        <f t="shared" si="6"/>
        <v>1</v>
      </c>
      <c r="H8" s="151">
        <f t="shared" ca="1" si="2"/>
        <v>14</v>
      </c>
      <c r="I8" s="174">
        <f t="shared" ref="I8:I58" ca="1" si="10">SUM(G8:H8)</f>
        <v>15</v>
      </c>
      <c r="J8" s="210"/>
    </row>
    <row r="9" spans="1:10" s="177" customFormat="1" ht="16.8">
      <c r="A9" s="201" t="s">
        <v>41</v>
      </c>
      <c r="B9" s="127">
        <v>0</v>
      </c>
      <c r="C9" s="202" t="s">
        <v>35</v>
      </c>
      <c r="D9" s="203">
        <f>IF(C9="Str",'Personal File'!$C$10,IF(C9="Dex",'Personal File'!$C$11,IF(C9="Con",'Personal File'!$C$12,IF(C9="Int",'Personal File'!$C$13,IF(C9="Wis",'Personal File'!$C$14,IF(C9="Cha",'Personal File'!$C$15))))))</f>
        <v>-2</v>
      </c>
      <c r="E9" s="204" t="str">
        <f t="shared" si="8"/>
        <v>Str (-2)</v>
      </c>
      <c r="F9" s="174" t="s">
        <v>62</v>
      </c>
      <c r="G9" s="174">
        <f t="shared" si="6"/>
        <v>-2</v>
      </c>
      <c r="H9" s="151">
        <f t="shared" ca="1" si="2"/>
        <v>20</v>
      </c>
      <c r="I9" s="174">
        <f t="shared" ca="1" si="10"/>
        <v>18</v>
      </c>
      <c r="J9" s="210"/>
    </row>
    <row r="10" spans="1:10" s="177" customFormat="1" ht="16.8">
      <c r="A10" s="178" t="s">
        <v>16</v>
      </c>
      <c r="B10" s="162">
        <v>9</v>
      </c>
      <c r="C10" s="179" t="s">
        <v>31</v>
      </c>
      <c r="D10" s="180" t="str">
        <f>IF(C10="Str",'Personal File'!$C$10,IF(C10="Dex",'Personal File'!$C$11,IF(C10="Con",'Personal File'!$C$12,IF(C10="Int",'Personal File'!$C$13,IF(C10="Wis",'Personal File'!$C$14,IF(C10="Cha",'Personal File'!$C$15))))))</f>
        <v>+2</v>
      </c>
      <c r="E10" s="181" t="str">
        <f t="shared" si="8"/>
        <v>Con (+2)</v>
      </c>
      <c r="F10" s="166" t="s">
        <v>62</v>
      </c>
      <c r="G10" s="166">
        <f t="shared" si="6"/>
        <v>11</v>
      </c>
      <c r="H10" s="151">
        <f t="shared" ca="1" si="2"/>
        <v>19</v>
      </c>
      <c r="I10" s="166">
        <f t="shared" ca="1" si="10"/>
        <v>30</v>
      </c>
      <c r="J10" s="209"/>
    </row>
    <row r="11" spans="1:10" s="168" customFormat="1" ht="16.8">
      <c r="A11" s="186" t="s">
        <v>278</v>
      </c>
      <c r="B11" s="127">
        <v>0</v>
      </c>
      <c r="C11" s="187" t="s">
        <v>32</v>
      </c>
      <c r="D11" s="188" t="str">
        <f>IF(C11="Str",'Personal File'!$C$10,IF(C11="Dex",'Personal File'!$C$11,IF(C11="Con",'Personal File'!$C$12,IF(C11="Int",'Personal File'!$C$13,IF(C11="Wis",'Personal File'!$C$14,IF(C11="Cha",'Personal File'!$C$15))))))</f>
        <v>+4</v>
      </c>
      <c r="E11" s="189" t="str">
        <f t="shared" si="8"/>
        <v>Int (+4)</v>
      </c>
      <c r="F11" s="174" t="s">
        <v>62</v>
      </c>
      <c r="G11" s="174">
        <f t="shared" si="6"/>
        <v>4</v>
      </c>
      <c r="H11" s="151">
        <f t="shared" ca="1" si="2"/>
        <v>6</v>
      </c>
      <c r="I11" s="272">
        <f t="shared" ca="1" si="10"/>
        <v>10</v>
      </c>
      <c r="J11" s="346"/>
    </row>
    <row r="12" spans="1:10" s="182" customFormat="1" ht="16.8">
      <c r="A12" s="205" t="s">
        <v>42</v>
      </c>
      <c r="B12" s="191">
        <v>0</v>
      </c>
      <c r="C12" s="206" t="s">
        <v>32</v>
      </c>
      <c r="D12" s="207" t="str">
        <f>IF(C12="Str",'Personal File'!$C$10,IF(C12="Dex",'Personal File'!$C$11,IF(C12="Con",'Personal File'!$C$12,IF(C12="Int",'Personal File'!$C$13,IF(C12="Wis",'Personal File'!$C$14,IF(C12="Cha",'Personal File'!$C$15))))))</f>
        <v>+4</v>
      </c>
      <c r="E12" s="208" t="str">
        <f t="shared" si="8"/>
        <v>Int (+4)</v>
      </c>
      <c r="F12" s="195" t="s">
        <v>62</v>
      </c>
      <c r="G12" s="195">
        <f t="shared" si="6"/>
        <v>4</v>
      </c>
      <c r="H12" s="151">
        <f t="shared" ca="1" si="2"/>
        <v>8</v>
      </c>
      <c r="I12" s="195">
        <f t="shared" ca="1" si="10"/>
        <v>12</v>
      </c>
      <c r="J12" s="454"/>
    </row>
    <row r="13" spans="1:10" s="169" customFormat="1" ht="16.8">
      <c r="A13" s="170" t="s">
        <v>43</v>
      </c>
      <c r="B13" s="127">
        <v>0</v>
      </c>
      <c r="C13" s="171" t="s">
        <v>30</v>
      </c>
      <c r="D13" s="172" t="str">
        <f>IF(C13="Str",'Personal File'!$C$10,IF(C13="Dex",'Personal File'!$C$11,IF(C13="Con",'Personal File'!$C$12,IF(C13="Int",'Personal File'!$C$13,IF(C13="Wis",'Personal File'!$C$14,IF(C13="Cha",'Personal File'!$C$15))))))</f>
        <v>+1</v>
      </c>
      <c r="E13" s="173" t="str">
        <f t="shared" si="8"/>
        <v>Cha (+1)</v>
      </c>
      <c r="F13" s="174" t="s">
        <v>62</v>
      </c>
      <c r="G13" s="174">
        <f t="shared" si="6"/>
        <v>1</v>
      </c>
      <c r="H13" s="151">
        <f t="shared" ca="1" si="2"/>
        <v>7</v>
      </c>
      <c r="I13" s="174">
        <f t="shared" ca="1" si="10"/>
        <v>8</v>
      </c>
      <c r="J13" s="210"/>
    </row>
    <row r="14" spans="1:10" s="169" customFormat="1" ht="16.8">
      <c r="A14" s="205" t="s">
        <v>44</v>
      </c>
      <c r="B14" s="191">
        <v>0</v>
      </c>
      <c r="C14" s="206" t="s">
        <v>32</v>
      </c>
      <c r="D14" s="207" t="str">
        <f>IF(C14="Str",'Personal File'!$C$10,IF(C14="Dex",'Personal File'!$C$11,IF(C14="Con",'Personal File'!$C$12,IF(C14="Int",'Personal File'!$C$13,IF(C14="Wis",'Personal File'!$C$14,IF(C14="Cha",'Personal File'!$C$15))))))</f>
        <v>+4</v>
      </c>
      <c r="E14" s="208" t="str">
        <f t="shared" si="8"/>
        <v>Int (+4)</v>
      </c>
      <c r="F14" s="195" t="s">
        <v>62</v>
      </c>
      <c r="G14" s="195">
        <f t="shared" si="6"/>
        <v>4</v>
      </c>
      <c r="H14" s="151">
        <f t="shared" ca="1" si="2"/>
        <v>2</v>
      </c>
      <c r="I14" s="195">
        <f t="shared" ca="1" si="10"/>
        <v>6</v>
      </c>
      <c r="J14" s="196"/>
    </row>
    <row r="15" spans="1:10" s="169" customFormat="1" ht="16.8">
      <c r="A15" s="170" t="s">
        <v>45</v>
      </c>
      <c r="B15" s="127">
        <v>0</v>
      </c>
      <c r="C15" s="171" t="s">
        <v>30</v>
      </c>
      <c r="D15" s="172" t="str">
        <f>IF(C15="Str",'Personal File'!$C$10,IF(C15="Dex",'Personal File'!$C$11,IF(C15="Con",'Personal File'!$C$12,IF(C15="Int",'Personal File'!$C$13,IF(C15="Wis",'Personal File'!$C$14,IF(C15="Cha",'Personal File'!$C$15))))))</f>
        <v>+1</v>
      </c>
      <c r="E15" s="173" t="str">
        <f t="shared" si="8"/>
        <v>Cha (+1)</v>
      </c>
      <c r="F15" s="174" t="s">
        <v>62</v>
      </c>
      <c r="G15" s="174">
        <f t="shared" si="6"/>
        <v>1</v>
      </c>
      <c r="H15" s="151">
        <f t="shared" ca="1" si="2"/>
        <v>1</v>
      </c>
      <c r="I15" s="174">
        <f t="shared" ca="1" si="10"/>
        <v>2</v>
      </c>
      <c r="J15" s="175"/>
    </row>
    <row r="16" spans="1:10" s="169" customFormat="1" ht="16.8">
      <c r="A16" s="183" t="s">
        <v>46</v>
      </c>
      <c r="B16" s="127">
        <v>0</v>
      </c>
      <c r="C16" s="184" t="s">
        <v>34</v>
      </c>
      <c r="D16" s="185" t="str">
        <f>IF(C16="Str",'Personal File'!$C$10,IF(C16="Dex",'Personal File'!$C$11,IF(C16="Con",'Personal File'!$C$12,IF(C16="Int",'Personal File'!$C$13,IF(C16="Wis",'Personal File'!$C$14,IF(C16="Cha",'Personal File'!$C$15))))))</f>
        <v>+4</v>
      </c>
      <c r="E16" s="152" t="str">
        <f t="shared" si="8"/>
        <v>Dex (+4)</v>
      </c>
      <c r="F16" s="174" t="s">
        <v>62</v>
      </c>
      <c r="G16" s="174">
        <f t="shared" si="6"/>
        <v>4</v>
      </c>
      <c r="H16" s="151">
        <f t="shared" ca="1" si="2"/>
        <v>12</v>
      </c>
      <c r="I16" s="174">
        <f t="shared" ca="1" si="10"/>
        <v>16</v>
      </c>
      <c r="J16" s="175"/>
    </row>
    <row r="17" spans="1:10" s="169" customFormat="1" ht="16.8">
      <c r="A17" s="186" t="s">
        <v>47</v>
      </c>
      <c r="B17" s="127">
        <v>0</v>
      </c>
      <c r="C17" s="187" t="s">
        <v>32</v>
      </c>
      <c r="D17" s="188" t="str">
        <f>IF(C17="Str",'Personal File'!$C$10,IF(C17="Dex",'Personal File'!$C$11,IF(C17="Con",'Personal File'!$C$12,IF(C17="Int",'Personal File'!$C$13,IF(C17="Wis",'Personal File'!$C$14,IF(C17="Cha",'Personal File'!$C$15))))))</f>
        <v>+4</v>
      </c>
      <c r="E17" s="189" t="str">
        <f t="shared" si="8"/>
        <v>Int (+4)</v>
      </c>
      <c r="F17" s="174" t="s">
        <v>62</v>
      </c>
      <c r="G17" s="174">
        <f t="shared" si="6"/>
        <v>4</v>
      </c>
      <c r="H17" s="151">
        <f t="shared" ca="1" si="2"/>
        <v>4</v>
      </c>
      <c r="I17" s="174">
        <f t="shared" ca="1" si="10"/>
        <v>8</v>
      </c>
      <c r="J17" s="175"/>
    </row>
    <row r="18" spans="1:10" s="169" customFormat="1" ht="16.8">
      <c r="A18" s="170" t="s">
        <v>48</v>
      </c>
      <c r="B18" s="127">
        <v>0</v>
      </c>
      <c r="C18" s="171" t="s">
        <v>30</v>
      </c>
      <c r="D18" s="172" t="str">
        <f>IF(C18="Str",'Personal File'!$C$10,IF(C18="Dex",'Personal File'!$C$11,IF(C18="Con",'Personal File'!$C$12,IF(C18="Int",'Personal File'!$C$13,IF(C18="Wis",'Personal File'!$C$14,IF(C18="Cha",'Personal File'!$C$15))))))</f>
        <v>+1</v>
      </c>
      <c r="E18" s="173" t="str">
        <f t="shared" si="8"/>
        <v>Cha (+1)</v>
      </c>
      <c r="F18" s="174" t="s">
        <v>62</v>
      </c>
      <c r="G18" s="174">
        <f t="shared" si="6"/>
        <v>1</v>
      </c>
      <c r="H18" s="151">
        <f t="shared" ca="1" si="2"/>
        <v>9</v>
      </c>
      <c r="I18" s="174">
        <f t="shared" ca="1" si="10"/>
        <v>10</v>
      </c>
      <c r="J18" s="175"/>
    </row>
    <row r="19" spans="1:10" s="169" customFormat="1" ht="16.8">
      <c r="A19" s="190" t="s">
        <v>18</v>
      </c>
      <c r="B19" s="191">
        <v>0</v>
      </c>
      <c r="C19" s="192" t="s">
        <v>30</v>
      </c>
      <c r="D19" s="193" t="str">
        <f>IF(C19="Str",'Personal File'!$C$10,IF(C19="Dex",'Personal File'!$C$11,IF(C19="Con",'Personal File'!$C$12,IF(C19="Int",'Personal File'!$C$13,IF(C19="Wis",'Personal File'!$C$14,IF(C19="Cha",'Personal File'!$C$15))))))</f>
        <v>+1</v>
      </c>
      <c r="E19" s="194" t="str">
        <f t="shared" si="8"/>
        <v>Cha (+1)</v>
      </c>
      <c r="F19" s="195" t="s">
        <v>62</v>
      </c>
      <c r="G19" s="195">
        <f t="shared" si="6"/>
        <v>1</v>
      </c>
      <c r="H19" s="151">
        <f t="shared" ca="1" si="2"/>
        <v>9</v>
      </c>
      <c r="I19" s="195">
        <f t="shared" ca="1" si="10"/>
        <v>10</v>
      </c>
      <c r="J19" s="196"/>
    </row>
    <row r="20" spans="1:10" s="169" customFormat="1" ht="16.8">
      <c r="A20" s="197" t="s">
        <v>49</v>
      </c>
      <c r="B20" s="127">
        <v>0</v>
      </c>
      <c r="C20" s="198" t="s">
        <v>33</v>
      </c>
      <c r="D20" s="199" t="str">
        <f>IF(C20="Str",'Personal File'!$C$10,IF(C20="Dex",'Personal File'!$C$11,IF(C20="Con",'Personal File'!$C$12,IF(C20="Int",'Personal File'!$C$13,IF(C20="Wis",'Personal File'!$C$14,IF(C20="Cha",'Personal File'!$C$15))))))</f>
        <v>+0</v>
      </c>
      <c r="E20" s="200" t="str">
        <f t="shared" si="8"/>
        <v>Wis (+0)</v>
      </c>
      <c r="F20" s="174" t="s">
        <v>62</v>
      </c>
      <c r="G20" s="174">
        <f t="shared" si="6"/>
        <v>0</v>
      </c>
      <c r="H20" s="151">
        <f t="shared" ca="1" si="2"/>
        <v>9</v>
      </c>
      <c r="I20" s="174">
        <f t="shared" ca="1" si="10"/>
        <v>9</v>
      </c>
      <c r="J20" s="175"/>
    </row>
    <row r="21" spans="1:10" s="169" customFormat="1" ht="16.8">
      <c r="A21" s="183" t="s">
        <v>50</v>
      </c>
      <c r="B21" s="127">
        <v>0</v>
      </c>
      <c r="C21" s="184" t="s">
        <v>34</v>
      </c>
      <c r="D21" s="185" t="str">
        <f>IF(C21="Str",'Personal File'!$C$10,IF(C21="Dex",'Personal File'!$C$11,IF(C21="Con",'Personal File'!$C$12,IF(C21="Int",'Personal File'!$C$13,IF(C21="Wis",'Personal File'!$C$14,IF(C21="Cha",'Personal File'!$C$15))))))</f>
        <v>+4</v>
      </c>
      <c r="E21" s="152" t="str">
        <f t="shared" si="8"/>
        <v>Dex (+4)</v>
      </c>
      <c r="F21" s="174" t="s">
        <v>163</v>
      </c>
      <c r="G21" s="174">
        <f t="shared" si="6"/>
        <v>12</v>
      </c>
      <c r="H21" s="151">
        <f t="shared" ca="1" si="2"/>
        <v>12</v>
      </c>
      <c r="I21" s="174">
        <f t="shared" ca="1" si="10"/>
        <v>24</v>
      </c>
      <c r="J21" s="175"/>
    </row>
    <row r="22" spans="1:10" s="169" customFormat="1" ht="16.8">
      <c r="A22" s="170" t="s">
        <v>51</v>
      </c>
      <c r="B22" s="127">
        <v>0</v>
      </c>
      <c r="C22" s="171" t="s">
        <v>30</v>
      </c>
      <c r="D22" s="172" t="str">
        <f>IF(C22="Str",'Personal File'!$C$10,IF(C22="Dex",'Personal File'!$C$11,IF(C22="Con",'Personal File'!$C$12,IF(C22="Int",'Personal File'!$C$13,IF(C22="Wis",'Personal File'!$C$14,IF(C22="Cha",'Personal File'!$C$15))))))</f>
        <v>+1</v>
      </c>
      <c r="E22" s="173" t="str">
        <f t="shared" si="8"/>
        <v>Cha (+1)</v>
      </c>
      <c r="F22" s="174" t="s">
        <v>62</v>
      </c>
      <c r="G22" s="174">
        <f t="shared" si="6"/>
        <v>1</v>
      </c>
      <c r="H22" s="151">
        <f t="shared" ca="1" si="2"/>
        <v>17</v>
      </c>
      <c r="I22" s="174">
        <f t="shared" ca="1" si="10"/>
        <v>18</v>
      </c>
      <c r="J22" s="175"/>
    </row>
    <row r="23" spans="1:10" s="169" customFormat="1" ht="16.8">
      <c r="A23" s="201" t="s">
        <v>52</v>
      </c>
      <c r="B23" s="127">
        <v>0</v>
      </c>
      <c r="C23" s="202" t="s">
        <v>35</v>
      </c>
      <c r="D23" s="203">
        <f>IF(C23="Str",'Personal File'!$C$10,IF(C23="Dex",'Personal File'!$C$11,IF(C23="Con",'Personal File'!$C$12,IF(C23="Int",'Personal File'!$C$13,IF(C23="Wis",'Personal File'!$C$14,IF(C23="Cha",'Personal File'!$C$15))))))</f>
        <v>-2</v>
      </c>
      <c r="E23" s="204" t="str">
        <f t="shared" si="8"/>
        <v>Str (-2)</v>
      </c>
      <c r="F23" s="174" t="s">
        <v>62</v>
      </c>
      <c r="G23" s="174">
        <f t="shared" si="6"/>
        <v>-2</v>
      </c>
      <c r="H23" s="151">
        <f t="shared" ca="1" si="2"/>
        <v>11</v>
      </c>
      <c r="I23" s="174">
        <f t="shared" ca="1" si="10"/>
        <v>9</v>
      </c>
      <c r="J23" s="175"/>
    </row>
    <row r="24" spans="1:10" s="169" customFormat="1" ht="16.8">
      <c r="A24" s="161" t="s">
        <v>84</v>
      </c>
      <c r="B24" s="162">
        <v>12</v>
      </c>
      <c r="C24" s="163" t="s">
        <v>32</v>
      </c>
      <c r="D24" s="164" t="str">
        <f>IF(C24="Str",'Personal File'!$C$10,IF(C24="Dex",'Personal File'!$C$11,IF(C24="Con",'Personal File'!$C$12,IF(C24="Int",'Personal File'!$C$13,IF(C24="Wis",'Personal File'!$C$14,IF(C24="Cha",'Personal File'!$C$15))))))</f>
        <v>+4</v>
      </c>
      <c r="E24" s="165" t="str">
        <f t="shared" si="8"/>
        <v>Int (+4)</v>
      </c>
      <c r="F24" s="166" t="s">
        <v>62</v>
      </c>
      <c r="G24" s="166">
        <f t="shared" si="6"/>
        <v>16</v>
      </c>
      <c r="H24" s="151">
        <f t="shared" ca="1" si="2"/>
        <v>16</v>
      </c>
      <c r="I24" s="166">
        <f t="shared" ca="1" si="10"/>
        <v>32</v>
      </c>
      <c r="J24" s="167"/>
    </row>
    <row r="25" spans="1:10" s="169" customFormat="1" ht="16.8">
      <c r="A25" s="205" t="s">
        <v>123</v>
      </c>
      <c r="B25" s="191">
        <v>0</v>
      </c>
      <c r="C25" s="206" t="s">
        <v>32</v>
      </c>
      <c r="D25" s="207" t="str">
        <f>IF(C25="Str",'Personal File'!$C$10,IF(C25="Dex",'Personal File'!$C$11,IF(C25="Con",'Personal File'!$C$12,IF(C25="Int",'Personal File'!$C$13,IF(C25="Wis",'Personal File'!$C$14,IF(C25="Cha",'Personal File'!$C$15))))))</f>
        <v>+4</v>
      </c>
      <c r="E25" s="208" t="str">
        <f t="shared" si="8"/>
        <v>Int (+4)</v>
      </c>
      <c r="F25" s="195" t="s">
        <v>62</v>
      </c>
      <c r="G25" s="195">
        <f t="shared" si="6"/>
        <v>4</v>
      </c>
      <c r="H25" s="151">
        <f t="shared" ca="1" si="2"/>
        <v>11</v>
      </c>
      <c r="I25" s="195">
        <f t="shared" ref="I25" ca="1" si="11">SUM(G25:H25)</f>
        <v>15</v>
      </c>
      <c r="J25" s="196"/>
    </row>
    <row r="26" spans="1:10" s="169" customFormat="1" ht="16.8">
      <c r="A26" s="205" t="s">
        <v>104</v>
      </c>
      <c r="B26" s="191">
        <v>0</v>
      </c>
      <c r="C26" s="206" t="s">
        <v>32</v>
      </c>
      <c r="D26" s="207" t="str">
        <f>IF(C26="Str",'Personal File'!$C$10,IF(C26="Dex",'Personal File'!$C$11,IF(C26="Con",'Personal File'!$C$12,IF(C26="Int",'Personal File'!$C$13,IF(C26="Wis",'Personal File'!$C$14,IF(C26="Cha",'Personal File'!$C$15))))))</f>
        <v>+4</v>
      </c>
      <c r="E26" s="208" t="str">
        <f t="shared" ref="E26:E27" si="12">CONCATENATE(C26," (",D26,")")</f>
        <v>Int (+4)</v>
      </c>
      <c r="F26" s="195" t="s">
        <v>62</v>
      </c>
      <c r="G26" s="195">
        <f t="shared" si="6"/>
        <v>4</v>
      </c>
      <c r="H26" s="151">
        <f t="shared" ca="1" si="2"/>
        <v>13</v>
      </c>
      <c r="I26" s="195">
        <f t="shared" ref="I26" ca="1" si="13">SUM(G26:H26)</f>
        <v>17</v>
      </c>
      <c r="J26" s="196"/>
    </row>
    <row r="27" spans="1:10" s="169" customFormat="1" ht="16.8">
      <c r="A27" s="205" t="s">
        <v>124</v>
      </c>
      <c r="B27" s="191">
        <v>0</v>
      </c>
      <c r="C27" s="206" t="s">
        <v>32</v>
      </c>
      <c r="D27" s="207" t="str">
        <f>IF(C27="Str",'Personal File'!$C$10,IF(C27="Dex",'Personal File'!$C$11,IF(C27="Con",'Personal File'!$C$12,IF(C27="Int",'Personal File'!$C$13,IF(C27="Wis",'Personal File'!$C$14,IF(C27="Cha",'Personal File'!$C$15))))))</f>
        <v>+4</v>
      </c>
      <c r="E27" s="208" t="str">
        <f t="shared" si="12"/>
        <v>Int (+4)</v>
      </c>
      <c r="F27" s="195" t="s">
        <v>62</v>
      </c>
      <c r="G27" s="195">
        <f t="shared" si="6"/>
        <v>4</v>
      </c>
      <c r="H27" s="151">
        <f t="shared" ca="1" si="2"/>
        <v>6</v>
      </c>
      <c r="I27" s="195">
        <f t="shared" ref="I27" ca="1" si="14">SUM(G27:H27)</f>
        <v>10</v>
      </c>
      <c r="J27" s="196"/>
    </row>
    <row r="28" spans="1:10" s="169" customFormat="1" ht="16.8">
      <c r="A28" s="205" t="s">
        <v>92</v>
      </c>
      <c r="B28" s="191">
        <v>0</v>
      </c>
      <c r="C28" s="206" t="s">
        <v>32</v>
      </c>
      <c r="D28" s="207" t="str">
        <f>IF(C28="Str",'Personal File'!$C$10,IF(C28="Dex",'Personal File'!$C$11,IF(C28="Con",'Personal File'!$C$12,IF(C28="Int",'Personal File'!$C$13,IF(C28="Wis",'Personal File'!$C$14,IF(C28="Cha",'Personal File'!$C$15))))))</f>
        <v>+4</v>
      </c>
      <c r="E28" s="208" t="str">
        <f t="shared" ref="E28:E32" si="15">CONCATENATE(C28," (",D28,")")</f>
        <v>Int (+4)</v>
      </c>
      <c r="F28" s="195" t="s">
        <v>62</v>
      </c>
      <c r="G28" s="195">
        <f t="shared" si="6"/>
        <v>4</v>
      </c>
      <c r="H28" s="151">
        <f t="shared" ca="1" si="2"/>
        <v>11</v>
      </c>
      <c r="I28" s="195">
        <f t="shared" ca="1" si="10"/>
        <v>15</v>
      </c>
      <c r="J28" s="196"/>
    </row>
    <row r="29" spans="1:10" s="169" customFormat="1" ht="16.8">
      <c r="A29" s="205" t="s">
        <v>135</v>
      </c>
      <c r="B29" s="191">
        <v>0</v>
      </c>
      <c r="C29" s="206" t="s">
        <v>32</v>
      </c>
      <c r="D29" s="207" t="str">
        <f>IF(C29="Str",'Personal File'!$C$10,IF(C29="Dex",'Personal File'!$C$11,IF(C29="Con",'Personal File'!$C$12,IF(C29="Int",'Personal File'!$C$13,IF(C29="Wis",'Personal File'!$C$14,IF(C29="Cha",'Personal File'!$C$15))))))</f>
        <v>+4</v>
      </c>
      <c r="E29" s="208" t="str">
        <f t="shared" ref="E29:E30" si="16">CONCATENATE(C29," (",D29,")")</f>
        <v>Int (+4)</v>
      </c>
      <c r="F29" s="195" t="s">
        <v>62</v>
      </c>
      <c r="G29" s="195">
        <f t="shared" si="6"/>
        <v>4</v>
      </c>
      <c r="H29" s="151">
        <f t="shared" ca="1" si="2"/>
        <v>15</v>
      </c>
      <c r="I29" s="195">
        <f t="shared" ref="I29:I30" ca="1" si="17">SUM(G29:H29)</f>
        <v>19</v>
      </c>
      <c r="J29" s="196"/>
    </row>
    <row r="30" spans="1:10" s="169" customFormat="1" ht="16.8">
      <c r="A30" s="161" t="s">
        <v>134</v>
      </c>
      <c r="B30" s="162">
        <v>6</v>
      </c>
      <c r="C30" s="163" t="s">
        <v>32</v>
      </c>
      <c r="D30" s="164" t="str">
        <f>IF(C30="Str",'Personal File'!$C$10,IF(C30="Dex",'Personal File'!$C$11,IF(C30="Con",'Personal File'!$C$12,IF(C30="Int",'Personal File'!$C$13,IF(C30="Wis",'Personal File'!$C$14,IF(C30="Cha",'Personal File'!$C$15))))))</f>
        <v>+4</v>
      </c>
      <c r="E30" s="165" t="str">
        <f t="shared" si="16"/>
        <v>Int (+4)</v>
      </c>
      <c r="F30" s="166" t="s">
        <v>62</v>
      </c>
      <c r="G30" s="166">
        <f t="shared" si="6"/>
        <v>10</v>
      </c>
      <c r="H30" s="151">
        <f t="shared" ca="1" si="2"/>
        <v>18</v>
      </c>
      <c r="I30" s="166">
        <f t="shared" ca="1" si="17"/>
        <v>28</v>
      </c>
      <c r="J30" s="167"/>
    </row>
    <row r="31" spans="1:10" s="169" customFormat="1" ht="16.8">
      <c r="A31" s="161" t="s">
        <v>93</v>
      </c>
      <c r="B31" s="162">
        <v>9</v>
      </c>
      <c r="C31" s="163" t="s">
        <v>32</v>
      </c>
      <c r="D31" s="164" t="str">
        <f>IF(C31="Str",'Personal File'!$C$10,IF(C31="Dex",'Personal File'!$C$11,IF(C31="Con",'Personal File'!$C$12,IF(C31="Int",'Personal File'!$C$13,IF(C31="Wis",'Personal File'!$C$14,IF(C31="Cha",'Personal File'!$C$15))))))</f>
        <v>+4</v>
      </c>
      <c r="E31" s="165" t="str">
        <f t="shared" ref="E31" si="18">CONCATENATE(C31," (",D31,")")</f>
        <v>Int (+4)</v>
      </c>
      <c r="F31" s="166" t="s">
        <v>62</v>
      </c>
      <c r="G31" s="166">
        <f t="shared" si="6"/>
        <v>13</v>
      </c>
      <c r="H31" s="151">
        <f t="shared" ca="1" si="2"/>
        <v>14</v>
      </c>
      <c r="I31" s="166">
        <f t="shared" ref="I31" ca="1" si="19">SUM(G31:H31)</f>
        <v>27</v>
      </c>
      <c r="J31" s="167"/>
    </row>
    <row r="32" spans="1:10" s="169" customFormat="1" ht="16.8">
      <c r="A32" s="161" t="s">
        <v>103</v>
      </c>
      <c r="B32" s="162">
        <v>6</v>
      </c>
      <c r="C32" s="163" t="s">
        <v>32</v>
      </c>
      <c r="D32" s="164" t="str">
        <f>IF(C32="Str",'Personal File'!$C$10,IF(C32="Dex",'Personal File'!$C$11,IF(C32="Con",'Personal File'!$C$12,IF(C32="Int",'Personal File'!$C$13,IF(C32="Wis",'Personal File'!$C$14,IF(C32="Cha",'Personal File'!$C$15))))))</f>
        <v>+4</v>
      </c>
      <c r="E32" s="165" t="str">
        <f t="shared" si="15"/>
        <v>Int (+4)</v>
      </c>
      <c r="F32" s="166" t="s">
        <v>62</v>
      </c>
      <c r="G32" s="166">
        <f t="shared" si="6"/>
        <v>10</v>
      </c>
      <c r="H32" s="151">
        <f t="shared" ca="1" si="2"/>
        <v>16</v>
      </c>
      <c r="I32" s="166">
        <f t="shared" ca="1" si="10"/>
        <v>26</v>
      </c>
      <c r="J32" s="167"/>
    </row>
    <row r="33" spans="1:10" s="169" customFormat="1" ht="16.8">
      <c r="A33" s="197" t="s">
        <v>53</v>
      </c>
      <c r="B33" s="127">
        <v>0</v>
      </c>
      <c r="C33" s="198" t="s">
        <v>33</v>
      </c>
      <c r="D33" s="199" t="str">
        <f>IF(C33="Str",'Personal File'!$C$10,IF(C33="Dex",'Personal File'!$C$11,IF(C33="Con",'Personal File'!$C$12,IF(C33="Int",'Personal File'!$C$13,IF(C33="Wis",'Personal File'!$C$14,IF(C33="Cha",'Personal File'!$C$15))))))</f>
        <v>+0</v>
      </c>
      <c r="E33" s="200" t="str">
        <f t="shared" si="8"/>
        <v>Wis (+0)</v>
      </c>
      <c r="F33" s="174" t="s">
        <v>94</v>
      </c>
      <c r="G33" s="174">
        <f t="shared" si="6"/>
        <v>2</v>
      </c>
      <c r="H33" s="151">
        <f t="shared" ca="1" si="2"/>
        <v>10</v>
      </c>
      <c r="I33" s="174">
        <f t="shared" ca="1" si="10"/>
        <v>12</v>
      </c>
      <c r="J33" s="175"/>
    </row>
    <row r="34" spans="1:10" s="169" customFormat="1" ht="16.8">
      <c r="A34" s="183" t="s">
        <v>19</v>
      </c>
      <c r="B34" s="127">
        <v>0</v>
      </c>
      <c r="C34" s="184" t="s">
        <v>34</v>
      </c>
      <c r="D34" s="185" t="str">
        <f>IF(C34="Str",'Personal File'!$C$10,IF(C34="Dex",'Personal File'!$C$11,IF(C34="Con",'Personal File'!$C$12,IF(C34="Int",'Personal File'!$C$13,IF(C34="Wis",'Personal File'!$C$14,IF(C34="Cha",'Personal File'!$C$15))))))</f>
        <v>+4</v>
      </c>
      <c r="E34" s="152" t="str">
        <f t="shared" si="8"/>
        <v>Dex (+4)</v>
      </c>
      <c r="F34" s="174" t="s">
        <v>162</v>
      </c>
      <c r="G34" s="174">
        <f t="shared" si="6"/>
        <v>8</v>
      </c>
      <c r="H34" s="151">
        <f t="shared" ca="1" si="2"/>
        <v>4</v>
      </c>
      <c r="I34" s="174">
        <f t="shared" ca="1" si="10"/>
        <v>12</v>
      </c>
      <c r="J34" s="175"/>
    </row>
    <row r="35" spans="1:10" s="169" customFormat="1" ht="16.8">
      <c r="A35" s="347" t="s">
        <v>54</v>
      </c>
      <c r="B35" s="191">
        <v>0</v>
      </c>
      <c r="C35" s="348" t="s">
        <v>34</v>
      </c>
      <c r="D35" s="349" t="str">
        <f>IF(C35="Str",'Personal File'!$C$10,IF(C35="Dex",'Personal File'!$C$11,IF(C35="Con",'Personal File'!$C$12,IF(C35="Int",'Personal File'!$C$13,IF(C35="Wis",'Personal File'!$C$14,IF(C35="Cha",'Personal File'!$C$15))))))</f>
        <v>+4</v>
      </c>
      <c r="E35" s="350" t="str">
        <f t="shared" si="8"/>
        <v>Dex (+4)</v>
      </c>
      <c r="F35" s="195" t="s">
        <v>62</v>
      </c>
      <c r="G35" s="195">
        <f t="shared" si="6"/>
        <v>4</v>
      </c>
      <c r="H35" s="151">
        <f t="shared" ca="1" si="2"/>
        <v>15</v>
      </c>
      <c r="I35" s="195">
        <f t="shared" ca="1" si="10"/>
        <v>19</v>
      </c>
      <c r="J35" s="196"/>
    </row>
    <row r="36" spans="1:10" ht="16.8">
      <c r="A36" s="170" t="s">
        <v>279</v>
      </c>
      <c r="B36" s="127">
        <v>0</v>
      </c>
      <c r="C36" s="171" t="s">
        <v>30</v>
      </c>
      <c r="D36" s="172" t="str">
        <f>IF(C36="Str",'Personal File'!$C$10,IF(C36="Dex",'Personal File'!$C$11,IF(C36="Con",'Personal File'!$C$12,IF(C36="Int",'Personal File'!$C$13,IF(C36="Wis",'Personal File'!$C$14,IF(C36="Cha",'Personal File'!$C$15))))))</f>
        <v>+1</v>
      </c>
      <c r="E36" s="173" t="str">
        <f t="shared" si="8"/>
        <v>Cha (+1)</v>
      </c>
      <c r="F36" s="174" t="s">
        <v>62</v>
      </c>
      <c r="G36" s="174">
        <f t="shared" si="6"/>
        <v>1</v>
      </c>
      <c r="H36" s="151">
        <f t="shared" ca="1" si="2"/>
        <v>15</v>
      </c>
      <c r="I36" s="174">
        <f t="shared" ca="1" si="10"/>
        <v>16</v>
      </c>
      <c r="J36" s="175"/>
    </row>
    <row r="37" spans="1:10" ht="16.8">
      <c r="A37" s="492" t="s">
        <v>397</v>
      </c>
      <c r="B37" s="162">
        <v>4</v>
      </c>
      <c r="C37" s="514" t="s">
        <v>33</v>
      </c>
      <c r="D37" s="515" t="str">
        <f>IF(C37="Str",'Personal File'!$C$10,IF(C37="Dex",'Personal File'!$C$11,IF(C37="Con",'Personal File'!$C$12,IF(C37="Int",'Personal File'!$C$13,IF(C37="Wis",'Personal File'!$C$14,IF(C37="Cha",'Personal File'!$C$15))))))</f>
        <v>+0</v>
      </c>
      <c r="E37" s="516" t="str">
        <f t="shared" ref="E37" si="20">CONCATENATE(C37," (",D37,")")</f>
        <v>Wis (+0)</v>
      </c>
      <c r="F37" s="166" t="s">
        <v>62</v>
      </c>
      <c r="G37" s="517">
        <f t="shared" si="6"/>
        <v>4</v>
      </c>
      <c r="H37" s="151">
        <f t="shared" ca="1" si="2"/>
        <v>15</v>
      </c>
      <c r="I37" s="517">
        <f t="shared" ca="1" si="10"/>
        <v>19</v>
      </c>
      <c r="J37" s="167"/>
    </row>
    <row r="38" spans="1:10" ht="16.8">
      <c r="A38" s="352" t="s">
        <v>20</v>
      </c>
      <c r="B38" s="162">
        <v>2</v>
      </c>
      <c r="C38" s="353" t="s">
        <v>34</v>
      </c>
      <c r="D38" s="354" t="str">
        <f>IF(C38="Str",'Personal File'!$C$10,IF(C38="Dex",'Personal File'!$C$11,IF(C38="Con",'Personal File'!$C$12,IF(C38="Int",'Personal File'!$C$13,IF(C38="Wis",'Personal File'!$C$14,IF(C38="Cha",'Personal File'!$C$15))))))</f>
        <v>+4</v>
      </c>
      <c r="E38" s="355" t="str">
        <f t="shared" si="8"/>
        <v>Dex (+4)</v>
      </c>
      <c r="F38" s="166" t="s">
        <v>62</v>
      </c>
      <c r="G38" s="166">
        <f t="shared" si="6"/>
        <v>6</v>
      </c>
      <c r="H38" s="151">
        <f t="shared" ca="1" si="2"/>
        <v>20</v>
      </c>
      <c r="I38" s="166">
        <f t="shared" ca="1" si="10"/>
        <v>26</v>
      </c>
      <c r="J38" s="167" t="s">
        <v>288</v>
      </c>
    </row>
    <row r="39" spans="1:10" ht="16.8">
      <c r="A39" s="186" t="s">
        <v>21</v>
      </c>
      <c r="B39" s="127">
        <v>0</v>
      </c>
      <c r="C39" s="187" t="s">
        <v>32</v>
      </c>
      <c r="D39" s="188" t="str">
        <f>IF(C39="Str",'Personal File'!$C$10,IF(C39="Dex",'Personal File'!$C$11,IF(C39="Con",'Personal File'!$C$12,IF(C39="Int",'Personal File'!$C$13,IF(C39="Wis",'Personal File'!$C$14,IF(C39="Cha",'Personal File'!$C$15))))))</f>
        <v>+4</v>
      </c>
      <c r="E39" s="189" t="str">
        <f t="shared" si="8"/>
        <v>Int (+4)</v>
      </c>
      <c r="F39" s="174" t="s">
        <v>62</v>
      </c>
      <c r="G39" s="174">
        <f t="shared" si="6"/>
        <v>4</v>
      </c>
      <c r="H39" s="151">
        <f t="shared" ca="1" si="2"/>
        <v>3</v>
      </c>
      <c r="I39" s="174">
        <f t="shared" ca="1" si="10"/>
        <v>7</v>
      </c>
      <c r="J39" s="175"/>
    </row>
    <row r="40" spans="1:10" ht="16.8">
      <c r="A40" s="197" t="s">
        <v>55</v>
      </c>
      <c r="B40" s="127">
        <v>0</v>
      </c>
      <c r="C40" s="198" t="s">
        <v>33</v>
      </c>
      <c r="D40" s="199" t="str">
        <f>IF(C40="Str",'Personal File'!$C$10,IF(C40="Dex",'Personal File'!$C$11,IF(C40="Con",'Personal File'!$C$12,IF(C40="Int",'Personal File'!$C$13,IF(C40="Wis",'Personal File'!$C$14,IF(C40="Cha",'Personal File'!$C$15))))))</f>
        <v>+0</v>
      </c>
      <c r="E40" s="200" t="str">
        <f t="shared" si="8"/>
        <v>Wis (+0)</v>
      </c>
      <c r="F40" s="174" t="s">
        <v>62</v>
      </c>
      <c r="G40" s="174">
        <f t="shared" si="6"/>
        <v>0</v>
      </c>
      <c r="H40" s="151">
        <f t="shared" ca="1" si="2"/>
        <v>6</v>
      </c>
      <c r="I40" s="174">
        <f t="shared" ca="1" si="10"/>
        <v>6</v>
      </c>
      <c r="J40" s="175"/>
    </row>
    <row r="41" spans="1:10" ht="16.8">
      <c r="A41" s="347" t="s">
        <v>85</v>
      </c>
      <c r="B41" s="191">
        <v>0</v>
      </c>
      <c r="C41" s="348" t="s">
        <v>34</v>
      </c>
      <c r="D41" s="349" t="str">
        <f>IF(C41="Str",'Personal File'!$C$10,IF(C41="Dex",'Personal File'!$C$11,IF(C41="Con",'Personal File'!$C$12,IF(C41="Int",'Personal File'!$C$13,IF(C41="Wis",'Personal File'!$C$14,IF(C41="Cha",'Personal File'!$C$15))))))</f>
        <v>+4</v>
      </c>
      <c r="E41" s="350" t="str">
        <f t="shared" si="8"/>
        <v>Dex (+4)</v>
      </c>
      <c r="F41" s="195" t="s">
        <v>62</v>
      </c>
      <c r="G41" s="195">
        <f t="shared" si="6"/>
        <v>4</v>
      </c>
      <c r="H41" s="151">
        <f t="shared" ca="1" si="2"/>
        <v>5</v>
      </c>
      <c r="I41" s="195">
        <f t="shared" ca="1" si="10"/>
        <v>9</v>
      </c>
      <c r="J41" s="196"/>
    </row>
    <row r="42" spans="1:10" ht="16.8">
      <c r="A42" s="161" t="s">
        <v>264</v>
      </c>
      <c r="B42" s="162">
        <v>1</v>
      </c>
      <c r="C42" s="163" t="s">
        <v>32</v>
      </c>
      <c r="D42" s="164" t="str">
        <f>IF(C42="Str",'Personal File'!$C$10,IF(C42="Dex",'Personal File'!$C$11,IF(C42="Con",'Personal File'!$C$12,IF(C42="Int",'Personal File'!$C$13,IF(C42="Wis",'Personal File'!$C$14,IF(C42="Cha",'Personal File'!$C$15))))))</f>
        <v>+4</v>
      </c>
      <c r="E42" s="165" t="str">
        <f t="shared" si="8"/>
        <v>Int (+4)</v>
      </c>
      <c r="F42" s="166" t="s">
        <v>62</v>
      </c>
      <c r="G42" s="166">
        <f t="shared" si="6"/>
        <v>5</v>
      </c>
      <c r="H42" s="151">
        <f t="shared" ca="1" si="2"/>
        <v>15</v>
      </c>
      <c r="I42" s="166">
        <f t="shared" ca="1" si="10"/>
        <v>20</v>
      </c>
      <c r="J42" s="209"/>
    </row>
    <row r="43" spans="1:10" ht="16.8">
      <c r="A43" s="161" t="s">
        <v>265</v>
      </c>
      <c r="B43" s="162">
        <v>1</v>
      </c>
      <c r="C43" s="163" t="s">
        <v>32</v>
      </c>
      <c r="D43" s="164" t="str">
        <f>IF(C43="Str",'Personal File'!$C$10,IF(C43="Dex",'Personal File'!$C$11,IF(C43="Con",'Personal File'!$C$12,IF(C43="Int",'Personal File'!$C$13,IF(C43="Wis",'Personal File'!$C$14,IF(C43="Cha",'Personal File'!$C$15))))))</f>
        <v>+4</v>
      </c>
      <c r="E43" s="165" t="str">
        <f t="shared" ref="E43:E51" si="21">CONCATENATE(C43," (",D43,")")</f>
        <v>Int (+4)</v>
      </c>
      <c r="F43" s="166" t="s">
        <v>62</v>
      </c>
      <c r="G43" s="166">
        <f t="shared" ref="G43:G51" si="22">B43+D43+F43</f>
        <v>5</v>
      </c>
      <c r="H43" s="151">
        <f t="shared" ca="1" si="2"/>
        <v>8</v>
      </c>
      <c r="I43" s="166">
        <f t="shared" ref="I43:I51" ca="1" si="23">SUM(G43:H43)</f>
        <v>13</v>
      </c>
      <c r="J43" s="209"/>
    </row>
    <row r="44" spans="1:10" ht="16.8">
      <c r="A44" s="161" t="s">
        <v>266</v>
      </c>
      <c r="B44" s="162">
        <v>1</v>
      </c>
      <c r="C44" s="163" t="s">
        <v>32</v>
      </c>
      <c r="D44" s="164" t="str">
        <f>IF(C44="Str",'Personal File'!$C$10,IF(C44="Dex",'Personal File'!$C$11,IF(C44="Con",'Personal File'!$C$12,IF(C44="Int",'Personal File'!$C$13,IF(C44="Wis",'Personal File'!$C$14,IF(C44="Cha",'Personal File'!$C$15))))))</f>
        <v>+4</v>
      </c>
      <c r="E44" s="165" t="str">
        <f t="shared" si="21"/>
        <v>Int (+4)</v>
      </c>
      <c r="F44" s="166" t="s">
        <v>62</v>
      </c>
      <c r="G44" s="166">
        <f t="shared" si="22"/>
        <v>5</v>
      </c>
      <c r="H44" s="151">
        <f t="shared" ca="1" si="2"/>
        <v>8</v>
      </c>
      <c r="I44" s="166">
        <f t="shared" ca="1" si="23"/>
        <v>13</v>
      </c>
      <c r="J44" s="209"/>
    </row>
    <row r="45" spans="1:10" ht="16.8">
      <c r="A45" s="161" t="s">
        <v>267</v>
      </c>
      <c r="B45" s="162">
        <v>1</v>
      </c>
      <c r="C45" s="163" t="s">
        <v>32</v>
      </c>
      <c r="D45" s="164" t="str">
        <f>IF(C45="Str",'Personal File'!$C$10,IF(C45="Dex",'Personal File'!$C$11,IF(C45="Con",'Personal File'!$C$12,IF(C45="Int",'Personal File'!$C$13,IF(C45="Wis",'Personal File'!$C$14,IF(C45="Cha",'Personal File'!$C$15))))))</f>
        <v>+4</v>
      </c>
      <c r="E45" s="165" t="str">
        <f t="shared" si="21"/>
        <v>Int (+4)</v>
      </c>
      <c r="F45" s="166" t="s">
        <v>62</v>
      </c>
      <c r="G45" s="166">
        <f t="shared" si="22"/>
        <v>5</v>
      </c>
      <c r="H45" s="151">
        <f t="shared" ca="1" si="2"/>
        <v>12</v>
      </c>
      <c r="I45" s="166">
        <f t="shared" ca="1" si="23"/>
        <v>17</v>
      </c>
      <c r="J45" s="209"/>
    </row>
    <row r="46" spans="1:10" ht="16.8">
      <c r="A46" s="161" t="s">
        <v>270</v>
      </c>
      <c r="B46" s="162">
        <v>1</v>
      </c>
      <c r="C46" s="163" t="s">
        <v>32</v>
      </c>
      <c r="D46" s="164" t="str">
        <f>IF(C46="Str",'Personal File'!$C$10,IF(C46="Dex",'Personal File'!$C$11,IF(C46="Con",'Personal File'!$C$12,IF(C46="Int",'Personal File'!$C$13,IF(C46="Wis",'Personal File'!$C$14,IF(C46="Cha",'Personal File'!$C$15))))))</f>
        <v>+4</v>
      </c>
      <c r="E46" s="165" t="str">
        <f t="shared" si="21"/>
        <v>Int (+4)</v>
      </c>
      <c r="F46" s="166" t="s">
        <v>62</v>
      </c>
      <c r="G46" s="166">
        <f t="shared" si="22"/>
        <v>5</v>
      </c>
      <c r="H46" s="151">
        <f t="shared" ca="1" si="2"/>
        <v>12</v>
      </c>
      <c r="I46" s="166">
        <f t="shared" ca="1" si="23"/>
        <v>17</v>
      </c>
      <c r="J46" s="209"/>
    </row>
    <row r="47" spans="1:10" ht="16.8">
      <c r="A47" s="161" t="s">
        <v>271</v>
      </c>
      <c r="B47" s="162">
        <v>1</v>
      </c>
      <c r="C47" s="163" t="s">
        <v>32</v>
      </c>
      <c r="D47" s="164" t="str">
        <f>IF(C47="Str",'Personal File'!$C$10,IF(C47="Dex",'Personal File'!$C$11,IF(C47="Con",'Personal File'!$C$12,IF(C47="Int",'Personal File'!$C$13,IF(C47="Wis",'Personal File'!$C$14,IF(C47="Cha",'Personal File'!$C$15))))))</f>
        <v>+4</v>
      </c>
      <c r="E47" s="165" t="str">
        <f t="shared" si="21"/>
        <v>Int (+4)</v>
      </c>
      <c r="F47" s="166" t="s">
        <v>62</v>
      </c>
      <c r="G47" s="166">
        <f t="shared" si="22"/>
        <v>5</v>
      </c>
      <c r="H47" s="151">
        <f t="shared" ca="1" si="2"/>
        <v>1</v>
      </c>
      <c r="I47" s="166">
        <f t="shared" ca="1" si="23"/>
        <v>6</v>
      </c>
      <c r="J47" s="209"/>
    </row>
    <row r="48" spans="1:10" ht="16.8">
      <c r="A48" s="161" t="s">
        <v>272</v>
      </c>
      <c r="B48" s="162">
        <v>1</v>
      </c>
      <c r="C48" s="163" t="s">
        <v>32</v>
      </c>
      <c r="D48" s="164" t="str">
        <f>IF(C48="Str",'Personal File'!$C$10,IF(C48="Dex",'Personal File'!$C$11,IF(C48="Con",'Personal File'!$C$12,IF(C48="Int",'Personal File'!$C$13,IF(C48="Wis",'Personal File'!$C$14,IF(C48="Cha",'Personal File'!$C$15))))))</f>
        <v>+4</v>
      </c>
      <c r="E48" s="165" t="str">
        <f t="shared" si="21"/>
        <v>Int (+4)</v>
      </c>
      <c r="F48" s="166" t="s">
        <v>62</v>
      </c>
      <c r="G48" s="166">
        <f t="shared" si="22"/>
        <v>5</v>
      </c>
      <c r="H48" s="151">
        <f t="shared" ca="1" si="2"/>
        <v>2</v>
      </c>
      <c r="I48" s="166">
        <f t="shared" ca="1" si="23"/>
        <v>7</v>
      </c>
      <c r="J48" s="209"/>
    </row>
    <row r="49" spans="1:10" ht="16.8">
      <c r="A49" s="161" t="s">
        <v>273</v>
      </c>
      <c r="B49" s="162">
        <v>1</v>
      </c>
      <c r="C49" s="163" t="s">
        <v>32</v>
      </c>
      <c r="D49" s="164" t="str">
        <f>IF(C49="Str",'Personal File'!$C$10,IF(C49="Dex",'Personal File'!$C$11,IF(C49="Con",'Personal File'!$C$12,IF(C49="Int",'Personal File'!$C$13,IF(C49="Wis",'Personal File'!$C$14,IF(C49="Cha",'Personal File'!$C$15))))))</f>
        <v>+4</v>
      </c>
      <c r="E49" s="165" t="str">
        <f t="shared" si="21"/>
        <v>Int (+4)</v>
      </c>
      <c r="F49" s="166" t="s">
        <v>62</v>
      </c>
      <c r="G49" s="166">
        <f t="shared" si="22"/>
        <v>5</v>
      </c>
      <c r="H49" s="151">
        <f t="shared" ca="1" si="2"/>
        <v>15</v>
      </c>
      <c r="I49" s="166">
        <f t="shared" ca="1" si="23"/>
        <v>20</v>
      </c>
      <c r="J49" s="209"/>
    </row>
    <row r="50" spans="1:10" ht="16.8">
      <c r="A50" s="161" t="s">
        <v>269</v>
      </c>
      <c r="B50" s="162">
        <v>1</v>
      </c>
      <c r="C50" s="163" t="s">
        <v>32</v>
      </c>
      <c r="D50" s="164" t="str">
        <f>IF(C50="Str",'Personal File'!$C$10,IF(C50="Dex",'Personal File'!$C$11,IF(C50="Con",'Personal File'!$C$12,IF(C50="Int",'Personal File'!$C$13,IF(C50="Wis",'Personal File'!$C$14,IF(C50="Cha",'Personal File'!$C$15))))))</f>
        <v>+4</v>
      </c>
      <c r="E50" s="165" t="str">
        <f t="shared" si="21"/>
        <v>Int (+4)</v>
      </c>
      <c r="F50" s="166" t="s">
        <v>62</v>
      </c>
      <c r="G50" s="166">
        <f t="shared" si="22"/>
        <v>5</v>
      </c>
      <c r="H50" s="151">
        <f t="shared" ca="1" si="2"/>
        <v>4</v>
      </c>
      <c r="I50" s="166">
        <f t="shared" ca="1" si="23"/>
        <v>9</v>
      </c>
      <c r="J50" s="209"/>
    </row>
    <row r="51" spans="1:10" ht="16.8">
      <c r="A51" s="161" t="s">
        <v>268</v>
      </c>
      <c r="B51" s="162">
        <v>1</v>
      </c>
      <c r="C51" s="163" t="s">
        <v>32</v>
      </c>
      <c r="D51" s="164" t="str">
        <f>IF(C51="Str",'Personal File'!$C$10,IF(C51="Dex",'Personal File'!$C$11,IF(C51="Con",'Personal File'!$C$12,IF(C51="Int",'Personal File'!$C$13,IF(C51="Wis",'Personal File'!$C$14,IF(C51="Cha",'Personal File'!$C$15))))))</f>
        <v>+4</v>
      </c>
      <c r="E51" s="165" t="str">
        <f t="shared" si="21"/>
        <v>Int (+4)</v>
      </c>
      <c r="F51" s="166" t="s">
        <v>62</v>
      </c>
      <c r="G51" s="166">
        <f t="shared" si="22"/>
        <v>5</v>
      </c>
      <c r="H51" s="151">
        <f t="shared" ca="1" si="2"/>
        <v>9</v>
      </c>
      <c r="I51" s="166">
        <f t="shared" ca="1" si="23"/>
        <v>14</v>
      </c>
      <c r="J51" s="209"/>
    </row>
    <row r="52" spans="1:10" ht="16.8">
      <c r="A52" s="161" t="s">
        <v>56</v>
      </c>
      <c r="B52" s="162">
        <v>12</v>
      </c>
      <c r="C52" s="163" t="s">
        <v>32</v>
      </c>
      <c r="D52" s="164" t="str">
        <f>IF(C52="Str",'Personal File'!$C$10,IF(C52="Dex",'Personal File'!$C$11,IF(C52="Con",'Personal File'!$C$12,IF(C52="Int",'Personal File'!$C$13,IF(C52="Wis",'Personal File'!$C$14,IF(C52="Cha",'Personal File'!$C$15))))))</f>
        <v>+4</v>
      </c>
      <c r="E52" s="165" t="str">
        <f t="shared" si="8"/>
        <v>Int (+4)</v>
      </c>
      <c r="F52" s="166" t="s">
        <v>94</v>
      </c>
      <c r="G52" s="166">
        <f t="shared" si="6"/>
        <v>18</v>
      </c>
      <c r="H52" s="151">
        <f t="shared" ca="1" si="2"/>
        <v>12</v>
      </c>
      <c r="I52" s="166">
        <f t="shared" ca="1" si="10"/>
        <v>30</v>
      </c>
      <c r="J52" s="209"/>
    </row>
    <row r="53" spans="1:10" ht="16.8">
      <c r="A53" s="197" t="s">
        <v>57</v>
      </c>
      <c r="B53" s="127">
        <v>0</v>
      </c>
      <c r="C53" s="198" t="s">
        <v>33</v>
      </c>
      <c r="D53" s="199" t="str">
        <f>IF(C53="Str",'Personal File'!$C$10,IF(C53="Dex",'Personal File'!$C$11,IF(C53="Con",'Personal File'!$C$12,IF(C53="Int",'Personal File'!$C$13,IF(C53="Wis",'Personal File'!$C$14,IF(C53="Cha",'Personal File'!$C$15))))))</f>
        <v>+0</v>
      </c>
      <c r="E53" s="200" t="str">
        <f t="shared" si="8"/>
        <v>Wis (+0)</v>
      </c>
      <c r="F53" s="174" t="s">
        <v>94</v>
      </c>
      <c r="G53" s="174">
        <f t="shared" si="6"/>
        <v>2</v>
      </c>
      <c r="H53" s="151">
        <f t="shared" ca="1" si="2"/>
        <v>9</v>
      </c>
      <c r="I53" s="174">
        <f t="shared" ca="1" si="10"/>
        <v>11</v>
      </c>
      <c r="J53" s="175"/>
    </row>
    <row r="54" spans="1:10" ht="16.8">
      <c r="A54" s="197" t="s">
        <v>86</v>
      </c>
      <c r="B54" s="127">
        <v>0</v>
      </c>
      <c r="C54" s="198" t="s">
        <v>33</v>
      </c>
      <c r="D54" s="199" t="str">
        <f>IF(C54="Str",'Personal File'!$C$10,IF(C54="Dex",'Personal File'!$C$11,IF(C54="Con",'Personal File'!$C$12,IF(C54="Int",'Personal File'!$C$13,IF(C54="Wis",'Personal File'!$C$14,IF(C54="Cha",'Personal File'!$C$15))))))</f>
        <v>+0</v>
      </c>
      <c r="E54" s="200" t="str">
        <f t="shared" si="8"/>
        <v>Wis (+0)</v>
      </c>
      <c r="F54" s="174" t="s">
        <v>62</v>
      </c>
      <c r="G54" s="174">
        <f t="shared" si="6"/>
        <v>0</v>
      </c>
      <c r="H54" s="151">
        <f t="shared" ca="1" si="2"/>
        <v>14</v>
      </c>
      <c r="I54" s="174">
        <f t="shared" ca="1" si="10"/>
        <v>14</v>
      </c>
      <c r="J54" s="210"/>
    </row>
    <row r="55" spans="1:10" ht="16.8">
      <c r="A55" s="201" t="s">
        <v>22</v>
      </c>
      <c r="B55" s="127">
        <v>0</v>
      </c>
      <c r="C55" s="202" t="s">
        <v>35</v>
      </c>
      <c r="D55" s="203">
        <f>IF(C55="Str",'Personal File'!$C$10,IF(C55="Dex",'Personal File'!$C$11,IF(C55="Con",'Personal File'!$C$12,IF(C55="Int",'Personal File'!$C$13,IF(C55="Wis",'Personal File'!$C$14,IF(C55="Cha",'Personal File'!$C$15))))))</f>
        <v>-2</v>
      </c>
      <c r="E55" s="204" t="str">
        <f t="shared" si="8"/>
        <v>Str (-2)</v>
      </c>
      <c r="F55" s="174" t="s">
        <v>62</v>
      </c>
      <c r="G55" s="174">
        <f t="shared" si="6"/>
        <v>-2</v>
      </c>
      <c r="H55" s="151">
        <f t="shared" ca="1" si="2"/>
        <v>15</v>
      </c>
      <c r="I55" s="174">
        <f t="shared" ca="1" si="10"/>
        <v>13</v>
      </c>
      <c r="J55" s="175"/>
    </row>
    <row r="56" spans="1:10" ht="16.8">
      <c r="A56" s="347" t="s">
        <v>58</v>
      </c>
      <c r="B56" s="191">
        <v>0</v>
      </c>
      <c r="C56" s="348" t="s">
        <v>34</v>
      </c>
      <c r="D56" s="349" t="str">
        <f>IF(C56="Str",'Personal File'!$C$10,IF(C56="Dex",'Personal File'!$C$11,IF(C56="Con",'Personal File'!$C$12,IF(C56="Int",'Personal File'!$C$13,IF(C56="Wis",'Personal File'!$C$14,IF(C56="Cha",'Personal File'!$C$15))))))</f>
        <v>+4</v>
      </c>
      <c r="E56" s="350" t="str">
        <f t="shared" si="8"/>
        <v>Dex (+4)</v>
      </c>
      <c r="F56" s="195" t="s">
        <v>62</v>
      </c>
      <c r="G56" s="195">
        <f t="shared" si="6"/>
        <v>4</v>
      </c>
      <c r="H56" s="151">
        <f t="shared" ca="1" si="2"/>
        <v>4</v>
      </c>
      <c r="I56" s="195">
        <f t="shared" ca="1" si="10"/>
        <v>8</v>
      </c>
      <c r="J56" s="196"/>
    </row>
    <row r="57" spans="1:10" ht="16.8">
      <c r="A57" s="492" t="s">
        <v>59</v>
      </c>
      <c r="B57" s="162">
        <v>6</v>
      </c>
      <c r="C57" s="493" t="s">
        <v>30</v>
      </c>
      <c r="D57" s="494" t="str">
        <f>IF(C57="Str",'Personal File'!$C$10,IF(C57="Dex",'Personal File'!$C$11,IF(C57="Con",'Personal File'!$C$12,IF(C57="Int",'Personal File'!$C$13,IF(C57="Wis",'Personal File'!$C$14,IF(C57="Cha",'Personal File'!$C$15))))))</f>
        <v>+1</v>
      </c>
      <c r="E57" s="495" t="str">
        <f t="shared" si="8"/>
        <v>Cha (+1)</v>
      </c>
      <c r="F57" s="166" t="s">
        <v>62</v>
      </c>
      <c r="G57" s="166">
        <f t="shared" si="6"/>
        <v>7</v>
      </c>
      <c r="H57" s="151">
        <f t="shared" ca="1" si="2"/>
        <v>9</v>
      </c>
      <c r="I57" s="166">
        <f t="shared" ca="1" si="10"/>
        <v>16</v>
      </c>
      <c r="J57" s="167"/>
    </row>
    <row r="58" spans="1:10" ht="17.399999999999999" thickBot="1">
      <c r="A58" s="211" t="s">
        <v>60</v>
      </c>
      <c r="B58" s="212">
        <v>0</v>
      </c>
      <c r="C58" s="213" t="s">
        <v>34</v>
      </c>
      <c r="D58" s="214" t="str">
        <f>IF(C58="Str",'Personal File'!$C$10,IF(C58="Dex",'Personal File'!$C$11,IF(C58="Con",'Personal File'!$C$12,IF(C58="Int",'Personal File'!$C$13,IF(C58="Wis",'Personal File'!$C$14,IF(C58="Cha",'Personal File'!$C$15))))))</f>
        <v>+4</v>
      </c>
      <c r="E58" s="215" t="str">
        <f t="shared" si="8"/>
        <v>Dex (+4)</v>
      </c>
      <c r="F58" s="216" t="s">
        <v>62</v>
      </c>
      <c r="G58" s="216">
        <f t="shared" si="6"/>
        <v>4</v>
      </c>
      <c r="H58" s="217">
        <f t="shared" ref="H58" ca="1" si="24">RANDBETWEEN(1,20)</f>
        <v>9</v>
      </c>
      <c r="I58" s="216">
        <f t="shared" ca="1" si="10"/>
        <v>13</v>
      </c>
      <c r="J58" s="218"/>
    </row>
    <row r="59" spans="1:10" ht="16.2" thickTop="1">
      <c r="B59" s="220">
        <f>SUM(B6:B58)+B38</f>
        <v>78</v>
      </c>
      <c r="E59" s="220">
        <f>SUM(E60:E69)</f>
        <v>78</v>
      </c>
    </row>
    <row r="60" spans="1:10">
      <c r="B60" s="220"/>
      <c r="E60" s="44">
        <v>24</v>
      </c>
      <c r="F60" s="223" t="s">
        <v>247</v>
      </c>
    </row>
    <row r="61" spans="1:10">
      <c r="E61" s="44">
        <v>6</v>
      </c>
      <c r="F61" s="223" t="s">
        <v>274</v>
      </c>
    </row>
    <row r="62" spans="1:10">
      <c r="E62" s="44">
        <v>6</v>
      </c>
      <c r="F62" s="223" t="s">
        <v>248</v>
      </c>
    </row>
    <row r="63" spans="1:10">
      <c r="E63" s="44">
        <v>6</v>
      </c>
      <c r="F63" s="223" t="s">
        <v>249</v>
      </c>
    </row>
    <row r="64" spans="1:10">
      <c r="E64" s="44">
        <v>6</v>
      </c>
      <c r="F64" s="223" t="s">
        <v>275</v>
      </c>
    </row>
    <row r="65" spans="5:6">
      <c r="E65" s="44">
        <v>6</v>
      </c>
      <c r="F65" s="223" t="s">
        <v>276</v>
      </c>
    </row>
    <row r="66" spans="5:6">
      <c r="E66" s="44">
        <v>6</v>
      </c>
      <c r="F66" s="223" t="s">
        <v>277</v>
      </c>
    </row>
    <row r="67" spans="5:6">
      <c r="E67" s="44">
        <v>6</v>
      </c>
      <c r="F67" s="223" t="s">
        <v>346</v>
      </c>
    </row>
    <row r="68" spans="5:6">
      <c r="E68" s="44">
        <v>6</v>
      </c>
      <c r="F68" s="223" t="s">
        <v>353</v>
      </c>
    </row>
    <row r="69" spans="5:6">
      <c r="E69" s="44">
        <v>6</v>
      </c>
      <c r="F69" s="223" t="s">
        <v>362</v>
      </c>
    </row>
  </sheetData>
  <phoneticPr fontId="0" type="noConversion"/>
  <printOptions gridLinesSet="0"/>
  <pageMargins left="0.62" right="0.33" top="0.5" bottom="0.63" header="0.5" footer="0.5"/>
  <pageSetup orientation="portrait" horizontalDpi="120" verticalDpi="144"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84"/>
  <sheetViews>
    <sheetView showGridLines="0" workbookViewId="0">
      <pane ySplit="2" topLeftCell="A3" activePane="bottomLeft" state="frozen"/>
      <selection pane="bottomLeft" activeCell="A3" sqref="A3"/>
    </sheetView>
  </sheetViews>
  <sheetFormatPr defaultColWidth="13" defaultRowHeight="15.6"/>
  <cols>
    <col min="1" max="1" width="22.09765625" style="146" bestFit="1" customWidth="1"/>
    <col min="2" max="2" width="6.19921875" style="146" bestFit="1" customWidth="1"/>
    <col min="3" max="3" width="13.3984375" style="147" bestFit="1" customWidth="1"/>
    <col min="4" max="4" width="11.19921875" style="147" bestFit="1" customWidth="1"/>
    <col min="5" max="5" width="10.59765625" style="147" bestFit="1" customWidth="1"/>
    <col min="6" max="6" width="13" style="147" bestFit="1" customWidth="1"/>
    <col min="7" max="7" width="13.3984375" style="147" bestFit="1" customWidth="1"/>
    <col min="8" max="8" width="20.8984375" style="146" bestFit="1" customWidth="1"/>
    <col min="9" max="9" width="5.59765625" style="130" bestFit="1" customWidth="1"/>
    <col min="10" max="16384" width="13" style="131"/>
  </cols>
  <sheetData>
    <row r="1" spans="1:9" ht="23.4" thickBot="1">
      <c r="A1" s="128" t="s">
        <v>187</v>
      </c>
      <c r="B1" s="129"/>
      <c r="C1" s="129"/>
      <c r="D1" s="129"/>
      <c r="E1" s="129"/>
      <c r="F1" s="129"/>
      <c r="G1" s="129"/>
      <c r="H1" s="129"/>
    </row>
    <row r="2" spans="1:9" s="135" customFormat="1" ht="31.8" thickBot="1">
      <c r="A2" s="132" t="s">
        <v>96</v>
      </c>
      <c r="B2" s="133" t="s">
        <v>99</v>
      </c>
      <c r="C2" s="133" t="s">
        <v>164</v>
      </c>
      <c r="D2" s="134" t="s">
        <v>165</v>
      </c>
      <c r="E2" s="134" t="s">
        <v>166</v>
      </c>
      <c r="F2" s="133" t="s">
        <v>167</v>
      </c>
      <c r="G2" s="133" t="s">
        <v>168</v>
      </c>
      <c r="H2" s="496" t="s">
        <v>217</v>
      </c>
      <c r="I2" s="497" t="s">
        <v>218</v>
      </c>
    </row>
    <row r="3" spans="1:9" ht="16.8">
      <c r="A3" s="136" t="s">
        <v>153</v>
      </c>
      <c r="B3" s="137">
        <v>0</v>
      </c>
      <c r="C3" s="18" t="s">
        <v>169</v>
      </c>
      <c r="D3" s="15" t="s">
        <v>170</v>
      </c>
      <c r="E3" s="305" t="s">
        <v>171</v>
      </c>
      <c r="F3" s="16" t="s">
        <v>172</v>
      </c>
      <c r="G3" s="16" t="s">
        <v>173</v>
      </c>
      <c r="H3" s="16" t="s">
        <v>216</v>
      </c>
      <c r="I3" s="19">
        <v>196</v>
      </c>
    </row>
    <row r="4" spans="1:9" ht="16.8">
      <c r="A4" s="301" t="s">
        <v>228</v>
      </c>
      <c r="B4" s="137">
        <v>0</v>
      </c>
      <c r="C4" s="302" t="s">
        <v>176</v>
      </c>
      <c r="D4" s="303" t="s">
        <v>170</v>
      </c>
      <c r="E4" s="304" t="s">
        <v>171</v>
      </c>
      <c r="F4" s="304" t="s">
        <v>172</v>
      </c>
      <c r="G4" s="304" t="s">
        <v>180</v>
      </c>
      <c r="H4" s="304" t="s">
        <v>220</v>
      </c>
      <c r="I4" s="19">
        <v>9</v>
      </c>
    </row>
    <row r="5" spans="1:9" ht="16.8">
      <c r="A5" s="136" t="s">
        <v>188</v>
      </c>
      <c r="B5" s="137">
        <v>0</v>
      </c>
      <c r="C5" s="18" t="s">
        <v>189</v>
      </c>
      <c r="D5" s="15" t="s">
        <v>170</v>
      </c>
      <c r="E5" s="305" t="s">
        <v>171</v>
      </c>
      <c r="F5" s="16" t="s">
        <v>190</v>
      </c>
      <c r="G5" s="16" t="s">
        <v>191</v>
      </c>
      <c r="H5" s="16" t="s">
        <v>216</v>
      </c>
      <c r="I5" s="19">
        <v>201</v>
      </c>
    </row>
    <row r="6" spans="1:9" ht="16.8">
      <c r="A6" s="301" t="s">
        <v>229</v>
      </c>
      <c r="B6" s="137">
        <v>0</v>
      </c>
      <c r="C6" s="302" t="s">
        <v>169</v>
      </c>
      <c r="D6" s="303" t="s">
        <v>170</v>
      </c>
      <c r="E6" s="304" t="s">
        <v>171</v>
      </c>
      <c r="F6" s="304" t="s">
        <v>172</v>
      </c>
      <c r="G6" s="304" t="s">
        <v>186</v>
      </c>
      <c r="H6" s="304" t="s">
        <v>220</v>
      </c>
      <c r="I6" s="306">
        <v>42</v>
      </c>
    </row>
    <row r="7" spans="1:9" ht="16.8">
      <c r="A7" s="136" t="s">
        <v>115</v>
      </c>
      <c r="B7" s="137">
        <v>0</v>
      </c>
      <c r="C7" s="18" t="s">
        <v>192</v>
      </c>
      <c r="D7" s="15" t="s">
        <v>170</v>
      </c>
      <c r="E7" s="16" t="s">
        <v>171</v>
      </c>
      <c r="F7" s="16" t="s">
        <v>179</v>
      </c>
      <c r="G7" s="16" t="s">
        <v>183</v>
      </c>
      <c r="H7" s="16" t="s">
        <v>216</v>
      </c>
      <c r="I7" s="19">
        <v>216</v>
      </c>
    </row>
    <row r="8" spans="1:9" ht="16.8">
      <c r="A8" s="136" t="s">
        <v>152</v>
      </c>
      <c r="B8" s="137">
        <v>0</v>
      </c>
      <c r="C8" s="18" t="s">
        <v>189</v>
      </c>
      <c r="D8" s="15" t="s">
        <v>170</v>
      </c>
      <c r="E8" s="16" t="s">
        <v>171</v>
      </c>
      <c r="F8" s="16" t="s">
        <v>194</v>
      </c>
      <c r="G8" s="16" t="s">
        <v>185</v>
      </c>
      <c r="H8" s="16" t="s">
        <v>216</v>
      </c>
      <c r="I8" s="19">
        <v>219</v>
      </c>
    </row>
    <row r="9" spans="1:9" ht="16.8">
      <c r="A9" s="136" t="s">
        <v>195</v>
      </c>
      <c r="B9" s="137">
        <v>0</v>
      </c>
      <c r="C9" s="20" t="s">
        <v>196</v>
      </c>
      <c r="D9" s="15" t="s">
        <v>170</v>
      </c>
      <c r="E9" s="305" t="s">
        <v>171</v>
      </c>
      <c r="F9" s="16" t="s">
        <v>172</v>
      </c>
      <c r="G9" s="16" t="s">
        <v>173</v>
      </c>
      <c r="H9" s="16" t="s">
        <v>216</v>
      </c>
      <c r="I9" s="19">
        <v>219</v>
      </c>
    </row>
    <row r="10" spans="1:9" ht="16.8">
      <c r="A10" s="136" t="s">
        <v>174</v>
      </c>
      <c r="B10" s="137">
        <v>0</v>
      </c>
      <c r="C10" s="18" t="s">
        <v>175</v>
      </c>
      <c r="D10" s="14" t="s">
        <v>170</v>
      </c>
      <c r="E10" s="307" t="s">
        <v>171</v>
      </c>
      <c r="F10" s="139" t="s">
        <v>172</v>
      </c>
      <c r="G10" s="139" t="s">
        <v>173</v>
      </c>
      <c r="H10" s="139" t="s">
        <v>220</v>
      </c>
      <c r="I10" s="19">
        <v>78</v>
      </c>
    </row>
    <row r="11" spans="1:9" ht="16.8">
      <c r="A11" s="136" t="s">
        <v>198</v>
      </c>
      <c r="B11" s="137">
        <v>0</v>
      </c>
      <c r="C11" s="20" t="s">
        <v>175</v>
      </c>
      <c r="D11" s="15" t="s">
        <v>199</v>
      </c>
      <c r="E11" s="305" t="s">
        <v>171</v>
      </c>
      <c r="F11" s="16" t="s">
        <v>172</v>
      </c>
      <c r="G11" s="16" t="s">
        <v>173</v>
      </c>
      <c r="H11" s="16" t="s">
        <v>216</v>
      </c>
      <c r="I11" s="19">
        <v>232</v>
      </c>
    </row>
    <row r="12" spans="1:9" s="130" customFormat="1" ht="16.8">
      <c r="A12" s="136" t="s">
        <v>116</v>
      </c>
      <c r="B12" s="137">
        <v>0</v>
      </c>
      <c r="C12" s="18" t="s">
        <v>192</v>
      </c>
      <c r="D12" s="15" t="s">
        <v>184</v>
      </c>
      <c r="E12" s="305" t="s">
        <v>171</v>
      </c>
      <c r="F12" s="16" t="s">
        <v>172</v>
      </c>
      <c r="G12" s="16" t="s">
        <v>186</v>
      </c>
      <c r="H12" s="16" t="s">
        <v>216</v>
      </c>
      <c r="I12" s="19">
        <v>235</v>
      </c>
    </row>
    <row r="13" spans="1:9" s="130" customFormat="1" ht="16.8">
      <c r="A13" s="301" t="s">
        <v>230</v>
      </c>
      <c r="B13" s="137">
        <v>0</v>
      </c>
      <c r="C13" s="302" t="s">
        <v>176</v>
      </c>
      <c r="D13" s="303" t="s">
        <v>184</v>
      </c>
      <c r="E13" s="304" t="s">
        <v>171</v>
      </c>
      <c r="F13" s="304" t="s">
        <v>177</v>
      </c>
      <c r="G13" s="304" t="s">
        <v>173</v>
      </c>
      <c r="H13" s="304" t="s">
        <v>220</v>
      </c>
      <c r="I13" s="306">
        <v>130</v>
      </c>
    </row>
    <row r="14" spans="1:9" ht="16.8">
      <c r="A14" s="301" t="s">
        <v>231</v>
      </c>
      <c r="B14" s="137">
        <v>0</v>
      </c>
      <c r="C14" s="302" t="s">
        <v>176</v>
      </c>
      <c r="D14" s="303" t="s">
        <v>232</v>
      </c>
      <c r="E14" s="304" t="s">
        <v>171</v>
      </c>
      <c r="F14" s="304" t="s">
        <v>177</v>
      </c>
      <c r="G14" s="304" t="s">
        <v>173</v>
      </c>
      <c r="H14" s="304" t="s">
        <v>220</v>
      </c>
      <c r="I14" s="306">
        <v>130</v>
      </c>
    </row>
    <row r="15" spans="1:9" ht="16.8">
      <c r="A15" s="136" t="s">
        <v>154</v>
      </c>
      <c r="B15" s="137">
        <v>0</v>
      </c>
      <c r="C15" s="20" t="s">
        <v>175</v>
      </c>
      <c r="D15" s="15" t="s">
        <v>200</v>
      </c>
      <c r="E15" s="305" t="s">
        <v>171</v>
      </c>
      <c r="F15" s="16" t="s">
        <v>177</v>
      </c>
      <c r="G15" s="16" t="s">
        <v>180</v>
      </c>
      <c r="H15" s="16" t="s">
        <v>216</v>
      </c>
      <c r="I15" s="19">
        <v>248</v>
      </c>
    </row>
    <row r="16" spans="1:9" ht="16.8">
      <c r="A16" s="136" t="s">
        <v>145</v>
      </c>
      <c r="B16" s="137">
        <v>0</v>
      </c>
      <c r="C16" s="18" t="s">
        <v>176</v>
      </c>
      <c r="D16" s="15" t="s">
        <v>170</v>
      </c>
      <c r="E16" s="305" t="s">
        <v>171</v>
      </c>
      <c r="F16" s="16" t="s">
        <v>172</v>
      </c>
      <c r="G16" s="16" t="s">
        <v>16</v>
      </c>
      <c r="H16" s="16" t="s">
        <v>216</v>
      </c>
      <c r="I16" s="19">
        <v>249</v>
      </c>
    </row>
    <row r="17" spans="1:9" ht="16.8">
      <c r="A17" s="136" t="s">
        <v>201</v>
      </c>
      <c r="B17" s="137">
        <v>0</v>
      </c>
      <c r="C17" s="20" t="s">
        <v>176</v>
      </c>
      <c r="D17" s="15" t="s">
        <v>170</v>
      </c>
      <c r="E17" s="305" t="s">
        <v>171</v>
      </c>
      <c r="F17" s="16" t="s">
        <v>202</v>
      </c>
      <c r="G17" s="16" t="s">
        <v>173</v>
      </c>
      <c r="H17" s="16" t="s">
        <v>216</v>
      </c>
      <c r="I17" s="19">
        <v>253</v>
      </c>
    </row>
    <row r="18" spans="1:9" ht="16.8">
      <c r="A18" s="136" t="s">
        <v>146</v>
      </c>
      <c r="B18" s="137">
        <v>0</v>
      </c>
      <c r="C18" s="18" t="s">
        <v>176</v>
      </c>
      <c r="D18" s="15" t="s">
        <v>178</v>
      </c>
      <c r="E18" s="305" t="s">
        <v>171</v>
      </c>
      <c r="F18" s="16" t="s">
        <v>179</v>
      </c>
      <c r="G18" s="16" t="s">
        <v>180</v>
      </c>
      <c r="H18" s="16" t="s">
        <v>216</v>
      </c>
      <c r="I18" s="19">
        <v>253</v>
      </c>
    </row>
    <row r="19" spans="1:9" ht="16.8">
      <c r="A19" s="136" t="s">
        <v>233</v>
      </c>
      <c r="B19" s="137">
        <v>0</v>
      </c>
      <c r="C19" s="302" t="s">
        <v>176</v>
      </c>
      <c r="D19" s="303" t="s">
        <v>170</v>
      </c>
      <c r="E19" s="304" t="s">
        <v>171</v>
      </c>
      <c r="F19" s="304" t="s">
        <v>172</v>
      </c>
      <c r="G19" s="304" t="s">
        <v>185</v>
      </c>
      <c r="H19" s="304" t="s">
        <v>234</v>
      </c>
      <c r="I19" s="306">
        <v>100</v>
      </c>
    </row>
    <row r="20" spans="1:9" ht="16.8">
      <c r="A20" s="136" t="s">
        <v>203</v>
      </c>
      <c r="B20" s="137">
        <v>0</v>
      </c>
      <c r="C20" s="18" t="s">
        <v>176</v>
      </c>
      <c r="D20" s="15" t="s">
        <v>178</v>
      </c>
      <c r="E20" s="305" t="s">
        <v>171</v>
      </c>
      <c r="F20" s="16" t="s">
        <v>172</v>
      </c>
      <c r="G20" s="16" t="s">
        <v>173</v>
      </c>
      <c r="H20" s="16" t="s">
        <v>216</v>
      </c>
      <c r="I20" s="19">
        <v>258</v>
      </c>
    </row>
    <row r="21" spans="1:9" ht="16.8">
      <c r="A21" s="136" t="s">
        <v>117</v>
      </c>
      <c r="B21" s="137">
        <v>0</v>
      </c>
      <c r="C21" s="18" t="s">
        <v>189</v>
      </c>
      <c r="D21" s="15" t="s">
        <v>170</v>
      </c>
      <c r="E21" s="305" t="s">
        <v>171</v>
      </c>
      <c r="F21" s="16" t="s">
        <v>202</v>
      </c>
      <c r="G21" s="16" t="s">
        <v>204</v>
      </c>
      <c r="H21" s="16" t="s">
        <v>216</v>
      </c>
      <c r="I21" s="19">
        <v>264</v>
      </c>
    </row>
    <row r="22" spans="1:9" ht="16.8">
      <c r="A22" s="136" t="s">
        <v>181</v>
      </c>
      <c r="B22" s="137">
        <v>0</v>
      </c>
      <c r="C22" s="18" t="s">
        <v>169</v>
      </c>
      <c r="D22" s="15" t="s">
        <v>170</v>
      </c>
      <c r="E22" s="305" t="s">
        <v>171</v>
      </c>
      <c r="F22" s="16" t="s">
        <v>172</v>
      </c>
      <c r="G22" s="16" t="s">
        <v>173</v>
      </c>
      <c r="H22" s="16" t="s">
        <v>216</v>
      </c>
      <c r="I22" s="19">
        <v>269</v>
      </c>
    </row>
    <row r="23" spans="1:9" ht="16.8">
      <c r="A23" s="136" t="s">
        <v>205</v>
      </c>
      <c r="B23" s="137">
        <v>0</v>
      </c>
      <c r="C23" s="20" t="s">
        <v>189</v>
      </c>
      <c r="D23" s="15" t="s">
        <v>178</v>
      </c>
      <c r="E23" s="305" t="s">
        <v>171</v>
      </c>
      <c r="F23" s="16" t="s">
        <v>197</v>
      </c>
      <c r="G23" s="16" t="s">
        <v>180</v>
      </c>
      <c r="H23" s="16" t="s">
        <v>216</v>
      </c>
      <c r="I23" s="19">
        <v>269</v>
      </c>
    </row>
    <row r="24" spans="1:9" ht="16.8">
      <c r="A24" s="136" t="s">
        <v>235</v>
      </c>
      <c r="B24" s="137">
        <v>0</v>
      </c>
      <c r="C24" s="20" t="s">
        <v>176</v>
      </c>
      <c r="D24" s="15" t="s">
        <v>170</v>
      </c>
      <c r="E24" s="305" t="s">
        <v>171</v>
      </c>
      <c r="F24" s="16" t="s">
        <v>177</v>
      </c>
      <c r="G24" s="16" t="s">
        <v>173</v>
      </c>
      <c r="H24" s="16" t="s">
        <v>236</v>
      </c>
      <c r="I24" s="19">
        <v>96</v>
      </c>
    </row>
    <row r="25" spans="1:9" ht="16.8">
      <c r="A25" s="136" t="s">
        <v>206</v>
      </c>
      <c r="B25" s="137">
        <v>0</v>
      </c>
      <c r="C25" s="18" t="s">
        <v>182</v>
      </c>
      <c r="D25" s="15" t="s">
        <v>207</v>
      </c>
      <c r="E25" s="305" t="s">
        <v>171</v>
      </c>
      <c r="F25" s="16" t="s">
        <v>177</v>
      </c>
      <c r="G25" s="16" t="s">
        <v>183</v>
      </c>
      <c r="H25" s="16" t="s">
        <v>216</v>
      </c>
      <c r="I25" s="19">
        <v>272</v>
      </c>
    </row>
    <row r="26" spans="1:9" ht="16.8">
      <c r="A26" s="301" t="s">
        <v>237</v>
      </c>
      <c r="B26" s="137">
        <v>0</v>
      </c>
      <c r="C26" s="302" t="s">
        <v>192</v>
      </c>
      <c r="D26" s="303" t="s">
        <v>232</v>
      </c>
      <c r="E26" s="304" t="s">
        <v>171</v>
      </c>
      <c r="F26" s="304" t="s">
        <v>172</v>
      </c>
      <c r="G26" s="304" t="s">
        <v>185</v>
      </c>
      <c r="H26" s="304" t="s">
        <v>220</v>
      </c>
      <c r="I26" s="306">
        <v>190</v>
      </c>
    </row>
    <row r="27" spans="1:9" ht="16.8">
      <c r="A27" s="136" t="s">
        <v>208</v>
      </c>
      <c r="B27" s="137">
        <v>0</v>
      </c>
      <c r="C27" s="18" t="s">
        <v>175</v>
      </c>
      <c r="D27" s="15" t="s">
        <v>170</v>
      </c>
      <c r="E27" s="305" t="s">
        <v>171</v>
      </c>
      <c r="F27" s="16" t="s">
        <v>172</v>
      </c>
      <c r="G27" s="16" t="s">
        <v>173</v>
      </c>
      <c r="H27" s="16" t="s">
        <v>220</v>
      </c>
      <c r="I27" s="19">
        <v>195</v>
      </c>
    </row>
    <row r="28" spans="1:9" ht="16.8">
      <c r="A28" s="301" t="s">
        <v>238</v>
      </c>
      <c r="B28" s="137">
        <v>0</v>
      </c>
      <c r="C28" s="302" t="s">
        <v>176</v>
      </c>
      <c r="D28" s="15" t="s">
        <v>184</v>
      </c>
      <c r="E28" s="304" t="s">
        <v>171</v>
      </c>
      <c r="F28" s="304" t="s">
        <v>177</v>
      </c>
      <c r="G28" s="304" t="s">
        <v>173</v>
      </c>
      <c r="H28" s="304" t="s">
        <v>220</v>
      </c>
      <c r="I28" s="306">
        <v>206</v>
      </c>
    </row>
    <row r="29" spans="1:9" ht="16.8">
      <c r="A29" s="140" t="s">
        <v>239</v>
      </c>
      <c r="B29" s="141">
        <v>0</v>
      </c>
      <c r="C29" s="308" t="s">
        <v>192</v>
      </c>
      <c r="D29" s="17" t="s">
        <v>170</v>
      </c>
      <c r="E29" s="309" t="s">
        <v>171</v>
      </c>
      <c r="F29" s="143" t="s">
        <v>172</v>
      </c>
      <c r="G29" s="143" t="s">
        <v>186</v>
      </c>
      <c r="H29" s="143" t="s">
        <v>234</v>
      </c>
      <c r="I29" s="144">
        <v>108</v>
      </c>
    </row>
    <row r="30" spans="1:9" ht="16.8">
      <c r="A30" s="136" t="s">
        <v>315</v>
      </c>
      <c r="B30" s="361">
        <v>1</v>
      </c>
      <c r="C30" s="20" t="s">
        <v>196</v>
      </c>
      <c r="D30" s="15" t="s">
        <v>207</v>
      </c>
      <c r="E30" s="305" t="s">
        <v>171</v>
      </c>
      <c r="F30" s="16" t="s">
        <v>197</v>
      </c>
      <c r="G30" s="16" t="s">
        <v>180</v>
      </c>
      <c r="H30" s="16" t="s">
        <v>216</v>
      </c>
      <c r="I30" s="19">
        <v>212</v>
      </c>
    </row>
    <row r="31" spans="1:9" ht="16.8">
      <c r="A31" s="136" t="s">
        <v>312</v>
      </c>
      <c r="B31" s="361">
        <v>1</v>
      </c>
      <c r="C31" s="20" t="s">
        <v>176</v>
      </c>
      <c r="D31" s="15" t="s">
        <v>184</v>
      </c>
      <c r="E31" s="305" t="s">
        <v>325</v>
      </c>
      <c r="F31" s="16" t="s">
        <v>172</v>
      </c>
      <c r="G31" s="16" t="s">
        <v>185</v>
      </c>
      <c r="H31" s="16" t="s">
        <v>216</v>
      </c>
      <c r="I31" s="19">
        <v>227</v>
      </c>
    </row>
    <row r="32" spans="1:9" ht="16.8">
      <c r="A32" s="136" t="s">
        <v>314</v>
      </c>
      <c r="B32" s="361">
        <v>1</v>
      </c>
      <c r="C32" s="20" t="s">
        <v>176</v>
      </c>
      <c r="D32" s="15" t="s">
        <v>170</v>
      </c>
      <c r="E32" s="305" t="s">
        <v>171</v>
      </c>
      <c r="F32" s="16" t="s">
        <v>197</v>
      </c>
      <c r="G32" s="16" t="s">
        <v>185</v>
      </c>
      <c r="H32" s="16" t="s">
        <v>216</v>
      </c>
      <c r="I32" s="19">
        <v>228</v>
      </c>
    </row>
    <row r="33" spans="1:9" ht="16.8">
      <c r="A33" s="136" t="s">
        <v>366</v>
      </c>
      <c r="B33" s="361">
        <v>1</v>
      </c>
      <c r="C33" s="20" t="s">
        <v>175</v>
      </c>
      <c r="D33" s="15" t="s">
        <v>170</v>
      </c>
      <c r="E33" s="305" t="s">
        <v>171</v>
      </c>
      <c r="F33" s="16" t="s">
        <v>396</v>
      </c>
      <c r="G33" s="16" t="s">
        <v>173</v>
      </c>
      <c r="H33" s="16" t="s">
        <v>335</v>
      </c>
      <c r="I33" s="19">
        <v>108</v>
      </c>
    </row>
    <row r="34" spans="1:9" ht="16.8">
      <c r="A34" s="136" t="s">
        <v>156</v>
      </c>
      <c r="B34" s="361">
        <v>1</v>
      </c>
      <c r="C34" s="20" t="s">
        <v>169</v>
      </c>
      <c r="D34" s="15" t="s">
        <v>178</v>
      </c>
      <c r="E34" s="138" t="s">
        <v>171</v>
      </c>
      <c r="F34" s="16" t="s">
        <v>177</v>
      </c>
      <c r="G34" s="16" t="s">
        <v>209</v>
      </c>
      <c r="H34" s="16" t="s">
        <v>216</v>
      </c>
      <c r="I34" s="19" t="s">
        <v>219</v>
      </c>
    </row>
    <row r="35" spans="1:9" ht="16.8">
      <c r="A35" s="136" t="s">
        <v>290</v>
      </c>
      <c r="B35" s="361">
        <v>1</v>
      </c>
      <c r="C35" s="20" t="s">
        <v>175</v>
      </c>
      <c r="D35" s="15" t="s">
        <v>170</v>
      </c>
      <c r="E35" s="305" t="s">
        <v>171</v>
      </c>
      <c r="F35" s="16" t="s">
        <v>179</v>
      </c>
      <c r="G35" s="16" t="s">
        <v>173</v>
      </c>
      <c r="H35" s="16" t="s">
        <v>216</v>
      </c>
      <c r="I35" s="273">
        <v>251</v>
      </c>
    </row>
    <row r="36" spans="1:9" ht="16.8">
      <c r="A36" s="136" t="s">
        <v>311</v>
      </c>
      <c r="B36" s="361">
        <v>1</v>
      </c>
      <c r="C36" s="20" t="s">
        <v>169</v>
      </c>
      <c r="D36" s="15" t="s">
        <v>184</v>
      </c>
      <c r="E36" s="305" t="s">
        <v>171</v>
      </c>
      <c r="F36" s="16" t="s">
        <v>172</v>
      </c>
      <c r="G36" s="16" t="s">
        <v>328</v>
      </c>
      <c r="H36" s="16" t="s">
        <v>216</v>
      </c>
      <c r="I36" s="19">
        <v>256</v>
      </c>
    </row>
    <row r="37" spans="1:9" ht="16.8">
      <c r="A37" s="136" t="s">
        <v>293</v>
      </c>
      <c r="B37" s="361">
        <v>1</v>
      </c>
      <c r="C37" s="20" t="s">
        <v>169</v>
      </c>
      <c r="D37" s="15" t="s">
        <v>170</v>
      </c>
      <c r="E37" s="305" t="s">
        <v>171</v>
      </c>
      <c r="F37" s="16" t="s">
        <v>320</v>
      </c>
      <c r="G37" s="16" t="s">
        <v>185</v>
      </c>
      <c r="H37" s="16" t="s">
        <v>216</v>
      </c>
      <c r="I37" s="19">
        <v>258</v>
      </c>
    </row>
    <row r="38" spans="1:9" ht="16.8">
      <c r="A38" s="136" t="s">
        <v>313</v>
      </c>
      <c r="B38" s="361">
        <v>1</v>
      </c>
      <c r="C38" s="20" t="s">
        <v>176</v>
      </c>
      <c r="D38" s="15" t="s">
        <v>184</v>
      </c>
      <c r="E38" s="305" t="s">
        <v>171</v>
      </c>
      <c r="F38" s="16" t="s">
        <v>172</v>
      </c>
      <c r="G38" s="16" t="s">
        <v>185</v>
      </c>
      <c r="H38" s="16" t="s">
        <v>216</v>
      </c>
      <c r="I38" s="19">
        <v>269</v>
      </c>
    </row>
    <row r="39" spans="1:9" ht="16.8">
      <c r="A39" s="136" t="s">
        <v>155</v>
      </c>
      <c r="B39" s="361">
        <v>1</v>
      </c>
      <c r="C39" s="20" t="s">
        <v>182</v>
      </c>
      <c r="D39" s="15" t="s">
        <v>170</v>
      </c>
      <c r="E39" s="305" t="s">
        <v>171</v>
      </c>
      <c r="F39" s="16" t="s">
        <v>197</v>
      </c>
      <c r="G39" s="16" t="s">
        <v>185</v>
      </c>
      <c r="H39" s="16" t="s">
        <v>216</v>
      </c>
      <c r="I39" s="273">
        <v>278</v>
      </c>
    </row>
    <row r="40" spans="1:9" ht="16.8">
      <c r="A40" s="136" t="s">
        <v>338</v>
      </c>
      <c r="B40" s="361">
        <v>1</v>
      </c>
      <c r="C40" s="20" t="s">
        <v>175</v>
      </c>
      <c r="D40" s="303" t="s">
        <v>170</v>
      </c>
      <c r="E40" s="304" t="s">
        <v>171</v>
      </c>
      <c r="F40" s="16" t="s">
        <v>172</v>
      </c>
      <c r="G40" s="16" t="s">
        <v>173</v>
      </c>
      <c r="H40" s="16" t="s">
        <v>220</v>
      </c>
      <c r="I40" s="19">
        <v>195</v>
      </c>
    </row>
    <row r="41" spans="1:9" ht="16.8">
      <c r="A41" s="136" t="s">
        <v>294</v>
      </c>
      <c r="B41" s="361">
        <v>1</v>
      </c>
      <c r="C41" s="20" t="s">
        <v>175</v>
      </c>
      <c r="D41" s="15" t="s">
        <v>184</v>
      </c>
      <c r="E41" s="305" t="s">
        <v>171</v>
      </c>
      <c r="F41" s="16" t="s">
        <v>172</v>
      </c>
      <c r="G41" s="16" t="s">
        <v>209</v>
      </c>
      <c r="H41" s="16" t="s">
        <v>216</v>
      </c>
      <c r="I41" s="19">
        <v>294</v>
      </c>
    </row>
    <row r="42" spans="1:9" ht="16.8">
      <c r="A42" s="140" t="s">
        <v>291</v>
      </c>
      <c r="B42" s="362">
        <v>1</v>
      </c>
      <c r="C42" s="308" t="s">
        <v>169</v>
      </c>
      <c r="D42" s="17" t="s">
        <v>184</v>
      </c>
      <c r="E42" s="142" t="s">
        <v>171</v>
      </c>
      <c r="F42" s="143" t="s">
        <v>172</v>
      </c>
      <c r="G42" s="143" t="s">
        <v>209</v>
      </c>
      <c r="H42" s="143" t="s">
        <v>216</v>
      </c>
      <c r="I42" s="144">
        <v>297</v>
      </c>
    </row>
    <row r="43" spans="1:9" ht="16.8">
      <c r="A43" s="136" t="s">
        <v>336</v>
      </c>
      <c r="B43" s="274">
        <v>2</v>
      </c>
      <c r="C43" s="20" t="s">
        <v>176</v>
      </c>
      <c r="D43" s="15" t="s">
        <v>324</v>
      </c>
      <c r="E43" s="305" t="s">
        <v>171</v>
      </c>
      <c r="F43" s="16" t="s">
        <v>177</v>
      </c>
      <c r="G43" s="16" t="s">
        <v>185</v>
      </c>
      <c r="H43" s="16" t="s">
        <v>216</v>
      </c>
      <c r="I43" s="36">
        <v>203</v>
      </c>
    </row>
    <row r="44" spans="1:9" ht="16.8">
      <c r="A44" s="136" t="s">
        <v>367</v>
      </c>
      <c r="B44" s="274">
        <v>2</v>
      </c>
      <c r="C44" s="20" t="s">
        <v>182</v>
      </c>
      <c r="D44" s="15" t="s">
        <v>184</v>
      </c>
      <c r="E44" s="305" t="s">
        <v>171</v>
      </c>
      <c r="F44" s="139" t="s">
        <v>172</v>
      </c>
      <c r="G44" s="16" t="s">
        <v>173</v>
      </c>
      <c r="H44" s="16" t="s">
        <v>335</v>
      </c>
      <c r="I44" s="36">
        <v>96</v>
      </c>
    </row>
    <row r="45" spans="1:9" ht="16.8">
      <c r="A45" s="136" t="s">
        <v>339</v>
      </c>
      <c r="B45" s="274">
        <v>2</v>
      </c>
      <c r="C45" s="20" t="s">
        <v>175</v>
      </c>
      <c r="D45" s="303" t="s">
        <v>170</v>
      </c>
      <c r="E45" s="305" t="s">
        <v>171</v>
      </c>
      <c r="F45" s="16" t="s">
        <v>179</v>
      </c>
      <c r="G45" s="16" t="s">
        <v>173</v>
      </c>
      <c r="H45" s="16" t="s">
        <v>220</v>
      </c>
      <c r="I45" s="36">
        <v>31</v>
      </c>
    </row>
    <row r="46" spans="1:9" ht="16.8">
      <c r="A46" s="136" t="s">
        <v>305</v>
      </c>
      <c r="B46" s="274">
        <v>2</v>
      </c>
      <c r="C46" s="20" t="s">
        <v>176</v>
      </c>
      <c r="D46" s="15" t="s">
        <v>184</v>
      </c>
      <c r="E46" s="305" t="s">
        <v>171</v>
      </c>
      <c r="F46" s="16" t="s">
        <v>177</v>
      </c>
      <c r="G46" s="16" t="s">
        <v>185</v>
      </c>
      <c r="H46" s="16" t="s">
        <v>216</v>
      </c>
      <c r="I46" s="36">
        <v>208</v>
      </c>
    </row>
    <row r="47" spans="1:9" ht="16.8">
      <c r="A47" s="136" t="s">
        <v>296</v>
      </c>
      <c r="B47" s="274">
        <v>2</v>
      </c>
      <c r="C47" s="20" t="s">
        <v>175</v>
      </c>
      <c r="D47" s="15" t="s">
        <v>207</v>
      </c>
      <c r="E47" s="305" t="s">
        <v>171</v>
      </c>
      <c r="F47" s="16" t="s">
        <v>179</v>
      </c>
      <c r="G47" s="16" t="s">
        <v>186</v>
      </c>
      <c r="H47" s="16" t="s">
        <v>216</v>
      </c>
      <c r="I47" s="19">
        <v>232</v>
      </c>
    </row>
    <row r="48" spans="1:9" ht="16.8">
      <c r="A48" s="136" t="s">
        <v>321</v>
      </c>
      <c r="B48" s="274">
        <v>2</v>
      </c>
      <c r="C48" s="20" t="s">
        <v>175</v>
      </c>
      <c r="D48" s="14" t="s">
        <v>184</v>
      </c>
      <c r="E48" s="359" t="s">
        <v>171</v>
      </c>
      <c r="F48" s="139" t="s">
        <v>172</v>
      </c>
      <c r="G48" s="139" t="s">
        <v>173</v>
      </c>
      <c r="H48" s="139" t="s">
        <v>322</v>
      </c>
      <c r="I48" s="175">
        <v>103</v>
      </c>
    </row>
    <row r="49" spans="1:9" ht="16.8">
      <c r="A49" s="136" t="s">
        <v>297</v>
      </c>
      <c r="B49" s="274">
        <v>2</v>
      </c>
      <c r="C49" s="20" t="s">
        <v>169</v>
      </c>
      <c r="D49" s="15" t="s">
        <v>184</v>
      </c>
      <c r="E49" s="305" t="s">
        <v>171</v>
      </c>
      <c r="F49" s="16" t="s">
        <v>179</v>
      </c>
      <c r="G49" s="16" t="s">
        <v>186</v>
      </c>
      <c r="H49" s="16" t="s">
        <v>216</v>
      </c>
      <c r="I49" s="19">
        <v>236</v>
      </c>
    </row>
    <row r="50" spans="1:9" ht="16.8">
      <c r="A50" s="136" t="s">
        <v>222</v>
      </c>
      <c r="B50" s="274">
        <v>2</v>
      </c>
      <c r="C50" s="20" t="s">
        <v>175</v>
      </c>
      <c r="D50" s="14" t="s">
        <v>170</v>
      </c>
      <c r="E50" s="305" t="s">
        <v>171</v>
      </c>
      <c r="F50" s="16" t="s">
        <v>194</v>
      </c>
      <c r="G50" s="16" t="s">
        <v>193</v>
      </c>
      <c r="H50" s="16" t="s">
        <v>216</v>
      </c>
      <c r="I50" s="19">
        <v>238</v>
      </c>
    </row>
    <row r="51" spans="1:9" ht="16.8">
      <c r="A51" s="136" t="s">
        <v>368</v>
      </c>
      <c r="B51" s="274">
        <v>2</v>
      </c>
      <c r="C51" s="20" t="s">
        <v>176</v>
      </c>
      <c r="D51" s="14" t="s">
        <v>170</v>
      </c>
      <c r="E51" s="305" t="s">
        <v>171</v>
      </c>
      <c r="F51" s="16" t="s">
        <v>197</v>
      </c>
      <c r="G51" s="16" t="s">
        <v>209</v>
      </c>
      <c r="H51" s="16" t="s">
        <v>335</v>
      </c>
      <c r="I51" s="19">
        <v>106</v>
      </c>
    </row>
    <row r="52" spans="1:9" ht="16.8">
      <c r="A52" s="136" t="s">
        <v>298</v>
      </c>
      <c r="B52" s="274">
        <v>2</v>
      </c>
      <c r="C52" s="20" t="s">
        <v>192</v>
      </c>
      <c r="D52" s="15" t="s">
        <v>316</v>
      </c>
      <c r="E52" s="305" t="s">
        <v>171</v>
      </c>
      <c r="F52" s="16" t="s">
        <v>323</v>
      </c>
      <c r="G52" s="16" t="s">
        <v>180</v>
      </c>
      <c r="H52" s="16" t="s">
        <v>216</v>
      </c>
      <c r="I52" s="19">
        <v>245</v>
      </c>
    </row>
    <row r="53" spans="1:9" ht="16.8">
      <c r="A53" s="136" t="s">
        <v>369</v>
      </c>
      <c r="B53" s="274">
        <v>2</v>
      </c>
      <c r="C53" s="20" t="s">
        <v>175</v>
      </c>
      <c r="D53" s="15" t="s">
        <v>170</v>
      </c>
      <c r="E53" s="305" t="s">
        <v>171</v>
      </c>
      <c r="F53" s="16" t="s">
        <v>172</v>
      </c>
      <c r="G53" s="16" t="s">
        <v>399</v>
      </c>
      <c r="H53" s="16" t="s">
        <v>335</v>
      </c>
      <c r="I53" s="19">
        <v>110</v>
      </c>
    </row>
    <row r="54" spans="1:9" ht="16.8">
      <c r="A54" s="136" t="s">
        <v>306</v>
      </c>
      <c r="B54" s="274">
        <v>2</v>
      </c>
      <c r="C54" s="20" t="s">
        <v>192</v>
      </c>
      <c r="D54" s="15" t="s">
        <v>170</v>
      </c>
      <c r="E54" s="305" t="s">
        <v>171</v>
      </c>
      <c r="F54" s="16" t="s">
        <v>197</v>
      </c>
      <c r="G54" s="16" t="s">
        <v>185</v>
      </c>
      <c r="H54" s="16" t="s">
        <v>216</v>
      </c>
      <c r="I54" s="19">
        <v>254</v>
      </c>
    </row>
    <row r="55" spans="1:9" ht="16.8">
      <c r="A55" s="136" t="s">
        <v>309</v>
      </c>
      <c r="B55" s="274">
        <v>2</v>
      </c>
      <c r="C55" s="20" t="s">
        <v>182</v>
      </c>
      <c r="D55" s="15" t="s">
        <v>178</v>
      </c>
      <c r="E55" s="305" t="s">
        <v>171</v>
      </c>
      <c r="F55" s="16" t="s">
        <v>177</v>
      </c>
      <c r="G55" s="16" t="s">
        <v>209</v>
      </c>
      <c r="H55" s="16" t="s">
        <v>216</v>
      </c>
      <c r="I55" s="19">
        <v>266</v>
      </c>
    </row>
    <row r="56" spans="1:9" ht="16.8">
      <c r="A56" s="136" t="s">
        <v>307</v>
      </c>
      <c r="B56" s="274">
        <v>2</v>
      </c>
      <c r="C56" s="20" t="s">
        <v>182</v>
      </c>
      <c r="D56" s="15" t="s">
        <v>324</v>
      </c>
      <c r="E56" s="305" t="s">
        <v>171</v>
      </c>
      <c r="F56" s="16" t="s">
        <v>177</v>
      </c>
      <c r="G56" s="16" t="s">
        <v>180</v>
      </c>
      <c r="H56" s="16" t="s">
        <v>216</v>
      </c>
      <c r="I56" s="19">
        <v>272</v>
      </c>
    </row>
    <row r="57" spans="1:9" ht="16.8">
      <c r="A57" s="136" t="s">
        <v>308</v>
      </c>
      <c r="B57" s="274">
        <v>2</v>
      </c>
      <c r="C57" s="20" t="s">
        <v>175</v>
      </c>
      <c r="D57" s="15" t="s">
        <v>170</v>
      </c>
      <c r="E57" s="305" t="s">
        <v>171</v>
      </c>
      <c r="F57" s="16" t="s">
        <v>172</v>
      </c>
      <c r="G57" s="16" t="s">
        <v>173</v>
      </c>
      <c r="H57" s="16" t="s">
        <v>216</v>
      </c>
      <c r="I57" s="19">
        <v>274</v>
      </c>
    </row>
    <row r="58" spans="1:9" ht="16.8">
      <c r="A58" s="136" t="s">
        <v>215</v>
      </c>
      <c r="B58" s="274">
        <v>2</v>
      </c>
      <c r="C58" s="20" t="s">
        <v>196</v>
      </c>
      <c r="D58" s="15" t="s">
        <v>184</v>
      </c>
      <c r="E58" s="138" t="s">
        <v>171</v>
      </c>
      <c r="F58" s="16" t="s">
        <v>179</v>
      </c>
      <c r="G58" s="16" t="s">
        <v>180</v>
      </c>
      <c r="H58" s="16" t="s">
        <v>216</v>
      </c>
      <c r="I58" s="273">
        <v>275</v>
      </c>
    </row>
    <row r="59" spans="1:9" ht="16.8">
      <c r="A59" s="140" t="s">
        <v>310</v>
      </c>
      <c r="B59" s="283">
        <v>2</v>
      </c>
      <c r="C59" s="308" t="s">
        <v>169</v>
      </c>
      <c r="D59" s="17" t="s">
        <v>207</v>
      </c>
      <c r="E59" s="309" t="s">
        <v>325</v>
      </c>
      <c r="F59" s="143" t="s">
        <v>172</v>
      </c>
      <c r="G59" s="143" t="s">
        <v>186</v>
      </c>
      <c r="H59" s="143" t="s">
        <v>216</v>
      </c>
      <c r="I59" s="144">
        <v>286</v>
      </c>
    </row>
    <row r="60" spans="1:9" ht="16.8">
      <c r="A60" s="136" t="s">
        <v>301</v>
      </c>
      <c r="B60" s="310">
        <v>3</v>
      </c>
      <c r="C60" s="20" t="s">
        <v>182</v>
      </c>
      <c r="D60" s="15" t="s">
        <v>170</v>
      </c>
      <c r="E60" s="305" t="s">
        <v>171</v>
      </c>
      <c r="F60" s="16" t="s">
        <v>179</v>
      </c>
      <c r="G60" s="16" t="s">
        <v>173</v>
      </c>
      <c r="H60" s="16" t="s">
        <v>216</v>
      </c>
      <c r="I60" s="19">
        <v>223</v>
      </c>
    </row>
    <row r="61" spans="1:9" ht="16.8">
      <c r="A61" s="136" t="s">
        <v>370</v>
      </c>
      <c r="B61" s="310">
        <v>3</v>
      </c>
      <c r="C61" s="20" t="s">
        <v>175</v>
      </c>
      <c r="D61" s="15" t="s">
        <v>170</v>
      </c>
      <c r="E61" s="305" t="s">
        <v>171</v>
      </c>
      <c r="F61" s="16" t="s">
        <v>327</v>
      </c>
      <c r="G61" s="16" t="s">
        <v>173</v>
      </c>
      <c r="H61" s="16" t="s">
        <v>220</v>
      </c>
      <c r="I61" s="19">
        <v>44</v>
      </c>
    </row>
    <row r="62" spans="1:9" ht="16.8">
      <c r="A62" s="136" t="s">
        <v>299</v>
      </c>
      <c r="B62" s="310">
        <v>3</v>
      </c>
      <c r="C62" s="20" t="s">
        <v>175</v>
      </c>
      <c r="D62" s="15" t="s">
        <v>184</v>
      </c>
      <c r="E62" s="305" t="s">
        <v>171</v>
      </c>
      <c r="F62" s="16" t="s">
        <v>327</v>
      </c>
      <c r="G62" s="16" t="s">
        <v>173</v>
      </c>
      <c r="H62" s="16" t="s">
        <v>216</v>
      </c>
      <c r="I62" s="273">
        <v>231</v>
      </c>
    </row>
    <row r="63" spans="1:9" ht="16.8">
      <c r="A63" s="136" t="s">
        <v>302</v>
      </c>
      <c r="B63" s="310">
        <v>3</v>
      </c>
      <c r="C63" s="20" t="s">
        <v>176</v>
      </c>
      <c r="D63" s="15" t="s">
        <v>316</v>
      </c>
      <c r="E63" s="305" t="s">
        <v>171</v>
      </c>
      <c r="F63" s="16" t="s">
        <v>177</v>
      </c>
      <c r="G63" s="16" t="s">
        <v>185</v>
      </c>
      <c r="H63" s="16" t="s">
        <v>216</v>
      </c>
      <c r="I63" s="19">
        <v>232</v>
      </c>
    </row>
    <row r="64" spans="1:9" ht="16.8">
      <c r="A64" s="136" t="s">
        <v>295</v>
      </c>
      <c r="B64" s="310">
        <v>3</v>
      </c>
      <c r="C64" s="20" t="s">
        <v>169</v>
      </c>
      <c r="D64" s="15" t="s">
        <v>184</v>
      </c>
      <c r="E64" s="16" t="s">
        <v>171</v>
      </c>
      <c r="F64" s="16" t="s">
        <v>172</v>
      </c>
      <c r="G64" s="16" t="s">
        <v>186</v>
      </c>
      <c r="H64" s="16" t="s">
        <v>216</v>
      </c>
      <c r="I64" s="19">
        <v>237</v>
      </c>
    </row>
    <row r="65" spans="1:9" ht="16.8">
      <c r="A65" s="136" t="s">
        <v>330</v>
      </c>
      <c r="B65" s="310">
        <v>3</v>
      </c>
      <c r="C65" s="20" t="s">
        <v>169</v>
      </c>
      <c r="D65" s="15" t="s">
        <v>184</v>
      </c>
      <c r="E65" s="305" t="s">
        <v>171</v>
      </c>
      <c r="F65" s="139" t="s">
        <v>177</v>
      </c>
      <c r="G65" s="16" t="s">
        <v>209</v>
      </c>
      <c r="H65" s="16" t="s">
        <v>329</v>
      </c>
      <c r="I65" s="175">
        <v>114</v>
      </c>
    </row>
    <row r="66" spans="1:9" ht="16.8">
      <c r="A66" s="136" t="s">
        <v>292</v>
      </c>
      <c r="B66" s="310">
        <v>3</v>
      </c>
      <c r="C66" s="18" t="s">
        <v>176</v>
      </c>
      <c r="D66" s="15" t="s">
        <v>170</v>
      </c>
      <c r="E66" s="16" t="s">
        <v>171</v>
      </c>
      <c r="F66" s="16" t="s">
        <v>179</v>
      </c>
      <c r="G66" s="16" t="s">
        <v>16</v>
      </c>
      <c r="H66" s="16" t="s">
        <v>220</v>
      </c>
      <c r="I66" s="363">
        <v>136</v>
      </c>
    </row>
    <row r="67" spans="1:9" ht="16.8">
      <c r="A67" s="136" t="s">
        <v>225</v>
      </c>
      <c r="B67" s="310">
        <v>3</v>
      </c>
      <c r="C67" s="20" t="s">
        <v>176</v>
      </c>
      <c r="D67" s="15" t="s">
        <v>184</v>
      </c>
      <c r="E67" s="305" t="s">
        <v>171</v>
      </c>
      <c r="F67" s="139" t="s">
        <v>172</v>
      </c>
      <c r="G67" s="16" t="s">
        <v>186</v>
      </c>
      <c r="H67" s="16" t="s">
        <v>216</v>
      </c>
      <c r="I67" s="36">
        <v>239</v>
      </c>
    </row>
    <row r="68" spans="1:9" ht="16.8">
      <c r="A68" s="136" t="s">
        <v>334</v>
      </c>
      <c r="B68" s="310">
        <v>3</v>
      </c>
      <c r="C68" s="20" t="s">
        <v>176</v>
      </c>
      <c r="D68" s="15" t="s">
        <v>170</v>
      </c>
      <c r="E68" s="305" t="s">
        <v>171</v>
      </c>
      <c r="F68" s="139" t="s">
        <v>197</v>
      </c>
      <c r="G68" s="16" t="s">
        <v>209</v>
      </c>
      <c r="H68" s="16" t="s">
        <v>335</v>
      </c>
      <c r="I68" s="36">
        <v>107</v>
      </c>
    </row>
    <row r="69" spans="1:9" ht="16.8">
      <c r="A69" s="136" t="s">
        <v>340</v>
      </c>
      <c r="B69" s="310">
        <v>3</v>
      </c>
      <c r="C69" s="20" t="s">
        <v>175</v>
      </c>
      <c r="D69" s="15" t="s">
        <v>184</v>
      </c>
      <c r="E69" s="305" t="s">
        <v>171</v>
      </c>
      <c r="F69" s="16" t="s">
        <v>341</v>
      </c>
      <c r="G69" s="16" t="s">
        <v>173</v>
      </c>
      <c r="H69" s="16" t="s">
        <v>216</v>
      </c>
      <c r="I69" s="19">
        <v>248</v>
      </c>
    </row>
    <row r="70" spans="1:9" ht="16.8">
      <c r="A70" s="136" t="s">
        <v>317</v>
      </c>
      <c r="B70" s="310">
        <v>3</v>
      </c>
      <c r="C70" s="20" t="s">
        <v>182</v>
      </c>
      <c r="D70" s="15" t="s">
        <v>318</v>
      </c>
      <c r="E70" s="305" t="s">
        <v>171</v>
      </c>
      <c r="F70" s="16" t="s">
        <v>319</v>
      </c>
      <c r="G70" s="16" t="s">
        <v>180</v>
      </c>
      <c r="H70" s="16" t="s">
        <v>216</v>
      </c>
      <c r="I70" s="19">
        <v>250</v>
      </c>
    </row>
    <row r="71" spans="1:9" ht="16.8">
      <c r="A71" s="136" t="s">
        <v>331</v>
      </c>
      <c r="B71" s="310">
        <v>3</v>
      </c>
      <c r="C71" s="20" t="s">
        <v>169</v>
      </c>
      <c r="D71" s="15" t="s">
        <v>170</v>
      </c>
      <c r="E71" s="16" t="s">
        <v>332</v>
      </c>
      <c r="F71" s="139" t="s">
        <v>333</v>
      </c>
      <c r="G71" s="16" t="s">
        <v>209</v>
      </c>
      <c r="H71" s="16" t="s">
        <v>216</v>
      </c>
      <c r="I71" s="19">
        <v>260</v>
      </c>
    </row>
    <row r="72" spans="1:9" ht="16.8">
      <c r="A72" s="136" t="s">
        <v>371</v>
      </c>
      <c r="B72" s="310">
        <v>3</v>
      </c>
      <c r="C72" s="20" t="s">
        <v>175</v>
      </c>
      <c r="D72" s="15" t="s">
        <v>170</v>
      </c>
      <c r="E72" s="305" t="s">
        <v>171</v>
      </c>
      <c r="F72" s="139" t="s">
        <v>194</v>
      </c>
      <c r="G72" s="16" t="s">
        <v>173</v>
      </c>
      <c r="H72" s="16" t="s">
        <v>220</v>
      </c>
      <c r="I72" s="19">
        <v>174</v>
      </c>
    </row>
    <row r="73" spans="1:9" ht="16.8">
      <c r="A73" s="136" t="s">
        <v>372</v>
      </c>
      <c r="B73" s="310">
        <v>3</v>
      </c>
      <c r="C73" s="20" t="s">
        <v>175</v>
      </c>
      <c r="D73" s="15" t="s">
        <v>184</v>
      </c>
      <c r="E73" s="305" t="s">
        <v>171</v>
      </c>
      <c r="F73" s="16" t="s">
        <v>327</v>
      </c>
      <c r="G73" s="16" t="s">
        <v>173</v>
      </c>
      <c r="H73" s="16" t="s">
        <v>220</v>
      </c>
      <c r="I73" s="19">
        <v>181</v>
      </c>
    </row>
    <row r="74" spans="1:9" ht="16.8">
      <c r="A74" s="136" t="s">
        <v>303</v>
      </c>
      <c r="B74" s="310">
        <v>3</v>
      </c>
      <c r="C74" s="20" t="s">
        <v>176</v>
      </c>
      <c r="D74" s="15" t="s">
        <v>184</v>
      </c>
      <c r="E74" s="305" t="s">
        <v>171</v>
      </c>
      <c r="F74" s="16" t="s">
        <v>172</v>
      </c>
      <c r="G74" s="16" t="s">
        <v>186</v>
      </c>
      <c r="H74" s="16" t="s">
        <v>216</v>
      </c>
      <c r="I74" s="19">
        <v>280</v>
      </c>
    </row>
    <row r="75" spans="1:9" ht="16.8">
      <c r="A75" s="136" t="s">
        <v>304</v>
      </c>
      <c r="B75" s="310">
        <v>3</v>
      </c>
      <c r="C75" s="20" t="s">
        <v>169</v>
      </c>
      <c r="D75" s="15" t="s">
        <v>184</v>
      </c>
      <c r="E75" s="305" t="s">
        <v>171</v>
      </c>
      <c r="F75" s="16" t="s">
        <v>179</v>
      </c>
      <c r="G75" s="16" t="s">
        <v>186</v>
      </c>
      <c r="H75" s="16" t="s">
        <v>216</v>
      </c>
      <c r="I75" s="19">
        <v>284</v>
      </c>
    </row>
    <row r="76" spans="1:9" ht="16.8">
      <c r="A76" s="136" t="s">
        <v>326</v>
      </c>
      <c r="B76" s="310">
        <v>3</v>
      </c>
      <c r="C76" s="20" t="s">
        <v>169</v>
      </c>
      <c r="D76" s="15" t="s">
        <v>207</v>
      </c>
      <c r="E76" s="305" t="s">
        <v>325</v>
      </c>
      <c r="F76" s="139" t="s">
        <v>172</v>
      </c>
      <c r="G76" s="16" t="s">
        <v>186</v>
      </c>
      <c r="H76" s="16" t="s">
        <v>216</v>
      </c>
      <c r="I76" s="36">
        <v>286</v>
      </c>
    </row>
    <row r="77" spans="1:9" ht="16.8">
      <c r="A77" s="140" t="s">
        <v>300</v>
      </c>
      <c r="B77" s="366">
        <v>3</v>
      </c>
      <c r="C77" s="308" t="s">
        <v>175</v>
      </c>
      <c r="D77" s="17" t="s">
        <v>207</v>
      </c>
      <c r="E77" s="309" t="s">
        <v>171</v>
      </c>
      <c r="F77" s="143" t="s">
        <v>179</v>
      </c>
      <c r="G77" s="143" t="s">
        <v>186</v>
      </c>
      <c r="H77" s="143" t="s">
        <v>216</v>
      </c>
      <c r="I77" s="367">
        <v>302</v>
      </c>
    </row>
    <row r="78" spans="1:9" ht="16.8">
      <c r="A78" s="136" t="s">
        <v>348</v>
      </c>
      <c r="B78" s="364">
        <v>4</v>
      </c>
      <c r="C78" s="20" t="s">
        <v>176</v>
      </c>
      <c r="D78" s="15" t="s">
        <v>170</v>
      </c>
      <c r="E78" s="305" t="s">
        <v>171</v>
      </c>
      <c r="F78" s="139" t="s">
        <v>197</v>
      </c>
      <c r="G78" s="16" t="s">
        <v>209</v>
      </c>
      <c r="H78" s="16" t="s">
        <v>329</v>
      </c>
      <c r="I78" s="36">
        <v>106</v>
      </c>
    </row>
    <row r="79" spans="1:9" ht="16.8">
      <c r="A79" s="136" t="s">
        <v>351</v>
      </c>
      <c r="B79" s="364">
        <v>4</v>
      </c>
      <c r="C79" s="20" t="s">
        <v>176</v>
      </c>
      <c r="D79" s="15" t="s">
        <v>199</v>
      </c>
      <c r="E79" s="305" t="s">
        <v>171</v>
      </c>
      <c r="F79" s="16" t="s">
        <v>327</v>
      </c>
      <c r="G79" s="16" t="s">
        <v>173</v>
      </c>
      <c r="H79" s="16" t="s">
        <v>216</v>
      </c>
      <c r="I79" s="19">
        <v>221</v>
      </c>
    </row>
    <row r="80" spans="1:9" ht="16.8">
      <c r="A80" s="136" t="s">
        <v>364</v>
      </c>
      <c r="B80" s="364">
        <v>4</v>
      </c>
      <c r="C80" s="20" t="s">
        <v>176</v>
      </c>
      <c r="D80" s="15" t="s">
        <v>184</v>
      </c>
      <c r="E80" s="305" t="s">
        <v>171</v>
      </c>
      <c r="F80" s="16" t="s">
        <v>197</v>
      </c>
      <c r="G80" s="16" t="s">
        <v>186</v>
      </c>
      <c r="H80" s="16" t="s">
        <v>220</v>
      </c>
      <c r="I80" s="19">
        <v>67</v>
      </c>
    </row>
    <row r="81" spans="1:9" ht="16.8">
      <c r="A81" s="136" t="s">
        <v>365</v>
      </c>
      <c r="B81" s="364">
        <v>4</v>
      </c>
      <c r="C81" s="20" t="s">
        <v>175</v>
      </c>
      <c r="D81" s="15" t="s">
        <v>170</v>
      </c>
      <c r="E81" s="305" t="s">
        <v>171</v>
      </c>
      <c r="F81" s="16" t="s">
        <v>179</v>
      </c>
      <c r="G81" s="16" t="s">
        <v>173</v>
      </c>
      <c r="H81" s="16" t="s">
        <v>220</v>
      </c>
      <c r="I81" s="19">
        <v>98</v>
      </c>
    </row>
    <row r="82" spans="1:9" ht="16.8">
      <c r="A82" s="136" t="s">
        <v>352</v>
      </c>
      <c r="B82" s="364">
        <v>4</v>
      </c>
      <c r="C82" s="20" t="s">
        <v>192</v>
      </c>
      <c r="D82" s="15" t="s">
        <v>170</v>
      </c>
      <c r="E82" s="305" t="s">
        <v>171</v>
      </c>
      <c r="F82" s="16" t="s">
        <v>177</v>
      </c>
      <c r="G82" s="16" t="s">
        <v>186</v>
      </c>
      <c r="H82" s="16" t="s">
        <v>216</v>
      </c>
      <c r="I82" s="19">
        <v>245</v>
      </c>
    </row>
    <row r="83" spans="1:9" ht="17.399999999999999" thickBot="1">
      <c r="A83" s="145" t="s">
        <v>349</v>
      </c>
      <c r="B83" s="365">
        <v>4</v>
      </c>
      <c r="C83" s="356" t="s">
        <v>175</v>
      </c>
      <c r="D83" s="21" t="s">
        <v>184</v>
      </c>
      <c r="E83" s="357" t="s">
        <v>171</v>
      </c>
      <c r="F83" s="358" t="s">
        <v>179</v>
      </c>
      <c r="G83" s="358" t="s">
        <v>186</v>
      </c>
      <c r="H83" s="358" t="s">
        <v>220</v>
      </c>
      <c r="I83" s="360">
        <v>232</v>
      </c>
    </row>
    <row r="84" spans="1:9" ht="16.2" thickTop="1"/>
  </sheetData>
  <sortState ref="A3:I66">
    <sortCondition ref="B3:B66"/>
    <sortCondition ref="A3:A66"/>
  </sortState>
  <conditionalFormatting sqref="B77">
    <cfRule type="cellIs" dxfId="35" priority="12" operator="equal">
      <formula>9</formula>
    </cfRule>
    <cfRule type="cellIs" dxfId="34" priority="13" operator="equal">
      <formula>8</formula>
    </cfRule>
    <cfRule type="cellIs" dxfId="33" priority="14" operator="equal">
      <formula>7</formula>
    </cfRule>
    <cfRule type="cellIs" dxfId="32" priority="15" operator="equal">
      <formula>6</formula>
    </cfRule>
    <cfRule type="cellIs" dxfId="31" priority="16" operator="equal">
      <formula>5</formula>
    </cfRule>
    <cfRule type="cellIs" dxfId="30" priority="17" operator="equal">
      <formula>4</formula>
    </cfRule>
    <cfRule type="cellIs" dxfId="29" priority="18" operator="equal">
      <formula>3</formula>
    </cfRule>
    <cfRule type="cellIs" dxfId="28" priority="19" operator="equal">
      <formula>2</formula>
    </cfRule>
    <cfRule type="cellIs" dxfId="27" priority="20" operator="equal">
      <formula>1</formula>
    </cfRule>
    <cfRule type="containsBlanks" dxfId="26" priority="21">
      <formula>LEN(TRIM(B77))=0</formula>
    </cfRule>
    <cfRule type="cellIs" dxfId="25" priority="22" operator="equal">
      <formula>0</formula>
    </cfRule>
  </conditionalFormatting>
  <conditionalFormatting sqref="B83">
    <cfRule type="cellIs" dxfId="24" priority="1" operator="equal">
      <formula>9</formula>
    </cfRule>
    <cfRule type="cellIs" dxfId="23" priority="2" operator="equal">
      <formula>8</formula>
    </cfRule>
    <cfRule type="cellIs" dxfId="22" priority="3" operator="equal">
      <formula>7</formula>
    </cfRule>
    <cfRule type="cellIs" dxfId="21" priority="4" operator="equal">
      <formula>6</formula>
    </cfRule>
    <cfRule type="cellIs" dxfId="20" priority="5" operator="equal">
      <formula>5</formula>
    </cfRule>
    <cfRule type="cellIs" dxfId="19" priority="6" operator="equal">
      <formula>4</formula>
    </cfRule>
    <cfRule type="cellIs" dxfId="18" priority="7" operator="equal">
      <formula>3</formula>
    </cfRule>
    <cfRule type="cellIs" dxfId="17" priority="8" operator="equal">
      <formula>2</formula>
    </cfRule>
    <cfRule type="cellIs" dxfId="16" priority="9" operator="equal">
      <formula>1</formula>
    </cfRule>
    <cfRule type="containsBlanks" dxfId="15" priority="10">
      <formula>LEN(TRIM(B83))=0</formula>
    </cfRule>
    <cfRule type="cellIs" dxfId="14" priority="11" operator="equal">
      <formula>0</formula>
    </cfRule>
  </conditionalFormatting>
  <printOptions gridLinesSet="0"/>
  <pageMargins left="0.62" right="0.33" top="0.5" bottom="0.63" header="0.5" footer="0.5"/>
  <pageSetup orientation="portrait" horizontalDpi="120" verticalDpi="144"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33"/>
  <sheetViews>
    <sheetView showGridLines="0" workbookViewId="0"/>
  </sheetViews>
  <sheetFormatPr defaultColWidth="10.59765625" defaultRowHeight="15.6"/>
  <cols>
    <col min="1" max="1" width="14.09765625" style="371" bestFit="1" customWidth="1"/>
    <col min="2" max="2" width="3.09765625" style="371" bestFit="1" customWidth="1"/>
    <col min="3" max="3" width="5.59765625" style="371" bestFit="1" customWidth="1"/>
    <col min="4" max="4" width="3.69921875" style="371" bestFit="1" customWidth="1"/>
    <col min="5" max="5" width="5.69921875" style="371" bestFit="1" customWidth="1"/>
    <col min="6" max="6" width="1.8984375" style="371" customWidth="1"/>
    <col min="7" max="7" width="16.5" style="371" bestFit="1" customWidth="1"/>
    <col min="8" max="8" width="3.5" style="371" bestFit="1" customWidth="1"/>
    <col min="9" max="9" width="3.3984375" style="371" bestFit="1" customWidth="1"/>
    <col min="10" max="10" width="4.19921875" style="371" customWidth="1"/>
    <col min="11" max="11" width="3.59765625" style="371" bestFit="1" customWidth="1"/>
    <col min="12" max="15" width="3.5" style="371" bestFit="1" customWidth="1"/>
    <col min="16" max="16" width="2.3984375" style="371" customWidth="1"/>
    <col min="17" max="17" width="19.5" style="371" bestFit="1" customWidth="1"/>
    <col min="18" max="18" width="3.09765625" style="371" bestFit="1" customWidth="1"/>
    <col min="19" max="19" width="5.59765625" style="371" bestFit="1" customWidth="1"/>
    <col min="20" max="20" width="3.69921875" style="371" bestFit="1" customWidth="1"/>
    <col min="21" max="21" width="5.69921875" style="371" bestFit="1" customWidth="1"/>
    <col min="22" max="22" width="4.69921875" style="371" customWidth="1"/>
    <col min="23" max="23" width="13.8984375" style="371" bestFit="1" customWidth="1"/>
    <col min="24" max="16384" width="10.59765625" style="371"/>
  </cols>
  <sheetData>
    <row r="1" spans="1:23" ht="19.2" thickTop="1" thickBot="1">
      <c r="A1" s="460" t="s">
        <v>281</v>
      </c>
      <c r="B1" s="368"/>
      <c r="C1" s="369"/>
      <c r="D1" s="369"/>
      <c r="E1" s="370"/>
      <c r="G1" s="372"/>
      <c r="H1" s="373" t="s">
        <v>282</v>
      </c>
      <c r="I1" s="374"/>
      <c r="J1" s="375"/>
      <c r="K1" s="375"/>
      <c r="L1" s="375"/>
      <c r="M1" s="375"/>
      <c r="N1" s="375"/>
      <c r="O1" s="376"/>
      <c r="Q1" s="461" t="s">
        <v>151</v>
      </c>
      <c r="R1" s="377"/>
      <c r="S1" s="378"/>
      <c r="T1" s="378"/>
      <c r="U1" s="379"/>
    </row>
    <row r="2" spans="1:23" ht="32.4" thickTop="1" thickBot="1">
      <c r="A2" s="380" t="s">
        <v>289</v>
      </c>
      <c r="B2" s="381" t="s">
        <v>345</v>
      </c>
      <c r="C2" s="381" t="s">
        <v>99</v>
      </c>
      <c r="D2" s="381" t="s">
        <v>100</v>
      </c>
      <c r="E2" s="382" t="s">
        <v>101</v>
      </c>
      <c r="G2" s="372"/>
      <c r="H2" s="383" t="s">
        <v>114</v>
      </c>
      <c r="I2" s="384" t="s">
        <v>106</v>
      </c>
      <c r="J2" s="384" t="s">
        <v>107</v>
      </c>
      <c r="K2" s="384" t="s">
        <v>108</v>
      </c>
      <c r="L2" s="384" t="s">
        <v>109</v>
      </c>
      <c r="M2" s="384" t="s">
        <v>110</v>
      </c>
      <c r="N2" s="384" t="s">
        <v>111</v>
      </c>
      <c r="O2" s="385" t="s">
        <v>112</v>
      </c>
      <c r="Q2" s="386" t="s">
        <v>96</v>
      </c>
      <c r="R2" s="387" t="s">
        <v>345</v>
      </c>
      <c r="S2" s="387" t="s">
        <v>99</v>
      </c>
      <c r="T2" s="388" t="s">
        <v>100</v>
      </c>
      <c r="U2" s="389" t="s">
        <v>101</v>
      </c>
    </row>
    <row r="3" spans="1:23" ht="16.2" thickTop="1">
      <c r="A3" s="390">
        <f>$H$5</f>
        <v>6</v>
      </c>
      <c r="B3" s="391">
        <v>0</v>
      </c>
      <c r="C3" s="391">
        <v>0</v>
      </c>
      <c r="D3" s="392">
        <f>10+B3+C3+'Personal File'!$C$15</f>
        <v>11</v>
      </c>
      <c r="E3" s="393">
        <v>0</v>
      </c>
      <c r="G3" s="394" t="s">
        <v>281</v>
      </c>
      <c r="H3" s="395">
        <v>6</v>
      </c>
      <c r="I3" s="396">
        <v>6</v>
      </c>
      <c r="J3" s="396">
        <v>4</v>
      </c>
      <c r="K3" s="397">
        <v>0</v>
      </c>
      <c r="L3" s="397">
        <v>0</v>
      </c>
      <c r="M3" s="397">
        <v>0</v>
      </c>
      <c r="N3" s="397">
        <v>0</v>
      </c>
      <c r="O3" s="398">
        <v>0</v>
      </c>
      <c r="Q3" s="399" t="s">
        <v>152</v>
      </c>
      <c r="R3" s="400">
        <v>0</v>
      </c>
      <c r="S3" s="400">
        <v>0</v>
      </c>
      <c r="T3" s="401">
        <f>10+R3+S3+'Personal File'!$C$13</f>
        <v>14</v>
      </c>
      <c r="U3" s="402" t="s">
        <v>102</v>
      </c>
    </row>
    <row r="4" spans="1:23">
      <c r="A4" s="403">
        <f>$I$5</f>
        <v>14</v>
      </c>
      <c r="B4" s="404">
        <v>0</v>
      </c>
      <c r="C4" s="404">
        <v>1</v>
      </c>
      <c r="D4" s="405">
        <f>10+B4+C4+'Personal File'!$C$15</f>
        <v>12</v>
      </c>
      <c r="E4" s="406">
        <v>0</v>
      </c>
      <c r="G4" s="407" t="s">
        <v>280</v>
      </c>
      <c r="H4" s="408">
        <v>0</v>
      </c>
      <c r="I4" s="408">
        <v>1</v>
      </c>
      <c r="J4" s="408">
        <v>0</v>
      </c>
      <c r="K4" s="409">
        <v>0</v>
      </c>
      <c r="L4" s="409">
        <v>0</v>
      </c>
      <c r="M4" s="409">
        <v>0</v>
      </c>
      <c r="N4" s="409">
        <v>0</v>
      </c>
      <c r="O4" s="410">
        <v>0</v>
      </c>
      <c r="Q4" s="399" t="s">
        <v>152</v>
      </c>
      <c r="R4" s="400">
        <v>0</v>
      </c>
      <c r="S4" s="400">
        <v>0</v>
      </c>
      <c r="T4" s="401">
        <f>10+R4+S4+'Personal File'!$C$13</f>
        <v>14</v>
      </c>
      <c r="U4" s="402" t="s">
        <v>102</v>
      </c>
    </row>
    <row r="5" spans="1:23" ht="16.2" thickBot="1">
      <c r="A5" s="455">
        <f>$J$5</f>
        <v>4</v>
      </c>
      <c r="B5" s="456">
        <v>0</v>
      </c>
      <c r="C5" s="456">
        <v>2</v>
      </c>
      <c r="D5" s="457">
        <f>10+B5+C5+'Personal File'!$C$15</f>
        <v>13</v>
      </c>
      <c r="E5" s="411">
        <v>1</v>
      </c>
      <c r="G5" s="412" t="s">
        <v>122</v>
      </c>
      <c r="H5" s="413">
        <f>SUM(H3:H4)</f>
        <v>6</v>
      </c>
      <c r="I5" s="505">
        <f>2*SUM(I3:I4)</f>
        <v>14</v>
      </c>
      <c r="J5" s="413">
        <f>SUM(J3:J4)</f>
        <v>4</v>
      </c>
      <c r="K5" s="414">
        <v>0</v>
      </c>
      <c r="L5" s="414">
        <v>0</v>
      </c>
      <c r="M5" s="414">
        <v>0</v>
      </c>
      <c r="N5" s="414">
        <v>0</v>
      </c>
      <c r="O5" s="415">
        <v>0</v>
      </c>
      <c r="Q5" s="399" t="s">
        <v>145</v>
      </c>
      <c r="R5" s="400">
        <v>1</v>
      </c>
      <c r="S5" s="400">
        <v>0</v>
      </c>
      <c r="T5" s="401">
        <f>10+R5+S5+'Personal File'!$C$13</f>
        <v>15</v>
      </c>
      <c r="U5" s="402" t="s">
        <v>102</v>
      </c>
    </row>
    <row r="6" spans="1:23" ht="16.8" thickTop="1" thickBot="1">
      <c r="Q6" s="416" t="s">
        <v>201</v>
      </c>
      <c r="R6" s="417">
        <v>0</v>
      </c>
      <c r="S6" s="417">
        <v>0</v>
      </c>
      <c r="T6" s="418">
        <f>10+R6+S6+'Personal File'!$C$13</f>
        <v>14</v>
      </c>
      <c r="U6" s="419" t="s">
        <v>102</v>
      </c>
    </row>
    <row r="7" spans="1:23" ht="19.2" thickTop="1" thickBot="1">
      <c r="A7" s="461" t="s">
        <v>210</v>
      </c>
      <c r="B7" s="377"/>
      <c r="C7" s="378"/>
      <c r="D7" s="378"/>
      <c r="E7" s="379"/>
      <c r="G7" s="372"/>
      <c r="H7" s="420" t="s">
        <v>283</v>
      </c>
      <c r="I7" s="374"/>
      <c r="J7" s="375"/>
      <c r="K7" s="375"/>
      <c r="L7" s="375"/>
      <c r="M7" s="375"/>
      <c r="N7" s="375"/>
      <c r="O7" s="376"/>
      <c r="Q7" s="399" t="s">
        <v>315</v>
      </c>
      <c r="R7" s="400">
        <v>0</v>
      </c>
      <c r="S7" s="400">
        <v>1</v>
      </c>
      <c r="T7" s="401">
        <f>10+R7+S7+'Personal File'!$C$13</f>
        <v>15</v>
      </c>
      <c r="U7" s="402" t="s">
        <v>102</v>
      </c>
    </row>
    <row r="8" spans="1:23" ht="32.4" thickTop="1" thickBot="1">
      <c r="A8" s="386" t="s">
        <v>96</v>
      </c>
      <c r="B8" s="387" t="s">
        <v>345</v>
      </c>
      <c r="C8" s="387" t="s">
        <v>99</v>
      </c>
      <c r="D8" s="388" t="s">
        <v>100</v>
      </c>
      <c r="E8" s="389" t="s">
        <v>101</v>
      </c>
      <c r="G8" s="372"/>
      <c r="H8" s="422" t="s">
        <v>114</v>
      </c>
      <c r="I8" s="423" t="s">
        <v>106</v>
      </c>
      <c r="J8" s="423" t="s">
        <v>107</v>
      </c>
      <c r="K8" s="423" t="s">
        <v>108</v>
      </c>
      <c r="L8" s="423" t="s">
        <v>109</v>
      </c>
      <c r="M8" s="423" t="s">
        <v>110</v>
      </c>
      <c r="N8" s="423" t="s">
        <v>111</v>
      </c>
      <c r="O8" s="424" t="s">
        <v>112</v>
      </c>
      <c r="Q8" s="421" t="s">
        <v>155</v>
      </c>
      <c r="R8" s="400">
        <v>1</v>
      </c>
      <c r="S8" s="400">
        <v>1</v>
      </c>
      <c r="T8" s="401">
        <f>10+R8+S8+'Personal File'!$C$13</f>
        <v>16</v>
      </c>
      <c r="U8" s="402" t="s">
        <v>398</v>
      </c>
    </row>
    <row r="9" spans="1:23" ht="16.2" thickTop="1">
      <c r="A9" s="425" t="s">
        <v>116</v>
      </c>
      <c r="B9" s="320">
        <v>0</v>
      </c>
      <c r="C9" s="320">
        <v>0</v>
      </c>
      <c r="D9" s="426">
        <f>10+B9+C9+'Personal File'!$C$13+1</f>
        <v>15</v>
      </c>
      <c r="E9" s="427" t="s">
        <v>102</v>
      </c>
      <c r="G9" s="394" t="s">
        <v>150</v>
      </c>
      <c r="H9" s="395">
        <v>4</v>
      </c>
      <c r="I9" s="396">
        <v>4</v>
      </c>
      <c r="J9" s="396">
        <v>3</v>
      </c>
      <c r="K9" s="396">
        <v>3</v>
      </c>
      <c r="L9" s="396">
        <v>2</v>
      </c>
      <c r="M9" s="397">
        <v>0</v>
      </c>
      <c r="N9" s="397">
        <v>0</v>
      </c>
      <c r="O9" s="398">
        <v>0</v>
      </c>
      <c r="Q9" s="399" t="s">
        <v>293</v>
      </c>
      <c r="R9" s="400">
        <v>0</v>
      </c>
      <c r="S9" s="400">
        <v>1</v>
      </c>
      <c r="T9" s="401">
        <f>10+R9+S9+'Personal File'!$C$13</f>
        <v>15</v>
      </c>
      <c r="U9" s="402" t="s">
        <v>102</v>
      </c>
    </row>
    <row r="10" spans="1:23">
      <c r="A10" s="428" t="s">
        <v>145</v>
      </c>
      <c r="B10" s="429">
        <v>0</v>
      </c>
      <c r="C10" s="429">
        <v>0</v>
      </c>
      <c r="D10" s="430">
        <f>10+B10+C10+'Personal File'!$C$13+1</f>
        <v>15</v>
      </c>
      <c r="E10" s="402" t="s">
        <v>102</v>
      </c>
      <c r="G10" s="407" t="s">
        <v>250</v>
      </c>
      <c r="H10" s="408">
        <v>0</v>
      </c>
      <c r="I10" s="408">
        <v>1</v>
      </c>
      <c r="J10" s="408">
        <v>1</v>
      </c>
      <c r="K10" s="408">
        <v>1</v>
      </c>
      <c r="L10" s="408">
        <v>1</v>
      </c>
      <c r="M10" s="409">
        <v>0</v>
      </c>
      <c r="N10" s="409">
        <v>0</v>
      </c>
      <c r="O10" s="410">
        <v>0</v>
      </c>
      <c r="Q10" s="399" t="s">
        <v>366</v>
      </c>
      <c r="R10" s="400">
        <v>1</v>
      </c>
      <c r="S10" s="400">
        <v>1</v>
      </c>
      <c r="T10" s="401">
        <f>10+R10+S10+'Personal File'!$C$13</f>
        <v>16</v>
      </c>
      <c r="U10" s="402" t="s">
        <v>102</v>
      </c>
    </row>
    <row r="11" spans="1:23">
      <c r="A11" s="428" t="s">
        <v>146</v>
      </c>
      <c r="B11" s="429">
        <v>0</v>
      </c>
      <c r="C11" s="429">
        <v>0</v>
      </c>
      <c r="D11" s="430">
        <f>10+B11+C11+'Personal File'!$C$13+1</f>
        <v>15</v>
      </c>
      <c r="E11" s="402" t="s">
        <v>102</v>
      </c>
      <c r="G11" s="407" t="s">
        <v>118</v>
      </c>
      <c r="H11" s="408">
        <v>0</v>
      </c>
      <c r="I11" s="408">
        <v>1</v>
      </c>
      <c r="J11" s="408">
        <v>1</v>
      </c>
      <c r="K11" s="408">
        <v>1</v>
      </c>
      <c r="L11" s="408">
        <v>1</v>
      </c>
      <c r="M11" s="409">
        <v>0</v>
      </c>
      <c r="N11" s="409">
        <v>0</v>
      </c>
      <c r="O11" s="410">
        <v>0</v>
      </c>
      <c r="Q11" s="399" t="s">
        <v>366</v>
      </c>
      <c r="R11" s="400">
        <v>1</v>
      </c>
      <c r="S11" s="400">
        <v>1</v>
      </c>
      <c r="T11" s="401">
        <f>10+R11+S11+'Personal File'!$C$13</f>
        <v>16</v>
      </c>
      <c r="U11" s="402" t="s">
        <v>102</v>
      </c>
    </row>
    <row r="12" spans="1:23" ht="16.2" thickBot="1">
      <c r="A12" s="431" t="s">
        <v>147</v>
      </c>
      <c r="B12" s="432">
        <v>0</v>
      </c>
      <c r="C12" s="432">
        <v>0</v>
      </c>
      <c r="D12" s="433">
        <f>10+B12+C12+'Personal File'!$C$13+1</f>
        <v>15</v>
      </c>
      <c r="E12" s="434" t="s">
        <v>102</v>
      </c>
      <c r="G12" s="412" t="s">
        <v>122</v>
      </c>
      <c r="H12" s="435">
        <f t="shared" ref="H12" si="0">SUM(H9:H11)</f>
        <v>4</v>
      </c>
      <c r="I12" s="505">
        <f>2*SUM(I9:I11)</f>
        <v>12</v>
      </c>
      <c r="J12" s="435">
        <f t="shared" ref="J12:K12" si="1">SUM(J9:J11)</f>
        <v>5</v>
      </c>
      <c r="K12" s="435">
        <f t="shared" si="1"/>
        <v>5</v>
      </c>
      <c r="L12" s="435">
        <f t="shared" ref="L12" si="2">SUM(L9:L11)</f>
        <v>4</v>
      </c>
      <c r="M12" s="414">
        <v>0</v>
      </c>
      <c r="N12" s="414">
        <v>0</v>
      </c>
      <c r="O12" s="415">
        <v>0</v>
      </c>
      <c r="Q12" s="399" t="s">
        <v>290</v>
      </c>
      <c r="R12" s="400">
        <v>1</v>
      </c>
      <c r="S12" s="400">
        <v>1</v>
      </c>
      <c r="T12" s="401">
        <f>10+R12+S12+'Personal File'!$C$13</f>
        <v>16</v>
      </c>
      <c r="U12" s="402" t="s">
        <v>102</v>
      </c>
    </row>
    <row r="13" spans="1:23" ht="16.8" thickTop="1" thickBot="1">
      <c r="Q13" s="498" t="s">
        <v>290</v>
      </c>
      <c r="R13" s="499">
        <v>1</v>
      </c>
      <c r="S13" s="499">
        <v>1</v>
      </c>
      <c r="T13" s="500">
        <f>10+R13+S13+'Personal File'!$C$13</f>
        <v>16</v>
      </c>
      <c r="U13" s="402" t="s">
        <v>398</v>
      </c>
    </row>
    <row r="14" spans="1:23" ht="16.2" thickTop="1">
      <c r="G14" s="436" t="s">
        <v>221</v>
      </c>
      <c r="H14" s="437" t="s">
        <v>285</v>
      </c>
      <c r="I14" s="437"/>
      <c r="J14" s="438" t="s">
        <v>287</v>
      </c>
      <c r="K14" s="437"/>
      <c r="L14" s="438" t="s">
        <v>286</v>
      </c>
      <c r="M14" s="438"/>
      <c r="N14" s="437"/>
      <c r="O14" s="439"/>
      <c r="Q14" s="498" t="s">
        <v>290</v>
      </c>
      <c r="R14" s="499">
        <v>1</v>
      </c>
      <c r="S14" s="499">
        <v>1</v>
      </c>
      <c r="T14" s="500">
        <f>10+R14+S14+'Personal File'!$C$13</f>
        <v>16</v>
      </c>
      <c r="U14" s="402" t="s">
        <v>398</v>
      </c>
    </row>
    <row r="15" spans="1:23">
      <c r="G15" s="440" t="s">
        <v>253</v>
      </c>
      <c r="H15" s="441">
        <f>'Personal File'!E4</f>
        <v>1</v>
      </c>
      <c r="I15" s="441"/>
      <c r="J15" s="484">
        <f>H15+('Personal File'!$E$6-1)</f>
        <v>5</v>
      </c>
      <c r="K15" s="485"/>
      <c r="L15" s="484">
        <f>H15+'Personal File'!$E$6+4+2-1</f>
        <v>11</v>
      </c>
      <c r="M15" s="485"/>
      <c r="N15" s="485"/>
      <c r="O15" s="486"/>
      <c r="Q15" s="498" t="s">
        <v>290</v>
      </c>
      <c r="R15" s="499">
        <v>1</v>
      </c>
      <c r="S15" s="499">
        <v>1</v>
      </c>
      <c r="T15" s="500">
        <f>10+R15+S15+'Personal File'!$C$13</f>
        <v>16</v>
      </c>
      <c r="U15" s="402" t="s">
        <v>398</v>
      </c>
      <c r="W15" s="330" t="s">
        <v>373</v>
      </c>
    </row>
    <row r="16" spans="1:23" ht="16.2" thickBot="1">
      <c r="G16" s="442" t="s">
        <v>246</v>
      </c>
      <c r="H16" s="443">
        <f>'Personal File'!E3</f>
        <v>3</v>
      </c>
      <c r="I16" s="443"/>
      <c r="J16" s="487">
        <f>H16+'Personal File'!E5+'Personal File'!E6-1</f>
        <v>8</v>
      </c>
      <c r="K16" s="488"/>
      <c r="L16" s="487">
        <f>H16+'Personal File'!$E$5+'Personal File'!$E$6+2-1</f>
        <v>10</v>
      </c>
      <c r="M16" s="488"/>
      <c r="N16" s="488"/>
      <c r="O16" s="489"/>
      <c r="Q16" s="498" t="s">
        <v>290</v>
      </c>
      <c r="R16" s="499">
        <v>1</v>
      </c>
      <c r="S16" s="499">
        <v>1</v>
      </c>
      <c r="T16" s="500">
        <f>10+R16+S16+'Personal File'!$C$13</f>
        <v>16</v>
      </c>
      <c r="U16" s="402" t="s">
        <v>398</v>
      </c>
    </row>
    <row r="17" spans="9:21" ht="16.2" thickTop="1">
      <c r="I17" s="444" t="s">
        <v>394</v>
      </c>
      <c r="Q17" s="498" t="s">
        <v>290</v>
      </c>
      <c r="R17" s="499">
        <v>1</v>
      </c>
      <c r="S17" s="499">
        <v>1</v>
      </c>
      <c r="T17" s="500">
        <f>10+R17+S17+'Personal File'!$C$13</f>
        <v>16</v>
      </c>
      <c r="U17" s="402" t="s">
        <v>102</v>
      </c>
    </row>
    <row r="18" spans="9:21">
      <c r="I18" s="444" t="s">
        <v>392</v>
      </c>
      <c r="Q18" s="501" t="s">
        <v>312</v>
      </c>
      <c r="R18" s="502">
        <v>1</v>
      </c>
      <c r="S18" s="502">
        <v>1</v>
      </c>
      <c r="T18" s="503">
        <f>10+R18+S18+'Personal File'!$C$13</f>
        <v>16</v>
      </c>
      <c r="U18" s="419" t="s">
        <v>102</v>
      </c>
    </row>
    <row r="19" spans="9:21">
      <c r="Q19" s="399" t="s">
        <v>305</v>
      </c>
      <c r="R19" s="400">
        <v>0</v>
      </c>
      <c r="S19" s="400">
        <v>2</v>
      </c>
      <c r="T19" s="401">
        <f>10+R19+S19+'Personal File'!$C$13</f>
        <v>16</v>
      </c>
      <c r="U19" s="402" t="s">
        <v>398</v>
      </c>
    </row>
    <row r="20" spans="9:21">
      <c r="Q20" s="421" t="s">
        <v>369</v>
      </c>
      <c r="R20" s="400">
        <v>0</v>
      </c>
      <c r="S20" s="400">
        <v>2</v>
      </c>
      <c r="T20" s="401">
        <f>10+R20+S20+'Personal File'!$C$13</f>
        <v>16</v>
      </c>
      <c r="U20" s="402" t="s">
        <v>102</v>
      </c>
    </row>
    <row r="21" spans="9:21">
      <c r="Q21" s="399" t="s">
        <v>367</v>
      </c>
      <c r="R21" s="400">
        <v>0</v>
      </c>
      <c r="S21" s="400">
        <v>2</v>
      </c>
      <c r="T21" s="401">
        <f>10+R21+S21+'Personal File'!$C$13</f>
        <v>16</v>
      </c>
      <c r="U21" s="402" t="s">
        <v>102</v>
      </c>
    </row>
    <row r="22" spans="9:21">
      <c r="Q22" s="399" t="s">
        <v>389</v>
      </c>
      <c r="R22" s="400">
        <v>1</v>
      </c>
      <c r="S22" s="400">
        <v>2</v>
      </c>
      <c r="T22" s="401">
        <f>10+R22+S22+'Personal File'!$C$13</f>
        <v>17</v>
      </c>
      <c r="U22" s="402" t="s">
        <v>102</v>
      </c>
    </row>
    <row r="23" spans="9:21">
      <c r="Q23" s="416" t="s">
        <v>296</v>
      </c>
      <c r="R23" s="417">
        <v>1</v>
      </c>
      <c r="S23" s="417">
        <v>2</v>
      </c>
      <c r="T23" s="418">
        <f>10+R23+S23+'Personal File'!$C$13</f>
        <v>17</v>
      </c>
      <c r="U23" s="419" t="s">
        <v>102</v>
      </c>
    </row>
    <row r="24" spans="9:21">
      <c r="Q24" s="447" t="s">
        <v>302</v>
      </c>
      <c r="R24" s="429">
        <v>1</v>
      </c>
      <c r="S24" s="429">
        <v>3</v>
      </c>
      <c r="T24" s="446">
        <f>10+R24+S24+'Personal File'!$C$13</f>
        <v>18</v>
      </c>
      <c r="U24" s="402" t="s">
        <v>102</v>
      </c>
    </row>
    <row r="25" spans="9:21">
      <c r="Q25" s="447" t="s">
        <v>330</v>
      </c>
      <c r="R25" s="429">
        <v>1</v>
      </c>
      <c r="S25" s="429">
        <v>3</v>
      </c>
      <c r="T25" s="446">
        <f>10+R25+S25+'Personal File'!$C$13</f>
        <v>18</v>
      </c>
      <c r="U25" s="402" t="s">
        <v>398</v>
      </c>
    </row>
    <row r="26" spans="9:21">
      <c r="Q26" s="447" t="s">
        <v>390</v>
      </c>
      <c r="R26" s="429">
        <v>1</v>
      </c>
      <c r="S26" s="429">
        <v>3</v>
      </c>
      <c r="T26" s="446">
        <f>10+R26+S26+'Personal File'!$C$13</f>
        <v>18</v>
      </c>
      <c r="U26" s="402" t="s">
        <v>398</v>
      </c>
    </row>
    <row r="27" spans="9:21">
      <c r="Q27" s="445" t="s">
        <v>390</v>
      </c>
      <c r="R27" s="429">
        <v>1</v>
      </c>
      <c r="S27" s="429">
        <v>3</v>
      </c>
      <c r="T27" s="446">
        <f>10+R27+S27+'Personal File'!$C$13</f>
        <v>18</v>
      </c>
      <c r="U27" s="402" t="s">
        <v>102</v>
      </c>
    </row>
    <row r="28" spans="9:21">
      <c r="Q28" s="448" t="s">
        <v>225</v>
      </c>
      <c r="R28" s="449">
        <v>0</v>
      </c>
      <c r="S28" s="449">
        <v>3</v>
      </c>
      <c r="T28" s="450">
        <f>10+R28+S28+'Personal File'!$C$13</f>
        <v>17</v>
      </c>
      <c r="U28" s="419" t="s">
        <v>102</v>
      </c>
    </row>
    <row r="29" spans="9:21">
      <c r="Q29" s="447" t="s">
        <v>354</v>
      </c>
      <c r="R29" s="429">
        <v>0</v>
      </c>
      <c r="S29" s="429">
        <v>4</v>
      </c>
      <c r="T29" s="446">
        <f>10+R29+S29+'Personal File'!$C$13</f>
        <v>18</v>
      </c>
      <c r="U29" s="402" t="s">
        <v>102</v>
      </c>
    </row>
    <row r="30" spans="9:21">
      <c r="Q30" s="447" t="s">
        <v>349</v>
      </c>
      <c r="R30" s="429">
        <v>1</v>
      </c>
      <c r="S30" s="429">
        <v>4</v>
      </c>
      <c r="T30" s="446">
        <f>10+R30+S30+'Personal File'!$C$13</f>
        <v>19</v>
      </c>
      <c r="U30" s="402" t="s">
        <v>398</v>
      </c>
    </row>
    <row r="31" spans="9:21">
      <c r="Q31" s="447" t="s">
        <v>364</v>
      </c>
      <c r="R31" s="429">
        <v>0</v>
      </c>
      <c r="S31" s="429">
        <v>4</v>
      </c>
      <c r="T31" s="446">
        <f>10+R31+S31+'Personal File'!$C$13</f>
        <v>18</v>
      </c>
      <c r="U31" s="402" t="s">
        <v>102</v>
      </c>
    </row>
    <row r="32" spans="9:21" ht="16.2" thickBot="1">
      <c r="Q32" s="451" t="s">
        <v>348</v>
      </c>
      <c r="R32" s="432">
        <v>1</v>
      </c>
      <c r="S32" s="432">
        <v>4</v>
      </c>
      <c r="T32" s="433">
        <f>10+R32+S32+'Personal File'!$C$13</f>
        <v>19</v>
      </c>
      <c r="U32" s="434" t="s">
        <v>398</v>
      </c>
    </row>
    <row r="33" ht="16.2" thickTop="1"/>
  </sheetData>
  <sortState ref="Q3:U28">
    <sortCondition ref="S3:S28"/>
    <sortCondition ref="Q3:Q28"/>
  </sortState>
  <conditionalFormatting sqref="U26:U29 U31:U32 U3:U24">
    <cfRule type="cellIs" dxfId="13" priority="4" operator="equal">
      <formula>"þ"</formula>
    </cfRule>
  </conditionalFormatting>
  <conditionalFormatting sqref="U30">
    <cfRule type="cellIs" dxfId="12" priority="2" operator="equal">
      <formula>"þ"</formula>
    </cfRule>
  </conditionalFormatting>
  <conditionalFormatting sqref="U25">
    <cfRule type="cellIs" dxfId="11" priority="1" operator="equal">
      <formula>"þ"</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22"/>
  <sheetViews>
    <sheetView showGridLines="0" workbookViewId="0"/>
  </sheetViews>
  <sheetFormatPr defaultColWidth="10.59765625" defaultRowHeight="16.8"/>
  <cols>
    <col min="1" max="1" width="34.5" style="118" bestFit="1" customWidth="1"/>
    <col min="2" max="2" width="2.59765625" style="113" customWidth="1"/>
    <col min="3" max="3" width="43.69921875" style="115" bestFit="1" customWidth="1"/>
    <col min="4" max="4" width="10.59765625" style="115"/>
    <col min="5" max="5" width="23.5" style="115" bestFit="1" customWidth="1"/>
    <col min="6" max="16384" width="10.59765625" style="115"/>
  </cols>
  <sheetData>
    <row r="1" spans="1:3" ht="24" thickTop="1" thickBot="1">
      <c r="A1" s="341" t="s">
        <v>91</v>
      </c>
      <c r="C1" s="114" t="s">
        <v>251</v>
      </c>
    </row>
    <row r="2" spans="1:3">
      <c r="A2" s="340" t="s">
        <v>256</v>
      </c>
      <c r="C2" s="116" t="s">
        <v>148</v>
      </c>
    </row>
    <row r="3" spans="1:3" ht="17.399999999999999" thickBot="1">
      <c r="A3" s="282" t="s">
        <v>257</v>
      </c>
      <c r="C3" s="117" t="s">
        <v>149</v>
      </c>
    </row>
    <row r="4" spans="1:3" ht="18" thickTop="1" thickBot="1">
      <c r="A4" s="282" t="s">
        <v>284</v>
      </c>
    </row>
    <row r="5" spans="1:3" ht="24" thickTop="1" thickBot="1">
      <c r="A5" s="506" t="s">
        <v>391</v>
      </c>
      <c r="C5" s="114" t="s">
        <v>358</v>
      </c>
    </row>
    <row r="6" spans="1:3" ht="18" thickTop="1" thickBot="1">
      <c r="C6" s="490" t="s">
        <v>359</v>
      </c>
    </row>
    <row r="7" spans="1:3" ht="24" thickTop="1" thickBot="1">
      <c r="A7" s="342" t="s">
        <v>89</v>
      </c>
      <c r="C7" s="491" t="s">
        <v>360</v>
      </c>
    </row>
    <row r="8" spans="1:3" ht="17.399999999999999" thickBot="1">
      <c r="A8" s="119" t="s">
        <v>361</v>
      </c>
    </row>
    <row r="9" spans="1:3" ht="24" thickTop="1" thickBot="1">
      <c r="A9" s="123" t="s">
        <v>259</v>
      </c>
      <c r="C9" s="114" t="s">
        <v>375</v>
      </c>
    </row>
    <row r="10" spans="1:3" ht="18" thickTop="1" thickBot="1">
      <c r="C10" s="282" t="s">
        <v>258</v>
      </c>
    </row>
    <row r="11" spans="1:3" ht="24" thickTop="1" thickBot="1">
      <c r="A11" s="344" t="s">
        <v>75</v>
      </c>
      <c r="C11" s="117"/>
    </row>
    <row r="12" spans="1:3" ht="17.399999999999999" thickBot="1">
      <c r="A12" s="120" t="s">
        <v>262</v>
      </c>
    </row>
    <row r="13" spans="1:3" ht="24" thickTop="1" thickBot="1">
      <c r="A13" s="345" t="s">
        <v>263</v>
      </c>
      <c r="C13" s="114" t="s">
        <v>374</v>
      </c>
    </row>
    <row r="14" spans="1:3">
      <c r="A14" s="345" t="s">
        <v>260</v>
      </c>
      <c r="C14" s="282" t="s">
        <v>393</v>
      </c>
    </row>
    <row r="15" spans="1:3" ht="17.399999999999999" thickBot="1">
      <c r="A15" s="122" t="s">
        <v>261</v>
      </c>
      <c r="C15" s="282" t="s">
        <v>347</v>
      </c>
    </row>
    <row r="16" spans="1:3" ht="18" thickTop="1" thickBot="1">
      <c r="C16" s="282" t="s">
        <v>355</v>
      </c>
    </row>
    <row r="17" spans="1:3" ht="24" thickTop="1" thickBot="1">
      <c r="A17" s="343" t="s">
        <v>119</v>
      </c>
      <c r="C17" s="282" t="s">
        <v>356</v>
      </c>
    </row>
    <row r="18" spans="1:3" ht="17.399999999999999" thickBot="1">
      <c r="A18" s="121" t="s">
        <v>140</v>
      </c>
      <c r="C18" s="117" t="s">
        <v>400</v>
      </c>
    </row>
    <row r="19" spans="1:3" ht="17.399999999999999" thickTop="1">
      <c r="A19" s="121" t="s">
        <v>139</v>
      </c>
    </row>
    <row r="20" spans="1:3">
      <c r="A20" s="124" t="s">
        <v>120</v>
      </c>
    </row>
    <row r="21" spans="1:3" ht="17.399999999999999" thickBot="1">
      <c r="A21" s="125" t="s">
        <v>121</v>
      </c>
    </row>
    <row r="22" spans="1:3" ht="17.399999999999999" thickTop="1"/>
  </sheetData>
  <phoneticPr fontId="0" type="noConversion"/>
  <printOptions gridLinesSet="0"/>
  <pageMargins left="0.62" right="0.33" top="0.5" bottom="0.63" header="0.5" footer="0.5"/>
  <pageSetup orientation="portrait" horizontalDpi="120" verticalDpi="144"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41"/>
  <sheetViews>
    <sheetView showGridLines="0" workbookViewId="0"/>
  </sheetViews>
  <sheetFormatPr defaultColWidth="13" defaultRowHeight="15.6"/>
  <cols>
    <col min="1" max="1" width="20.19921875" style="44" bestFit="1" customWidth="1"/>
    <col min="2" max="2" width="8.59765625" style="44" customWidth="1"/>
    <col min="3" max="3" width="4.3984375" style="44" bestFit="1" customWidth="1"/>
    <col min="4" max="4" width="6.69921875" style="44" customWidth="1"/>
    <col min="5" max="5" width="8.5" style="44" bestFit="1" customWidth="1"/>
    <col min="6" max="6" width="8.8984375" style="44" bestFit="1" customWidth="1"/>
    <col min="7" max="7" width="4.5" style="44" bestFit="1" customWidth="1"/>
    <col min="8" max="8" width="5.59765625" style="44" bestFit="1" customWidth="1"/>
    <col min="9" max="9" width="5.5" style="44" bestFit="1" customWidth="1"/>
    <col min="10" max="10" width="6.19921875" style="44" bestFit="1" customWidth="1"/>
    <col min="11" max="11" width="24.19921875" style="44" bestFit="1" customWidth="1"/>
    <col min="12" max="12" width="3.3984375" style="39" customWidth="1"/>
    <col min="13" max="13" width="7.3984375" style="291" bestFit="1" customWidth="1"/>
    <col min="14" max="14" width="7.69921875" style="44" bestFit="1" customWidth="1"/>
    <col min="15" max="16384" width="13" style="39"/>
  </cols>
  <sheetData>
    <row r="1" spans="1:14" ht="23.4" thickBot="1">
      <c r="A1" s="37" t="s">
        <v>23</v>
      </c>
      <c r="B1" s="37"/>
      <c r="C1" s="37"/>
      <c r="D1" s="37"/>
      <c r="E1" s="37"/>
      <c r="F1" s="37"/>
      <c r="G1" s="37"/>
      <c r="H1" s="37"/>
      <c r="I1" s="37"/>
      <c r="J1" s="37"/>
      <c r="K1" s="37"/>
    </row>
    <row r="2" spans="1:14" ht="16.8" thickTop="1" thickBot="1">
      <c r="A2" s="75" t="s">
        <v>4</v>
      </c>
      <c r="B2" s="76" t="s">
        <v>5</v>
      </c>
      <c r="C2" s="76" t="s">
        <v>25</v>
      </c>
      <c r="D2" s="76" t="s">
        <v>26</v>
      </c>
      <c r="E2" s="77" t="s">
        <v>68</v>
      </c>
      <c r="F2" s="76" t="s">
        <v>24</v>
      </c>
      <c r="G2" s="76" t="s">
        <v>27</v>
      </c>
      <c r="H2" s="78" t="s">
        <v>90</v>
      </c>
      <c r="I2" s="79" t="s">
        <v>95</v>
      </c>
      <c r="J2" s="78" t="s">
        <v>81</v>
      </c>
      <c r="K2" s="80" t="s">
        <v>79</v>
      </c>
      <c r="M2" s="292" t="s">
        <v>214</v>
      </c>
    </row>
    <row r="3" spans="1:14">
      <c r="A3" s="298" t="s">
        <v>342</v>
      </c>
      <c r="B3" s="22" t="s">
        <v>130</v>
      </c>
      <c r="C3" s="23">
        <v>0</v>
      </c>
      <c r="D3" s="24" t="s">
        <v>62</v>
      </c>
      <c r="E3" s="24" t="s">
        <v>343</v>
      </c>
      <c r="F3" s="25" t="s">
        <v>344</v>
      </c>
      <c r="G3" s="26">
        <v>0.25</v>
      </c>
      <c r="H3" s="288">
        <f>'Personal File'!$B$8+'Personal File'!$C$10+D3</f>
        <v>2</v>
      </c>
      <c r="I3" s="289">
        <f t="shared" ref="I3:I4" ca="1" si="0">RANDBETWEEN(1,20)</f>
        <v>4</v>
      </c>
      <c r="J3" s="290">
        <f t="shared" ref="J3:J4" ca="1" si="1">I3+H3</f>
        <v>6</v>
      </c>
      <c r="K3" s="33"/>
      <c r="L3" s="281"/>
      <c r="M3" s="293">
        <v>0</v>
      </c>
    </row>
    <row r="4" spans="1:14" ht="16.2" thickBot="1">
      <c r="A4" s="27" t="s">
        <v>212</v>
      </c>
      <c r="B4" s="28" t="s">
        <v>130</v>
      </c>
      <c r="C4" s="29">
        <f>'Personal File'!$C$10</f>
        <v>-2</v>
      </c>
      <c r="D4" s="30" t="s">
        <v>62</v>
      </c>
      <c r="E4" s="30" t="s">
        <v>213</v>
      </c>
      <c r="F4" s="31" t="s">
        <v>128</v>
      </c>
      <c r="G4" s="32">
        <v>0</v>
      </c>
      <c r="H4" s="34">
        <f>'Personal File'!$B$8+'Personal File'!$C$10+D4</f>
        <v>2</v>
      </c>
      <c r="I4" s="81">
        <f t="shared" ca="1" si="0"/>
        <v>16</v>
      </c>
      <c r="J4" s="82">
        <f t="shared" ca="1" si="1"/>
        <v>18</v>
      </c>
      <c r="K4" s="35" t="s">
        <v>120</v>
      </c>
      <c r="M4" s="329" t="s">
        <v>97</v>
      </c>
    </row>
    <row r="5" spans="1:14" ht="6" customHeight="1" thickTop="1" thickBot="1">
      <c r="I5" s="83"/>
      <c r="J5" s="83"/>
      <c r="M5" s="296"/>
    </row>
    <row r="6" spans="1:14" ht="16.8" thickTop="1" thickBot="1">
      <c r="A6" s="75" t="s">
        <v>7</v>
      </c>
      <c r="B6" s="76" t="s">
        <v>8</v>
      </c>
      <c r="C6" s="76" t="s">
        <v>25</v>
      </c>
      <c r="D6" s="76" t="s">
        <v>26</v>
      </c>
      <c r="E6" s="77" t="s">
        <v>68</v>
      </c>
      <c r="F6" s="76" t="s">
        <v>9</v>
      </c>
      <c r="G6" s="76" t="s">
        <v>27</v>
      </c>
      <c r="H6" s="78" t="s">
        <v>90</v>
      </c>
      <c r="I6" s="79" t="s">
        <v>95</v>
      </c>
      <c r="J6" s="78" t="s">
        <v>81</v>
      </c>
      <c r="K6" s="80" t="s">
        <v>79</v>
      </c>
      <c r="M6" s="292" t="s">
        <v>214</v>
      </c>
    </row>
    <row r="7" spans="1:14">
      <c r="A7" s="8" t="s">
        <v>129</v>
      </c>
      <c r="B7" s="9" t="s">
        <v>97</v>
      </c>
      <c r="C7" s="10" t="s">
        <v>97</v>
      </c>
      <c r="D7" s="11" t="s">
        <v>62</v>
      </c>
      <c r="E7" s="11" t="s">
        <v>97</v>
      </c>
      <c r="F7" s="12" t="s">
        <v>97</v>
      </c>
      <c r="G7" s="13" t="s">
        <v>97</v>
      </c>
      <c r="H7" s="333">
        <f>'Personal File'!$B$8+'Personal File'!$C$11+D7</f>
        <v>8</v>
      </c>
      <c r="I7" s="465">
        <f t="shared" ref="I7:I8" ca="1" si="2">RANDBETWEEN(1,20)</f>
        <v>2</v>
      </c>
      <c r="J7" s="300">
        <f t="shared" ref="J7" ca="1" si="3">I7+H7</f>
        <v>10</v>
      </c>
      <c r="K7" s="463" t="s">
        <v>120</v>
      </c>
      <c r="L7" s="464"/>
      <c r="M7" s="297" t="s">
        <v>97</v>
      </c>
    </row>
    <row r="8" spans="1:14" s="337" customFormat="1">
      <c r="A8" s="468" t="s">
        <v>357</v>
      </c>
      <c r="B8" s="469" t="s">
        <v>253</v>
      </c>
      <c r="C8" s="470" t="s">
        <v>97</v>
      </c>
      <c r="D8" s="471" t="s">
        <v>97</v>
      </c>
      <c r="E8" s="471" t="s">
        <v>97</v>
      </c>
      <c r="F8" s="472" t="s">
        <v>97</v>
      </c>
      <c r="G8" s="473" t="s">
        <v>97</v>
      </c>
      <c r="H8" s="474">
        <f>Spells!J15</f>
        <v>5</v>
      </c>
      <c r="I8" s="466">
        <f t="shared" ca="1" si="2"/>
        <v>17</v>
      </c>
      <c r="J8" s="474">
        <f t="shared" ref="J8:J9" ca="1" si="4">I8+H8</f>
        <v>22</v>
      </c>
      <c r="K8" s="480"/>
      <c r="L8" s="464"/>
      <c r="M8" s="482"/>
      <c r="N8" s="464"/>
    </row>
    <row r="9" spans="1:14" ht="16.2" thickBot="1">
      <c r="A9" s="475" t="s">
        <v>357</v>
      </c>
      <c r="B9" s="476" t="s">
        <v>246</v>
      </c>
      <c r="C9" s="477" t="s">
        <v>97</v>
      </c>
      <c r="D9" s="477" t="s">
        <v>97</v>
      </c>
      <c r="E9" s="476" t="s">
        <v>97</v>
      </c>
      <c r="F9" s="477" t="s">
        <v>97</v>
      </c>
      <c r="G9" s="478" t="s">
        <v>97</v>
      </c>
      <c r="H9" s="479">
        <f>Spells!J16</f>
        <v>8</v>
      </c>
      <c r="I9" s="467">
        <f t="shared" ref="I9" ca="1" si="5">RANDBETWEEN(1,20)</f>
        <v>5</v>
      </c>
      <c r="J9" s="479">
        <f t="shared" ca="1" si="4"/>
        <v>13</v>
      </c>
      <c r="K9" s="481"/>
      <c r="L9" s="464"/>
      <c r="M9" s="483"/>
    </row>
    <row r="10" spans="1:14" ht="6" customHeight="1" thickTop="1" thickBot="1">
      <c r="D10" s="84"/>
      <c r="E10" s="84"/>
      <c r="G10" s="74"/>
      <c r="H10" s="74"/>
      <c r="I10" s="83"/>
      <c r="J10" s="74"/>
      <c r="M10" s="296"/>
    </row>
    <row r="11" spans="1:14" ht="16.8" thickTop="1" thickBot="1">
      <c r="A11" s="75" t="s">
        <v>70</v>
      </c>
      <c r="B11" s="76" t="s">
        <v>17</v>
      </c>
      <c r="C11" s="76" t="s">
        <v>34</v>
      </c>
      <c r="D11" s="76" t="s">
        <v>81</v>
      </c>
      <c r="E11" s="76" t="s">
        <v>82</v>
      </c>
      <c r="F11" s="76" t="s">
        <v>83</v>
      </c>
      <c r="G11" s="76" t="s">
        <v>27</v>
      </c>
      <c r="H11" s="85" t="s">
        <v>79</v>
      </c>
      <c r="I11" s="86"/>
      <c r="J11" s="86"/>
      <c r="K11" s="87"/>
      <c r="M11" s="292" t="s">
        <v>214</v>
      </c>
    </row>
    <row r="12" spans="1:14">
      <c r="A12" s="319"/>
      <c r="B12" s="320"/>
      <c r="C12" s="321"/>
      <c r="D12" s="320"/>
      <c r="E12" s="322"/>
      <c r="F12" s="323"/>
      <c r="G12" s="459"/>
      <c r="H12" s="324"/>
      <c r="I12" s="325"/>
      <c r="J12" s="325"/>
      <c r="K12" s="326"/>
      <c r="L12" s="330"/>
      <c r="M12" s="327"/>
      <c r="N12" s="328"/>
    </row>
    <row r="13" spans="1:14" ht="16.2" thickBot="1">
      <c r="A13" s="27"/>
      <c r="B13" s="28"/>
      <c r="C13" s="88"/>
      <c r="D13" s="28"/>
      <c r="E13" s="89"/>
      <c r="F13" s="28"/>
      <c r="G13" s="32"/>
      <c r="H13" s="90"/>
      <c r="I13" s="91"/>
      <c r="J13" s="91"/>
      <c r="K13" s="92"/>
      <c r="M13" s="295"/>
    </row>
    <row r="14" spans="1:14" ht="6.75" customHeight="1" thickTop="1" thickBot="1">
      <c r="M14" s="296"/>
    </row>
    <row r="15" spans="1:14" ht="16.8" thickTop="1" thickBot="1">
      <c r="A15" s="93"/>
      <c r="B15" s="74"/>
      <c r="D15" s="94" t="s">
        <v>71</v>
      </c>
      <c r="E15" s="95"/>
      <c r="F15" s="85" t="s">
        <v>6</v>
      </c>
      <c r="G15" s="76" t="s">
        <v>27</v>
      </c>
      <c r="H15" s="78" t="s">
        <v>90</v>
      </c>
      <c r="I15" s="85" t="s">
        <v>79</v>
      </c>
      <c r="J15" s="86"/>
      <c r="K15" s="87"/>
      <c r="M15" s="292" t="s">
        <v>214</v>
      </c>
    </row>
    <row r="16" spans="1:14">
      <c r="A16" s="93"/>
      <c r="B16" s="504"/>
      <c r="D16" s="96"/>
      <c r="E16" s="97"/>
      <c r="F16" s="98"/>
      <c r="G16" s="26"/>
      <c r="H16" s="99"/>
      <c r="I16" s="100"/>
      <c r="J16" s="101"/>
      <c r="K16" s="102"/>
      <c r="M16" s="293"/>
    </row>
    <row r="17" spans="1:14" ht="16.2" thickBot="1">
      <c r="A17" s="93"/>
      <c r="B17" s="504"/>
      <c r="D17" s="105"/>
      <c r="E17" s="106"/>
      <c r="F17" s="107"/>
      <c r="G17" s="32"/>
      <c r="H17" s="108"/>
      <c r="I17" s="109"/>
      <c r="J17" s="110"/>
      <c r="K17" s="92"/>
      <c r="M17" s="295"/>
    </row>
    <row r="18" spans="1:14" ht="16.8" thickTop="1" thickBot="1">
      <c r="B18" s="39"/>
    </row>
    <row r="19" spans="1:14" ht="16.8" thickTop="1" thickBot="1">
      <c r="B19" s="39"/>
      <c r="D19" s="94" t="s">
        <v>211</v>
      </c>
      <c r="E19" s="86"/>
      <c r="F19" s="86"/>
      <c r="G19" s="111" t="s">
        <v>6</v>
      </c>
      <c r="H19" s="111" t="s">
        <v>99</v>
      </c>
      <c r="I19" s="111" t="s">
        <v>133</v>
      </c>
      <c r="J19" s="112" t="s">
        <v>79</v>
      </c>
      <c r="K19" s="87"/>
      <c r="M19" s="292" t="s">
        <v>214</v>
      </c>
    </row>
    <row r="20" spans="1:14">
      <c r="B20" s="39"/>
      <c r="D20" s="276" t="s">
        <v>337</v>
      </c>
      <c r="E20" s="277"/>
      <c r="F20" s="277"/>
      <c r="G20" s="278">
        <v>1</v>
      </c>
      <c r="H20" s="278">
        <v>3</v>
      </c>
      <c r="I20" s="278">
        <v>5</v>
      </c>
      <c r="J20" s="279"/>
      <c r="K20" s="280"/>
      <c r="L20" s="281"/>
      <c r="M20" s="294">
        <v>525</v>
      </c>
      <c r="N20" s="83"/>
    </row>
    <row r="21" spans="1:14">
      <c r="B21" s="39"/>
      <c r="D21" s="276" t="s">
        <v>388</v>
      </c>
      <c r="E21" s="277"/>
      <c r="F21" s="277"/>
      <c r="G21" s="278">
        <v>1</v>
      </c>
      <c r="H21" s="278">
        <v>3</v>
      </c>
      <c r="I21" s="278"/>
      <c r="J21" s="279"/>
      <c r="K21" s="280"/>
      <c r="L21" s="281"/>
      <c r="M21" s="294">
        <v>3000</v>
      </c>
      <c r="N21" s="83"/>
    </row>
    <row r="22" spans="1:14">
      <c r="B22" s="39"/>
      <c r="D22" s="276" t="s">
        <v>376</v>
      </c>
      <c r="E22" s="277"/>
      <c r="F22" s="277"/>
      <c r="G22" s="278">
        <v>1</v>
      </c>
      <c r="H22" s="278">
        <v>3</v>
      </c>
      <c r="I22" s="278">
        <v>5</v>
      </c>
      <c r="J22" s="279" t="s">
        <v>401</v>
      </c>
      <c r="K22" s="280"/>
      <c r="L22" s="281"/>
      <c r="M22" s="294">
        <v>11250</v>
      </c>
      <c r="N22" s="83"/>
    </row>
    <row r="23" spans="1:14">
      <c r="B23" s="39"/>
      <c r="D23" s="276" t="s">
        <v>380</v>
      </c>
      <c r="E23" s="277"/>
      <c r="F23" s="277"/>
      <c r="G23" s="278">
        <v>3</v>
      </c>
      <c r="H23" s="278">
        <v>3</v>
      </c>
      <c r="I23" s="278"/>
      <c r="J23" s="279"/>
      <c r="K23" s="280"/>
      <c r="L23" s="281"/>
      <c r="M23" s="294">
        <f>375*G23</f>
        <v>1125</v>
      </c>
      <c r="N23" s="83"/>
    </row>
    <row r="24" spans="1:14">
      <c r="B24" s="39"/>
      <c r="D24" s="276" t="s">
        <v>383</v>
      </c>
      <c r="E24" s="277"/>
      <c r="F24" s="277"/>
      <c r="G24" s="278">
        <v>2</v>
      </c>
      <c r="H24" s="278">
        <v>3</v>
      </c>
      <c r="I24" s="278"/>
      <c r="J24" s="279"/>
      <c r="K24" s="280"/>
      <c r="L24" s="281"/>
      <c r="M24" s="294">
        <f>700*G24</f>
        <v>1400</v>
      </c>
      <c r="N24" s="83"/>
    </row>
    <row r="25" spans="1:14">
      <c r="B25" s="39"/>
      <c r="D25" s="276" t="s">
        <v>384</v>
      </c>
      <c r="E25" s="277"/>
      <c r="F25" s="277"/>
      <c r="G25" s="278">
        <v>2</v>
      </c>
      <c r="H25" s="278">
        <v>3</v>
      </c>
      <c r="I25" s="278"/>
      <c r="J25" s="279"/>
      <c r="K25" s="280"/>
      <c r="L25" s="281"/>
      <c r="M25" s="294">
        <f>150*G25</f>
        <v>300</v>
      </c>
      <c r="N25" s="83"/>
    </row>
    <row r="26" spans="1:14">
      <c r="B26" s="39"/>
      <c r="D26" s="276" t="s">
        <v>385</v>
      </c>
      <c r="E26" s="277"/>
      <c r="F26" s="277"/>
      <c r="G26" s="278">
        <v>2</v>
      </c>
      <c r="H26" s="278">
        <v>4</v>
      </c>
      <c r="I26" s="278"/>
      <c r="J26" s="279"/>
      <c r="K26" s="280"/>
      <c r="L26" s="281"/>
      <c r="M26" s="294">
        <f>150*G26</f>
        <v>300</v>
      </c>
      <c r="N26" s="83"/>
    </row>
    <row r="27" spans="1:14">
      <c r="B27" s="39"/>
      <c r="D27" s="276" t="s">
        <v>386</v>
      </c>
      <c r="E27" s="277"/>
      <c r="F27" s="277"/>
      <c r="G27" s="278">
        <v>2</v>
      </c>
      <c r="H27" s="278">
        <v>3</v>
      </c>
      <c r="I27" s="278"/>
      <c r="J27" s="279"/>
      <c r="K27" s="280"/>
      <c r="L27" s="281"/>
      <c r="M27" s="294">
        <f>150*G27</f>
        <v>300</v>
      </c>
      <c r="N27" s="83"/>
    </row>
    <row r="28" spans="1:14">
      <c r="B28" s="39"/>
      <c r="D28" s="276" t="s">
        <v>387</v>
      </c>
      <c r="E28" s="277"/>
      <c r="F28" s="277"/>
      <c r="G28" s="278">
        <v>0</v>
      </c>
      <c r="H28" s="278">
        <v>3</v>
      </c>
      <c r="I28" s="278">
        <v>5</v>
      </c>
      <c r="J28" s="279"/>
      <c r="K28" s="280"/>
      <c r="L28" s="281"/>
      <c r="M28" s="294">
        <f>375*G28</f>
        <v>0</v>
      </c>
      <c r="N28" s="83"/>
    </row>
    <row r="29" spans="1:14">
      <c r="B29" s="39"/>
      <c r="D29" s="276" t="s">
        <v>381</v>
      </c>
      <c r="E29" s="277"/>
      <c r="F29" s="277"/>
      <c r="G29" s="278">
        <v>0</v>
      </c>
      <c r="H29" s="278">
        <v>2</v>
      </c>
      <c r="I29" s="278">
        <v>4</v>
      </c>
      <c r="J29" s="279"/>
      <c r="K29" s="280"/>
      <c r="L29" s="281"/>
      <c r="M29" s="294">
        <f>375*G29</f>
        <v>0</v>
      </c>
      <c r="N29" s="83"/>
    </row>
    <row r="30" spans="1:14">
      <c r="B30" s="504"/>
      <c r="D30" s="276" t="s">
        <v>378</v>
      </c>
      <c r="E30" s="277"/>
      <c r="F30" s="277"/>
      <c r="G30" s="278">
        <v>2</v>
      </c>
      <c r="H30" s="278">
        <v>2</v>
      </c>
      <c r="I30" s="278"/>
      <c r="J30" s="279"/>
      <c r="K30" s="280"/>
      <c r="L30" s="281"/>
      <c r="M30" s="294">
        <f>150*G30</f>
        <v>300</v>
      </c>
      <c r="N30" s="83"/>
    </row>
    <row r="31" spans="1:14">
      <c r="B31" s="39"/>
      <c r="D31" s="276" t="s">
        <v>305</v>
      </c>
      <c r="E31" s="277"/>
      <c r="F31" s="277"/>
      <c r="G31" s="278">
        <v>6</v>
      </c>
      <c r="H31" s="278">
        <v>2</v>
      </c>
      <c r="I31" s="278"/>
      <c r="J31" s="279"/>
      <c r="K31" s="280"/>
      <c r="L31" s="281"/>
      <c r="M31" s="294">
        <f>150*G31</f>
        <v>900</v>
      </c>
      <c r="N31" s="83"/>
    </row>
    <row r="32" spans="1:14">
      <c r="B32" s="39"/>
      <c r="D32" s="276" t="s">
        <v>382</v>
      </c>
      <c r="E32" s="277"/>
      <c r="F32" s="277"/>
      <c r="G32" s="278">
        <v>2</v>
      </c>
      <c r="H32" s="278">
        <v>3</v>
      </c>
      <c r="I32" s="278"/>
      <c r="J32" s="279"/>
      <c r="K32" s="280"/>
      <c r="L32" s="281"/>
      <c r="M32" s="294">
        <f>525*G32</f>
        <v>1050</v>
      </c>
      <c r="N32" s="83"/>
    </row>
    <row r="33" spans="1:14">
      <c r="A33" s="39"/>
      <c r="B33" s="39"/>
      <c r="D33" s="334" t="s">
        <v>379</v>
      </c>
      <c r="E33" s="335"/>
      <c r="F33" s="335"/>
      <c r="G33" s="336">
        <v>3</v>
      </c>
      <c r="H33" s="336">
        <v>4</v>
      </c>
      <c r="I33" s="336"/>
      <c r="J33" s="103"/>
      <c r="K33" s="104"/>
      <c r="L33" s="337"/>
      <c r="M33" s="294">
        <f>375*G33</f>
        <v>1125</v>
      </c>
      <c r="N33" s="83"/>
    </row>
    <row r="34" spans="1:14" ht="16.2" thickBot="1">
      <c r="A34" s="39"/>
      <c r="B34" s="39"/>
      <c r="D34" s="284" t="s">
        <v>377</v>
      </c>
      <c r="E34" s="285"/>
      <c r="F34" s="285"/>
      <c r="G34" s="28">
        <v>1</v>
      </c>
      <c r="H34" s="28" t="s">
        <v>395</v>
      </c>
      <c r="I34" s="28"/>
      <c r="J34" s="286"/>
      <c r="K34" s="287"/>
      <c r="M34" s="295">
        <f>1000</f>
        <v>1000</v>
      </c>
      <c r="N34" s="83"/>
    </row>
    <row r="35" spans="1:14" ht="16.2" thickTop="1">
      <c r="A35" s="39"/>
      <c r="B35" s="39"/>
    </row>
    <row r="36" spans="1:14">
      <c r="A36" s="39"/>
      <c r="B36" s="39"/>
      <c r="K36" s="219" t="s">
        <v>223</v>
      </c>
      <c r="L36" s="281"/>
      <c r="M36" s="299">
        <f>SUM(M3:M34)</f>
        <v>22575</v>
      </c>
    </row>
    <row r="37" spans="1:14">
      <c r="A37" s="39"/>
      <c r="B37" s="39"/>
    </row>
    <row r="38" spans="1:14">
      <c r="A38" s="39"/>
      <c r="B38" s="39"/>
    </row>
    <row r="39" spans="1:14">
      <c r="A39" s="39"/>
      <c r="B39" s="39"/>
    </row>
    <row r="40" spans="1:14">
      <c r="A40" s="39"/>
      <c r="B40" s="39"/>
    </row>
    <row r="41" spans="1:14">
      <c r="A41" s="39"/>
      <c r="B41" s="39"/>
    </row>
  </sheetData>
  <sortState ref="D19:K39">
    <sortCondition ref="I19:I39"/>
    <sortCondition ref="D19:D39"/>
  </sortState>
  <phoneticPr fontId="0" type="noConversion"/>
  <conditionalFormatting sqref="I4">
    <cfRule type="cellIs" dxfId="10" priority="13" operator="equal">
      <formula>20</formula>
    </cfRule>
    <cfRule type="cellIs" dxfId="9" priority="14" operator="equal">
      <formula>1</formula>
    </cfRule>
  </conditionalFormatting>
  <conditionalFormatting sqref="I9">
    <cfRule type="cellIs" dxfId="8" priority="9" operator="equal">
      <formula>20</formula>
    </cfRule>
    <cfRule type="cellIs" dxfId="7" priority="10" operator="equal">
      <formula>1</formula>
    </cfRule>
  </conditionalFormatting>
  <conditionalFormatting sqref="I3">
    <cfRule type="cellIs" dxfId="6" priority="3" operator="equal">
      <formula>20</formula>
    </cfRule>
    <cfRule type="cellIs" dxfId="5" priority="4" operator="equal">
      <formula>1</formula>
    </cfRule>
  </conditionalFormatting>
  <conditionalFormatting sqref="I7:I8">
    <cfRule type="cellIs" dxfId="4" priority="1" operator="equal">
      <formula>20</formula>
    </cfRule>
    <cfRule type="cellIs" dxfId="3"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23"/>
  <sheetViews>
    <sheetView showGridLines="0" workbookViewId="0"/>
  </sheetViews>
  <sheetFormatPr defaultColWidth="8.59765625" defaultRowHeight="15.6"/>
  <cols>
    <col min="1" max="1" width="24.19921875" style="44" bestFit="1" customWidth="1"/>
    <col min="2" max="2" width="4.5" style="44" bestFit="1" customWidth="1"/>
    <col min="3" max="3" width="4.5" style="74" customWidth="1"/>
    <col min="4" max="5" width="23.19921875" style="39" customWidth="1"/>
    <col min="6" max="6" width="2.3984375" style="39" customWidth="1"/>
    <col min="7" max="7" width="5.8984375" style="39" bestFit="1" customWidth="1"/>
    <col min="8" max="16384" width="8.59765625" style="39"/>
  </cols>
  <sheetData>
    <row r="1" spans="1:8" ht="23.4" thickBot="1">
      <c r="A1" s="37" t="s">
        <v>76</v>
      </c>
      <c r="B1" s="37"/>
      <c r="C1" s="38"/>
      <c r="D1" s="37"/>
      <c r="E1" s="37"/>
    </row>
    <row r="2" spans="1:8" s="44" customFormat="1" ht="16.8" thickTop="1" thickBot="1">
      <c r="A2" s="40" t="s">
        <v>77</v>
      </c>
      <c r="B2" s="40" t="s">
        <v>6</v>
      </c>
      <c r="C2" s="41" t="s">
        <v>27</v>
      </c>
      <c r="D2" s="42" t="s">
        <v>78</v>
      </c>
      <c r="E2" s="43" t="s">
        <v>79</v>
      </c>
      <c r="G2" s="507" t="s">
        <v>214</v>
      </c>
    </row>
    <row r="3" spans="1:8">
      <c r="A3" s="45" t="s">
        <v>159</v>
      </c>
      <c r="B3" s="46">
        <v>1</v>
      </c>
      <c r="C3" s="47">
        <v>1.25</v>
      </c>
      <c r="D3" s="48"/>
      <c r="E3" s="49"/>
      <c r="G3" s="508">
        <v>0</v>
      </c>
    </row>
    <row r="4" spans="1:8">
      <c r="A4" s="50" t="s">
        <v>160</v>
      </c>
      <c r="B4" s="51">
        <v>1</v>
      </c>
      <c r="C4" s="52">
        <v>0.25</v>
      </c>
      <c r="D4" s="53"/>
      <c r="E4" s="54"/>
      <c r="G4" s="509">
        <v>0</v>
      </c>
    </row>
    <row r="5" spans="1:8">
      <c r="A5" s="50" t="s">
        <v>242</v>
      </c>
      <c r="B5" s="51">
        <v>1</v>
      </c>
      <c r="C5" s="52">
        <v>1</v>
      </c>
      <c r="D5" s="275"/>
      <c r="E5" s="54"/>
      <c r="G5" s="509">
        <v>750</v>
      </c>
      <c r="H5" s="281"/>
    </row>
    <row r="6" spans="1:8">
      <c r="A6" s="50" t="s">
        <v>350</v>
      </c>
      <c r="B6" s="51">
        <v>1</v>
      </c>
      <c r="C6" s="52">
        <v>0</v>
      </c>
      <c r="D6" s="275"/>
      <c r="E6" s="54"/>
      <c r="G6" s="509">
        <v>20000</v>
      </c>
      <c r="H6" s="281"/>
    </row>
    <row r="7" spans="1:8">
      <c r="A7" s="50" t="s">
        <v>158</v>
      </c>
      <c r="B7" s="51">
        <v>1</v>
      </c>
      <c r="C7" s="55">
        <f>0.25*B7</f>
        <v>0.25</v>
      </c>
      <c r="D7" s="53"/>
      <c r="E7" s="54"/>
      <c r="G7" s="510">
        <v>0</v>
      </c>
    </row>
    <row r="8" spans="1:8" ht="16.2" thickBot="1">
      <c r="A8" s="56" t="s">
        <v>161</v>
      </c>
      <c r="B8" s="57">
        <v>1</v>
      </c>
      <c r="C8" s="58">
        <v>1</v>
      </c>
      <c r="D8" s="59"/>
      <c r="E8" s="60"/>
      <c r="G8" s="511">
        <v>2</v>
      </c>
    </row>
    <row r="9" spans="1:8" ht="24" thickTop="1" thickBot="1">
      <c r="A9" s="37" t="s">
        <v>80</v>
      </c>
      <c r="B9" s="37"/>
      <c r="C9" s="61"/>
      <c r="D9" s="37"/>
      <c r="E9" s="62"/>
      <c r="G9" s="61"/>
    </row>
    <row r="10" spans="1:8" ht="16.8" thickTop="1" thickBot="1">
      <c r="A10" s="40" t="s">
        <v>77</v>
      </c>
      <c r="B10" s="40" t="s">
        <v>6</v>
      </c>
      <c r="C10" s="41" t="s">
        <v>27</v>
      </c>
      <c r="D10" s="42" t="s">
        <v>78</v>
      </c>
      <c r="E10" s="43" t="s">
        <v>79</v>
      </c>
      <c r="G10" s="507" t="s">
        <v>214</v>
      </c>
    </row>
    <row r="11" spans="1:8">
      <c r="A11" s="63" t="s">
        <v>126</v>
      </c>
      <c r="B11" s="46">
        <v>1</v>
      </c>
      <c r="C11" s="64">
        <v>0.5</v>
      </c>
      <c r="D11" s="65"/>
      <c r="E11" s="49"/>
      <c r="G11" s="512">
        <v>1</v>
      </c>
    </row>
    <row r="12" spans="1:8" ht="16.2" thickBot="1">
      <c r="A12" s="56"/>
      <c r="B12" s="57"/>
      <c r="C12" s="58"/>
      <c r="D12" s="59"/>
      <c r="E12" s="60"/>
      <c r="G12" s="510"/>
    </row>
    <row r="13" spans="1:8" ht="24" thickTop="1" thickBot="1">
      <c r="A13" s="37" t="s">
        <v>243</v>
      </c>
      <c r="B13" s="37"/>
      <c r="C13" s="61"/>
      <c r="D13" s="37"/>
      <c r="E13" s="62"/>
      <c r="F13" s="332"/>
      <c r="G13" s="511">
        <v>2000</v>
      </c>
    </row>
    <row r="14" spans="1:8" ht="16.8" thickTop="1" thickBot="1">
      <c r="A14" s="40" t="s">
        <v>77</v>
      </c>
      <c r="B14" s="40" t="s">
        <v>6</v>
      </c>
      <c r="C14" s="41" t="s">
        <v>27</v>
      </c>
      <c r="D14" s="42" t="s">
        <v>78</v>
      </c>
      <c r="E14" s="43" t="s">
        <v>79</v>
      </c>
      <c r="G14" s="507" t="s">
        <v>214</v>
      </c>
    </row>
    <row r="15" spans="1:8">
      <c r="A15" s="67" t="s">
        <v>226</v>
      </c>
      <c r="B15" s="68">
        <v>1</v>
      </c>
      <c r="C15" s="69">
        <v>5</v>
      </c>
      <c r="D15" s="70"/>
      <c r="E15" s="71"/>
      <c r="G15" s="513">
        <v>10</v>
      </c>
    </row>
    <row r="16" spans="1:8">
      <c r="A16" s="50" t="s">
        <v>131</v>
      </c>
      <c r="B16" s="66">
        <v>0</v>
      </c>
      <c r="C16" s="55">
        <f>B16/100</f>
        <v>0</v>
      </c>
      <c r="D16" s="70"/>
      <c r="E16" s="71"/>
      <c r="G16" s="513">
        <f>B16</f>
        <v>0</v>
      </c>
    </row>
    <row r="17" spans="1:7">
      <c r="A17" s="67" t="s">
        <v>227</v>
      </c>
      <c r="B17" s="68">
        <v>1</v>
      </c>
      <c r="C17" s="69">
        <v>4</v>
      </c>
      <c r="D17" s="70"/>
      <c r="E17" s="71"/>
      <c r="G17" s="513">
        <v>1</v>
      </c>
    </row>
    <row r="18" spans="1:7">
      <c r="A18" s="67" t="s">
        <v>125</v>
      </c>
      <c r="B18" s="68">
        <v>1</v>
      </c>
      <c r="C18" s="69">
        <v>0</v>
      </c>
      <c r="D18" s="70"/>
      <c r="E18" s="71"/>
      <c r="G18" s="513">
        <v>1</v>
      </c>
    </row>
    <row r="19" spans="1:7" ht="16.2" thickBot="1">
      <c r="A19" s="72" t="s">
        <v>157</v>
      </c>
      <c r="B19" s="73">
        <v>4</v>
      </c>
      <c r="C19" s="58">
        <v>0</v>
      </c>
      <c r="D19" s="59"/>
      <c r="E19" s="60"/>
      <c r="G19" s="511">
        <v>0</v>
      </c>
    </row>
    <row r="20" spans="1:7" ht="16.2" thickTop="1">
      <c r="B20" s="331" t="s">
        <v>244</v>
      </c>
      <c r="C20" s="458">
        <f>SUM(C15:C19)/100</f>
        <v>0.09</v>
      </c>
    </row>
    <row r="21" spans="1:7">
      <c r="A21" s="39"/>
      <c r="E21" s="219" t="s">
        <v>223</v>
      </c>
      <c r="F21" s="281"/>
      <c r="G21" s="299">
        <f>SUM(G3:G19)</f>
        <v>22765</v>
      </c>
    </row>
    <row r="22" spans="1:7">
      <c r="E22" s="219" t="s">
        <v>224</v>
      </c>
      <c r="F22" s="281"/>
      <c r="G22" s="299">
        <f>G21+Martial!M36</f>
        <v>45340</v>
      </c>
    </row>
    <row r="23" spans="1:7">
      <c r="E23" s="219" t="s">
        <v>363</v>
      </c>
      <c r="F23" s="281"/>
      <c r="G23" s="299">
        <v>49000</v>
      </c>
    </row>
  </sheetData>
  <sortState ref="A40:D52">
    <sortCondition ref="A40:A52"/>
  </sortState>
  <phoneticPr fontId="0" type="noConversion"/>
  <conditionalFormatting sqref="C20">
    <cfRule type="cellIs" dxfId="2" priority="1" operator="greaterThan">
      <formula>75</formula>
    </cfRule>
    <cfRule type="cellIs" dxfId="1" priority="2" operator="between">
      <formula>50</formula>
      <formula>75</formula>
    </cfRule>
    <cfRule type="cellIs" dxfId="0" priority="3" operator="lessThan">
      <formula>50</formula>
    </cfRule>
  </conditionalFormatting>
  <printOptions gridLinesSet="0"/>
  <pageMargins left="0.62" right="0.33" top="0.5" bottom="0.63" header="0.5" footer="0.5"/>
  <pageSetup orientation="portrait" horizontalDpi="120" verticalDpi="144"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Personal File</vt:lpstr>
      <vt:lpstr>Skills</vt:lpstr>
      <vt:lpstr>Spellbook</vt:lpstr>
      <vt:lpstr>Spells</vt:lpstr>
      <vt:lpstr>Feats</vt:lpstr>
      <vt:lpstr>Martial</vt:lpstr>
      <vt:lpstr>Equipment</vt:lpstr>
      <vt:lpstr>'Personal File'!Print_Area</vt:lpstr>
      <vt:lpstr>Skills!Print_Area</vt:lpstr>
      <vt:lpstr>Spellbook!Print_Area</vt:lpstr>
    </vt:vector>
  </TitlesOfParts>
  <LinksUpToDate>false</LinksUpToDate>
  <SharedDoc>false</SharedDoc>
  <HyperlinkBase>http://www.alexisalvarez.org/RPG/sof/</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2012-11-12T17:29:24Z</cp:lastPrinted>
  <dcterms:created xsi:type="dcterms:W3CDTF">2000-10-24T15:39:59Z</dcterms:created>
  <dcterms:modified xsi:type="dcterms:W3CDTF">2015-08-02T14:56:32Z</dcterms:modified>
</cp:coreProperties>
</file>