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5" yWindow="-15" windowWidth="11910" windowHeight="10725" tabRatio="638"/>
  </bookViews>
  <sheets>
    <sheet name="Personal File" sheetId="4" r:id="rId1"/>
    <sheet name="Skills" sheetId="15" r:id="rId2"/>
    <sheet name="Spellbook" sheetId="21" r:id="rId3"/>
    <sheet name="Spells" sheetId="22" r:id="rId4"/>
    <sheet name="Feats" sheetId="20" r:id="rId5"/>
    <sheet name="Martial" sheetId="6" r:id="rId6"/>
    <sheet name="Equipment" sheetId="19" r:id="rId7"/>
  </sheets>
  <externalReferences>
    <externalReference r:id="rId8"/>
  </externalReferences>
  <definedNames>
    <definedName name="NoShade">'[1]Spell Sheet'!$FH$1</definedName>
    <definedName name="OLE_LINK1" localSheetId="4">Feats!#REF!</definedName>
    <definedName name="OLE_LINK1" localSheetId="3">Spells!#REF!</definedName>
    <definedName name="_xlnm.Print_Area" localSheetId="6">Equipment!#REF!</definedName>
    <definedName name="_xlnm.Print_Area" localSheetId="4">Feats!#REF!</definedName>
    <definedName name="_xlnm.Print_Area" localSheetId="5">Martial!#REF!</definedName>
    <definedName name="_xlnm.Print_Area" localSheetId="0">'Personal File'!$A$1:$H$23</definedName>
    <definedName name="_xlnm.Print_Area" localSheetId="1">Skills!$A$1:$K$35</definedName>
    <definedName name="_xlnm.Print_Area" localSheetId="2">Spellbook!$A$1:$I$10</definedName>
    <definedName name="_xlnm.Print_Area" localSheetId="3">Spells!#REF!</definedName>
  </definedNames>
  <calcPr calcId="145621"/>
</workbook>
</file>

<file path=xl/calcChain.xml><?xml version="1.0" encoding="utf-8"?>
<calcChain xmlns="http://schemas.openxmlformats.org/spreadsheetml/2006/main">
  <c r="I3" i="22" l="1"/>
  <c r="T26" i="22" l="1"/>
  <c r="T25" i="22"/>
  <c r="T24" i="22"/>
  <c r="T23" i="22"/>
  <c r="T22" i="22"/>
  <c r="T21" i="22"/>
  <c r="T20" i="22"/>
  <c r="T19" i="22"/>
  <c r="T18" i="22"/>
  <c r="T17" i="22"/>
  <c r="T16" i="22"/>
  <c r="T15" i="22"/>
  <c r="T14" i="22"/>
  <c r="T13" i="22"/>
  <c r="T12" i="22"/>
  <c r="T11" i="22"/>
  <c r="T10" i="22"/>
  <c r="T9" i="22"/>
  <c r="T8" i="22"/>
  <c r="T7" i="22"/>
  <c r="T6" i="22"/>
  <c r="T5" i="22"/>
  <c r="I9" i="22" l="1"/>
  <c r="M22" i="6" l="1"/>
  <c r="B8" i="4" l="1"/>
  <c r="B11" i="4" l="1"/>
  <c r="B10" i="4"/>
  <c r="L12" i="22" l="1"/>
  <c r="B12" i="4"/>
  <c r="J15" i="22" l="1"/>
  <c r="E59" i="15"/>
  <c r="D5" i="22" l="1"/>
  <c r="D4" i="22"/>
  <c r="D3" i="22"/>
  <c r="I3" i="6" l="1"/>
  <c r="I4" i="6"/>
  <c r="M31" i="6" l="1"/>
  <c r="M29" i="6"/>
  <c r="M27" i="6"/>
  <c r="M26" i="6"/>
  <c r="K12" i="22" l="1"/>
  <c r="B59" i="15" l="1"/>
  <c r="H38" i="15"/>
  <c r="L15" i="22" l="1"/>
  <c r="A5" i="22" l="1"/>
  <c r="I5" i="22" l="1"/>
  <c r="A4" i="22" s="1"/>
  <c r="H5" i="22"/>
  <c r="A3" i="22" s="1"/>
  <c r="H16" i="22" l="1"/>
  <c r="L16" i="22" s="1"/>
  <c r="J16" i="22" s="1"/>
  <c r="H56" i="15"/>
  <c r="H54" i="15"/>
  <c r="H53" i="15"/>
  <c r="H52" i="15"/>
  <c r="H51" i="15"/>
  <c r="H50" i="15"/>
  <c r="H49" i="15"/>
  <c r="H48" i="15"/>
  <c r="H47" i="15"/>
  <c r="H46" i="15"/>
  <c r="H45" i="15"/>
  <c r="H44" i="15"/>
  <c r="H43" i="15"/>
  <c r="H42" i="15"/>
  <c r="H41" i="15"/>
  <c r="H40" i="15"/>
  <c r="H39"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H7" i="15"/>
  <c r="H6" i="15"/>
  <c r="C22" i="19" l="1"/>
  <c r="E11" i="4"/>
  <c r="G24" i="19"/>
  <c r="G18" i="19"/>
  <c r="C18" i="19"/>
  <c r="M25" i="6" l="1"/>
  <c r="M37" i="6" l="1"/>
  <c r="H4" i="15" l="1"/>
  <c r="H3" i="15"/>
  <c r="J12" i="22" l="1"/>
  <c r="I12" i="22" l="1"/>
  <c r="H12" i="22"/>
  <c r="G25" i="19" l="1"/>
  <c r="H5" i="15"/>
  <c r="H55" i="15" l="1"/>
  <c r="C8" i="19" l="1"/>
  <c r="I7" i="6" l="1"/>
  <c r="C10" i="4" l="1"/>
  <c r="H3" i="6" l="1"/>
  <c r="J3" i="6" s="1"/>
  <c r="H4" i="6"/>
  <c r="J4" i="6" s="1"/>
  <c r="D9" i="15"/>
  <c r="C4" i="6"/>
  <c r="E9" i="15" l="1"/>
  <c r="G9" i="15"/>
  <c r="I9" i="15" s="1"/>
  <c r="C12" i="4"/>
  <c r="E12" i="4" s="1"/>
  <c r="D3" i="15" l="1"/>
  <c r="D10" i="15"/>
  <c r="C11" i="4"/>
  <c r="E13" i="4" s="1"/>
  <c r="C13" i="4"/>
  <c r="C14" i="4"/>
  <c r="D5" i="15" s="1"/>
  <c r="C15" i="4"/>
  <c r="T3" i="22" l="1"/>
  <c r="D12" i="22"/>
  <c r="D11" i="22"/>
  <c r="D10" i="22"/>
  <c r="T4" i="22"/>
  <c r="D9" i="22"/>
  <c r="D48" i="15"/>
  <c r="D44" i="15"/>
  <c r="D51" i="15"/>
  <c r="D47" i="15"/>
  <c r="D43" i="15"/>
  <c r="D50" i="15"/>
  <c r="D46" i="15"/>
  <c r="D45" i="15"/>
  <c r="D49" i="15"/>
  <c r="D8" i="15"/>
  <c r="D15" i="15"/>
  <c r="D13" i="15"/>
  <c r="G3" i="15"/>
  <c r="I3" i="15" s="1"/>
  <c r="E3" i="15"/>
  <c r="E10" i="15"/>
  <c r="G10" i="15"/>
  <c r="I10" i="15" s="1"/>
  <c r="E14" i="4"/>
  <c r="E15" i="4" s="1"/>
  <c r="D4" i="15"/>
  <c r="H7" i="6"/>
  <c r="J7" i="6" s="1"/>
  <c r="D7" i="15"/>
  <c r="E5" i="15"/>
  <c r="G5" i="15"/>
  <c r="I5" i="15" s="1"/>
  <c r="D14" i="15"/>
  <c r="D6" i="15"/>
  <c r="D11" i="15"/>
  <c r="D12" i="15"/>
  <c r="B9" i="4"/>
  <c r="D29" i="15"/>
  <c r="D30" i="15"/>
  <c r="D25" i="15"/>
  <c r="D27" i="15"/>
  <c r="D32" i="15"/>
  <c r="D26" i="15"/>
  <c r="D31" i="15"/>
  <c r="H58" i="15"/>
  <c r="E46" i="15" l="1"/>
  <c r="G46" i="15"/>
  <c r="I46" i="15" s="1"/>
  <c r="G51" i="15"/>
  <c r="I51" i="15" s="1"/>
  <c r="E51" i="15"/>
  <c r="G50" i="15"/>
  <c r="I50" i="15" s="1"/>
  <c r="E50" i="15"/>
  <c r="G44" i="15"/>
  <c r="I44" i="15" s="1"/>
  <c r="E44" i="15"/>
  <c r="G49" i="15"/>
  <c r="I49" i="15" s="1"/>
  <c r="E49" i="15"/>
  <c r="E43" i="15"/>
  <c r="G43" i="15"/>
  <c r="I43" i="15" s="1"/>
  <c r="G48" i="15"/>
  <c r="I48" i="15" s="1"/>
  <c r="E48" i="15"/>
  <c r="E45" i="15"/>
  <c r="G45" i="15"/>
  <c r="I45" i="15" s="1"/>
  <c r="G47" i="15"/>
  <c r="I47" i="15" s="1"/>
  <c r="E47" i="15"/>
  <c r="E13" i="15"/>
  <c r="G13" i="15"/>
  <c r="I13" i="15" s="1"/>
  <c r="G15" i="15"/>
  <c r="I15" i="15" s="1"/>
  <c r="E15" i="15"/>
  <c r="E8" i="15"/>
  <c r="G8" i="15"/>
  <c r="I8" i="15" s="1"/>
  <c r="E4" i="15"/>
  <c r="G4" i="15"/>
  <c r="I4" i="15" s="1"/>
  <c r="E7" i="15"/>
  <c r="G7" i="15"/>
  <c r="I7" i="15" s="1"/>
  <c r="E12" i="15"/>
  <c r="G12" i="15"/>
  <c r="I12" i="15" s="1"/>
  <c r="E6" i="15"/>
  <c r="G6" i="15"/>
  <c r="I6" i="15" s="1"/>
  <c r="G11" i="15"/>
  <c r="I11" i="15" s="1"/>
  <c r="E11" i="15"/>
  <c r="E14" i="15"/>
  <c r="G14" i="15"/>
  <c r="I14" i="15" s="1"/>
  <c r="E30" i="15"/>
  <c r="G30" i="15"/>
  <c r="I30" i="15" s="1"/>
  <c r="E29" i="15"/>
  <c r="G29" i="15"/>
  <c r="I29" i="15" s="1"/>
  <c r="E26" i="15"/>
  <c r="G26" i="15"/>
  <c r="E27" i="15"/>
  <c r="G27" i="15"/>
  <c r="E31" i="15"/>
  <c r="G31" i="15"/>
  <c r="E32" i="15"/>
  <c r="G32" i="15"/>
  <c r="E25" i="15"/>
  <c r="G25" i="15"/>
  <c r="H57" i="15"/>
  <c r="I25" i="15" l="1"/>
  <c r="I32" i="15"/>
  <c r="I31" i="15"/>
  <c r="I27" i="15"/>
  <c r="I26" i="15"/>
  <c r="D28" i="15" l="1"/>
  <c r="E28" i="15" l="1"/>
  <c r="G28" i="15"/>
  <c r="I28" i="15" l="1"/>
  <c r="D37" i="15" l="1"/>
  <c r="E37" i="15" l="1"/>
  <c r="G37" i="15"/>
  <c r="D52" i="15"/>
  <c r="D19" i="15"/>
  <c r="D24" i="15"/>
  <c r="D54" i="15"/>
  <c r="D42" i="15"/>
  <c r="D56" i="15"/>
  <c r="D53" i="15"/>
  <c r="D55" i="15"/>
  <c r="D39" i="15"/>
  <c r="D57" i="15"/>
  <c r="D35" i="15"/>
  <c r="D41" i="15"/>
  <c r="D58" i="15"/>
  <c r="D40" i="15"/>
  <c r="D38" i="15"/>
  <c r="G38" i="15" s="1"/>
  <c r="I38" i="15" s="1"/>
  <c r="D36" i="15"/>
  <c r="D34" i="15"/>
  <c r="D33" i="15"/>
  <c r="D23" i="15"/>
  <c r="D22" i="15"/>
  <c r="D21" i="15"/>
  <c r="D20" i="15"/>
  <c r="D18" i="15"/>
  <c r="D17" i="15"/>
  <c r="D16" i="15"/>
  <c r="I37" i="15" l="1"/>
  <c r="E16" i="15"/>
  <c r="G16" i="15"/>
  <c r="E18" i="15"/>
  <c r="G18" i="15"/>
  <c r="E21" i="15"/>
  <c r="G21" i="15"/>
  <c r="E23" i="15"/>
  <c r="G23" i="15"/>
  <c r="E34" i="15"/>
  <c r="G34" i="15"/>
  <c r="E38" i="15"/>
  <c r="E58" i="15"/>
  <c r="G58" i="15"/>
  <c r="E35" i="15"/>
  <c r="G35" i="15"/>
  <c r="E39" i="15"/>
  <c r="G39" i="15"/>
  <c r="E53" i="15"/>
  <c r="G53" i="15"/>
  <c r="E54" i="15"/>
  <c r="G54" i="15"/>
  <c r="E19" i="15"/>
  <c r="G19" i="15"/>
  <c r="E17" i="15"/>
  <c r="G17" i="15"/>
  <c r="E20" i="15"/>
  <c r="G20" i="15"/>
  <c r="E22" i="15"/>
  <c r="G22" i="15"/>
  <c r="E33" i="15"/>
  <c r="G33" i="15"/>
  <c r="E36" i="15"/>
  <c r="G36" i="15"/>
  <c r="E40" i="15"/>
  <c r="G40" i="15"/>
  <c r="E41" i="15"/>
  <c r="G41" i="15"/>
  <c r="E57" i="15"/>
  <c r="G57" i="15"/>
  <c r="E55" i="15"/>
  <c r="G55" i="15"/>
  <c r="E56" i="15"/>
  <c r="G56" i="15"/>
  <c r="E42" i="15"/>
  <c r="G42" i="15"/>
  <c r="E24" i="15"/>
  <c r="G24" i="15"/>
  <c r="E52" i="15"/>
  <c r="G52" i="15"/>
  <c r="I52" i="15" l="1"/>
  <c r="I24" i="15"/>
  <c r="I42" i="15"/>
  <c r="I56" i="15"/>
  <c r="I55" i="15"/>
  <c r="I57" i="15"/>
  <c r="I41" i="15"/>
  <c r="I40" i="15"/>
  <c r="I36" i="15"/>
  <c r="I33" i="15"/>
  <c r="I22" i="15"/>
  <c r="I20" i="15"/>
  <c r="I17" i="15"/>
  <c r="I19" i="15"/>
  <c r="I54" i="15"/>
  <c r="I53" i="15"/>
  <c r="I39" i="15"/>
  <c r="I35" i="15"/>
  <c r="I58" i="15"/>
  <c r="I34" i="15"/>
  <c r="I23" i="15"/>
  <c r="I21" i="15"/>
  <c r="I18" i="15"/>
  <c r="I16" i="15"/>
</calcChain>
</file>

<file path=xl/comments1.xml><?xml version="1.0" encoding="utf-8"?>
<comments xmlns="http://schemas.openxmlformats.org/spreadsheetml/2006/main">
  <authors>
    <author>Alexis Álvarez</author>
  </authors>
  <commentList>
    <comment ref="C3" authorId="0">
      <text>
        <r>
          <rPr>
            <b/>
            <sz val="12"/>
            <color indexed="81"/>
            <rFont val="Times New Roman"/>
            <family val="1"/>
          </rPr>
          <t xml:space="preserve">Prohibited Schools
</t>
        </r>
        <r>
          <rPr>
            <sz val="12"/>
            <color indexed="81"/>
            <rFont val="Times New Roman"/>
            <family val="1"/>
          </rPr>
          <t>Necromancy &amp; Enchantment</t>
        </r>
      </text>
    </comment>
    <comment ref="C8" authorId="0">
      <text>
        <r>
          <rPr>
            <sz val="12"/>
            <color indexed="81"/>
            <rFont val="Times New Roman"/>
            <family val="1"/>
          </rPr>
          <t xml:space="preserve">BAB 4 +1 Small
</t>
        </r>
        <r>
          <rPr>
            <i/>
            <sz val="12"/>
            <color indexed="81"/>
            <rFont val="Times New Roman"/>
            <family val="1"/>
          </rPr>
          <t>haste +1        bless +1
negative levels -3</t>
        </r>
      </text>
    </comment>
    <comment ref="B10" authorId="0">
      <text>
        <r>
          <rPr>
            <sz val="12"/>
            <color indexed="81"/>
            <rFont val="Times New Roman"/>
            <family val="1"/>
          </rPr>
          <t xml:space="preserve">+4 </t>
        </r>
        <r>
          <rPr>
            <i/>
            <sz val="12"/>
            <color indexed="81"/>
            <rFont val="Times New Roman"/>
            <family val="1"/>
          </rPr>
          <t>bull’s strength
-2 fatigued</t>
        </r>
      </text>
    </comment>
    <comment ref="E10" authorId="0">
      <text>
        <r>
          <rPr>
            <sz val="12"/>
            <color indexed="81"/>
            <rFont val="Times New Roman"/>
            <family val="1"/>
          </rPr>
          <t>See PHB 162</t>
        </r>
      </text>
    </comment>
    <comment ref="B11" authorId="0">
      <text>
        <r>
          <rPr>
            <sz val="12"/>
            <color indexed="81"/>
            <rFont val="Times New Roman"/>
            <family val="1"/>
          </rPr>
          <t xml:space="preserve">+4 </t>
        </r>
        <r>
          <rPr>
            <i/>
            <sz val="12"/>
            <color indexed="81"/>
            <rFont val="Times New Roman"/>
            <family val="1"/>
          </rPr>
          <t xml:space="preserve">cat’s grace
-2 fatigued </t>
        </r>
      </text>
    </comment>
    <comment ref="E11" authorId="0">
      <text>
        <r>
          <rPr>
            <sz val="12"/>
            <color indexed="81"/>
            <rFont val="Times New Roman"/>
            <family val="1"/>
          </rPr>
          <t>Haversack weighs 5 lbs.; included in the formula</t>
        </r>
      </text>
    </comment>
    <comment ref="B12" authorId="0">
      <text>
        <r>
          <rPr>
            <sz val="12"/>
            <color indexed="81"/>
            <rFont val="Times New Roman"/>
            <family val="1"/>
          </rPr>
          <t xml:space="preserve">+4 </t>
        </r>
        <r>
          <rPr>
            <i/>
            <sz val="12"/>
            <color indexed="81"/>
            <rFont val="Times New Roman"/>
            <family val="1"/>
          </rPr>
          <t>bear’s endurance</t>
        </r>
      </text>
    </comment>
    <comment ref="E12" authorId="0">
      <text>
        <r>
          <rPr>
            <sz val="12"/>
            <color indexed="81"/>
            <rFont val="Times New Roman"/>
            <family val="1"/>
          </rPr>
          <t xml:space="preserve">   [(3 * 4 Evoker) * 75%]
+ [(1 * 6 Warmage) * 75%]
+ [(1 * 4 Master Specialist) * 75%]
+ [(3 * 4 Ultimate Magus) * 75%]
+ (8 * 2 Con)</t>
        </r>
      </text>
    </comment>
    <comment ref="E13" authorId="0">
      <text>
        <r>
          <rPr>
            <i/>
            <sz val="12"/>
            <color indexed="81"/>
            <rFont val="Times New Roman"/>
            <family val="1"/>
          </rPr>
          <t>+4 mage armor
+6 greater mage armor
+4 shield
+1 haste</t>
        </r>
      </text>
    </comment>
    <comment ref="E14" authorId="0">
      <text>
        <r>
          <rPr>
            <i/>
            <sz val="12"/>
            <color indexed="81"/>
            <rFont val="Times New Roman"/>
            <family val="1"/>
          </rPr>
          <t>+3 dragonskin</t>
        </r>
      </text>
    </comment>
  </commentList>
</comments>
</file>

<file path=xl/comments2.xml><?xml version="1.0" encoding="utf-8"?>
<comments xmlns="http://schemas.openxmlformats.org/spreadsheetml/2006/main">
  <authors>
    <author>Alexis Álvarez</author>
  </authors>
  <commentList>
    <comment ref="F21" authorId="0">
      <text>
        <r>
          <rPr>
            <sz val="12"/>
            <color indexed="81"/>
            <rFont val="Times New Roman"/>
            <family val="1"/>
          </rPr>
          <t>Small +4
Whisper Gnome +4</t>
        </r>
      </text>
    </comment>
    <comment ref="F33" authorId="0">
      <text>
        <r>
          <rPr>
            <sz val="12"/>
            <color indexed="81"/>
            <rFont val="Times New Roman"/>
            <family val="1"/>
          </rPr>
          <t>Gnome +2</t>
        </r>
      </text>
    </comment>
    <comment ref="F34" authorId="0">
      <text>
        <r>
          <rPr>
            <sz val="12"/>
            <color indexed="81"/>
            <rFont val="Times New Roman"/>
            <family val="1"/>
          </rPr>
          <t>Gnome (Small) +4</t>
        </r>
      </text>
    </comment>
    <comment ref="F53" authorId="0">
      <text>
        <r>
          <rPr>
            <sz val="12"/>
            <color indexed="81"/>
            <rFont val="Times New Roman"/>
            <family val="1"/>
          </rPr>
          <t>Gnome +2</t>
        </r>
      </text>
    </comment>
  </commentList>
</comments>
</file>

<file path=xl/comments3.xml><?xml version="1.0" encoding="utf-8"?>
<comments xmlns="http://schemas.openxmlformats.org/spreadsheetml/2006/main">
  <authors>
    <author>Alexis Álvarez</author>
  </authors>
  <commentList>
    <comment ref="D12" authorId="0">
      <text>
        <r>
          <rPr>
            <sz val="12"/>
            <color indexed="81"/>
            <rFont val="Times New Roman"/>
            <family val="1"/>
          </rPr>
          <t>Wool or wax</t>
        </r>
      </text>
    </comment>
    <comment ref="D13" authorId="0">
      <text>
        <r>
          <rPr>
            <sz val="12"/>
            <color indexed="81"/>
            <rFont val="Times New Roman"/>
            <family val="1"/>
          </rPr>
          <t>Crossbow Bolt Imbued</t>
        </r>
      </text>
    </comment>
    <comment ref="D15" authorId="0">
      <text>
        <r>
          <rPr>
            <sz val="12"/>
            <color indexed="81"/>
            <rFont val="Times New Roman"/>
            <family val="1"/>
          </rPr>
          <t>Phosphorescent moss</t>
        </r>
      </text>
    </comment>
    <comment ref="D18" authorId="0">
      <text>
        <r>
          <rPr>
            <sz val="12"/>
            <color indexed="81"/>
            <rFont val="Times New Roman"/>
            <family val="1"/>
          </rPr>
          <t>Copper wire</t>
        </r>
      </text>
    </comment>
    <comment ref="D20" authorId="0">
      <text>
        <r>
          <rPr>
            <sz val="12"/>
            <color indexed="81"/>
            <rFont val="Times New Roman"/>
            <family val="1"/>
          </rPr>
          <t>Brass key</t>
        </r>
      </text>
    </comment>
    <comment ref="D23" authorId="0">
      <text>
        <r>
          <rPr>
            <sz val="12"/>
            <color indexed="81"/>
            <rFont val="Times New Roman"/>
            <family val="1"/>
          </rPr>
          <t>Prism, lens, or monocle</t>
        </r>
      </text>
    </comment>
    <comment ref="H24" authorId="0">
      <text>
        <r>
          <rPr>
            <sz val="12"/>
            <color indexed="81"/>
            <rFont val="Times New Roman"/>
            <family val="1"/>
          </rPr>
          <t>also in Complete Arcane</t>
        </r>
      </text>
    </comment>
    <comment ref="D25" authorId="0">
      <text>
        <r>
          <rPr>
            <sz val="12"/>
            <color indexed="81"/>
            <rFont val="Times New Roman"/>
            <family val="1"/>
          </rPr>
          <t>Miniature cloak</t>
        </r>
      </text>
    </comment>
    <comment ref="D28" authorId="0">
      <text>
        <r>
          <rPr>
            <sz val="12"/>
            <color indexed="81"/>
            <rFont val="Times New Roman"/>
            <family val="1"/>
          </rPr>
          <t>Dried glue</t>
        </r>
      </text>
    </comment>
    <comment ref="D30" authorId="0">
      <text>
        <r>
          <rPr>
            <sz val="12"/>
            <color indexed="81"/>
            <rFont val="Times New Roman"/>
            <family val="1"/>
          </rPr>
          <t>Soot &amp; Salt</t>
        </r>
      </text>
    </comment>
    <comment ref="D31" authorId="0">
      <text>
        <r>
          <rPr>
            <sz val="12"/>
            <color indexed="81"/>
            <rFont val="Times New Roman"/>
            <family val="1"/>
          </rPr>
          <t>Pinch of powdered iron</t>
        </r>
      </text>
    </comment>
    <comment ref="D33" authorId="0">
      <text>
        <r>
          <rPr>
            <sz val="12"/>
            <color indexed="81"/>
            <rFont val="Times New Roman"/>
            <family val="1"/>
          </rPr>
          <t>Cured leather</t>
        </r>
      </text>
    </comment>
    <comment ref="D35" authorId="0">
      <text>
        <r>
          <rPr>
            <sz val="12"/>
            <color indexed="81"/>
            <rFont val="Times New Roman"/>
            <family val="1"/>
          </rPr>
          <t>horse hair</t>
        </r>
      </text>
    </comment>
    <comment ref="D37" authorId="0">
      <text>
        <r>
          <rPr>
            <sz val="12"/>
            <color indexed="81"/>
            <rFont val="Times New Roman"/>
            <family val="1"/>
          </rPr>
          <t>Powdered Iron</t>
        </r>
      </text>
    </comment>
    <comment ref="D40" authorId="0">
      <text>
        <r>
          <rPr>
            <sz val="12"/>
            <color indexed="81"/>
            <rFont val="Times New Roman"/>
            <family val="1"/>
          </rPr>
          <t>Drop of mercury</t>
        </r>
      </text>
    </comment>
    <comment ref="D41" authorId="0">
      <text>
        <r>
          <rPr>
            <sz val="12"/>
            <color indexed="81"/>
            <rFont val="Times New Roman"/>
            <family val="1"/>
          </rPr>
          <t>piece of string &amp; bit of wood</t>
        </r>
      </text>
    </comment>
    <comment ref="D44" authorId="0">
      <text>
        <r>
          <rPr>
            <sz val="12"/>
            <color indexed="81"/>
            <rFont val="Times New Roman"/>
            <family val="1"/>
          </rPr>
          <t>Pinch of cat fur</t>
        </r>
      </text>
    </comment>
    <comment ref="D45" authorId="0">
      <text>
        <r>
          <rPr>
            <sz val="12"/>
            <color indexed="81"/>
            <rFont val="Times New Roman"/>
            <family val="1"/>
          </rPr>
          <t>tallow, bringstone, powdered iron</t>
        </r>
      </text>
    </comment>
    <comment ref="D46" authorId="0">
      <text>
        <r>
          <rPr>
            <sz val="12"/>
            <color indexed="81"/>
            <rFont val="Times New Roman"/>
            <family val="1"/>
          </rPr>
          <t>copper wire &amp; magnet</t>
        </r>
      </text>
    </comment>
    <comment ref="D47" authorId="0">
      <text>
        <r>
          <rPr>
            <sz val="12"/>
            <color indexed="81"/>
            <rFont val="Times New Roman"/>
            <family val="1"/>
          </rPr>
          <t>Salt</t>
        </r>
      </text>
    </comment>
    <comment ref="D49" authorId="0">
      <text>
        <r>
          <rPr>
            <sz val="12"/>
            <color indexed="81"/>
            <rFont val="Times New Roman"/>
            <family val="1"/>
          </rPr>
          <t>Pendulum</t>
        </r>
      </text>
    </comment>
    <comment ref="D54" authorId="0">
      <text>
        <r>
          <rPr>
            <sz val="12"/>
            <color indexed="81"/>
            <rFont val="Times New Roman"/>
            <family val="1"/>
          </rPr>
          <t>Prism, lens, or monocle</t>
        </r>
      </text>
    </comment>
    <comment ref="D55" authorId="0">
      <text>
        <r>
          <rPr>
            <sz val="12"/>
            <rFont val="Times New Roman"/>
            <family val="1"/>
          </rPr>
          <t>Bag and candle</t>
        </r>
      </text>
    </comment>
    <comment ref="D57" authorId="0">
      <text>
        <r>
          <rPr>
            <sz val="12"/>
            <color indexed="81"/>
            <rFont val="Times New Roman"/>
            <family val="1"/>
          </rPr>
          <t>Bat guano &amp; sulfur</t>
        </r>
      </text>
    </comment>
    <comment ref="D58" authorId="0">
      <text>
        <r>
          <rPr>
            <sz val="12"/>
            <color indexed="81"/>
            <rFont val="Times New Roman"/>
            <family val="1"/>
          </rPr>
          <t>Bird's wing feather</t>
        </r>
      </text>
    </comment>
    <comment ref="D59" authorId="0">
      <text>
        <r>
          <rPr>
            <sz val="12"/>
            <color indexed="81"/>
            <rFont val="Times New Roman"/>
            <family val="1"/>
          </rPr>
          <t>Pork rind or butter</t>
        </r>
      </text>
    </comment>
    <comment ref="D60" authorId="0">
      <text>
        <r>
          <rPr>
            <sz val="12"/>
            <color indexed="81"/>
            <rFont val="Times New Roman"/>
            <family val="1"/>
          </rPr>
          <t>tiny platinum shield worth 25 gps</t>
        </r>
      </text>
    </comment>
    <comment ref="D62" authorId="0">
      <text>
        <r>
          <rPr>
            <sz val="12"/>
            <color indexed="81"/>
            <rFont val="Times New Roman"/>
            <family val="1"/>
          </rPr>
          <t>Roots</t>
        </r>
      </text>
    </comment>
    <comment ref="D64" authorId="0">
      <text>
        <r>
          <rPr>
            <sz val="12"/>
            <color indexed="81"/>
            <rFont val="Times New Roman"/>
            <family val="1"/>
          </rPr>
          <t>Fur AND rod of amber or crystal</t>
        </r>
      </text>
    </comment>
    <comment ref="D65" authorId="0">
      <text>
        <r>
          <rPr>
            <sz val="12"/>
            <color indexed="81"/>
            <rFont val="Times New Roman"/>
            <family val="1"/>
          </rPr>
          <t>Metal object with which to outline circle</t>
        </r>
      </text>
    </comment>
    <comment ref="D67" authorId="0">
      <text>
        <r>
          <rPr>
            <sz val="12"/>
            <color indexed="81"/>
            <rFont val="Times New Roman"/>
            <family val="1"/>
          </rPr>
          <t>Molasses</t>
        </r>
      </text>
    </comment>
    <comment ref="D68" authorId="0">
      <text>
        <r>
          <rPr>
            <sz val="12"/>
            <color indexed="81"/>
            <rFont val="Times New Roman"/>
            <family val="1"/>
          </rPr>
          <t>rotten egg or skunk cabbage leaves</t>
        </r>
      </text>
    </comment>
    <comment ref="D69" authorId="0">
      <text>
        <r>
          <rPr>
            <sz val="12"/>
            <rFont val="Times New Roman"/>
            <family val="1"/>
          </rPr>
          <t>Bag and candle</t>
        </r>
      </text>
    </comment>
    <comment ref="D72" authorId="0">
      <text>
        <r>
          <rPr>
            <sz val="12"/>
            <color indexed="81"/>
            <rFont val="Times New Roman"/>
            <family val="1"/>
          </rPr>
          <t>rotten egg or skunk cabbage leaves</t>
        </r>
      </text>
    </comment>
  </commentList>
</comments>
</file>

<file path=xl/comments4.xml><?xml version="1.0" encoding="utf-8"?>
<comments xmlns="http://schemas.openxmlformats.org/spreadsheetml/2006/main">
  <authors>
    <author>Alexis Álvarez</author>
  </authors>
  <commentList>
    <comment ref="A2" authorId="0">
      <text>
        <r>
          <rPr>
            <sz val="12"/>
            <rFont val="Times New Roman"/>
            <family val="1"/>
          </rPr>
          <t xml:space="preserve">You can cast spells that last longer than normal.
</t>
        </r>
        <r>
          <rPr>
            <b/>
            <sz val="12"/>
            <color indexed="81"/>
            <rFont val="Times New Roman"/>
            <family val="1"/>
          </rPr>
          <t xml:space="preserve">Benefit:  </t>
        </r>
        <r>
          <rPr>
            <sz val="12"/>
            <rFont val="Times New Roman"/>
            <family val="1"/>
          </rPr>
          <t>An extended spell lasts twice as long as normal.  A spell with a duration of concentration, instantaneous, or permanent is not affected by this feat.  An extended spell uses up a spell slot one level higher than the spell’s actual level.
PHB 94</t>
        </r>
      </text>
    </comment>
    <comment ref="C2" authorId="0">
      <text>
        <r>
          <rPr>
            <sz val="12"/>
            <rFont val="Times New Roman"/>
            <family val="1"/>
          </rPr>
          <t xml:space="preserve">You can create scrolls, from which you or another spellcaster can cast the scribed spells.  See the Dungeon Master’s Guide for rules on scrolls.
</t>
        </r>
        <r>
          <rPr>
            <b/>
            <sz val="12"/>
            <color indexed="81"/>
            <rFont val="Times New Roman"/>
            <family val="1"/>
          </rPr>
          <t xml:space="preserve">Prerequisite:  </t>
        </r>
        <r>
          <rPr>
            <sz val="12"/>
            <rFont val="Times New Roman"/>
            <family val="1"/>
          </rPr>
          <t xml:space="preserve">Caster level 1st.
</t>
        </r>
        <r>
          <rPr>
            <b/>
            <sz val="12"/>
            <color indexed="81"/>
            <rFont val="Times New Roman"/>
            <family val="1"/>
          </rPr>
          <t xml:space="preserve">Benefit:  </t>
        </r>
        <r>
          <rPr>
            <sz val="12"/>
            <rFont val="Times New Roman"/>
            <family val="1"/>
          </rPr>
          <t>You can create a scroll of any spell that you know.
Scribing a scroll takes one day for each 1,000 gp in its base price.  The base price of a scroll is its spell level × its caster level × 25 gp.  To scribe a scroll, you must spend 1/25 of this base price in XP and use up raw materials costing one-half of this base price.
Any scroll that stores a spell with a costly material component or an XP cost also carries a commensurate cost.  In addition to the costs derived from the base price, you must expend the material component or pay the XP when scribing the scroll.
PHB 99 - 100</t>
        </r>
      </text>
    </comment>
    <comment ref="A3" authorId="0">
      <text>
        <r>
          <rPr>
            <sz val="12"/>
            <rFont val="Times New Roman"/>
            <family val="1"/>
          </rPr>
          <t xml:space="preserve">Choose a school of magic, such as illusion.  Your spells of that school are more potent than normal.
</t>
        </r>
        <r>
          <rPr>
            <b/>
            <sz val="12"/>
            <color indexed="81"/>
            <rFont val="Times New Roman"/>
            <family val="1"/>
          </rPr>
          <t xml:space="preserve">Benefit:  </t>
        </r>
        <r>
          <rPr>
            <sz val="12"/>
            <rFont val="Times New Roman"/>
            <family val="1"/>
          </rPr>
          <t xml:space="preserve">Add +1 to the Difficulty Class for all saving throws against spells from the school of magic you select.
</t>
        </r>
        <r>
          <rPr>
            <b/>
            <sz val="12"/>
            <color indexed="81"/>
            <rFont val="Times New Roman"/>
            <family val="1"/>
          </rPr>
          <t xml:space="preserve">Special:  </t>
        </r>
        <r>
          <rPr>
            <sz val="12"/>
            <rFont val="Times New Roman"/>
            <family val="1"/>
          </rPr>
          <t>You can gain this feat multiple times.  Its effects do not stack.
Each time you take the feat, it applies to a new school of magic.
PHB 100</t>
        </r>
      </text>
    </comment>
    <comment ref="C3" authorId="0">
      <text>
        <r>
          <rPr>
            <sz val="12"/>
            <color indexed="81"/>
            <rFont val="Times New Roman"/>
            <family val="1"/>
          </rPr>
          <t>A sorcerer can obtain a familiar.  Doing so takes 24 hours and uses up magical materials that cost 100 gp.  A familiar is a magical beast that resembles a small animal and is unusually tough and intelligent.  The creature serves as a companion and servant.
The sorcerer chooses the kind of familiar he gets.  As the sorcerer advances in level, his familiar also increases in power.
If the familiar dies or is dismissed by the sorcerer, the sorcerer must attempt a DC 15 Fortitude saving throw.  Failure means he loses 200 experience points per sorcerer level; success reduces the loss to one-half that amount.  However, a sorcerer’s experience point total can never go below 0 as the result of a familiar’s demise or dismissal.  For example, suppose that Hennet is a 3rd-level sorcerer with 3,230 XP when his owl familiar is killed by a bugbear.  Hennet makes a successful saving throw, so he loses 300 XP, dropping him below 3,000 XP and back to 2nd level (see the Dungeon Master’s Guide for rules for losing levels). A slain or dismissed familiar cannot be replaced for a year and day.  A slain familiar can be raised from the dead just as a character can be, and it does not lose a level or a Constitution point when this happy event occurs.
A character with more than one class that grants a familiar may have only one familiar at a time.</t>
        </r>
        <r>
          <rPr>
            <b/>
            <i/>
            <sz val="12"/>
            <color indexed="81"/>
            <rFont val="Times New Roman"/>
            <family val="1"/>
          </rPr>
          <t xml:space="preserve">
</t>
        </r>
        <r>
          <rPr>
            <sz val="12"/>
            <color indexed="81"/>
            <rFont val="Times New Roman"/>
            <family val="1"/>
          </rPr>
          <t>PHB 89</t>
        </r>
      </text>
    </comment>
    <comment ref="A4" authorId="0">
      <text>
        <r>
          <rPr>
            <sz val="12"/>
            <rFont val="Times New Roman"/>
            <family val="1"/>
          </rPr>
          <t xml:space="preserve">Choose a spellcasting class that you possess.  Your spells cast from that class are more powerful.
</t>
        </r>
        <r>
          <rPr>
            <b/>
            <sz val="12"/>
            <color indexed="81"/>
            <rFont val="Times New Roman"/>
            <family val="1"/>
          </rPr>
          <t xml:space="preserve">Prerequisite:  </t>
        </r>
        <r>
          <rPr>
            <sz val="12"/>
            <rFont val="Times New Roman"/>
            <family val="1"/>
          </rPr>
          <t xml:space="preserve">Spellcraft 4 ranks.
</t>
        </r>
        <r>
          <rPr>
            <b/>
            <sz val="12"/>
            <color indexed="81"/>
            <rFont val="Times New Roman"/>
            <family val="1"/>
          </rPr>
          <t xml:space="preserve">Benefit:  </t>
        </r>
        <r>
          <rPr>
            <sz val="12"/>
            <rFont val="Times New Roman"/>
            <family val="1"/>
          </rPr>
          <t xml:space="preserve">Your caster level for the chosen spellcasting class increases by 4.  This benefit can’t increase your caster level to higher than your Hit Dice.  However, even if you can’t
benefit from the full bonus immediately, if you later gain Hit Dice in levels of nonspellcasting classes, you might be able to apply the rest of the bonus.
For example, a human 5th-level sorcerer/3rd-level fighter who selects this feat would increase his sorcerer caster level from 5th to 8th (since he has 8 Hit Dice). If he later gained a fighter level, he would gain the remainder of the bonus and his sorcerer caster level would become 9th (since he now has 9 Hit Dice).
A character with two or more spellcasting classes (such as a bard/sorcerer or a ranger/ druid) must choose which class gains the feat’s effect.
This feat does not affect your spells per day or spells known.  It increases your caster level only, which would help you penetrate spell resistance and increase the duration and other effects of your spells.
</t>
        </r>
        <r>
          <rPr>
            <b/>
            <sz val="12"/>
            <color indexed="81"/>
            <rFont val="Times New Roman"/>
            <family val="1"/>
          </rPr>
          <t xml:space="preserve">Special:  </t>
        </r>
        <r>
          <rPr>
            <sz val="12"/>
            <rFont val="Times New Roman"/>
            <family val="1"/>
          </rPr>
          <t>You may select this feat multiple times.  Each time you choose it, you must apply it to a different spellcasting class.  For instance, a 4th-level cleric/5th-level wizard who had selected this feat twice would cast cleric spells as an 8th-level caster and wizard spells as a 9th-level caster.
Complete Arcane 82</t>
        </r>
      </text>
    </comment>
    <comment ref="C10" authorId="0">
      <text>
        <r>
          <rPr>
            <sz val="12"/>
            <rFont val="Times New Roman"/>
            <family val="1"/>
          </rPr>
          <t>At 1st level, your caster level for all arcane spells increases by 1. It increases again at 4th level, 7th level, and 10th level (to a maximum of +4).
Complete Mage 78</t>
        </r>
      </text>
    </comment>
    <comment ref="C11" authorId="0">
      <text>
        <r>
          <rPr>
            <sz val="12"/>
            <rFont val="Times New Roman"/>
            <family val="1"/>
          </rPr>
          <t>Starting at 3rd level, you can choose to sacrifice a spell or spell slot from one of your classes to apply the effect of a metamagic feat that you know to a spell cast using another arcane class.  (For instance, you could sacrifice a sorcerer slot to apply a metamagic effect to a wizard spell.)  This sacrificed spell or slot is lost (just as if you had cast the spell) in addition to the spell you are actually casting.
The level of the spell to be augmented can’t exceed 1/2 your class level.  For example, when you first gain this ability, you can only apply a metamagic effect to 1st-level spells.  A 10th-level ultimate magus can affect spells of 5th level or lower.
The level of the spell slot sacrificed must equal or exceed the spell level adjustment of the metamagic feat.  To empower a spell, for example, you would have to spend a 2nd-level or higher spell. You can’t use this ability to augment a spell already affected by a metamagic feat.
You can use this ability a number of times per day equal to 3 + 1/2 your class level.
Complete Mage 78</t>
        </r>
      </text>
    </comment>
  </commentList>
</comments>
</file>

<file path=xl/comments5.xml><?xml version="1.0" encoding="utf-8"?>
<comments xmlns="http://schemas.openxmlformats.org/spreadsheetml/2006/main">
  <authors>
    <author>Alexis Álvarez</author>
  </authors>
  <commentList>
    <comment ref="D10" authorId="0">
      <text>
        <r>
          <rPr>
            <sz val="12"/>
            <color indexed="81"/>
            <rFont val="Times New Roman"/>
            <family val="1"/>
          </rPr>
          <t>Balance, Climb, Escape Artist, Hide, Jump, Move Silently, Sleight of Hand, Tumble.</t>
        </r>
      </text>
    </comment>
    <comment ref="K11" authorId="0">
      <text>
        <r>
          <rPr>
            <b/>
            <sz val="12"/>
            <color indexed="81"/>
            <rFont val="Times New Roman"/>
            <family val="1"/>
          </rPr>
          <t xml:space="preserve">Price (Item Level):  </t>
        </r>
        <r>
          <rPr>
            <sz val="12"/>
            <color indexed="81"/>
            <rFont val="Times New Roman"/>
            <family val="1"/>
          </rPr>
          <t xml:space="preserve">250 gp (2nd) (least), 1,000 gp (4th) (lesser), or 3,000 gp (7th) (greater)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
This sea-green crystal always feels moist to the touch.
A crystal of aquatic action aids the wearer while underwater.
</t>
        </r>
        <r>
          <rPr>
            <b/>
            <sz val="12"/>
            <color indexed="81"/>
            <rFont val="Times New Roman"/>
            <family val="1"/>
          </rPr>
          <t xml:space="preserve">Least:  </t>
        </r>
        <r>
          <rPr>
            <sz val="12"/>
            <color indexed="81"/>
            <rFont val="Times New Roman"/>
            <family val="1"/>
          </rPr>
          <t xml:space="preserve">Any armor bearing this augment crystal does not impose an armor check penalty on your Swim checks.
</t>
        </r>
        <r>
          <rPr>
            <b/>
            <sz val="12"/>
            <color indexed="81"/>
            <rFont val="Times New Roman"/>
            <family val="1"/>
          </rPr>
          <t xml:space="preserve">Lesser:  </t>
        </r>
        <r>
          <rPr>
            <sz val="12"/>
            <color indexed="81"/>
            <rFont val="Times New Roman"/>
            <family val="1"/>
          </rPr>
          <t xml:space="preserve">As the least crystal, and you also gain a Swim speed equal to one-half your land speed (round down to the next 5-foot increment).
</t>
        </r>
        <r>
          <rPr>
            <b/>
            <sz val="12"/>
            <color indexed="81"/>
            <rFont val="Times New Roman"/>
            <family val="1"/>
          </rPr>
          <t xml:space="preserve">Greater:  </t>
        </r>
        <r>
          <rPr>
            <sz val="12"/>
            <color indexed="81"/>
            <rFont val="Times New Roman"/>
            <family val="1"/>
          </rPr>
          <t xml:space="preserve">As the lesser crystal, and you also take no penalties on attacks or movement while underwater (as if under the effect of freedom of movement) and you can breathe water as easily as air.
</t>
        </r>
        <r>
          <rPr>
            <b/>
            <sz val="12"/>
            <color indexed="81"/>
            <rFont val="Times New Roman"/>
            <family val="1"/>
          </rPr>
          <t xml:space="preserve">Prerequisites:  </t>
        </r>
        <r>
          <rPr>
            <sz val="12"/>
            <color indexed="81"/>
            <rFont val="Times New Roman"/>
            <family val="1"/>
          </rPr>
          <t xml:space="preserve">Craft Magic Arms and Armor, freedom of movement, water breathing.
</t>
        </r>
        <r>
          <rPr>
            <b/>
            <sz val="12"/>
            <color indexed="81"/>
            <rFont val="Times New Roman"/>
            <family val="1"/>
          </rPr>
          <t xml:space="preserve">Cost to Create:  </t>
        </r>
        <r>
          <rPr>
            <sz val="12"/>
            <color indexed="81"/>
            <rFont val="Times New Roman"/>
            <family val="1"/>
          </rPr>
          <t>125 gp, 10 XP, 1 day (least); 500 gp, 40 XP, 1 day (lesser); 1,500 gp, 120 XP, 3 days (greater).
MIC 77 - 78</t>
        </r>
      </text>
    </comment>
    <comment ref="F22" authorId="0">
      <text>
        <r>
          <rPr>
            <sz val="12"/>
            <color indexed="81"/>
            <rFont val="Times New Roman"/>
            <family val="1"/>
          </rPr>
          <t>The wielder can cast up to three spells per day that are extended as though using the Extend Spell feat.
Strong (no school); CL 17th; Craft Rod, Extend Spell; Price 3,000 gp (lesser), 11,000 gp (normal), 24,500 gp (greater).
DMG 236</t>
        </r>
      </text>
    </comment>
    <comment ref="F23" authorId="0">
      <text>
        <r>
          <rPr>
            <sz val="12"/>
            <color indexed="81"/>
            <rFont val="Times New Roman"/>
            <family val="1"/>
          </rPr>
          <t>The wielder can cast up to three spells per day without verbal components as though using the Silent Spell feat.
Strong (no school); CL 17th; Craft Rod, Silent Spell; Price 3,000 gp (lesser), 11,000 gp (normal), 24,500 gp (greater).
DMG 236</t>
        </r>
      </text>
    </comment>
    <comment ref="F24" authorId="0">
      <text>
        <r>
          <rPr>
            <b/>
            <sz val="12"/>
            <color indexed="81"/>
            <rFont val="Times New Roman"/>
            <family val="1"/>
          </rPr>
          <t xml:space="preserve">Price (Item Level):  </t>
        </r>
        <r>
          <rPr>
            <sz val="12"/>
            <color indexed="81"/>
            <rFont val="Times New Roman"/>
            <family val="1"/>
          </rPr>
          <t xml:space="preserve">2,000 gp (6th)
</t>
        </r>
        <r>
          <rPr>
            <b/>
            <sz val="12"/>
            <color indexed="81"/>
            <rFont val="Times New Roman"/>
            <family val="1"/>
          </rPr>
          <t xml:space="preserve">Body Slot:  </t>
        </r>
        <r>
          <rPr>
            <sz val="12"/>
            <color indexed="81"/>
            <rFont val="Times New Roman"/>
            <family val="1"/>
          </rPr>
          <t xml:space="preserve">Throat
</t>
        </r>
        <r>
          <rPr>
            <b/>
            <sz val="12"/>
            <color indexed="81"/>
            <rFont val="Times New Roman"/>
            <family val="1"/>
          </rPr>
          <t xml:space="preserve">Caster Level:  </t>
        </r>
        <r>
          <rPr>
            <sz val="12"/>
            <color indexed="81"/>
            <rFont val="Times New Roman"/>
            <family val="1"/>
          </rPr>
          <t xml:space="preserve">11th
</t>
        </r>
        <r>
          <rPr>
            <b/>
            <sz val="12"/>
            <color indexed="81"/>
            <rFont val="Times New Roman"/>
            <family val="1"/>
          </rPr>
          <t xml:space="preserve">Aura:  </t>
        </r>
        <r>
          <rPr>
            <sz val="12"/>
            <color indexed="81"/>
            <rFont val="Times New Roman"/>
            <family val="1"/>
          </rPr>
          <t xml:space="preserve">Moderate; (DC 20) abjuration
</t>
        </r>
        <r>
          <rPr>
            <b/>
            <sz val="12"/>
            <color indexed="81"/>
            <rFont val="Times New Roman"/>
            <family val="1"/>
          </rPr>
          <t xml:space="preserve">Activation:  </t>
        </r>
        <r>
          <rPr>
            <sz val="12"/>
            <color indexed="81"/>
            <rFont val="Times New Roman"/>
            <family val="1"/>
          </rPr>
          <t xml:space="preserve">Immediate (command)
</t>
        </r>
        <r>
          <rPr>
            <b/>
            <sz val="12"/>
            <color indexed="81"/>
            <rFont val="Times New Roman"/>
            <family val="1"/>
          </rPr>
          <t xml:space="preserve">Weight:  </t>
        </r>
        <r>
          <rPr>
            <sz val="12"/>
            <color indexed="81"/>
            <rFont val="Times New Roman"/>
            <family val="1"/>
          </rPr>
          <t>—
Exotic and arcane symbols circumscribe this scarab-shaped brooch.
You can activate a spellsink scarab whenever you would take hit point damage from a spell or psionic power.  A scarab has 3 charges, which are renewed each day at dawn.  Spending 1 or more charges reduces the damage dealt to you by the spell or power (to a minimum of 0 points of damage).
1 charge:  Reduce damage by 2d6 points.
2 charge:  Reduce damage by 3d6 points.
3 charges: Reduce damage by 4d6 points.
MIC 138</t>
        </r>
      </text>
    </comment>
  </commentList>
</comments>
</file>

<file path=xl/comments6.xml><?xml version="1.0" encoding="utf-8"?>
<comments xmlns="http://schemas.openxmlformats.org/spreadsheetml/2006/main">
  <authors>
    <author>Alexis Álvarez</author>
  </authors>
  <commentList>
    <comment ref="A5" authorId="0">
      <text>
        <r>
          <rPr>
            <b/>
            <sz val="12"/>
            <color indexed="81"/>
            <rFont val="Times New Roman"/>
            <family val="1"/>
          </rPr>
          <t xml:space="preserve">Price (Item Level):  </t>
        </r>
        <r>
          <rPr>
            <sz val="12"/>
            <color indexed="81"/>
            <rFont val="Times New Roman"/>
            <family val="1"/>
          </rPr>
          <t xml:space="preserve">750 gp (3rd)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1 lb.
This broad leather belt is studded with three moonstones.
While wearing a healing belt, you gain a +2 competence bonus on Heal checks.
This is a continuous effect and requires no activation.
In addition, the belt has 3 charges, which are renewed each day at dawn.
Spending 1 or more charges allows you to channel positive energy and heal damage with a touch. (You can also use this ability to harm undead, dealing them an equivalent amount of damage instead.)
1 charge:  Heals 2d8 points of damage.
2 charges:  Heals 3d8 points of damage.
3 charges:  Heals 4d8 points of damage.
Prerequisites:  Craft Wondrous Item, cure moderate wounds.
Cost to Create:  500 gp, 40 XP, 1 day.
MIC 110</t>
        </r>
      </text>
    </comment>
    <comment ref="A7" authorId="0">
      <text>
        <r>
          <rPr>
            <sz val="12"/>
            <color indexed="81"/>
            <rFont val="Times New Roman"/>
            <family val="1"/>
          </rPr>
          <t>The wearer’s arcane spells per day are doubled for one specific spell level.  A ring of wizardry I doubles 1st-level spells, a ring of wizardry II doubles 2nd-level spells, a ring of wizardry III doubles 3rd-level spells, and a ring of wizardry IV doubles 4th-level spells.  Bonus spells from high ability scores or school specialization are not doubled.
DMG 233</t>
        </r>
      </text>
    </comment>
  </commentList>
</comments>
</file>

<file path=xl/sharedStrings.xml><?xml version="1.0" encoding="utf-8"?>
<sst xmlns="http://schemas.openxmlformats.org/spreadsheetml/2006/main" count="992" uniqueCount="383">
  <si>
    <t>Race:</t>
  </si>
  <si>
    <t>Sex:</t>
  </si>
  <si>
    <t>Strength:</t>
  </si>
  <si>
    <t>Dexterity:</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</si>
  <si>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</si>
  <si>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</si>
  <si>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</si>
  <si>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</si>
  <si>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</si>
  <si>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</si>
  <si>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</si>
  <si>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</si>
  <si>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</si>
  <si>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</si>
  <si>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</si>
  <si>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</si>
  <si>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</si>
  <si>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</si>
  <si>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</si>
  <si>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</si>
  <si>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</si>
  <si>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</si>
  <si>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</si>
  <si>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</si>
  <si>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</si>
  <si>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</si>
  <si>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</si>
  <si>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</si>
  <si>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</si>
  <si>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</si>
  <si>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</si>
  <si>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</si>
  <si>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</si>
  <si>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</si>
  <si>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</si>
  <si>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</si>
  <si>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</si>
  <si>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</si>
  <si>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</si>
  <si>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</si>
  <si>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</si>
  <si>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</si>
  <si>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</si>
  <si>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</si>
  <si>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</si>
  <si>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</si>
  <si>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</si>
  <si>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</si>
  <si>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</si>
  <si>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</si>
  <si>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</si>
  <si>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</si>
  <si>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</si>
  <si>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</si>
  <si>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</si>
  <si>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</si>
  <si>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</si>
  <si>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</si>
  <si>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</si>
  <si>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</si>
  <si>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</si>
  <si>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</si>
  <si>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</si>
  <si>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</si>
  <si>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</si>
  <si>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</si>
  <si>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</si>
  <si>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</si>
  <si>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</si>
  <si>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Will</t>
  </si>
  <si>
    <t>Armor &amp; Shield</t>
  </si>
  <si>
    <t>Missiles</t>
  </si>
  <si>
    <t>Lb. Capacity:</t>
  </si>
  <si>
    <t>Lb. Carried:</t>
  </si>
  <si>
    <t>Base Speed:</t>
  </si>
  <si>
    <t>Languages</t>
  </si>
  <si>
    <t>Equipment Worn</t>
  </si>
  <si>
    <t>Item</t>
  </si>
  <si>
    <t>Effects/</t>
  </si>
  <si>
    <t>Notes</t>
  </si>
  <si>
    <t>Equipment Carried</t>
  </si>
  <si>
    <t>Check</t>
  </si>
  <si>
    <t>Arcane</t>
  </si>
  <si>
    <t>Speed</t>
  </si>
  <si>
    <t>Knowledge:  Arcana</t>
  </si>
  <si>
    <t>Sleight of Hand</t>
  </si>
  <si>
    <t>Survival</t>
  </si>
  <si>
    <t>Attack Bonus:</t>
  </si>
  <si>
    <t>Touch AC:</t>
  </si>
  <si>
    <t>Weapon Proficiencies</t>
  </si>
  <si>
    <t>Atk</t>
  </si>
  <si>
    <t>Feats</t>
  </si>
  <si>
    <t>Knowledge:  Local</t>
  </si>
  <si>
    <t>Knowledge:  The Planes</t>
  </si>
  <si>
    <t>2</t>
  </si>
  <si>
    <t>Roll</t>
  </si>
  <si>
    <t>Spell</t>
  </si>
  <si>
    <t>-</t>
  </si>
  <si>
    <t>Gnome</t>
  </si>
  <si>
    <t>Level</t>
  </si>
  <si>
    <t>DC</t>
  </si>
  <si>
    <t>Cast?</t>
  </si>
  <si>
    <t>¨</t>
  </si>
  <si>
    <t>Knowledge:  Religion</t>
  </si>
  <si>
    <t>Knowledge:  Dungeoneering</t>
  </si>
  <si>
    <t>Skill/Save</t>
  </si>
  <si>
    <t>1st</t>
  </si>
  <si>
    <t>2nd</t>
  </si>
  <si>
    <t>3rd</t>
  </si>
  <si>
    <t>4th</t>
  </si>
  <si>
    <t>5th</t>
  </si>
  <si>
    <t>6th</t>
  </si>
  <si>
    <t>7th</t>
  </si>
  <si>
    <t>Subrace:</t>
  </si>
  <si>
    <t>0th</t>
  </si>
  <si>
    <t>Dancing Lights</t>
  </si>
  <si>
    <t>Ghost Sound</t>
  </si>
  <si>
    <t>Prestidigitation</t>
  </si>
  <si>
    <t>Intelligence Bonus</t>
  </si>
  <si>
    <t>Racial Abilities</t>
  </si>
  <si>
    <t>+1 vs. kobolds &amp; goblinoids</t>
  </si>
  <si>
    <t>+4 dodge vs. Giant type</t>
  </si>
  <si>
    <t>Total Daily Spells</t>
  </si>
  <si>
    <t>Knowledge:  Archit./Engin.</t>
  </si>
  <si>
    <t>Knowledge:  History</t>
  </si>
  <si>
    <t>Flint &amp; Steel</t>
  </si>
  <si>
    <t>Scroll Case</t>
  </si>
  <si>
    <t>Initiative:</t>
  </si>
  <si>
    <t>Bludgeon</t>
  </si>
  <si>
    <t>Ranged Touch Spells</t>
  </si>
  <si>
    <t>1d3</t>
  </si>
  <si>
    <t>Gold Pieces</t>
  </si>
  <si>
    <t>Actual Speed:</t>
  </si>
  <si>
    <t>CLev</t>
  </si>
  <si>
    <t>Knowledge:  Nature</t>
  </si>
  <si>
    <t>Knowledge:  Nobility &amp; Royalty</t>
  </si>
  <si>
    <t>FF AC:</t>
  </si>
  <si>
    <t>Whisper</t>
  </si>
  <si>
    <t>Played by Bill Kmet</t>
  </si>
  <si>
    <t>Darkvision 60’</t>
  </si>
  <si>
    <t>Low-light Vision</t>
  </si>
  <si>
    <t>Kithre</t>
  </si>
  <si>
    <t>Neutral Good</t>
  </si>
  <si>
    <t>Male</t>
  </si>
  <si>
    <t>30’</t>
  </si>
  <si>
    <t>Mage Hand</t>
  </si>
  <si>
    <t>Message</t>
  </si>
  <si>
    <t>Silence (on self)</t>
  </si>
  <si>
    <t>Scribe Scroll</t>
  </si>
  <si>
    <t>Summon Familiar</t>
  </si>
  <si>
    <t>Wizard Spells</t>
  </si>
  <si>
    <t>Memorized Spells</t>
  </si>
  <si>
    <t>Detect Magic</t>
  </si>
  <si>
    <t>Acid Splash</t>
  </si>
  <si>
    <t>Light</t>
  </si>
  <si>
    <t>Shield</t>
  </si>
  <si>
    <t>Mage Armor</t>
  </si>
  <si>
    <t>Empty Vials &amp; Stoppers</t>
  </si>
  <si>
    <t>Sack</t>
  </si>
  <si>
    <t>Traveller’s Outfit</t>
  </si>
  <si>
    <t>Belt Pouch</t>
  </si>
  <si>
    <t>Backpack</t>
  </si>
  <si>
    <t>4</t>
  </si>
  <si>
    <t>8</t>
  </si>
  <si>
    <t>School</t>
  </si>
  <si>
    <t xml:space="preserve">Components </t>
  </si>
  <si>
    <t>Casting</t>
  </si>
  <si>
    <t>Range</t>
  </si>
  <si>
    <t>Duration</t>
  </si>
  <si>
    <t>Conjuration</t>
  </si>
  <si>
    <t>V S</t>
  </si>
  <si>
    <t>1 SA</t>
  </si>
  <si>
    <t>25’ + 2½’/lvl</t>
  </si>
  <si>
    <t>Instant</t>
  </si>
  <si>
    <t>Electric Jolt</t>
  </si>
  <si>
    <t>Evocation</t>
  </si>
  <si>
    <t>Transmutation</t>
  </si>
  <si>
    <t>Touch</t>
  </si>
  <si>
    <t>V S F</t>
  </si>
  <si>
    <t>100’ + 10’/lvl</t>
  </si>
  <si>
    <t>10 min/lvl</t>
  </si>
  <si>
    <t>Ray of Frost</t>
  </si>
  <si>
    <t>Abjuration</t>
  </si>
  <si>
    <t>1 minute</t>
  </si>
  <si>
    <t>V S M</t>
  </si>
  <si>
    <t>1 min/lvl</t>
  </si>
  <si>
    <t>1 rnd/lvl</t>
  </si>
  <si>
    <t>Spellbook</t>
  </si>
  <si>
    <t>Arcane Mark</t>
  </si>
  <si>
    <t>Universal</t>
  </si>
  <si>
    <t>1 rune</t>
  </si>
  <si>
    <t>Permanent</t>
  </si>
  <si>
    <t>Illusion</t>
  </si>
  <si>
    <t>1 round</t>
  </si>
  <si>
    <t>60’</t>
  </si>
  <si>
    <t>Detect Poison</t>
  </si>
  <si>
    <t>Divination</t>
  </si>
  <si>
    <t>Personal</t>
  </si>
  <si>
    <t>Flare</t>
  </si>
  <si>
    <t>V</t>
  </si>
  <si>
    <t>V M/DF</t>
  </si>
  <si>
    <t>Mending</t>
  </si>
  <si>
    <t>10’</t>
  </si>
  <si>
    <t>Open/Close</t>
  </si>
  <si>
    <t>1 hour</t>
  </si>
  <si>
    <t>Read Magic</t>
  </si>
  <si>
    <t>Resistance</t>
  </si>
  <si>
    <t>V S M/DF</t>
  </si>
  <si>
    <t>Sonic Snap</t>
  </si>
  <si>
    <t>1 hr/lvl</t>
  </si>
  <si>
    <t>Whisper Gnome Spells</t>
  </si>
  <si>
    <t>Wands, Scrolls and Potions</t>
  </si>
  <si>
    <t>Grapple, Unarmed Strike</t>
  </si>
  <si>
    <t>x2</t>
  </si>
  <si>
    <t>Value</t>
  </si>
  <si>
    <t>See Invisibility</t>
  </si>
  <si>
    <t>PHB</t>
  </si>
  <si>
    <t>Reference</t>
  </si>
  <si>
    <t>Page</t>
  </si>
  <si>
    <t>249</t>
  </si>
  <si>
    <t>Spell Compendium</t>
  </si>
  <si>
    <t>Caster Class</t>
  </si>
  <si>
    <t>Gust of Wind</t>
  </si>
  <si>
    <t>Equity on this page:</t>
  </si>
  <si>
    <t>Total Equity:</t>
  </si>
  <si>
    <t>Haste</t>
  </si>
  <si>
    <t>Silk Rope</t>
  </si>
  <si>
    <t>Grappling Hook</t>
  </si>
  <si>
    <t>Amanuensis</t>
  </si>
  <si>
    <t>Caltrops</t>
  </si>
  <si>
    <t>Launch Bolt</t>
  </si>
  <si>
    <t>Launch Item</t>
  </si>
  <si>
    <t>S</t>
  </si>
  <si>
    <t>No Light</t>
  </si>
  <si>
    <t>Book of Vile Darkness</t>
  </si>
  <si>
    <t>Repair Minor Damage</t>
  </si>
  <si>
    <t>Tome &amp; Blood</t>
  </si>
  <si>
    <t>Silent Portal</t>
  </si>
  <si>
    <t>Stick</t>
  </si>
  <si>
    <t>Unnerving Gaze</t>
  </si>
  <si>
    <t>Fortitude</t>
  </si>
  <si>
    <t>Reflex</t>
  </si>
  <si>
    <t>Healing Belt</t>
  </si>
  <si>
    <t>Potion of Invisibility</t>
  </si>
  <si>
    <t>Heward’s Handy Haversack</t>
  </si>
  <si>
    <t>Haversack Value</t>
  </si>
  <si>
    <t>% of 100-lb limit</t>
  </si>
  <si>
    <t>Metamagic Rod of Silence, Lesser</t>
  </si>
  <si>
    <t>n.a.</t>
  </si>
  <si>
    <t>Limited to 3rd- or lower-level spells</t>
  </si>
  <si>
    <t>Frayed</t>
  </si>
  <si>
    <t>Evoker</t>
  </si>
  <si>
    <t>Evoker 1</t>
  </si>
  <si>
    <t>Evoker 2</t>
  </si>
  <si>
    <t>Evoker 3</t>
  </si>
  <si>
    <t>Evoker Bonus</t>
  </si>
  <si>
    <t>Evoker Features</t>
  </si>
  <si>
    <r>
      <t>18</t>
    </r>
    <r>
      <rPr>
        <sz val="13"/>
        <rFont val="Times New Roman"/>
        <family val="1"/>
      </rPr>
      <t>/</t>
    </r>
    <r>
      <rPr>
        <sz val="13"/>
        <color indexed="51"/>
        <rFont val="Times New Roman"/>
        <family val="1"/>
      </rPr>
      <t>35</t>
    </r>
    <r>
      <rPr>
        <sz val="13"/>
        <rFont val="Times New Roman"/>
        <family val="1"/>
      </rPr>
      <t>/</t>
    </r>
    <r>
      <rPr>
        <sz val="13"/>
        <color indexed="10"/>
        <rFont val="Times New Roman"/>
        <family val="1"/>
      </rPr>
      <t>53</t>
    </r>
  </si>
  <si>
    <t>Warmage</t>
  </si>
  <si>
    <t>Master Specialist</t>
  </si>
  <si>
    <t>Ultimate Magus</t>
  </si>
  <si>
    <t>1st:  Extend Spell</t>
  </si>
  <si>
    <t>3rd:  Spell Focus (Evocation)</t>
  </si>
  <si>
    <t>Master Features</t>
  </si>
  <si>
    <t>Ultimate Features</t>
  </si>
  <si>
    <t>Skill Focus (Spellcraft)</t>
  </si>
  <si>
    <t>Arcane Spell Power +1</t>
  </si>
  <si>
    <t>Expanded Spell Knowledge (1st)</t>
  </si>
  <si>
    <t>Gnome Hammer treated as martial</t>
  </si>
  <si>
    <t>Simple Weapons</t>
  </si>
  <si>
    <t>Auran, Ignan, Giant, Goblin, Orc</t>
  </si>
  <si>
    <t>Undercommon, Abyssal</t>
  </si>
  <si>
    <t>Gnomish, Common, Draconic,</t>
  </si>
  <si>
    <t>Elvish, Aquan, Terran, Dwarven,</t>
  </si>
  <si>
    <t>Speak Language:  Abyssal</t>
  </si>
  <si>
    <t>Speak Language:  Aquan</t>
  </si>
  <si>
    <t>Speak Language:  Auran</t>
  </si>
  <si>
    <t>Speak Language:  Dwarven</t>
  </si>
  <si>
    <t>Speak Language:  Undercommon</t>
  </si>
  <si>
    <t>Speak Language:  Terran</t>
  </si>
  <si>
    <t>Speak Language:  Giant</t>
  </si>
  <si>
    <t>Speak Language:  Goblin</t>
  </si>
  <si>
    <t>Speak Language:  Ignan</t>
  </si>
  <si>
    <t>Speak Language:  Orc</t>
  </si>
  <si>
    <t>Warmage 1</t>
  </si>
  <si>
    <t>Master Specialist 1</t>
  </si>
  <si>
    <t>Ultimate Magus 1</t>
  </si>
  <si>
    <t>Ultimate Magus 2</t>
  </si>
  <si>
    <t>Craft:  [type]</t>
  </si>
  <si>
    <t>Perform:    [type]</t>
  </si>
  <si>
    <t>Profession:    [type]</t>
  </si>
  <si>
    <t>Charisma Bonus</t>
  </si>
  <si>
    <t>Warmage Spells</t>
  </si>
  <si>
    <t>Warmage Spells by Level</t>
  </si>
  <si>
    <t>Evoker Spells by Level</t>
  </si>
  <si>
    <t>6th:  Practiced Spellcaster (Warmage)</t>
  </si>
  <si>
    <t>Base</t>
  </si>
  <si>
    <t>Spell Effects</t>
  </si>
  <si>
    <t>CL</t>
  </si>
  <si>
    <t>CROSS-CLASS SKILL</t>
  </si>
  <si>
    <t>Daily Slots</t>
  </si>
  <si>
    <t>Magic Missile</t>
  </si>
  <si>
    <t>Unseen Servant</t>
  </si>
  <si>
    <t>Greater Mage Hand</t>
  </si>
  <si>
    <t>Obscuring Mist</t>
  </si>
  <si>
    <t>Tenser’s Floating Disc</t>
  </si>
  <si>
    <t>Grease</t>
  </si>
  <si>
    <t>Flaming Sphere</t>
  </si>
  <si>
    <t>Glitterdust</t>
  </si>
  <si>
    <t>Invisibility</t>
  </si>
  <si>
    <t>Fireball</t>
  </si>
  <si>
    <t>Wind Wall</t>
  </si>
  <si>
    <t>Dispel Magic</t>
  </si>
  <si>
    <t>Fly</t>
  </si>
  <si>
    <t>Slow</t>
  </si>
  <si>
    <t>Stinking Cloud</t>
  </si>
  <si>
    <t>Cat’s Grace</t>
  </si>
  <si>
    <t>Mirror Image</t>
  </si>
  <si>
    <t>Resist Energy</t>
  </si>
  <si>
    <t>Scorching Ray</t>
  </si>
  <si>
    <t>Protection from Arrows</t>
  </si>
  <si>
    <t>Summon Monster II</t>
  </si>
  <si>
    <t>Mount</t>
  </si>
  <si>
    <t>Enlarge Person</t>
  </si>
  <si>
    <t>Reduce Person</t>
  </si>
  <si>
    <t>Expeditious Retreat</t>
  </si>
  <si>
    <t>Comprehend Languages</t>
  </si>
  <si>
    <t>V S F/DF</t>
  </si>
  <si>
    <t>Magic Circle vs. Evil</t>
  </si>
  <si>
    <t>M</t>
  </si>
  <si>
    <t>10’ radius</t>
  </si>
  <si>
    <t>30’ radius</t>
  </si>
  <si>
    <t>Gedlee’s Electric Loop</t>
  </si>
  <si>
    <t>Player’s Guide to Faerûn</t>
  </si>
  <si>
    <t>Prsnl./Tch.</t>
  </si>
  <si>
    <t>V S DF</t>
  </si>
  <si>
    <t>1 FR</t>
  </si>
  <si>
    <t>Summon Monster III</t>
  </si>
  <si>
    <t>400’ + 40’/lvl</t>
  </si>
  <si>
    <t>2 hrs/lvl</t>
  </si>
  <si>
    <t>Complete Arcane</t>
  </si>
  <si>
    <t>Greater Mage Armor</t>
  </si>
  <si>
    <t>Phantom Steed</t>
  </si>
  <si>
    <t>10 minutes</t>
  </si>
  <si>
    <t>0’</t>
  </si>
  <si>
    <t>Heart of Water</t>
  </si>
  <si>
    <t>Complete Mage</t>
  </si>
  <si>
    <t>Bear’s Endurance</t>
  </si>
  <si>
    <t>Metamagic Rod of Extend, Lesser</t>
  </si>
  <si>
    <t>Spellsink Scarab</t>
  </si>
  <si>
    <t>Potion of Resist Fire</t>
  </si>
  <si>
    <t>Potion of Resist Cold</t>
  </si>
  <si>
    <t>Potion of Resist Electricity</t>
  </si>
  <si>
    <t>Potion of Resist Acid</t>
  </si>
  <si>
    <t>Scroll of Daylight</t>
  </si>
  <si>
    <t>Scroll of Dispel Magic</t>
  </si>
  <si>
    <t>Scroll of Gust of Wind</t>
  </si>
  <si>
    <t>Scroll of Clairaudience</t>
  </si>
  <si>
    <t>Scroll of Clairvoyance</t>
  </si>
  <si>
    <t>Scroll of See Invisibility</t>
  </si>
  <si>
    <t>Sonic Blast</t>
  </si>
  <si>
    <t>Blast of Force</t>
  </si>
  <si>
    <t>Lightning Bolt</t>
  </si>
  <si>
    <t>120’</t>
  </si>
  <si>
    <t>Dagger</t>
  </si>
  <si>
    <t>19-20, x2</t>
  </si>
  <si>
    <t>Prcg/Slsh</t>
  </si>
  <si>
    <t>SF</t>
  </si>
  <si>
    <t>Ultimate Magus 3</t>
  </si>
  <si>
    <t>Augmented Casting</t>
  </si>
  <si>
    <t>Arcane Spell Power +1 included above</t>
  </si>
  <si>
    <t>Heart of Earth</t>
  </si>
  <si>
    <t>Vortex of Teeth</t>
  </si>
  <si>
    <t>+2 vs. evil</t>
  </si>
  <si>
    <t>þ</t>
  </si>
  <si>
    <t>Scroll of Dimensional Door</t>
  </si>
  <si>
    <t>bonus</t>
  </si>
  <si>
    <t>Ring of Wizardry I</t>
  </si>
  <si>
    <t>Scroll of Draconic Might</t>
  </si>
  <si>
    <t>Spell Compendium 72</t>
  </si>
  <si>
    <t>Scroll of Fireball</t>
  </si>
  <si>
    <t>Ring of Fire Resistance, Minor</t>
  </si>
  <si>
    <t>Resist Fire 10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</si>
</sst>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4">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sz val="12"/>
      <name val="Times New Roman"/>
      <family val="1"/>
      <charset val="1"/>
    </font>
    <font>
      <b/>
      <sz val="13"/>
      <color rgb="FF00CC00"/>
      <name val="Times New Roman"/>
      <family val="1"/>
    </font>
    <font>
      <sz val="13"/>
      <color rgb="FF0000FF"/>
      <name val="Times New Roman"/>
      <family val="1"/>
    </font>
    <font>
      <b/>
      <sz val="12"/>
      <color indexed="81"/>
      <name val="Times New Roman"/>
      <family val="1"/>
    </font>
    <font>
      <i/>
      <sz val="18"/>
      <color indexed="53"/>
      <name val="Times New Roman"/>
      <family val="1"/>
    </font>
    <font>
      <b/>
      <sz val="13"/>
      <color rgb="FF0000FF"/>
      <name val="Times New Roman"/>
      <family val="1"/>
    </font>
    <font>
      <i/>
      <sz val="22"/>
      <color rgb="FFFFC000"/>
      <name val="Times New Roman"/>
      <family val="1"/>
    </font>
    <font>
      <b/>
      <sz val="13"/>
      <color rgb="FFFFC000"/>
      <name val="Times New Roman"/>
      <family val="1"/>
    </font>
    <font>
      <sz val="13"/>
      <color rgb="FFFFC000"/>
      <name val="Times New Roman"/>
      <family val="1"/>
    </font>
    <font>
      <i/>
      <sz val="18"/>
      <color rgb="FF7030A0"/>
      <name val="Times New Roman"/>
      <family val="1"/>
    </font>
    <font>
      <b/>
      <sz val="12"/>
      <color rgb="FFFFC000"/>
      <name val="Times New Roman"/>
      <family val="1"/>
    </font>
    <font>
      <sz val="12"/>
      <color rgb="FFFFC000"/>
      <name val="Times New Roman"/>
      <family val="1"/>
    </font>
    <font>
      <b/>
      <sz val="13"/>
      <color rgb="FF00B050"/>
      <name val="Times New Roman"/>
      <family val="1"/>
    </font>
    <font>
      <b/>
      <i/>
      <sz val="12"/>
      <color indexed="81"/>
      <name val="Times New Roman"/>
      <family val="1"/>
    </font>
    <font>
      <i/>
      <sz val="18"/>
      <color indexed="20"/>
      <name val="Times New Roman"/>
      <family val="1"/>
    </font>
    <font>
      <i/>
      <sz val="12"/>
      <color indexed="81"/>
      <name val="Times New Roman"/>
      <family val="1"/>
    </font>
    <font>
      <b/>
      <sz val="13"/>
      <color rgb="FFFF0000"/>
      <name val="Times New Roman"/>
      <family val="1"/>
    </font>
    <font>
      <b/>
      <sz val="13"/>
      <color rgb="FF7030A0"/>
      <name val="Times New Roman"/>
      <family val="1"/>
    </font>
    <font>
      <i/>
      <sz val="18"/>
      <color indexed="10"/>
      <name val="Times New Roman"/>
      <family val="1"/>
    </font>
    <font>
      <i/>
      <sz val="18"/>
      <color rgb="FFFFC000"/>
      <name val="Times New Roman"/>
      <family val="1"/>
    </font>
    <font>
      <i/>
      <sz val="18"/>
      <color indexed="57"/>
      <name val="Times New Roman"/>
      <family val="1"/>
    </font>
    <font>
      <i/>
      <sz val="12"/>
      <color rgb="FFFF0000"/>
      <name val="Times New Roman"/>
      <family val="1"/>
    </font>
    <font>
      <b/>
      <sz val="12"/>
      <color rgb="FFFF0000"/>
      <name val="Times New Roman"/>
      <family val="1"/>
    </font>
    <font>
      <i/>
      <sz val="12"/>
      <color rgb="FF7030A0"/>
      <name val="Times New Roman"/>
      <family val="1"/>
    </font>
    <font>
      <sz val="12"/>
      <name val="Wingdings"/>
      <charset val="2"/>
    </font>
    <font>
      <b/>
      <sz val="12"/>
      <color theme="0"/>
      <name val="Times New Roman"/>
      <family val="1"/>
    </font>
    <font>
      <b/>
      <sz val="12"/>
      <color rgb="FF7030A0"/>
      <name val="Times New Roman"/>
      <family val="1"/>
    </font>
  </fonts>
  <fills count="18">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7030A0"/>
        <bgColor indexed="64"/>
      </patternFill>
    </fill>
    <fill>
      <patternFill patternType="solid">
        <fgColor theme="0" tint="-4.9989318521683403E-2"/>
        <bgColor indexed="64"/>
      </patternFill>
    </fill>
    <fill>
      <patternFill patternType="solid">
        <fgColor indexed="46"/>
        <bgColor indexed="64"/>
      </patternFill>
    </fill>
    <fill>
      <patternFill patternType="solid">
        <fgColor indexed="42"/>
        <bgColor indexed="64"/>
      </patternFill>
    </fill>
    <fill>
      <patternFill patternType="solid">
        <fgColor rgb="FFFFFF00"/>
        <bgColor indexed="64"/>
      </patternFill>
    </fill>
    <fill>
      <patternFill patternType="solid">
        <fgColor rgb="FFFFC000"/>
        <bgColor indexed="64"/>
      </patternFill>
    </fill>
    <fill>
      <patternFill patternType="solid">
        <fgColor theme="7" tint="0.59999389629810485"/>
        <bgColor indexed="64"/>
      </patternFill>
    </fill>
    <fill>
      <patternFill patternType="solid">
        <fgColor rgb="FF00FF00"/>
        <bgColor indexed="64"/>
      </patternFill>
    </fill>
  </fills>
  <borders count="146">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double">
        <color indexed="64"/>
      </left>
      <right style="thin">
        <color indexed="64"/>
      </right>
      <top style="thin">
        <color indexed="64"/>
      </top>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thin">
        <color indexed="64"/>
      </left>
      <right style="double">
        <color indexed="64"/>
      </right>
      <top style="thin">
        <color indexed="64"/>
      </top>
      <bottom/>
      <diagonal/>
    </border>
    <border>
      <left style="double">
        <color indexed="64"/>
      </left>
      <right style="hair">
        <color indexed="64"/>
      </right>
      <top style="hair">
        <color indexed="64"/>
      </top>
      <bottom style="hair">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double">
        <color indexed="64"/>
      </left>
      <right/>
      <top style="double">
        <color indexed="64"/>
      </top>
      <bottom style="thick">
        <color rgb="FF009900"/>
      </bottom>
      <diagonal/>
    </border>
    <border>
      <left/>
      <right/>
      <top style="double">
        <color indexed="64"/>
      </top>
      <bottom style="thick">
        <color rgb="FF009900"/>
      </bottom>
      <diagonal/>
    </border>
    <border>
      <left style="double">
        <color indexed="64"/>
      </left>
      <right style="double">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medium">
        <color auto="1"/>
      </right>
      <top style="double">
        <color auto="1"/>
      </top>
      <bottom style="thin">
        <color auto="1"/>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medium">
        <color indexed="64"/>
      </right>
      <top style="double">
        <color indexed="64"/>
      </top>
      <bottom style="thin">
        <color indexed="64"/>
      </bottom>
      <diagonal/>
    </border>
    <border>
      <left style="double">
        <color indexed="64"/>
      </left>
      <right/>
      <top style="thin">
        <color indexed="64"/>
      </top>
      <bottom/>
      <diagonal/>
    </border>
    <border>
      <left style="double">
        <color indexed="64"/>
      </left>
      <right style="double">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top style="double">
        <color indexed="64"/>
      </top>
      <bottom style="medium">
        <color indexed="64"/>
      </bottom>
      <diagonal/>
    </border>
    <border>
      <left/>
      <right/>
      <top style="thin">
        <color indexed="64"/>
      </top>
      <bottom/>
      <diagonal/>
    </border>
    <border>
      <left/>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hair">
        <color indexed="64"/>
      </right>
      <top style="medium">
        <color indexed="64"/>
      </top>
      <bottom style="hair">
        <color indexed="64"/>
      </bottom>
      <diagonal/>
    </border>
    <border>
      <left style="hair">
        <color indexed="64"/>
      </left>
      <right style="hair">
        <color indexed="64"/>
      </right>
      <top style="hair">
        <color indexed="64"/>
      </top>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auto="1"/>
      </left>
      <right style="thin">
        <color auto="1"/>
      </right>
      <top style="double">
        <color auto="1"/>
      </top>
      <bottom style="thin">
        <color indexed="64"/>
      </bottom>
      <diagonal/>
    </border>
    <border>
      <left/>
      <right style="medium">
        <color auto="1"/>
      </right>
      <top style="thin">
        <color indexed="64"/>
      </top>
      <bottom style="double">
        <color indexed="64"/>
      </bottom>
      <diagonal/>
    </border>
    <border>
      <left style="double">
        <color indexed="64"/>
      </left>
      <right style="hair">
        <color indexed="64"/>
      </right>
      <top style="hair">
        <color indexed="64"/>
      </top>
      <bottom/>
      <diagonal/>
    </border>
    <border>
      <left style="hair">
        <color indexed="64"/>
      </left>
      <right style="double">
        <color indexed="64"/>
      </right>
      <top style="hair">
        <color indexed="64"/>
      </top>
      <bottom/>
      <diagonal/>
    </border>
    <border>
      <left style="thin">
        <color indexed="64"/>
      </left>
      <right style="double">
        <color indexed="64"/>
      </right>
      <top style="hair">
        <color indexed="64"/>
      </top>
      <bottom style="double">
        <color indexed="64"/>
      </bottom>
      <diagonal/>
    </border>
    <border>
      <left/>
      <right style="double">
        <color indexed="64"/>
      </right>
      <top style="double">
        <color indexed="64"/>
      </top>
      <bottom style="thick">
        <color rgb="FF009900"/>
      </bottom>
      <diagonal/>
    </border>
    <border>
      <left style="double">
        <color indexed="64"/>
      </left>
      <right style="double">
        <color indexed="64"/>
      </right>
      <top style="thin">
        <color indexed="64"/>
      </top>
      <bottom/>
      <diagonal/>
    </border>
    <border>
      <left style="double">
        <color indexed="64"/>
      </left>
      <right/>
      <top style="hair">
        <color indexed="64"/>
      </top>
      <bottom/>
      <diagonal/>
    </border>
    <border>
      <left/>
      <right/>
      <top style="hair">
        <color indexed="64"/>
      </top>
      <bottom/>
      <diagonal/>
    </border>
    <border>
      <left style="thin">
        <color indexed="64"/>
      </left>
      <right/>
      <top style="hair">
        <color indexed="64"/>
      </top>
      <bottom/>
      <diagonal/>
    </border>
    <border>
      <left/>
      <right style="double">
        <color indexed="64"/>
      </right>
      <top style="hair">
        <color indexed="64"/>
      </top>
      <bottom/>
      <diagonal/>
    </border>
    <border>
      <left style="thick">
        <color indexed="64"/>
      </left>
      <right style="thick">
        <color indexed="64"/>
      </right>
      <top style="thick">
        <color indexed="64"/>
      </top>
      <bottom style="medium">
        <color indexed="64"/>
      </bottom>
      <diagonal/>
    </border>
    <border>
      <left style="thick">
        <color indexed="64"/>
      </left>
      <right style="thick">
        <color indexed="64"/>
      </right>
      <top style="medium">
        <color indexed="64"/>
      </top>
      <bottom style="hair">
        <color indexed="64"/>
      </bottom>
      <diagonal/>
    </border>
    <border>
      <left style="thick">
        <color indexed="64"/>
      </left>
      <right style="thick">
        <color indexed="64"/>
      </right>
      <top style="hair">
        <color indexed="64"/>
      </top>
      <bottom style="hair">
        <color indexed="64"/>
      </bottom>
      <diagonal/>
    </border>
    <border>
      <left style="thick">
        <color indexed="64"/>
      </left>
      <right style="thick">
        <color indexed="64"/>
      </right>
      <top style="hair">
        <color indexed="64"/>
      </top>
      <bottom style="thick">
        <color indexed="64"/>
      </bottom>
      <diagonal/>
    </border>
    <border>
      <left style="thick">
        <color indexed="64"/>
      </left>
      <right style="thick">
        <color indexed="64"/>
      </right>
      <top style="hair">
        <color indexed="64"/>
      </top>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double">
        <color indexed="64"/>
      </right>
      <top/>
      <bottom style="hair">
        <color indexed="64"/>
      </bottom>
      <diagonal/>
    </border>
    <border>
      <left style="double">
        <color indexed="64"/>
      </left>
      <right style="thin">
        <color indexed="64"/>
      </right>
      <top style="thin">
        <color auto="1"/>
      </top>
      <bottom style="hair">
        <color indexed="64"/>
      </bottom>
      <diagonal/>
    </border>
    <border>
      <left/>
      <right/>
      <top style="thin">
        <color auto="1"/>
      </top>
      <bottom style="hair">
        <color indexed="64"/>
      </bottom>
      <diagonal/>
    </border>
    <border>
      <left style="thin">
        <color indexed="64"/>
      </left>
      <right/>
      <top style="thin">
        <color auto="1"/>
      </top>
      <bottom style="hair">
        <color indexed="64"/>
      </bottom>
      <diagonal/>
    </border>
    <border>
      <left/>
      <right style="double">
        <color indexed="64"/>
      </right>
      <top style="thin">
        <color auto="1"/>
      </top>
      <bottom style="hair">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thin">
        <color indexed="64"/>
      </left>
      <right style="thin">
        <color indexed="64"/>
      </right>
      <top style="hair">
        <color indexed="64"/>
      </top>
      <bottom/>
      <diagonal/>
    </border>
    <border>
      <left style="double">
        <color indexed="64"/>
      </left>
      <right style="double">
        <color indexed="64"/>
      </right>
      <top style="hair">
        <color indexed="64"/>
      </top>
      <bottom/>
      <diagonal/>
    </border>
    <border>
      <left style="hair">
        <color indexed="64"/>
      </left>
      <right/>
      <top style="hair">
        <color indexed="64"/>
      </top>
      <bottom/>
      <diagonal/>
    </border>
  </borders>
  <cellStyleXfs count="11">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6" fillId="0" borderId="0"/>
    <xf numFmtId="0" fontId="2" fillId="0" borderId="0"/>
    <xf numFmtId="0" fontId="37" fillId="0" borderId="0"/>
    <xf numFmtId="0" fontId="1" fillId="0" borderId="0"/>
    <xf numFmtId="0" fontId="36" fillId="0" borderId="0" applyFill="0" applyBorder="0"/>
    <xf numFmtId="0" fontId="2" fillId="0" borderId="0"/>
    <xf numFmtId="9" fontId="2" fillId="0" borderId="0" applyFont="0" applyFill="0" applyBorder="0" applyAlignment="0" applyProtection="0"/>
  </cellStyleXfs>
  <cellXfs count="515">
    <xf numFmtId="0" fontId="0" fillId="0" borderId="0" xfId="0"/>
    <xf numFmtId="0" fontId="12" fillId="3" borderId="77" xfId="0" applyFont="1" applyFill="1" applyBorder="1" applyAlignment="1">
      <alignment horizontal="centerContinuous" vertical="center"/>
    </xf>
    <xf numFmtId="0" fontId="12" fillId="3" borderId="36" xfId="0" applyFont="1" applyFill="1" applyBorder="1" applyAlignment="1">
      <alignment horizontal="center" vertical="center"/>
    </xf>
    <xf numFmtId="0" fontId="12" fillId="3" borderId="36" xfId="0" applyFont="1" applyFill="1" applyBorder="1" applyAlignment="1">
      <alignment horizontal="center" vertical="center" wrapText="1"/>
    </xf>
    <xf numFmtId="0" fontId="12" fillId="3" borderId="36" xfId="0" applyNumberFormat="1" applyFont="1" applyFill="1" applyBorder="1" applyAlignment="1">
      <alignment horizontal="center" vertical="center" wrapText="1"/>
    </xf>
    <xf numFmtId="0" fontId="44" fillId="10" borderId="35" xfId="0" applyNumberFormat="1" applyFont="1" applyFill="1" applyBorder="1" applyAlignment="1">
      <alignment horizontal="center" vertical="center" wrapText="1"/>
    </xf>
    <xf numFmtId="0" fontId="12" fillId="3" borderId="78" xfId="0" applyFont="1" applyFill="1" applyBorder="1" applyAlignment="1">
      <alignment horizontal="center" vertical="center"/>
    </xf>
    <xf numFmtId="0" fontId="4" fillId="0" borderId="0" xfId="0" applyFont="1" applyBorder="1" applyAlignment="1">
      <alignment vertical="center"/>
    </xf>
    <xf numFmtId="0" fontId="2" fillId="8" borderId="84" xfId="0" applyFont="1" applyFill="1" applyBorder="1" applyAlignment="1">
      <alignment horizontal="center" vertical="center"/>
    </xf>
    <xf numFmtId="0" fontId="2" fillId="8" borderId="85" xfId="0" applyFont="1" applyFill="1" applyBorder="1" applyAlignment="1">
      <alignment horizontal="center" vertical="center"/>
    </xf>
    <xf numFmtId="0" fontId="2" fillId="8" borderId="85" xfId="0" quotePrefix="1" applyFont="1" applyFill="1" applyBorder="1" applyAlignment="1">
      <alignment horizontal="center" vertical="center" wrapText="1"/>
    </xf>
    <xf numFmtId="49" fontId="2" fillId="8" borderId="85" xfId="2" applyNumberFormat="1" applyFont="1" applyFill="1" applyBorder="1" applyAlignment="1">
      <alignment horizontal="center" vertical="center"/>
    </xf>
    <xf numFmtId="0" fontId="2" fillId="8" borderId="85" xfId="0" applyFont="1" applyFill="1" applyBorder="1" applyAlignment="1">
      <alignment horizontal="center" vertical="center" shrinkToFit="1"/>
    </xf>
    <xf numFmtId="164" fontId="2" fillId="8" borderId="85" xfId="0" applyNumberFormat="1" applyFont="1" applyFill="1" applyBorder="1" applyAlignment="1">
      <alignment horizontal="center" vertical="center"/>
    </xf>
    <xf numFmtId="0" fontId="5" fillId="8" borderId="87" xfId="0" applyFont="1" applyFill="1" applyBorder="1" applyAlignment="1">
      <alignment horizontal="center" vertical="center"/>
    </xf>
    <xf numFmtId="1" fontId="48" fillId="10" borderId="52" xfId="0" applyNumberFormat="1" applyFont="1" applyFill="1" applyBorder="1" applyAlignment="1">
      <alignment horizontal="center" vertical="center"/>
    </xf>
    <xf numFmtId="9" fontId="7" fillId="0" borderId="26" xfId="10" applyFont="1" applyFill="1" applyBorder="1" applyAlignment="1">
      <alignment horizontal="center" vertical="center" shrinkToFit="1"/>
    </xf>
    <xf numFmtId="9" fontId="7" fillId="0" borderId="26" xfId="2" applyFont="1" applyFill="1" applyBorder="1" applyAlignment="1">
      <alignment horizontal="center" vertical="center" shrinkToFit="1"/>
    </xf>
    <xf numFmtId="0" fontId="7" fillId="0" borderId="26" xfId="2" applyNumberFormat="1" applyFont="1" applyFill="1" applyBorder="1" applyAlignment="1">
      <alignment horizontal="center" vertical="center" shrinkToFit="1"/>
    </xf>
    <xf numFmtId="9" fontId="7" fillId="0" borderId="15" xfId="2" applyFont="1" applyFill="1" applyBorder="1" applyAlignment="1">
      <alignment horizontal="center" vertical="center" shrinkToFit="1"/>
    </xf>
    <xf numFmtId="0" fontId="7" fillId="0" borderId="13" xfId="0" applyFont="1" applyFill="1" applyBorder="1" applyAlignment="1">
      <alignment horizontal="center" vertical="center" shrinkToFit="1"/>
    </xf>
    <xf numFmtId="9" fontId="7" fillId="0" borderId="52" xfId="2" applyFont="1" applyFill="1" applyBorder="1" applyAlignment="1">
      <alignment horizontal="center" vertical="center" shrinkToFit="1"/>
    </xf>
    <xf numFmtId="0" fontId="7" fillId="0" borderId="52" xfId="2" applyNumberFormat="1" applyFont="1" applyFill="1" applyBorder="1" applyAlignment="1">
      <alignment horizontal="center" vertical="center" shrinkToFit="1"/>
    </xf>
    <xf numFmtId="0" fontId="7" fillId="0" borderId="25" xfId="0" applyFont="1" applyFill="1" applyBorder="1" applyAlignment="1">
      <alignment horizontal="center" vertical="center" shrinkToFit="1"/>
    </xf>
    <xf numFmtId="0" fontId="7" fillId="0" borderId="27" xfId="0" applyNumberFormat="1" applyFont="1" applyFill="1" applyBorder="1" applyAlignment="1">
      <alignment horizontal="center" vertical="center" wrapText="1"/>
    </xf>
    <xf numFmtId="9" fontId="7" fillId="0" borderId="25" xfId="2" applyFont="1" applyFill="1" applyBorder="1" applyAlignment="1">
      <alignment horizontal="center" vertical="center" shrinkToFit="1"/>
    </xf>
    <xf numFmtId="9" fontId="7" fillId="0" borderId="46" xfId="2" applyFont="1" applyFill="1" applyBorder="1" applyAlignment="1">
      <alignment horizontal="center" vertical="center" shrinkToFit="1"/>
    </xf>
    <xf numFmtId="0" fontId="2" fillId="0" borderId="85" xfId="0" applyFont="1" applyFill="1" applyBorder="1" applyAlignment="1">
      <alignment horizontal="center" vertical="center"/>
    </xf>
    <xf numFmtId="0" fontId="2" fillId="0" borderId="85" xfId="0" quotePrefix="1" applyFont="1" applyFill="1" applyBorder="1" applyAlignment="1">
      <alignment horizontal="center" vertical="center" wrapText="1"/>
    </xf>
    <xf numFmtId="49" fontId="2" fillId="0" borderId="85" xfId="2" applyNumberFormat="1" applyFont="1" applyFill="1" applyBorder="1" applyAlignment="1">
      <alignment horizontal="center" vertical="center"/>
    </xf>
    <xf numFmtId="0" fontId="2" fillId="0" borderId="85" xfId="0" applyFont="1" applyFill="1" applyBorder="1" applyAlignment="1">
      <alignment horizontal="center" vertical="center" shrinkToFit="1"/>
    </xf>
    <xf numFmtId="164" fontId="2" fillId="0" borderId="85" xfId="0" applyNumberFormat="1" applyFont="1" applyFill="1" applyBorder="1" applyAlignment="1">
      <alignment horizontal="center" vertical="center"/>
    </xf>
    <xf numFmtId="0" fontId="2" fillId="0" borderId="88" xfId="0" applyFont="1" applyFill="1" applyBorder="1" applyAlignment="1">
      <alignment horizontal="center" vertical="center"/>
    </xf>
    <xf numFmtId="0" fontId="2" fillId="0" borderId="89" xfId="0" applyFont="1" applyFill="1" applyBorder="1" applyAlignment="1">
      <alignment horizontal="center" vertical="center"/>
    </xf>
    <xf numFmtId="0" fontId="5" fillId="0" borderId="89" xfId="0" quotePrefix="1" applyFont="1" applyFill="1" applyBorder="1" applyAlignment="1">
      <alignment horizontal="center" vertical="center" wrapText="1"/>
    </xf>
    <xf numFmtId="49" fontId="2" fillId="0" borderId="89" xfId="2" applyNumberFormat="1" applyFont="1" applyFill="1" applyBorder="1" applyAlignment="1">
      <alignment horizontal="center" vertical="center"/>
    </xf>
    <xf numFmtId="0" fontId="2" fillId="0" borderId="89" xfId="0" applyFont="1" applyFill="1" applyBorder="1" applyAlignment="1">
      <alignment horizontal="center" vertical="center" shrinkToFit="1"/>
    </xf>
    <xf numFmtId="164" fontId="2" fillId="0" borderId="89" xfId="0" applyNumberFormat="1" applyFont="1" applyFill="1" applyBorder="1" applyAlignment="1">
      <alignment horizontal="center" vertical="center"/>
    </xf>
    <xf numFmtId="0" fontId="2" fillId="0" borderId="87" xfId="0" quotePrefix="1" applyFont="1" applyBorder="1" applyAlignment="1">
      <alignment horizontal="center" vertical="center"/>
    </xf>
    <xf numFmtId="1" fontId="5" fillId="0" borderId="90" xfId="0" applyNumberFormat="1" applyFont="1" applyFill="1" applyBorder="1" applyAlignment="1">
      <alignment horizontal="center" vertical="center"/>
    </xf>
    <xf numFmtId="0" fontId="2" fillId="0" borderId="114" xfId="0" quotePrefix="1" applyFont="1" applyFill="1" applyBorder="1" applyAlignment="1">
      <alignment horizontal="center" vertical="center"/>
    </xf>
    <xf numFmtId="0" fontId="7" fillId="0" borderId="27" xfId="0" quotePrefix="1" applyNumberFormat="1" applyFont="1" applyFill="1" applyBorder="1" applyAlignment="1">
      <alignment horizontal="center" vertical="center" wrapText="1"/>
    </xf>
    <xf numFmtId="0" fontId="3" fillId="0" borderId="0" xfId="0" applyFont="1" applyBorder="1" applyAlignment="1">
      <alignment horizontal="centerContinuous" vertical="center"/>
    </xf>
    <xf numFmtId="164" fontId="3" fillId="0" borderId="0" xfId="0" applyNumberFormat="1" applyFont="1" applyBorder="1" applyAlignment="1">
      <alignment horizontal="centerContinuous" vertical="center"/>
    </xf>
    <xf numFmtId="0" fontId="5" fillId="0" borderId="0" xfId="0" applyFont="1" applyBorder="1" applyAlignment="1">
      <alignment vertical="center"/>
    </xf>
    <xf numFmtId="0" fontId="21" fillId="3" borderId="35" xfId="0" applyFont="1" applyFill="1" applyBorder="1" applyAlignment="1">
      <alignment horizontal="center" vertical="center"/>
    </xf>
    <xf numFmtId="164" fontId="21" fillId="3" borderId="36" xfId="0" applyNumberFormat="1" applyFont="1" applyFill="1" applyBorder="1" applyAlignment="1">
      <alignment horizontal="center" vertical="center"/>
    </xf>
    <xf numFmtId="0" fontId="21" fillId="3" borderId="35" xfId="0" applyFont="1" applyFill="1" applyBorder="1" applyAlignment="1">
      <alignment horizontal="right" vertical="center"/>
    </xf>
    <xf numFmtId="0" fontId="21" fillId="3" borderId="37" xfId="0" applyFont="1" applyFill="1" applyBorder="1" applyAlignment="1">
      <alignment vertical="center"/>
    </xf>
    <xf numFmtId="0" fontId="5" fillId="0" borderId="0" xfId="0" applyFont="1" applyBorder="1" applyAlignment="1">
      <alignment horizontal="center" vertical="center"/>
    </xf>
    <xf numFmtId="0" fontId="2" fillId="0" borderId="95" xfId="0" applyFont="1" applyBorder="1" applyAlignment="1">
      <alignment horizontal="center" vertical="center" shrinkToFit="1"/>
    </xf>
    <xf numFmtId="0" fontId="2" fillId="0" borderId="99" xfId="0" applyFont="1" applyBorder="1" applyAlignment="1">
      <alignment horizontal="center" vertical="center" shrinkToFit="1"/>
    </xf>
    <xf numFmtId="164" fontId="2" fillId="0" borderId="43" xfId="0" applyNumberFormat="1" applyFont="1" applyBorder="1" applyAlignment="1">
      <alignment horizontal="center" vertical="center" shrinkToFit="1"/>
    </xf>
    <xf numFmtId="0" fontId="5" fillId="0" borderId="43" xfId="0" applyFont="1" applyBorder="1" applyAlignment="1">
      <alignment horizontal="left" vertical="center"/>
    </xf>
    <xf numFmtId="0" fontId="5" fillId="0" borderId="42" xfId="0" applyFont="1" applyBorder="1" applyAlignment="1">
      <alignment horizontal="left" vertical="center" shrinkToFit="1"/>
    </xf>
    <xf numFmtId="0" fontId="2" fillId="0" borderId="57" xfId="0" applyFont="1" applyFill="1" applyBorder="1" applyAlignment="1">
      <alignment horizontal="center" vertical="center" shrinkToFit="1"/>
    </xf>
    <xf numFmtId="0" fontId="2" fillId="0" borderId="71" xfId="0" applyFont="1" applyBorder="1" applyAlignment="1">
      <alignment horizontal="center" vertical="center" shrinkToFit="1"/>
    </xf>
    <xf numFmtId="164" fontId="2" fillId="0" borderId="38" xfId="0" applyNumberFormat="1" applyFont="1" applyBorder="1" applyAlignment="1">
      <alignment horizontal="center" vertical="center" shrinkToFit="1"/>
    </xf>
    <xf numFmtId="0" fontId="5" fillId="0" borderId="38" xfId="0" applyFont="1" applyBorder="1" applyAlignment="1">
      <alignment horizontal="left" vertical="center"/>
    </xf>
    <xf numFmtId="0" fontId="5" fillId="0" borderId="39" xfId="0" applyFont="1" applyBorder="1" applyAlignment="1">
      <alignment horizontal="left" vertical="center" shrinkToFit="1"/>
    </xf>
    <xf numFmtId="164" fontId="5" fillId="0" borderId="38" xfId="0" applyNumberFormat="1" applyFont="1" applyBorder="1" applyAlignment="1">
      <alignment horizontal="center" vertical="center" shrinkToFit="1"/>
    </xf>
    <xf numFmtId="0" fontId="2" fillId="0" borderId="96" xfId="0" applyFont="1" applyFill="1" applyBorder="1" applyAlignment="1">
      <alignment horizontal="center" vertical="center" shrinkToFit="1"/>
    </xf>
    <xf numFmtId="0" fontId="2" fillId="0" borderId="72" xfId="0" applyFont="1" applyBorder="1" applyAlignment="1">
      <alignment horizontal="center" vertical="center" shrinkToFit="1"/>
    </xf>
    <xf numFmtId="164" fontId="5" fillId="0" borderId="40" xfId="0" applyNumberFormat="1" applyFont="1" applyBorder="1" applyAlignment="1">
      <alignment horizontal="center" vertical="center" shrinkToFit="1"/>
    </xf>
    <xf numFmtId="0" fontId="5" fillId="0" borderId="40" xfId="0" applyFont="1" applyBorder="1" applyAlignment="1">
      <alignment horizontal="left" vertical="center"/>
    </xf>
    <xf numFmtId="0" fontId="5" fillId="0" borderId="41"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2" fillId="0" borderId="95" xfId="0" applyFont="1" applyFill="1" applyBorder="1" applyAlignment="1">
      <alignment horizontal="center" vertical="center" shrinkToFit="1"/>
    </xf>
    <xf numFmtId="0" fontId="2" fillId="0" borderId="43" xfId="0" applyFont="1" applyBorder="1" applyAlignment="1">
      <alignment horizontal="center" vertical="center" shrinkToFit="1"/>
    </xf>
    <xf numFmtId="164" fontId="5" fillId="0" borderId="43" xfId="0" applyNumberFormat="1" applyFont="1" applyBorder="1" applyAlignment="1">
      <alignment horizontal="center" vertical="center" shrinkToFit="1"/>
    </xf>
    <xf numFmtId="0" fontId="2" fillId="0" borderId="43" xfId="0" applyFont="1" applyBorder="1" applyAlignment="1">
      <alignment horizontal="left" vertical="center"/>
    </xf>
    <xf numFmtId="0" fontId="2" fillId="0" borderId="38" xfId="0" applyFont="1" applyBorder="1" applyAlignment="1">
      <alignment horizontal="center" vertical="center" shrinkToFit="1"/>
    </xf>
    <xf numFmtId="0" fontId="2" fillId="0" borderId="112" xfId="0" applyFont="1" applyFill="1" applyBorder="1" applyAlignment="1">
      <alignment horizontal="center" vertical="center" shrinkToFit="1"/>
    </xf>
    <xf numFmtId="0" fontId="2" fillId="0" borderId="100" xfId="0" applyFont="1" applyBorder="1" applyAlignment="1">
      <alignment horizontal="center" vertical="center" shrinkToFit="1"/>
    </xf>
    <xf numFmtId="164" fontId="5" fillId="0" borderId="100" xfId="0" applyNumberFormat="1" applyFont="1" applyBorder="1" applyAlignment="1">
      <alignment horizontal="center" vertical="center" shrinkToFit="1"/>
    </xf>
    <xf numFmtId="0" fontId="5" fillId="0" borderId="100" xfId="0" applyFont="1" applyBorder="1" applyAlignment="1">
      <alignment horizontal="left" vertical="center"/>
    </xf>
    <xf numFmtId="0" fontId="2" fillId="0" borderId="113" xfId="0" applyFont="1" applyBorder="1" applyAlignment="1">
      <alignment horizontal="left" vertical="center" shrinkToFit="1"/>
    </xf>
    <xf numFmtId="0" fontId="2" fillId="0" borderId="96" xfId="0" applyFont="1" applyBorder="1" applyAlignment="1">
      <alignment horizontal="center" vertical="center" shrinkToFit="1"/>
    </xf>
    <xf numFmtId="0" fontId="2" fillId="0" borderId="40" xfId="0" applyFont="1" applyBorder="1" applyAlignment="1">
      <alignment horizontal="center" vertical="center" shrinkToFit="1"/>
    </xf>
    <xf numFmtId="164" fontId="5" fillId="0" borderId="0" xfId="0" applyNumberFormat="1" applyFont="1" applyBorder="1" applyAlignment="1">
      <alignment horizontal="center" vertical="center"/>
    </xf>
    <xf numFmtId="0" fontId="21" fillId="7" borderId="17" xfId="0" applyFont="1" applyFill="1" applyBorder="1" applyAlignment="1">
      <alignment horizontal="center" vertical="center"/>
    </xf>
    <xf numFmtId="0" fontId="21" fillId="7" borderId="18" xfId="0" applyFont="1" applyFill="1" applyBorder="1" applyAlignment="1">
      <alignment horizontal="center" vertical="center"/>
    </xf>
    <xf numFmtId="49" fontId="21" fillId="7" borderId="18" xfId="0" applyNumberFormat="1" applyFont="1" applyFill="1" applyBorder="1" applyAlignment="1">
      <alignment horizontal="center" vertical="center"/>
    </xf>
    <xf numFmtId="0" fontId="21" fillId="7" borderId="22" xfId="0" applyFont="1" applyFill="1" applyBorder="1" applyAlignment="1">
      <alignment horizontal="center" vertical="center"/>
    </xf>
    <xf numFmtId="0" fontId="47" fillId="10" borderId="22" xfId="0" applyFont="1" applyFill="1" applyBorder="1" applyAlignment="1">
      <alignment horizontal="center" vertical="center"/>
    </xf>
    <xf numFmtId="0" fontId="21" fillId="7" borderId="19" xfId="0" applyFont="1" applyFill="1" applyBorder="1" applyAlignment="1">
      <alignment horizontal="center" vertical="center"/>
    </xf>
    <xf numFmtId="1" fontId="48" fillId="10" borderId="90" xfId="0" applyNumberFormat="1" applyFont="1" applyFill="1" applyBorder="1" applyAlignment="1">
      <alignment horizontal="center" vertical="center"/>
    </xf>
    <xf numFmtId="1" fontId="2" fillId="0" borderId="90" xfId="0" applyNumberFormat="1" applyFont="1" applyFill="1" applyBorder="1" applyAlignment="1">
      <alignment horizontal="center" vertical="center"/>
    </xf>
    <xf numFmtId="0" fontId="2" fillId="0" borderId="0" xfId="0" applyFont="1" applyBorder="1" applyAlignment="1">
      <alignment horizontal="center" vertical="center"/>
    </xf>
    <xf numFmtId="0" fontId="2" fillId="0" borderId="16" xfId="0" applyFont="1" applyBorder="1" applyAlignment="1">
      <alignment horizontal="center" vertical="center"/>
    </xf>
    <xf numFmtId="0" fontId="2" fillId="0" borderId="44" xfId="0" applyFont="1" applyBorder="1" applyAlignment="1">
      <alignment horizontal="center" vertical="center"/>
    </xf>
    <xf numFmtId="49" fontId="2" fillId="0" borderId="44" xfId="0" applyNumberFormat="1" applyFont="1" applyBorder="1" applyAlignment="1">
      <alignment horizontal="center" vertical="center"/>
    </xf>
    <xf numFmtId="164" fontId="2" fillId="0" borderId="44" xfId="0" applyNumberFormat="1" applyFont="1" applyBorder="1" applyAlignment="1">
      <alignment horizontal="center" vertical="center"/>
    </xf>
    <xf numFmtId="1" fontId="2" fillId="0" borderId="46" xfId="0" applyNumberFormat="1" applyFont="1" applyFill="1" applyBorder="1" applyAlignment="1">
      <alignment horizontal="center" vertical="center"/>
    </xf>
    <xf numFmtId="1" fontId="48" fillId="10" borderId="24" xfId="0" applyNumberFormat="1" applyFont="1" applyFill="1" applyBorder="1" applyAlignment="1">
      <alignment horizontal="center" vertical="center"/>
    </xf>
    <xf numFmtId="0" fontId="5" fillId="0" borderId="33" xfId="0" applyFont="1" applyBorder="1" applyAlignment="1">
      <alignment horizontal="center" vertical="center"/>
    </xf>
    <xf numFmtId="0" fontId="5" fillId="0" borderId="0" xfId="0" applyFont="1" applyBorder="1" applyAlignment="1">
      <alignment horizontal="centerContinuous" vertical="center"/>
    </xf>
    <xf numFmtId="0" fontId="21" fillId="7" borderId="22" xfId="0" applyFont="1" applyFill="1" applyBorder="1" applyAlignment="1">
      <alignment horizontal="centerContinuous" vertical="center"/>
    </xf>
    <xf numFmtId="0" fontId="21" fillId="7" borderId="92" xfId="0" applyFont="1" applyFill="1" applyBorder="1" applyAlignment="1">
      <alignment horizontal="centerContinuous" vertical="center"/>
    </xf>
    <xf numFmtId="0" fontId="21" fillId="7" borderId="48" xfId="0" applyFont="1" applyFill="1" applyBorder="1" applyAlignment="1">
      <alignment horizontal="centerContinuous" vertical="center"/>
    </xf>
    <xf numFmtId="0" fontId="2" fillId="0" borderId="89" xfId="0" quotePrefix="1" applyFont="1" applyFill="1" applyBorder="1" applyAlignment="1">
      <alignment horizontal="center" vertical="center"/>
    </xf>
    <xf numFmtId="9" fontId="5" fillId="0" borderId="89" xfId="0" applyNumberFormat="1" applyFont="1" applyFill="1" applyBorder="1" applyAlignment="1">
      <alignment horizontal="center" vertical="center"/>
    </xf>
    <xf numFmtId="164" fontId="2" fillId="0" borderId="90" xfId="0" applyNumberFormat="1" applyFont="1" applyFill="1" applyBorder="1" applyAlignment="1">
      <alignment horizontal="centerContinuous" vertical="center"/>
    </xf>
    <xf numFmtId="164" fontId="2" fillId="0" borderId="94" xfId="0" applyNumberFormat="1" applyFont="1" applyFill="1" applyBorder="1" applyAlignment="1">
      <alignment horizontal="centerContinuous" vertical="center"/>
    </xf>
    <xf numFmtId="0" fontId="5" fillId="0" borderId="91" xfId="0" applyFont="1" applyFill="1" applyBorder="1" applyAlignment="1">
      <alignment horizontal="centerContinuous" vertical="center"/>
    </xf>
    <xf numFmtId="0" fontId="18" fillId="0" borderId="0" xfId="0" applyFont="1" applyBorder="1" applyAlignment="1">
      <alignment horizontal="right" vertical="center"/>
    </xf>
    <xf numFmtId="0" fontId="21" fillId="7" borderId="20" xfId="0" applyFont="1" applyFill="1" applyBorder="1" applyAlignment="1">
      <alignment horizontal="centerContinuous" vertical="center"/>
    </xf>
    <xf numFmtId="0" fontId="21" fillId="7" borderId="21" xfId="0" applyFont="1" applyFill="1" applyBorder="1" applyAlignment="1">
      <alignment horizontal="centerContinuous" vertical="center"/>
    </xf>
    <xf numFmtId="0" fontId="2" fillId="0" borderId="101" xfId="0" applyFont="1" applyFill="1" applyBorder="1" applyAlignment="1">
      <alignment horizontal="centerContinuous" vertical="center"/>
    </xf>
    <xf numFmtId="0" fontId="2" fillId="0" borderId="102" xfId="0" applyFont="1" applyFill="1" applyBorder="1" applyAlignment="1">
      <alignment horizontal="centerContinuous" vertical="center"/>
    </xf>
    <xf numFmtId="0" fontId="2" fillId="0" borderId="86" xfId="0" applyFont="1" applyFill="1" applyBorder="1" applyAlignment="1">
      <alignment horizontal="centerContinuous" vertical="center"/>
    </xf>
    <xf numFmtId="49" fontId="2" fillId="0" borderId="86" xfId="0" applyNumberFormat="1" applyFont="1" applyFill="1" applyBorder="1" applyAlignment="1">
      <alignment horizontal="center" vertical="center"/>
    </xf>
    <xf numFmtId="49" fontId="2" fillId="0" borderId="86" xfId="0" applyNumberFormat="1" applyFont="1" applyFill="1" applyBorder="1" applyAlignment="1">
      <alignment horizontal="centerContinuous" vertical="center"/>
    </xf>
    <xf numFmtId="49" fontId="2" fillId="0" borderId="103" xfId="0" applyNumberFormat="1" applyFont="1" applyFill="1" applyBorder="1" applyAlignment="1">
      <alignment horizontal="centerContinuous" vertical="center"/>
    </xf>
    <xf numFmtId="0" fontId="2" fillId="0" borderId="104" xfId="0" applyFont="1" applyFill="1" applyBorder="1" applyAlignment="1">
      <alignment horizontal="centerContinuous" vertical="center"/>
    </xf>
    <xf numFmtId="0" fontId="2" fillId="0" borderId="83" xfId="0" applyFont="1" applyFill="1" applyBorder="1" applyAlignment="1">
      <alignment horizontal="centerContinuous" vertical="center"/>
    </xf>
    <xf numFmtId="0" fontId="2" fillId="0" borderId="107" xfId="0" applyFont="1" applyFill="1" applyBorder="1" applyAlignment="1">
      <alignment horizontal="centerContinuous" vertical="center"/>
    </xf>
    <xf numFmtId="0" fontId="2" fillId="0" borderId="108" xfId="0" applyFont="1" applyFill="1" applyBorder="1" applyAlignment="1">
      <alignment horizontal="centerContinuous" vertical="center"/>
    </xf>
    <xf numFmtId="0" fontId="5" fillId="0" borderId="109" xfId="0" applyFont="1" applyFill="1" applyBorder="1" applyAlignment="1">
      <alignment horizontal="centerContinuous" vertical="center"/>
    </xf>
    <xf numFmtId="0" fontId="5" fillId="0" borderId="90" xfId="0" applyFont="1" applyFill="1" applyBorder="1" applyAlignment="1">
      <alignment horizontal="centerContinuous" vertical="center"/>
    </xf>
    <xf numFmtId="49" fontId="2" fillId="0" borderId="89" xfId="0" applyNumberFormat="1" applyFont="1" applyFill="1" applyBorder="1" applyAlignment="1">
      <alignment horizontal="center" vertical="center"/>
    </xf>
    <xf numFmtId="49" fontId="2" fillId="0" borderId="90" xfId="0" applyNumberFormat="1" applyFont="1" applyFill="1" applyBorder="1" applyAlignment="1">
      <alignment horizontal="centerContinuous" vertical="center"/>
    </xf>
    <xf numFmtId="49" fontId="2" fillId="0" borderId="94" xfId="0" applyNumberFormat="1" applyFont="1" applyFill="1" applyBorder="1" applyAlignment="1">
      <alignment horizontal="centerContinuous" vertical="center"/>
    </xf>
    <xf numFmtId="0" fontId="21" fillId="7" borderId="97" xfId="0" applyFont="1" applyFill="1" applyBorder="1" applyAlignment="1">
      <alignment horizontal="center" vertical="center"/>
    </xf>
    <xf numFmtId="0" fontId="21" fillId="7" borderId="98" xfId="0" applyFont="1" applyFill="1" applyBorder="1" applyAlignment="1">
      <alignment horizontal="centerContinuous" vertical="center"/>
    </xf>
    <xf numFmtId="0" fontId="7" fillId="0" borderId="0" xfId="0" applyFont="1" applyFill="1" applyBorder="1" applyAlignment="1">
      <alignment horizontal="center" vertical="center" wrapText="1"/>
    </xf>
    <xf numFmtId="0" fontId="46" fillId="0" borderId="31" xfId="0" applyFont="1" applyBorder="1" applyAlignment="1">
      <alignment horizontal="centerContinuous" vertical="center"/>
    </xf>
    <xf numFmtId="0" fontId="7" fillId="0" borderId="0" xfId="0" applyFont="1" applyFill="1" applyBorder="1" applyAlignment="1">
      <alignment vertical="center" wrapText="1"/>
    </xf>
    <xf numFmtId="0" fontId="39" fillId="0" borderId="54" xfId="0" applyFont="1" applyFill="1" applyBorder="1" applyAlignment="1">
      <alignment horizontal="center" vertical="center" shrinkToFit="1"/>
    </xf>
    <xf numFmtId="0" fontId="39" fillId="0" borderId="55" xfId="0" applyFont="1" applyFill="1" applyBorder="1" applyAlignment="1">
      <alignment horizontal="center" vertical="center" shrinkToFit="1"/>
    </xf>
    <xf numFmtId="0" fontId="7" fillId="0" borderId="0" xfId="0" applyFont="1" applyFill="1" applyBorder="1" applyAlignment="1">
      <alignment horizontal="left" vertical="center" wrapText="1"/>
    </xf>
    <xf numFmtId="0" fontId="7" fillId="0" borderId="34" xfId="0" applyFont="1" applyFill="1" applyBorder="1" applyAlignment="1">
      <alignment horizontal="centerContinuous" vertical="center"/>
    </xf>
    <xf numFmtId="0" fontId="7" fillId="0" borderId="54" xfId="0" applyFont="1" applyFill="1" applyBorder="1" applyAlignment="1">
      <alignment horizontal="centerContinuous" vertical="center"/>
    </xf>
    <xf numFmtId="0" fontId="7" fillId="0" borderId="81" xfId="0" applyFont="1" applyFill="1" applyBorder="1" applyAlignment="1">
      <alignment horizontal="centerContinuous" vertical="center"/>
    </xf>
    <xf numFmtId="0" fontId="7" fillId="0" borderId="55" xfId="0" applyFont="1" applyFill="1" applyBorder="1" applyAlignment="1">
      <alignment horizontal="centerContinuous" vertical="center"/>
    </xf>
    <xf numFmtId="0" fontId="7" fillId="0" borderId="47" xfId="0" applyFont="1" applyFill="1" applyBorder="1" applyAlignment="1">
      <alignment horizontal="centerContinuous" vertical="center"/>
    </xf>
    <xf numFmtId="0" fontId="7" fillId="0" borderId="81" xfId="0" quotePrefix="1" applyFont="1" applyFill="1" applyBorder="1" applyAlignment="1">
      <alignment horizontal="centerContinuous" vertical="center"/>
    </xf>
    <xf numFmtId="0" fontId="7" fillId="0" borderId="55" xfId="0" quotePrefix="1" applyFont="1" applyFill="1" applyBorder="1" applyAlignment="1">
      <alignment horizontal="centerContinuous" vertical="center"/>
    </xf>
    <xf numFmtId="0" fontId="7" fillId="0" borderId="25" xfId="0" applyFont="1" applyFill="1" applyBorder="1" applyAlignment="1">
      <alignment horizontal="center" vertical="center"/>
    </xf>
    <xf numFmtId="0" fontId="7" fillId="0" borderId="25" xfId="0" applyNumberFormat="1" applyFont="1" applyFill="1" applyBorder="1" applyAlignment="1">
      <alignment horizontal="center" vertical="center"/>
    </xf>
    <xf numFmtId="0" fontId="51" fillId="0" borderId="23" xfId="5" applyFont="1" applyBorder="1" applyAlignment="1">
      <alignment horizontal="centerContinuous" vertical="center" wrapText="1"/>
    </xf>
    <xf numFmtId="0" fontId="15" fillId="0" borderId="0" xfId="5" applyFont="1" applyBorder="1" applyAlignment="1">
      <alignment horizontal="centerContinuous" vertical="center" wrapText="1"/>
    </xf>
    <xf numFmtId="0" fontId="2" fillId="0" borderId="0" xfId="5" applyFont="1" applyBorder="1" applyAlignment="1">
      <alignment vertical="center"/>
    </xf>
    <xf numFmtId="0" fontId="2" fillId="0" borderId="0" xfId="5" applyFont="1" applyBorder="1" applyAlignment="1">
      <alignment vertical="center" wrapText="1"/>
    </xf>
    <xf numFmtId="0" fontId="12" fillId="12" borderId="77" xfId="5" applyFont="1" applyFill="1" applyBorder="1" applyAlignment="1">
      <alignment horizontal="centerContinuous" vertical="center" wrapText="1"/>
    </xf>
    <xf numFmtId="0" fontId="12" fillId="12" borderId="36" xfId="5" applyFont="1" applyFill="1" applyBorder="1" applyAlignment="1">
      <alignment horizontal="center" vertical="center" wrapText="1"/>
    </xf>
    <xf numFmtId="0" fontId="21" fillId="12" borderId="36" xfId="5" applyFont="1" applyFill="1" applyBorder="1" applyAlignment="1">
      <alignment horizontal="center" vertical="center" wrapText="1"/>
    </xf>
    <xf numFmtId="0" fontId="4" fillId="0" borderId="0" xfId="5" applyFont="1" applyBorder="1" applyAlignment="1">
      <alignment vertical="center" wrapText="1"/>
    </xf>
    <xf numFmtId="0" fontId="7" fillId="0" borderId="80"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7" fillId="13" borderId="25" xfId="0" applyFont="1" applyFill="1" applyBorder="1" applyAlignment="1">
      <alignment horizontal="center" vertical="center" wrapText="1"/>
    </xf>
    <xf numFmtId="0" fontId="2" fillId="0" borderId="26" xfId="0" applyFont="1" applyFill="1" applyBorder="1" applyAlignment="1">
      <alignment horizontal="center" vertical="center" shrinkToFit="1"/>
    </xf>
    <xf numFmtId="0" fontId="7" fillId="0" borderId="26" xfId="10" applyNumberFormat="1" applyFont="1" applyFill="1" applyBorder="1" applyAlignment="1">
      <alignment horizontal="center" vertical="center" shrinkToFit="1"/>
    </xf>
    <xf numFmtId="0" fontId="7" fillId="0" borderId="58" xfId="0" applyFont="1" applyFill="1" applyBorder="1" applyAlignment="1">
      <alignment horizontal="center" vertical="center" shrinkToFit="1"/>
    </xf>
    <xf numFmtId="0" fontId="7" fillId="13" borderId="59" xfId="0" applyFont="1" applyFill="1" applyBorder="1" applyAlignment="1">
      <alignment horizontal="center" vertical="center" wrapText="1"/>
    </xf>
    <xf numFmtId="0" fontId="2" fillId="0" borderId="15" xfId="0" applyFont="1" applyFill="1" applyBorder="1" applyAlignment="1">
      <alignment horizontal="center" vertical="center" shrinkToFit="1"/>
    </xf>
    <xf numFmtId="0" fontId="7" fillId="0" borderId="15" xfId="2" applyNumberFormat="1" applyFont="1" applyFill="1" applyBorder="1" applyAlignment="1">
      <alignment horizontal="center" vertical="center" shrinkToFit="1"/>
    </xf>
    <xf numFmtId="0" fontId="7" fillId="0" borderId="32" xfId="0" applyNumberFormat="1" applyFont="1" applyFill="1" applyBorder="1" applyAlignment="1">
      <alignment horizontal="center" vertical="center" wrapText="1"/>
    </xf>
    <xf numFmtId="0" fontId="7" fillId="0" borderId="8" xfId="0" applyFont="1" applyFill="1" applyBorder="1" applyAlignment="1">
      <alignment horizontal="center" vertical="center" shrinkToFit="1"/>
    </xf>
    <xf numFmtId="0" fontId="4" fillId="0" borderId="0" xfId="5" applyFont="1" applyBorder="1" applyAlignment="1">
      <alignment horizontal="right" vertical="center" wrapText="1"/>
    </xf>
    <xf numFmtId="0" fontId="2" fillId="0" borderId="0" xfId="5" applyFont="1" applyBorder="1" applyAlignment="1">
      <alignment horizontal="left" vertical="center" wrapText="1"/>
    </xf>
    <xf numFmtId="0" fontId="25" fillId="0" borderId="23"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45" fillId="10" borderId="26" xfId="0" applyNumberFormat="1" applyFont="1" applyFill="1" applyBorder="1" applyAlignment="1">
      <alignment horizontal="center" vertical="center"/>
    </xf>
    <xf numFmtId="0" fontId="13" fillId="0" borderId="26" xfId="0" applyNumberFormat="1" applyFont="1" applyFill="1" applyBorder="1" applyAlignment="1">
      <alignment horizontal="center" vertical="center"/>
    </xf>
    <xf numFmtId="0" fontId="42" fillId="0" borderId="58" xfId="0" applyFont="1" applyFill="1" applyBorder="1" applyAlignment="1">
      <alignment vertical="center"/>
    </xf>
    <xf numFmtId="0" fontId="6" fillId="0" borderId="59" xfId="0" applyFont="1" applyFill="1" applyBorder="1" applyAlignment="1">
      <alignment horizontal="center" vertical="center"/>
    </xf>
    <xf numFmtId="0" fontId="7" fillId="0" borderId="59" xfId="0" applyFont="1" applyFill="1" applyBorder="1" applyAlignment="1">
      <alignment horizontal="center" vertical="center"/>
    </xf>
    <xf numFmtId="0" fontId="44" fillId="0" borderId="59" xfId="0" applyFont="1" applyFill="1" applyBorder="1" applyAlignment="1">
      <alignment horizontal="center" vertical="center" wrapText="1"/>
    </xf>
    <xf numFmtId="0" fontId="7" fillId="0" borderId="59" xfId="0" applyFont="1" applyFill="1" applyBorder="1" applyAlignment="1">
      <alignment horizontal="center" vertical="center" wrapText="1"/>
    </xf>
    <xf numFmtId="1" fontId="7" fillId="0" borderId="59" xfId="0" applyNumberFormat="1" applyFont="1" applyFill="1" applyBorder="1" applyAlignment="1">
      <alignment horizontal="center" vertical="center" wrapText="1"/>
    </xf>
    <xf numFmtId="0" fontId="45" fillId="10" borderId="59" xfId="0" applyNumberFormat="1" applyFont="1" applyFill="1" applyBorder="1" applyAlignment="1">
      <alignment horizontal="center" vertical="center"/>
    </xf>
    <xf numFmtId="49" fontId="7" fillId="0" borderId="59" xfId="0" applyNumberFormat="1" applyFont="1" applyFill="1" applyBorder="1" applyAlignment="1">
      <alignment horizontal="center" vertical="center" wrapText="1"/>
    </xf>
    <xf numFmtId="0" fontId="11" fillId="6" borderId="1" xfId="0" applyFont="1" applyFill="1" applyBorder="1" applyAlignment="1">
      <alignment vertical="center"/>
    </xf>
    <xf numFmtId="0" fontId="7" fillId="6" borderId="25" xfId="0" applyNumberFormat="1" applyFont="1" applyFill="1" applyBorder="1" applyAlignment="1">
      <alignment horizontal="center" vertical="center"/>
    </xf>
    <xf numFmtId="49" fontId="16" fillId="6" borderId="25" xfId="0" applyNumberFormat="1" applyFont="1" applyFill="1" applyBorder="1" applyAlignment="1">
      <alignment horizontal="center" vertical="center"/>
    </xf>
    <xf numFmtId="0" fontId="16" fillId="6" borderId="26" xfId="0" applyNumberFormat="1" applyFont="1" applyFill="1" applyBorder="1" applyAlignment="1">
      <alignment horizontal="center" vertical="center"/>
    </xf>
    <xf numFmtId="0" fontId="11" fillId="6" borderId="26" xfId="0" applyNumberFormat="1" applyFont="1" applyFill="1" applyBorder="1" applyAlignment="1">
      <alignment horizontal="center" vertical="center"/>
    </xf>
    <xf numFmtId="49" fontId="7" fillId="6" borderId="26" xfId="0" applyNumberFormat="1" applyFont="1" applyFill="1" applyBorder="1" applyAlignment="1">
      <alignment horizontal="center" vertical="center"/>
    </xf>
    <xf numFmtId="0" fontId="7" fillId="6" borderId="27" xfId="0" applyNumberFormat="1" applyFont="1" applyFill="1" applyBorder="1" applyAlignment="1">
      <alignment horizontal="center" vertical="center"/>
    </xf>
    <xf numFmtId="0" fontId="19" fillId="0" borderId="0" xfId="0" applyFont="1" applyBorder="1" applyAlignment="1">
      <alignment vertical="center"/>
    </xf>
    <xf numFmtId="0" fontId="32" fillId="0" borderId="0" xfId="0" applyFont="1" applyBorder="1" applyAlignment="1">
      <alignment vertical="center"/>
    </xf>
    <xf numFmtId="0" fontId="14" fillId="0" borderId="1" xfId="0" applyFont="1" applyFill="1" applyBorder="1" applyAlignment="1">
      <alignment vertical="center"/>
    </xf>
    <xf numFmtId="49" fontId="23" fillId="0" borderId="25" xfId="0" applyNumberFormat="1" applyFont="1" applyFill="1" applyBorder="1" applyAlignment="1">
      <alignment horizontal="center" vertical="center"/>
    </xf>
    <xf numFmtId="0" fontId="23" fillId="0" borderId="26" xfId="0" applyNumberFormat="1" applyFont="1" applyFill="1" applyBorder="1" applyAlignment="1">
      <alignment horizontal="center" vertical="center"/>
    </xf>
    <xf numFmtId="0" fontId="14" fillId="0" borderId="26" xfId="0" applyNumberFormat="1" applyFont="1" applyFill="1" applyBorder="1" applyAlignment="1">
      <alignment horizontal="center" vertical="center"/>
    </xf>
    <xf numFmtId="49" fontId="7" fillId="0" borderId="26" xfId="0" applyNumberFormat="1" applyFont="1" applyFill="1" applyBorder="1" applyAlignment="1">
      <alignment horizontal="center" vertical="center"/>
    </xf>
    <xf numFmtId="0" fontId="7" fillId="0" borderId="27" xfId="0" applyNumberFormat="1" applyFont="1" applyFill="1" applyBorder="1" applyAlignment="1">
      <alignment horizontal="center" vertical="center"/>
    </xf>
    <xf numFmtId="0" fontId="30" fillId="0" borderId="0" xfId="0" applyFont="1" applyBorder="1" applyAlignment="1">
      <alignment vertical="center"/>
    </xf>
    <xf numFmtId="0" fontId="29" fillId="0" borderId="0" xfId="0" applyFont="1" applyBorder="1" applyAlignment="1">
      <alignment vertical="center"/>
    </xf>
    <xf numFmtId="0" fontId="10" fillId="6" borderId="1" xfId="0" applyFont="1" applyFill="1" applyBorder="1" applyAlignment="1">
      <alignment vertical="center"/>
    </xf>
    <xf numFmtId="49" fontId="27" fillId="6" borderId="25" xfId="0" applyNumberFormat="1" applyFont="1" applyFill="1" applyBorder="1" applyAlignment="1">
      <alignment horizontal="center" vertical="center"/>
    </xf>
    <xf numFmtId="0" fontId="27" fillId="6" borderId="26" xfId="0" applyNumberFormat="1" applyFont="1" applyFill="1" applyBorder="1" applyAlignment="1">
      <alignment horizontal="center" vertical="center"/>
    </xf>
    <xf numFmtId="0" fontId="10" fillId="6" borderId="26" xfId="0" applyNumberFormat="1" applyFont="1" applyFill="1" applyBorder="1" applyAlignment="1">
      <alignment horizontal="center" vertical="center"/>
    </xf>
    <xf numFmtId="0" fontId="31" fillId="0" borderId="0" xfId="0" applyFont="1" applyBorder="1" applyAlignment="1">
      <alignment vertical="center"/>
    </xf>
    <xf numFmtId="0" fontId="13" fillId="0" borderId="1" xfId="0" applyFont="1" applyFill="1" applyBorder="1" applyAlignment="1">
      <alignment vertical="center"/>
    </xf>
    <xf numFmtId="49" fontId="24" fillId="0" borderId="25" xfId="0" applyNumberFormat="1" applyFont="1" applyFill="1" applyBorder="1" applyAlignment="1">
      <alignment horizontal="center" vertical="center"/>
    </xf>
    <xf numFmtId="0" fontId="24" fillId="0" borderId="26" xfId="0" applyNumberFormat="1" applyFont="1" applyFill="1" applyBorder="1" applyAlignment="1">
      <alignment horizontal="center" vertical="center"/>
    </xf>
    <xf numFmtId="0" fontId="11" fillId="0" borderId="1" xfId="0" applyFont="1" applyFill="1" applyBorder="1" applyAlignment="1">
      <alignment vertical="center"/>
    </xf>
    <xf numFmtId="49" fontId="16" fillId="0" borderId="25" xfId="0" applyNumberFormat="1" applyFont="1" applyFill="1" applyBorder="1" applyAlignment="1">
      <alignment horizontal="center" vertical="center"/>
    </xf>
    <xf numFmtId="0" fontId="16" fillId="0" borderId="26" xfId="0" applyNumberFormat="1" applyFont="1" applyFill="1" applyBorder="1" applyAlignment="1">
      <alignment horizontal="center" vertical="center"/>
    </xf>
    <xf numFmtId="0" fontId="11" fillId="0" borderId="26" xfId="0" applyNumberFormat="1" applyFont="1" applyFill="1" applyBorder="1" applyAlignment="1">
      <alignment horizontal="center" vertical="center"/>
    </xf>
    <xf numFmtId="0" fontId="14" fillId="9" borderId="1" xfId="0" applyFont="1" applyFill="1" applyBorder="1" applyAlignment="1">
      <alignment vertical="center"/>
    </xf>
    <xf numFmtId="0" fontId="7" fillId="9" borderId="25" xfId="0" applyNumberFormat="1" applyFont="1" applyFill="1" applyBorder="1" applyAlignment="1">
      <alignment horizontal="center" vertical="center"/>
    </xf>
    <xf numFmtId="49" fontId="23" fillId="9" borderId="25" xfId="0" applyNumberFormat="1" applyFont="1" applyFill="1" applyBorder="1" applyAlignment="1">
      <alignment horizontal="center" vertical="center"/>
    </xf>
    <xf numFmtId="0" fontId="23" fillId="9" borderId="26" xfId="0" applyNumberFormat="1" applyFont="1" applyFill="1" applyBorder="1" applyAlignment="1">
      <alignment horizontal="center" vertical="center"/>
    </xf>
    <xf numFmtId="0" fontId="14" fillId="9" borderId="26" xfId="0" applyNumberFormat="1" applyFont="1" applyFill="1" applyBorder="1" applyAlignment="1">
      <alignment horizontal="center" vertical="center"/>
    </xf>
    <xf numFmtId="49" fontId="7" fillId="9" borderId="26" xfId="0" applyNumberFormat="1" applyFont="1" applyFill="1" applyBorder="1" applyAlignment="1">
      <alignment horizontal="center" vertical="center"/>
    </xf>
    <xf numFmtId="0" fontId="7" fillId="9" borderId="27" xfId="0" applyNumberFormat="1" applyFont="1" applyFill="1" applyBorder="1" applyAlignment="1">
      <alignment horizontal="center" vertical="center"/>
    </xf>
    <xf numFmtId="0" fontId="22" fillId="0" borderId="1" xfId="0" applyFont="1" applyFill="1" applyBorder="1" applyAlignment="1">
      <alignment vertical="center"/>
    </xf>
    <xf numFmtId="49" fontId="28" fillId="0" borderId="25" xfId="0" applyNumberFormat="1" applyFont="1" applyFill="1" applyBorder="1" applyAlignment="1">
      <alignment horizontal="center" vertical="center"/>
    </xf>
    <xf numFmtId="0" fontId="28" fillId="0" borderId="26" xfId="0" applyNumberFormat="1" applyFont="1" applyFill="1" applyBorder="1" applyAlignment="1">
      <alignment horizontal="center" vertical="center"/>
    </xf>
    <xf numFmtId="0" fontId="22" fillId="0" borderId="26" xfId="0" applyNumberFormat="1" applyFont="1" applyFill="1" applyBorder="1" applyAlignment="1">
      <alignment horizontal="center" vertical="center"/>
    </xf>
    <xf numFmtId="0" fontId="8" fillId="0" borderId="1" xfId="0" applyFont="1" applyFill="1" applyBorder="1" applyAlignment="1">
      <alignment vertical="center"/>
    </xf>
    <xf numFmtId="49" fontId="17" fillId="0" borderId="25" xfId="0" applyNumberFormat="1" applyFont="1" applyFill="1" applyBorder="1" applyAlignment="1">
      <alignment horizontal="center" vertical="center"/>
    </xf>
    <xf numFmtId="0" fontId="17" fillId="0" borderId="26" xfId="0" applyNumberFormat="1" applyFont="1" applyFill="1" applyBorder="1" applyAlignment="1">
      <alignment horizontal="center" vertical="center"/>
    </xf>
    <xf numFmtId="0" fontId="8" fillId="0" borderId="26" xfId="0" applyNumberFormat="1" applyFont="1" applyFill="1" applyBorder="1" applyAlignment="1">
      <alignment horizontal="center" vertical="center"/>
    </xf>
    <xf numFmtId="0" fontId="11" fillId="9" borderId="1" xfId="0" applyFont="1" applyFill="1" applyBorder="1" applyAlignment="1">
      <alignment vertical="center"/>
    </xf>
    <xf numFmtId="49" fontId="16" fillId="9" borderId="25" xfId="0" applyNumberFormat="1" applyFont="1" applyFill="1" applyBorder="1" applyAlignment="1">
      <alignment horizontal="center" vertical="center"/>
    </xf>
    <xf numFmtId="0" fontId="16" fillId="9" borderId="26" xfId="0" applyNumberFormat="1" applyFont="1" applyFill="1" applyBorder="1" applyAlignment="1">
      <alignment horizontal="center" vertical="center"/>
    </xf>
    <xf numFmtId="0" fontId="11" fillId="9" borderId="26" xfId="0" applyNumberFormat="1" applyFont="1" applyFill="1" applyBorder="1" applyAlignment="1">
      <alignment horizontal="center" vertical="center"/>
    </xf>
    <xf numFmtId="0" fontId="7" fillId="6" borderId="27" xfId="0" quotePrefix="1" applyNumberFormat="1" applyFont="1" applyFill="1" applyBorder="1" applyAlignment="1">
      <alignment horizontal="center" vertical="center"/>
    </xf>
    <xf numFmtId="0" fontId="7" fillId="0" borderId="27" xfId="0" quotePrefix="1" applyNumberFormat="1" applyFont="1" applyFill="1" applyBorder="1" applyAlignment="1">
      <alignment horizontal="center" vertical="center"/>
    </xf>
    <xf numFmtId="0" fontId="13" fillId="0" borderId="8" xfId="0" applyFont="1" applyFill="1" applyBorder="1" applyAlignment="1">
      <alignment vertical="center"/>
    </xf>
    <xf numFmtId="0" fontId="7" fillId="0" borderId="44" xfId="0" applyNumberFormat="1" applyFont="1" applyFill="1" applyBorder="1" applyAlignment="1">
      <alignment horizontal="center" vertical="center"/>
    </xf>
    <xf numFmtId="49" fontId="24" fillId="0" borderId="44" xfId="0" applyNumberFormat="1" applyFont="1" applyFill="1" applyBorder="1" applyAlignment="1">
      <alignment horizontal="center" vertical="center"/>
    </xf>
    <xf numFmtId="0" fontId="24" fillId="0" borderId="46" xfId="0" applyNumberFormat="1" applyFont="1" applyFill="1" applyBorder="1" applyAlignment="1">
      <alignment horizontal="center" vertical="center"/>
    </xf>
    <xf numFmtId="0" fontId="13" fillId="0" borderId="46" xfId="0" applyNumberFormat="1" applyFont="1" applyFill="1" applyBorder="1" applyAlignment="1">
      <alignment horizontal="center" vertical="center"/>
    </xf>
    <xf numFmtId="49" fontId="7" fillId="0" borderId="46" xfId="0" applyNumberFormat="1" applyFont="1" applyFill="1" applyBorder="1" applyAlignment="1">
      <alignment horizontal="center" vertical="center"/>
    </xf>
    <xf numFmtId="0" fontId="45" fillId="10" borderId="44" xfId="0" applyNumberFormat="1" applyFont="1" applyFill="1" applyBorder="1" applyAlignment="1">
      <alignment horizontal="center" vertical="center"/>
    </xf>
    <xf numFmtId="0" fontId="7" fillId="0" borderId="33" xfId="0" applyNumberFormat="1" applyFont="1" applyFill="1" applyBorder="1" applyAlignment="1">
      <alignment horizontal="center" vertical="center"/>
    </xf>
    <xf numFmtId="0" fontId="4" fillId="0" borderId="0" xfId="0" applyFont="1" applyBorder="1" applyAlignment="1">
      <alignment horizontal="right" vertical="center"/>
    </xf>
    <xf numFmtId="0" fontId="4"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NumberFormat="1" applyFont="1" applyBorder="1" applyAlignment="1">
      <alignment horizontal="left" vertical="center"/>
    </xf>
    <xf numFmtId="0" fontId="4" fillId="0" borderId="0" xfId="0" applyFont="1" applyBorder="1" applyAlignment="1">
      <alignment horizontal="left" vertical="center"/>
    </xf>
    <xf numFmtId="0" fontId="43" fillId="2" borderId="65" xfId="0" applyFont="1" applyFill="1" applyBorder="1" applyAlignment="1">
      <alignment horizontal="right" vertical="center"/>
    </xf>
    <xf numFmtId="0" fontId="43" fillId="2" borderId="66" xfId="0" applyFont="1" applyFill="1" applyBorder="1" applyAlignment="1">
      <alignment horizontal="left" vertical="center"/>
    </xf>
    <xf numFmtId="0" fontId="20" fillId="2" borderId="66" xfId="0" applyFont="1" applyFill="1" applyBorder="1" applyAlignment="1">
      <alignment horizontal="left" vertical="center"/>
    </xf>
    <xf numFmtId="0" fontId="4" fillId="2" borderId="66" xfId="0" applyFont="1" applyFill="1" applyBorder="1" applyAlignment="1">
      <alignment horizontal="centerContinuous" vertical="center"/>
    </xf>
    <xf numFmtId="0" fontId="5" fillId="2" borderId="66" xfId="0" applyFont="1" applyFill="1" applyBorder="1" applyAlignment="1">
      <alignment horizontal="centerContinuous" vertical="center"/>
    </xf>
    <xf numFmtId="0" fontId="35" fillId="2" borderId="115" xfId="1" applyFont="1" applyFill="1" applyBorder="1" applyAlignment="1" applyProtection="1">
      <alignment horizontal="righ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73" xfId="0" applyFont="1" applyFill="1" applyBorder="1" applyAlignment="1">
      <alignment horizontal="right" vertical="center"/>
    </xf>
    <xf numFmtId="0" fontId="6" fillId="4" borderId="110" xfId="0" applyFont="1" applyFill="1" applyBorder="1" applyAlignment="1">
      <alignment horizontal="right" vertical="center"/>
    </xf>
    <xf numFmtId="49" fontId="7" fillId="0" borderId="75" xfId="0" applyNumberFormat="1" applyFont="1" applyFill="1" applyBorder="1" applyAlignment="1">
      <alignment horizontal="center" vertical="center"/>
    </xf>
    <xf numFmtId="0" fontId="7" fillId="0" borderId="0" xfId="0" applyFont="1" applyBorder="1" applyAlignment="1">
      <alignment horizontal="left" vertical="center"/>
    </xf>
    <xf numFmtId="0" fontId="6" fillId="4" borderId="11" xfId="0" applyFont="1" applyFill="1" applyBorder="1" applyAlignment="1">
      <alignment horizontal="right" vertical="center"/>
    </xf>
    <xf numFmtId="49" fontId="7" fillId="0" borderId="24" xfId="0" applyNumberFormat="1" applyFont="1" applyBorder="1" applyAlignment="1">
      <alignment horizontal="centerContinuous" vertical="center"/>
    </xf>
    <xf numFmtId="0" fontId="2" fillId="0" borderId="111" xfId="0" applyFont="1" applyBorder="1" applyAlignment="1">
      <alignment horizontal="centerContinuous" vertical="center"/>
    </xf>
    <xf numFmtId="0" fontId="49" fillId="4" borderId="30" xfId="0" applyFont="1" applyFill="1" applyBorder="1" applyAlignment="1">
      <alignment horizontal="right" vertical="center"/>
    </xf>
    <xf numFmtId="0" fontId="7" fillId="0" borderId="12" xfId="0" applyFont="1" applyFill="1" applyBorder="1" applyAlignment="1">
      <alignment horizontal="center" vertical="center"/>
    </xf>
    <xf numFmtId="0" fontId="8" fillId="2" borderId="14" xfId="0" applyFont="1" applyFill="1" applyBorder="1" applyAlignment="1">
      <alignment horizontal="right" vertical="center"/>
    </xf>
    <xf numFmtId="0" fontId="26" fillId="0" borderId="15" xfId="0" applyNumberFormat="1" applyFont="1" applyBorder="1" applyAlignment="1">
      <alignment horizontal="center" vertical="center"/>
    </xf>
    <xf numFmtId="0" fontId="8" fillId="4" borderId="51" xfId="0" applyFont="1" applyFill="1" applyBorder="1" applyAlignment="1">
      <alignment horizontal="right" vertical="center"/>
    </xf>
    <xf numFmtId="0" fontId="13" fillId="2" borderId="4" xfId="0" applyFont="1" applyFill="1" applyBorder="1" applyAlignment="1">
      <alignment horizontal="right" vertical="center"/>
    </xf>
    <xf numFmtId="49" fontId="26" fillId="0" borderId="15" xfId="0" applyNumberFormat="1" applyFont="1" applyBorder="1" applyAlignment="1">
      <alignment horizontal="center" vertical="center"/>
    </xf>
    <xf numFmtId="0" fontId="8" fillId="4" borderId="49" xfId="0" applyFont="1" applyFill="1" applyBorder="1" applyAlignment="1">
      <alignment horizontal="right" vertical="center"/>
    </xf>
    <xf numFmtId="164" fontId="6" fillId="5" borderId="29"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6" fillId="0" borderId="28" xfId="0" applyFont="1" applyBorder="1" applyAlignment="1">
      <alignment horizontal="center" vertical="center"/>
    </xf>
    <xf numFmtId="0" fontId="38" fillId="2" borderId="4" xfId="0" applyFont="1" applyFill="1" applyBorder="1" applyAlignment="1">
      <alignment horizontal="right" vertical="center"/>
    </xf>
    <xf numFmtId="0" fontId="11" fillId="4" borderId="49" xfId="0" applyFont="1" applyFill="1" applyBorder="1" applyAlignment="1">
      <alignment horizontal="right" vertical="center"/>
    </xf>
    <xf numFmtId="0" fontId="22" fillId="2" borderId="4" xfId="0" applyFont="1" applyFill="1" applyBorder="1" applyAlignment="1">
      <alignment horizontal="right" vertical="center"/>
    </xf>
    <xf numFmtId="0" fontId="14" fillId="2" borderId="16" xfId="0" applyFont="1" applyFill="1" applyBorder="1" applyAlignment="1">
      <alignment horizontal="right" vertical="center"/>
    </xf>
    <xf numFmtId="0" fontId="7" fillId="0" borderId="24" xfId="0" quotePrefix="1" applyFont="1" applyBorder="1" applyAlignment="1">
      <alignment horizontal="center" vertical="center"/>
    </xf>
    <xf numFmtId="49" fontId="26" fillId="0" borderId="24" xfId="0" applyNumberFormat="1" applyFont="1" applyBorder="1" applyAlignment="1">
      <alignment horizontal="center" vertical="center"/>
    </xf>
    <xf numFmtId="0" fontId="11" fillId="4" borderId="50" xfId="0" applyFont="1" applyFill="1" applyBorder="1" applyAlignment="1">
      <alignment horizontal="right" vertical="center"/>
    </xf>
    <xf numFmtId="49" fontId="7" fillId="0" borderId="12" xfId="0" applyNumberFormat="1" applyFont="1" applyBorder="1" applyAlignment="1">
      <alignment horizontal="center"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Border="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49" fontId="7" fillId="0" borderId="25" xfId="0" applyNumberFormat="1" applyFont="1" applyFill="1" applyBorder="1" applyAlignment="1">
      <alignment horizontal="center" vertical="center"/>
    </xf>
    <xf numFmtId="164" fontId="21" fillId="3" borderId="121" xfId="0" applyNumberFormat="1" applyFont="1" applyFill="1" applyBorder="1" applyAlignment="1">
      <alignment horizontal="center" vertical="center"/>
    </xf>
    <xf numFmtId="0" fontId="12" fillId="12" borderId="126" xfId="0" applyFont="1" applyFill="1" applyBorder="1" applyAlignment="1">
      <alignment horizontal="center" vertical="center" wrapText="1"/>
    </xf>
    <xf numFmtId="0" fontId="12" fillId="12" borderId="127" xfId="0" applyNumberFormat="1" applyFont="1" applyFill="1" applyBorder="1" applyAlignment="1">
      <alignment horizontal="centerContinuous" vertical="center" wrapText="1"/>
    </xf>
    <xf numFmtId="0" fontId="7" fillId="0" borderId="56" xfId="0" applyNumberFormat="1" applyFont="1" applyFill="1" applyBorder="1" applyAlignment="1">
      <alignment horizontal="center" vertical="center" wrapText="1"/>
    </xf>
    <xf numFmtId="0" fontId="7" fillId="0" borderId="27" xfId="0" applyNumberFormat="1" applyFont="1" applyFill="1" applyBorder="1" applyAlignment="1">
      <alignment horizontal="center" vertical="center" shrinkToFit="1"/>
    </xf>
    <xf numFmtId="0" fontId="7" fillId="14" borderId="25" xfId="0" applyFont="1" applyFill="1" applyBorder="1" applyAlignment="1">
      <alignment horizontal="center" vertical="center" wrapText="1"/>
    </xf>
    <xf numFmtId="0" fontId="2" fillId="0" borderId="38" xfId="0" applyFont="1" applyBorder="1" applyAlignment="1">
      <alignment horizontal="left" vertical="center"/>
    </xf>
    <xf numFmtId="0" fontId="2" fillId="0" borderId="131" xfId="0" applyFont="1" applyFill="1" applyBorder="1" applyAlignment="1">
      <alignment horizontal="centerContinuous" vertical="center" shrinkToFit="1"/>
    </xf>
    <xf numFmtId="0" fontId="21" fillId="0" borderId="132" xfId="0" applyFont="1" applyFill="1" applyBorder="1" applyAlignment="1">
      <alignment horizontal="centerContinuous" vertical="center"/>
    </xf>
    <xf numFmtId="0" fontId="2" fillId="0" borderId="133" xfId="0" applyFont="1" applyFill="1" applyBorder="1" applyAlignment="1">
      <alignment horizontal="center" vertical="center"/>
    </xf>
    <xf numFmtId="0" fontId="2" fillId="0" borderId="134" xfId="0" applyFont="1" applyFill="1" applyBorder="1" applyAlignment="1">
      <alignment horizontal="centerContinuous" vertical="center"/>
    </xf>
    <xf numFmtId="0" fontId="2" fillId="0" borderId="135" xfId="0" applyFont="1" applyFill="1" applyBorder="1" applyAlignment="1">
      <alignment horizontal="centerContinuous" vertical="center"/>
    </xf>
    <xf numFmtId="0" fontId="2" fillId="0" borderId="0" xfId="0" applyFont="1" applyBorder="1" applyAlignment="1">
      <alignment vertical="center"/>
    </xf>
    <xf numFmtId="0" fontId="39" fillId="0" borderId="34" xfId="0" applyFont="1" applyFill="1" applyBorder="1" applyAlignment="1">
      <alignment horizontal="center" vertical="center" shrinkToFit="1"/>
    </xf>
    <xf numFmtId="0" fontId="7" fillId="14" borderId="59" xfId="0" applyFont="1" applyFill="1" applyBorder="1" applyAlignment="1">
      <alignment horizontal="center" vertical="center" wrapText="1"/>
    </xf>
    <xf numFmtId="0" fontId="2" fillId="0" borderId="108" xfId="0" applyFont="1" applyFill="1" applyBorder="1" applyAlignment="1">
      <alignment horizontal="centerContinuous" vertical="center" shrinkToFit="1"/>
    </xf>
    <xf numFmtId="0" fontId="21" fillId="0" borderId="94" xfId="0" applyFont="1" applyFill="1" applyBorder="1" applyAlignment="1">
      <alignment horizontal="centerContinuous" vertical="center"/>
    </xf>
    <xf numFmtId="0" fontId="2" fillId="0" borderId="90" xfId="0" applyFont="1" applyFill="1" applyBorder="1" applyAlignment="1">
      <alignment horizontal="centerContinuous" vertical="center"/>
    </xf>
    <xf numFmtId="0" fontId="2" fillId="0" borderId="91" xfId="0" applyFont="1" applyFill="1" applyBorder="1" applyAlignment="1">
      <alignment horizontal="centerContinuous" vertical="center"/>
    </xf>
    <xf numFmtId="1" fontId="5" fillId="0" borderId="134" xfId="0" applyNumberFormat="1" applyFont="1" applyFill="1" applyBorder="1" applyAlignment="1">
      <alignment horizontal="center" vertical="center"/>
    </xf>
    <xf numFmtId="1" fontId="48" fillId="10" borderId="134" xfId="0" applyNumberFormat="1" applyFont="1" applyFill="1" applyBorder="1" applyAlignment="1">
      <alignment horizontal="center" vertical="center"/>
    </xf>
    <xf numFmtId="1" fontId="2" fillId="0" borderId="134" xfId="0" applyNumberFormat="1" applyFont="1" applyBorder="1" applyAlignment="1">
      <alignment horizontal="center" vertical="center"/>
    </xf>
    <xf numFmtId="1" fontId="5" fillId="0" borderId="0" xfId="0" applyNumberFormat="1" applyFont="1" applyBorder="1" applyAlignment="1">
      <alignment vertical="center"/>
    </xf>
    <xf numFmtId="1" fontId="21" fillId="7" borderId="31" xfId="0" applyNumberFormat="1" applyFont="1" applyFill="1" applyBorder="1" applyAlignment="1">
      <alignment horizontal="center" vertical="center"/>
    </xf>
    <xf numFmtId="1" fontId="2" fillId="0" borderId="54" xfId="0" applyNumberFormat="1" applyFont="1" applyFill="1" applyBorder="1" applyAlignment="1">
      <alignment horizontal="center" vertical="center"/>
    </xf>
    <xf numFmtId="1" fontId="2" fillId="0" borderId="81" xfId="0" applyNumberFormat="1" applyFont="1" applyFill="1" applyBorder="1" applyAlignment="1">
      <alignment horizontal="center" vertical="center"/>
    </xf>
    <xf numFmtId="1" fontId="2" fillId="0" borderId="47" xfId="0" applyNumberFormat="1" applyFont="1" applyFill="1" applyBorder="1" applyAlignment="1">
      <alignment horizontal="center" vertical="center"/>
    </xf>
    <xf numFmtId="1" fontId="5" fillId="0" borderId="0" xfId="0" applyNumberFormat="1" applyFont="1" applyBorder="1" applyAlignment="1">
      <alignment horizontal="center" vertical="center"/>
    </xf>
    <xf numFmtId="1" fontId="2" fillId="8" borderId="54" xfId="0" applyNumberFormat="1" applyFont="1" applyFill="1" applyBorder="1" applyAlignment="1">
      <alignment horizontal="center" vertical="center"/>
    </xf>
    <xf numFmtId="1" fontId="2" fillId="0" borderId="55" xfId="0" applyNumberFormat="1" applyFont="1" applyBorder="1" applyAlignment="1">
      <alignment horizontal="center" vertical="center"/>
    </xf>
    <xf numFmtId="1" fontId="2" fillId="0" borderId="34" xfId="0" applyNumberFormat="1" applyFont="1" applyFill="1" applyBorder="1" applyAlignment="1">
      <alignment horizontal="center" vertical="center"/>
    </xf>
    <xf numFmtId="0" fontId="2" fillId="0" borderId="84" xfId="0" applyFont="1" applyFill="1" applyBorder="1" applyAlignment="1">
      <alignment horizontal="center" vertical="center"/>
    </xf>
    <xf numFmtId="1" fontId="2" fillId="0" borderId="0" xfId="0" applyNumberFormat="1" applyFont="1" applyBorder="1" applyAlignment="1">
      <alignment horizontal="center" vertical="center"/>
    </xf>
    <xf numFmtId="1" fontId="2" fillId="0" borderId="122" xfId="0" applyNumberFormat="1" applyFont="1" applyBorder="1" applyAlignment="1">
      <alignment horizontal="center" vertical="center" shrinkToFit="1"/>
    </xf>
    <xf numFmtId="1" fontId="2" fillId="0" borderId="123" xfId="0" applyNumberFormat="1" applyFont="1" applyBorder="1" applyAlignment="1">
      <alignment horizontal="center" vertical="center" shrinkToFit="1"/>
    </xf>
    <xf numFmtId="1" fontId="5" fillId="0" borderId="123" xfId="0" applyNumberFormat="1" applyFont="1" applyBorder="1" applyAlignment="1">
      <alignment horizontal="center" vertical="center" shrinkToFit="1"/>
    </xf>
    <xf numFmtId="1" fontId="5" fillId="0" borderId="124" xfId="0" applyNumberFormat="1" applyFont="1" applyBorder="1" applyAlignment="1">
      <alignment horizontal="center" vertical="center" shrinkToFit="1"/>
    </xf>
    <xf numFmtId="1" fontId="5" fillId="0" borderId="122" xfId="0" applyNumberFormat="1" applyFont="1" applyBorder="1" applyAlignment="1">
      <alignment horizontal="center" vertical="center" shrinkToFit="1"/>
    </xf>
    <xf numFmtId="1" fontId="5" fillId="0" borderId="125" xfId="0" applyNumberFormat="1" applyFont="1" applyBorder="1" applyAlignment="1">
      <alignment horizontal="center" vertical="center" shrinkToFit="1"/>
    </xf>
    <xf numFmtId="1" fontId="2" fillId="8" borderId="86" xfId="0" applyNumberFormat="1" applyFont="1" applyFill="1" applyBorder="1" applyAlignment="1">
      <alignment horizontal="center" vertical="center"/>
    </xf>
    <xf numFmtId="0" fontId="7" fillId="0" borderId="52" xfId="0" applyNumberFormat="1" applyFont="1" applyFill="1" applyBorder="1" applyAlignment="1">
      <alignment horizontal="center" vertical="center" shrinkToFit="1"/>
    </xf>
    <xf numFmtId="0" fontId="7" fillId="0" borderId="1" xfId="5" applyFont="1" applyBorder="1" applyAlignment="1">
      <alignment horizontal="center" vertical="center" shrinkToFit="1"/>
    </xf>
    <xf numFmtId="0" fontId="7" fillId="0" borderId="25" xfId="5" applyFont="1" applyBorder="1" applyAlignment="1">
      <alignment horizontal="center" vertical="center" shrinkToFit="1"/>
    </xf>
    <xf numFmtId="9" fontId="7" fillId="0" borderId="26" xfId="2" applyFont="1" applyBorder="1" applyAlignment="1">
      <alignment horizontal="center" vertical="center" shrinkToFit="1"/>
    </xf>
    <xf numFmtId="0" fontId="7" fillId="0" borderId="26" xfId="2" applyNumberFormat="1" applyFont="1" applyBorder="1" applyAlignment="1">
      <alignment horizontal="center" vertical="center" shrinkToFit="1"/>
    </xf>
    <xf numFmtId="0" fontId="7" fillId="0" borderId="26" xfId="0" applyNumberFormat="1" applyFont="1" applyFill="1" applyBorder="1" applyAlignment="1">
      <alignment horizontal="center" vertical="center" shrinkToFit="1"/>
    </xf>
    <xf numFmtId="0" fontId="7" fillId="0" borderId="27" xfId="5" applyNumberFormat="1" applyFont="1" applyBorder="1" applyAlignment="1">
      <alignment horizontal="center" vertical="center" wrapText="1"/>
    </xf>
    <xf numFmtId="0" fontId="7" fillId="0" borderId="26" xfId="0" applyNumberFormat="1" applyFont="1" applyFill="1" applyBorder="1" applyAlignment="1">
      <alignment horizontal="center" vertical="center" wrapText="1"/>
    </xf>
    <xf numFmtId="9" fontId="7" fillId="0" borderId="59" xfId="2" applyFont="1" applyFill="1" applyBorder="1" applyAlignment="1">
      <alignment horizontal="center" vertical="center" shrinkToFit="1"/>
    </xf>
    <xf numFmtId="0" fontId="7" fillId="0" borderId="15" xfId="0" applyNumberFormat="1" applyFont="1" applyFill="1" applyBorder="1" applyAlignment="1">
      <alignment horizontal="center" vertical="center" shrinkToFit="1"/>
    </xf>
    <xf numFmtId="0" fontId="7" fillId="15" borderId="25" xfId="0" applyFont="1" applyFill="1" applyBorder="1" applyAlignment="1">
      <alignment horizontal="center" vertical="center" wrapText="1"/>
    </xf>
    <xf numFmtId="0" fontId="53" fillId="0" borderId="1" xfId="0" applyFont="1" applyFill="1" applyBorder="1" applyAlignment="1">
      <alignment vertical="center"/>
    </xf>
    <xf numFmtId="0" fontId="6" fillId="0" borderId="25" xfId="0" applyFont="1" applyFill="1" applyBorder="1" applyAlignment="1">
      <alignment horizontal="center" vertical="center"/>
    </xf>
    <xf numFmtId="0" fontId="7" fillId="0" borderId="25" xfId="0" applyFont="1" applyFill="1" applyBorder="1" applyAlignment="1">
      <alignment horizontal="center" vertical="center" wrapText="1"/>
    </xf>
    <xf numFmtId="1" fontId="7" fillId="0" borderId="25" xfId="0" applyNumberFormat="1" applyFont="1" applyFill="1" applyBorder="1" applyAlignment="1">
      <alignment horizontal="center" vertical="center" wrapText="1"/>
    </xf>
    <xf numFmtId="49" fontId="7" fillId="0" borderId="25" xfId="0" applyNumberFormat="1" applyFont="1" applyFill="1" applyBorder="1" applyAlignment="1">
      <alignment horizontal="center" vertical="center" wrapText="1"/>
    </xf>
    <xf numFmtId="0" fontId="54" fillId="0" borderId="1" xfId="0" applyFont="1" applyFill="1" applyBorder="1" applyAlignment="1">
      <alignment vertical="center"/>
    </xf>
    <xf numFmtId="0" fontId="7" fillId="0" borderId="64" xfId="0" quotePrefix="1" applyFont="1" applyFill="1" applyBorder="1" applyAlignment="1">
      <alignment horizontal="center" vertical="center"/>
    </xf>
    <xf numFmtId="0" fontId="10" fillId="0" borderId="26" xfId="0" applyNumberFormat="1" applyFont="1" applyFill="1" applyBorder="1" applyAlignment="1">
      <alignment horizontal="center" vertical="center"/>
    </xf>
    <xf numFmtId="0" fontId="4" fillId="0" borderId="45" xfId="0" applyFont="1" applyFill="1" applyBorder="1" applyAlignment="1">
      <alignment horizontal="center" vertical="center" shrinkToFit="1"/>
    </xf>
    <xf numFmtId="0" fontId="2" fillId="0" borderId="13" xfId="0" applyFont="1" applyFill="1" applyBorder="1" applyAlignment="1">
      <alignment horizontal="center" vertical="center"/>
    </xf>
    <xf numFmtId="0" fontId="2" fillId="0" borderId="13" xfId="0" quotePrefix="1" applyFont="1" applyFill="1" applyBorder="1" applyAlignment="1">
      <alignment horizontal="center" vertical="center"/>
    </xf>
    <xf numFmtId="9" fontId="2" fillId="0" borderId="13" xfId="0" applyNumberFormat="1" applyFont="1" applyFill="1" applyBorder="1" applyAlignment="1">
      <alignment horizontal="center" vertical="center"/>
    </xf>
    <xf numFmtId="49" fontId="2" fillId="0" borderId="13" xfId="0" quotePrefix="1" applyNumberFormat="1" applyFont="1" applyFill="1" applyBorder="1" applyAlignment="1">
      <alignment horizontal="center" vertical="center"/>
    </xf>
    <xf numFmtId="164" fontId="5" fillId="0" borderId="13" xfId="0" applyNumberFormat="1" applyFont="1" applyFill="1" applyBorder="1" applyAlignment="1">
      <alignment horizontal="center" vertical="center"/>
    </xf>
    <xf numFmtId="164" fontId="2" fillId="0" borderId="52" xfId="0" applyNumberFormat="1" applyFont="1" applyFill="1" applyBorder="1" applyAlignment="1">
      <alignment horizontal="centerContinuous" vertical="center"/>
    </xf>
    <xf numFmtId="164" fontId="2" fillId="0" borderId="93" xfId="0" applyNumberFormat="1" applyFont="1" applyFill="1" applyBorder="1" applyAlignment="1">
      <alignment horizontal="centerContinuous" vertical="center"/>
    </xf>
    <xf numFmtId="0" fontId="5" fillId="0" borderId="53" xfId="0" quotePrefix="1" applyFont="1" applyFill="1" applyBorder="1" applyAlignment="1">
      <alignment horizontal="centerContinuous" vertical="center"/>
    </xf>
    <xf numFmtId="1" fontId="2" fillId="0" borderId="116" xfId="0" applyNumberFormat="1" applyFont="1" applyFill="1" applyBorder="1" applyAlignment="1">
      <alignment horizontal="center" vertical="center"/>
    </xf>
    <xf numFmtId="0" fontId="2" fillId="0" borderId="0" xfId="0" applyFont="1" applyFill="1" applyBorder="1" applyAlignment="1">
      <alignment horizontal="center" vertical="center"/>
    </xf>
    <xf numFmtId="1" fontId="2" fillId="9" borderId="47" xfId="0" applyNumberFormat="1" applyFont="1" applyFill="1" applyBorder="1" applyAlignment="1">
      <alignment horizontal="center" vertical="center"/>
    </xf>
    <xf numFmtId="0" fontId="2" fillId="0" borderId="0" xfId="0" applyFont="1" applyFill="1" applyBorder="1" applyAlignment="1">
      <alignment vertical="center"/>
    </xf>
    <xf numFmtId="0" fontId="4" fillId="0" borderId="0" xfId="0" applyFont="1" applyBorder="1" applyAlignment="1">
      <alignment horizontal="right"/>
    </xf>
    <xf numFmtId="164" fontId="2" fillId="0" borderId="0" xfId="0" applyNumberFormat="1" applyFont="1" applyBorder="1" applyAlignment="1">
      <alignment horizontal="center"/>
    </xf>
    <xf numFmtId="0" fontId="2" fillId="0" borderId="0" xfId="0" applyFont="1" applyBorder="1" applyAlignment="1"/>
    <xf numFmtId="1" fontId="2" fillId="8" borderId="85" xfId="0" applyNumberFormat="1" applyFont="1" applyFill="1" applyBorder="1" applyAlignment="1">
      <alignment horizontal="center" vertical="center"/>
    </xf>
    <xf numFmtId="0" fontId="2" fillId="0" borderId="105" xfId="0" applyFont="1" applyFill="1" applyBorder="1" applyAlignment="1">
      <alignment horizontal="centerContinuous" vertical="center" shrinkToFit="1"/>
    </xf>
    <xf numFmtId="0" fontId="21" fillId="0" borderId="106" xfId="0" applyFont="1" applyFill="1" applyBorder="1" applyAlignment="1">
      <alignment horizontal="centerContinuous" vertical="center"/>
    </xf>
    <xf numFmtId="0" fontId="2" fillId="0" borderId="82" xfId="0" applyFont="1" applyFill="1" applyBorder="1" applyAlignment="1">
      <alignment horizontal="center" vertical="center"/>
    </xf>
    <xf numFmtId="0" fontId="5" fillId="0" borderId="0" xfId="0" applyFont="1" applyFill="1" applyBorder="1" applyAlignment="1">
      <alignment vertical="center"/>
    </xf>
    <xf numFmtId="0" fontId="2" fillId="0" borderId="117" xfId="0" applyFont="1" applyFill="1" applyBorder="1" applyAlignment="1">
      <alignment horizontal="centerContinuous" vertical="center" shrinkToFit="1"/>
    </xf>
    <xf numFmtId="0" fontId="21" fillId="0" borderId="118" xfId="0" applyFont="1" applyFill="1" applyBorder="1" applyAlignment="1">
      <alignment horizontal="centerContinuous" vertical="center"/>
    </xf>
    <xf numFmtId="0" fontId="2" fillId="0" borderId="119" xfId="0" applyFont="1" applyFill="1" applyBorder="1" applyAlignment="1">
      <alignment horizontal="centerContinuous" vertical="center"/>
    </xf>
    <xf numFmtId="0" fontId="2" fillId="0" borderId="120" xfId="0" applyFont="1" applyFill="1" applyBorder="1" applyAlignment="1">
      <alignment horizontal="centerContinuous" vertical="center"/>
    </xf>
    <xf numFmtId="49" fontId="7" fillId="0" borderId="28" xfId="0" applyNumberFormat="1" applyFont="1" applyFill="1" applyBorder="1" applyAlignment="1">
      <alignment horizontal="center" vertical="center"/>
    </xf>
    <xf numFmtId="0" fontId="9" fillId="0" borderId="3" xfId="0" quotePrefix="1" applyFont="1" applyFill="1" applyBorder="1" applyAlignment="1">
      <alignment horizontal="center" vertical="center"/>
    </xf>
    <xf numFmtId="49" fontId="16" fillId="0" borderId="32" xfId="0" applyNumberFormat="1" applyFont="1" applyBorder="1" applyAlignment="1">
      <alignment horizontal="center" shrinkToFit="1"/>
    </xf>
    <xf numFmtId="0" fontId="39" fillId="0" borderId="34" xfId="0" applyFont="1" applyFill="1" applyBorder="1" applyAlignment="1">
      <alignment horizontal="centerContinuous" vertical="center"/>
    </xf>
    <xf numFmtId="0" fontId="39" fillId="0" borderId="47" xfId="0" applyFont="1" applyFill="1" applyBorder="1" applyAlignment="1">
      <alignment horizontal="center" vertical="center" shrinkToFit="1"/>
    </xf>
    <xf numFmtId="0" fontId="41" fillId="0" borderId="31" xfId="0" applyFont="1" applyFill="1" applyBorder="1" applyAlignment="1">
      <alignment horizontal="centerContinuous" vertical="center"/>
    </xf>
    <xf numFmtId="0" fontId="55" fillId="0" borderId="31" xfId="0" applyFont="1" applyBorder="1" applyAlignment="1">
      <alignment horizontal="centerContinuous" vertical="center" wrapText="1"/>
    </xf>
    <xf numFmtId="0" fontId="56" fillId="0" borderId="31" xfId="0" applyFont="1" applyBorder="1" applyAlignment="1">
      <alignment horizontal="centerContinuous" vertical="center" wrapText="1"/>
    </xf>
    <xf numFmtId="0" fontId="57" fillId="0" borderId="31" xfId="0" applyFont="1" applyFill="1" applyBorder="1" applyAlignment="1">
      <alignment horizontal="centerContinuous" vertical="center" wrapText="1"/>
    </xf>
    <xf numFmtId="0" fontId="7" fillId="0" borderId="34" xfId="0" applyFont="1" applyFill="1" applyBorder="1" applyAlignment="1">
      <alignment horizontal="center" vertical="center" shrinkToFit="1"/>
    </xf>
    <xf numFmtId="0" fontId="7" fillId="0" borderId="27" xfId="0" quotePrefix="1" applyFont="1" applyFill="1" applyBorder="1" applyAlignment="1">
      <alignment horizontal="center" vertical="center"/>
    </xf>
    <xf numFmtId="49" fontId="28" fillId="9" borderId="25" xfId="0" applyNumberFormat="1" applyFont="1" applyFill="1" applyBorder="1" applyAlignment="1">
      <alignment horizontal="center" vertical="center"/>
    </xf>
    <xf numFmtId="0" fontId="28" fillId="9" borderId="26" xfId="0" applyNumberFormat="1" applyFont="1" applyFill="1" applyBorder="1" applyAlignment="1">
      <alignment horizontal="center" vertical="center"/>
    </xf>
    <xf numFmtId="0" fontId="22" fillId="9" borderId="26" xfId="0" applyNumberFormat="1" applyFont="1" applyFill="1" applyBorder="1" applyAlignment="1">
      <alignment horizontal="center" vertical="center"/>
    </xf>
    <xf numFmtId="0" fontId="13" fillId="9" borderId="1" xfId="0" applyFont="1" applyFill="1" applyBorder="1" applyAlignment="1">
      <alignment vertical="center"/>
    </xf>
    <xf numFmtId="49" fontId="24" fillId="9" borderId="25" xfId="0" applyNumberFormat="1" applyFont="1" applyFill="1" applyBorder="1" applyAlignment="1">
      <alignment horizontal="center" vertical="center"/>
    </xf>
    <xf numFmtId="0" fontId="24" fillId="9" borderId="26" xfId="0" applyNumberFormat="1" applyFont="1" applyFill="1" applyBorder="1" applyAlignment="1">
      <alignment horizontal="center" vertical="center"/>
    </xf>
    <xf numFmtId="0" fontId="13" fillId="9" borderId="26" xfId="0" applyNumberFormat="1" applyFont="1" applyFill="1" applyBorder="1" applyAlignment="1">
      <alignment horizontal="center" vertical="center"/>
    </xf>
    <xf numFmtId="0" fontId="45" fillId="10" borderId="13" xfId="0" applyNumberFormat="1" applyFont="1" applyFill="1" applyBorder="1" applyAlignment="1">
      <alignment horizontal="center" vertical="center"/>
    </xf>
    <xf numFmtId="0" fontId="13" fillId="6" borderId="1" xfId="0" applyFont="1" applyFill="1" applyBorder="1" applyAlignment="1">
      <alignment vertical="center"/>
    </xf>
    <xf numFmtId="49" fontId="24" fillId="6" borderId="25" xfId="0" applyNumberFormat="1" applyFont="1" applyFill="1" applyBorder="1" applyAlignment="1">
      <alignment horizontal="center" vertical="center"/>
    </xf>
    <xf numFmtId="0" fontId="24" fillId="6" borderId="26" xfId="0" applyNumberFormat="1" applyFont="1" applyFill="1" applyBorder="1" applyAlignment="1">
      <alignment horizontal="center" vertical="center"/>
    </xf>
    <xf numFmtId="0" fontId="13" fillId="6" borderId="26" xfId="0" applyNumberFormat="1" applyFont="1" applyFill="1" applyBorder="1" applyAlignment="1">
      <alignment horizontal="center" vertical="center"/>
    </xf>
    <xf numFmtId="9" fontId="7" fillId="0" borderId="44" xfId="2" applyFont="1" applyFill="1" applyBorder="1" applyAlignment="1">
      <alignment horizontal="center" vertical="center" shrinkToFit="1"/>
    </xf>
    <xf numFmtId="0" fontId="7" fillId="0" borderId="46" xfId="0" applyNumberFormat="1" applyFont="1" applyFill="1" applyBorder="1" applyAlignment="1">
      <alignment horizontal="center" vertical="center" shrinkToFit="1"/>
    </xf>
    <xf numFmtId="0" fontId="7" fillId="0" borderId="46" xfId="2" applyNumberFormat="1" applyFont="1" applyFill="1" applyBorder="1" applyAlignment="1">
      <alignment horizontal="center" vertical="center" shrinkToFit="1"/>
    </xf>
    <xf numFmtId="0" fontId="7" fillId="0" borderId="26" xfId="5" applyNumberFormat="1" applyFont="1" applyFill="1" applyBorder="1" applyAlignment="1">
      <alignment horizontal="center" vertical="center"/>
    </xf>
    <xf numFmtId="0" fontId="7" fillId="0" borderId="33" xfId="0" applyNumberFormat="1" applyFont="1" applyFill="1" applyBorder="1" applyAlignment="1">
      <alignment horizontal="center" vertical="center" shrinkToFit="1"/>
    </xf>
    <xf numFmtId="0" fontId="7" fillId="17" borderId="25" xfId="0" applyFont="1" applyFill="1" applyBorder="1" applyAlignment="1">
      <alignment horizontal="center" vertical="center" wrapText="1"/>
    </xf>
    <xf numFmtId="0" fontId="7" fillId="17" borderId="59" xfId="0" applyFont="1" applyFill="1" applyBorder="1" applyAlignment="1">
      <alignment horizontal="center" vertical="center" wrapText="1"/>
    </xf>
    <xf numFmtId="0" fontId="7" fillId="0" borderId="27" xfId="0" applyNumberFormat="1" applyFont="1" applyBorder="1" applyAlignment="1">
      <alignment horizontal="center" vertical="center" wrapText="1"/>
    </xf>
    <xf numFmtId="0" fontId="2" fillId="0" borderId="143" xfId="0" applyFont="1" applyFill="1" applyBorder="1" applyAlignment="1">
      <alignment horizontal="center" vertical="center"/>
    </xf>
    <xf numFmtId="1" fontId="2" fillId="0" borderId="144" xfId="0" applyNumberFormat="1" applyFont="1" applyFill="1" applyBorder="1" applyAlignment="1">
      <alignment horizontal="center" vertical="center"/>
    </xf>
    <xf numFmtId="49" fontId="7" fillId="14" borderId="28" xfId="0" applyNumberFormat="1" applyFont="1" applyFill="1" applyBorder="1" applyAlignment="1">
      <alignment horizontal="center" vertical="center"/>
    </xf>
    <xf numFmtId="0" fontId="9" fillId="14" borderId="3" xfId="0" quotePrefix="1" applyFont="1" applyFill="1" applyBorder="1" applyAlignment="1">
      <alignment horizontal="center" vertical="center"/>
    </xf>
    <xf numFmtId="0" fontId="7" fillId="7" borderId="25" xfId="0" applyFont="1" applyFill="1" applyBorder="1" applyAlignment="1">
      <alignment horizontal="center" vertical="center" wrapText="1"/>
    </xf>
    <xf numFmtId="0" fontId="7" fillId="7" borderId="44" xfId="0" applyFont="1" applyFill="1" applyBorder="1" applyAlignment="1">
      <alignment horizontal="center" vertical="center" wrapText="1"/>
    </xf>
    <xf numFmtId="0" fontId="7" fillId="15" borderId="59" xfId="0" applyFont="1" applyFill="1" applyBorder="1" applyAlignment="1">
      <alignment horizontal="center" vertical="center" wrapText="1"/>
    </xf>
    <xf numFmtId="0" fontId="7" fillId="0" borderId="32" xfId="0" applyNumberFormat="1" applyFont="1" applyFill="1" applyBorder="1" applyAlignment="1">
      <alignment horizontal="center" vertical="center" shrinkToFit="1"/>
    </xf>
    <xf numFmtId="0" fontId="58" fillId="0" borderId="60" xfId="0" applyFont="1" applyBorder="1" applyAlignment="1">
      <alignment horizontal="centerContinuous" wrapText="1"/>
    </xf>
    <xf numFmtId="0" fontId="58" fillId="0" borderId="61" xfId="0" applyFont="1" applyBorder="1" applyAlignment="1">
      <alignment horizontal="centerContinuous" wrapText="1"/>
    </xf>
    <xf numFmtId="0" fontId="4" fillId="0" borderId="61" xfId="0" applyFont="1" applyBorder="1" applyAlignment="1">
      <alignment horizontal="centerContinuous" wrapText="1"/>
    </xf>
    <xf numFmtId="0" fontId="4" fillId="0" borderId="62" xfId="0" applyFont="1" applyBorder="1" applyAlignment="1">
      <alignment horizontal="centerContinuous" wrapText="1"/>
    </xf>
    <xf numFmtId="0" fontId="2" fillId="0" borderId="0" xfId="0" applyFont="1" applyFill="1" applyBorder="1" applyAlignment="1">
      <alignment vertical="center" wrapText="1"/>
    </xf>
    <xf numFmtId="0" fontId="2" fillId="0" borderId="0" xfId="0" applyFont="1" applyBorder="1" applyAlignment="1">
      <alignment vertical="center" wrapText="1"/>
    </xf>
    <xf numFmtId="0" fontId="59" fillId="0" borderId="5" xfId="0" applyFont="1" applyBorder="1" applyAlignment="1">
      <alignment horizontal="centerContinuous" vertical="center"/>
    </xf>
    <xf numFmtId="0" fontId="4" fillId="0" borderId="6" xfId="0" applyFont="1" applyBorder="1" applyAlignment="1">
      <alignment horizontal="centerContinuous" vertical="center"/>
    </xf>
    <xf numFmtId="0" fontId="2" fillId="0" borderId="6" xfId="0" applyFont="1" applyBorder="1" applyAlignment="1">
      <alignment horizontal="centerContinuous" vertical="center" wrapText="1"/>
    </xf>
    <xf numFmtId="0" fontId="2" fillId="0" borderId="7" xfId="0" applyFont="1" applyBorder="1" applyAlignment="1">
      <alignment horizontal="centerContinuous" vertical="center" wrapText="1"/>
    </xf>
    <xf numFmtId="0" fontId="60" fillId="0" borderId="60" xfId="0" applyFont="1" applyBorder="1" applyAlignment="1">
      <alignment horizontal="centerContinuous" vertical="center" wrapText="1"/>
    </xf>
    <xf numFmtId="0" fontId="60" fillId="0" borderId="61" xfId="0" applyFont="1" applyBorder="1" applyAlignment="1">
      <alignment horizontal="centerContinuous" vertical="center" wrapText="1"/>
    </xf>
    <xf numFmtId="0" fontId="4" fillId="0" borderId="61" xfId="0" applyFont="1" applyBorder="1" applyAlignment="1">
      <alignment horizontal="centerContinuous" vertical="center" wrapText="1"/>
    </xf>
    <xf numFmtId="0" fontId="4" fillId="0" borderId="62" xfId="0" applyFont="1" applyBorder="1" applyAlignment="1">
      <alignment horizontal="centerContinuous" vertical="center" wrapText="1"/>
    </xf>
    <xf numFmtId="0" fontId="21" fillId="7" borderId="58" xfId="0" applyFont="1" applyFill="1" applyBorder="1" applyAlignment="1">
      <alignment horizontal="centerContinuous" wrapText="1"/>
    </xf>
    <xf numFmtId="0" fontId="21" fillId="7" borderId="63" xfId="0" applyFont="1" applyFill="1" applyBorder="1" applyAlignment="1">
      <alignment horizontal="center" wrapText="1"/>
    </xf>
    <xf numFmtId="0" fontId="21" fillId="7" borderId="64" xfId="0" applyFont="1" applyFill="1" applyBorder="1" applyAlignment="1">
      <alignment horizontal="center" wrapText="1"/>
    </xf>
    <xf numFmtId="0" fontId="59" fillId="0" borderId="8" xfId="0" applyFont="1" applyBorder="1" applyAlignment="1">
      <alignment horizontal="center" vertical="center"/>
    </xf>
    <xf numFmtId="0" fontId="59" fillId="0" borderId="9" xfId="0" applyFont="1" applyBorder="1" applyAlignment="1">
      <alignment horizontal="center" vertical="center"/>
    </xf>
    <xf numFmtId="0" fontId="59" fillId="0" borderId="10" xfId="0" applyFont="1" applyBorder="1" applyAlignment="1">
      <alignment horizontal="center" vertical="center"/>
    </xf>
    <xf numFmtId="0" fontId="21" fillId="10" borderId="58" xfId="0" applyFont="1" applyFill="1" applyBorder="1" applyAlignment="1">
      <alignment horizontal="centerContinuous" vertical="center" wrapText="1"/>
    </xf>
    <xf numFmtId="0" fontId="21" fillId="10" borderId="79" xfId="0" applyFont="1" applyFill="1" applyBorder="1" applyAlignment="1">
      <alignment horizontal="center" vertical="center" wrapText="1"/>
    </xf>
    <xf numFmtId="0" fontId="21" fillId="10" borderId="63" xfId="0" applyFont="1" applyFill="1" applyBorder="1" applyAlignment="1">
      <alignment horizontal="center" vertical="center" wrapText="1"/>
    </xf>
    <xf numFmtId="0" fontId="21" fillId="10" borderId="64" xfId="0" applyFont="1" applyFill="1" applyBorder="1" applyAlignment="1">
      <alignment horizontal="center" vertical="center" wrapText="1"/>
    </xf>
    <xf numFmtId="0" fontId="2" fillId="0" borderId="140" xfId="0" applyFont="1" applyFill="1" applyBorder="1" applyAlignment="1">
      <alignment horizontal="center" shrinkToFit="1"/>
    </xf>
    <xf numFmtId="0" fontId="2" fillId="0" borderId="141" xfId="0" applyNumberFormat="1" applyFont="1" applyBorder="1" applyAlignment="1">
      <alignment horizontal="center"/>
    </xf>
    <xf numFmtId="49" fontId="2" fillId="0" borderId="141" xfId="0" applyNumberFormat="1" applyFont="1" applyBorder="1" applyAlignment="1">
      <alignment horizontal="center"/>
    </xf>
    <xf numFmtId="0" fontId="2" fillId="5" borderId="142" xfId="2" applyNumberFormat="1" applyFont="1" applyFill="1" applyBorder="1" applyAlignment="1">
      <alignment horizontal="center" shrinkToFit="1"/>
    </xf>
    <xf numFmtId="0" fontId="4" fillId="0" borderId="67" xfId="0" applyFont="1" applyBorder="1" applyAlignment="1">
      <alignment horizontal="right" vertical="center"/>
    </xf>
    <xf numFmtId="0" fontId="2" fillId="0" borderId="68" xfId="0" applyFont="1" applyBorder="1" applyAlignment="1">
      <alignment horizontal="center" vertical="center" wrapText="1"/>
    </xf>
    <xf numFmtId="0" fontId="2" fillId="0" borderId="69" xfId="0" applyFont="1" applyBorder="1" applyAlignment="1">
      <alignment horizontal="center" vertical="center" wrapText="1"/>
    </xf>
    <xf numFmtId="0" fontId="2" fillId="11" borderId="69" xfId="0" applyFont="1" applyFill="1" applyBorder="1" applyAlignment="1">
      <alignment horizontal="center" vertical="center" wrapText="1"/>
    </xf>
    <xf numFmtId="0" fontId="2" fillId="11" borderId="70" xfId="0" applyFont="1" applyFill="1" applyBorder="1" applyAlignment="1">
      <alignment horizontal="center" vertical="center" wrapText="1"/>
    </xf>
    <xf numFmtId="0" fontId="2" fillId="0" borderId="1" xfId="0" applyFont="1" applyBorder="1" applyAlignment="1">
      <alignment horizontal="center" vertical="center" shrinkToFit="1"/>
    </xf>
    <xf numFmtId="0" fontId="2" fillId="0" borderId="25" xfId="0" applyFont="1" applyBorder="1" applyAlignment="1">
      <alignment horizontal="center" vertical="center"/>
    </xf>
    <xf numFmtId="49" fontId="2" fillId="0" borderId="25" xfId="0" applyNumberFormat="1" applyFont="1" applyBorder="1" applyAlignment="1">
      <alignment horizontal="center" vertical="center"/>
    </xf>
    <xf numFmtId="0" fontId="61" fillId="5" borderId="27" xfId="2" applyNumberFormat="1" applyFont="1" applyFill="1" applyBorder="1" applyAlignment="1">
      <alignment horizontal="center" vertical="center" shrinkToFit="1"/>
    </xf>
    <xf numFmtId="0" fontId="2" fillId="0" borderId="57" xfId="0" applyFont="1" applyFill="1" applyBorder="1" applyAlignment="1">
      <alignment horizontal="center" shrinkToFit="1"/>
    </xf>
    <xf numFmtId="0" fontId="2" fillId="0" borderId="38" xfId="0" applyNumberFormat="1" applyFont="1" applyFill="1" applyBorder="1" applyAlignment="1">
      <alignment horizontal="center"/>
    </xf>
    <xf numFmtId="49" fontId="2" fillId="0" borderId="38" xfId="0" applyNumberFormat="1" applyFont="1" applyFill="1" applyBorder="1" applyAlignment="1">
      <alignment horizontal="center"/>
    </xf>
    <xf numFmtId="0" fontId="2" fillId="5" borderId="39" xfId="2" applyNumberFormat="1" applyFont="1" applyFill="1" applyBorder="1" applyAlignment="1">
      <alignment horizontal="center" shrinkToFit="1"/>
    </xf>
    <xf numFmtId="0" fontId="4" fillId="0" borderId="34" xfId="0" applyFont="1" applyBorder="1" applyAlignment="1">
      <alignment horizontal="right" vertical="center"/>
    </xf>
    <xf numFmtId="0" fontId="2" fillId="0" borderId="71" xfId="0" applyFont="1" applyBorder="1" applyAlignment="1">
      <alignment horizontal="center" vertical="center" wrapText="1"/>
    </xf>
    <xf numFmtId="0" fontId="2" fillId="11" borderId="38" xfId="0" applyFont="1" applyFill="1" applyBorder="1" applyAlignment="1">
      <alignment horizontal="center" vertical="center" wrapText="1"/>
    </xf>
    <xf numFmtId="0" fontId="2" fillId="11" borderId="39" xfId="0" applyFont="1" applyFill="1" applyBorder="1" applyAlignment="1">
      <alignment horizontal="center" vertical="center" wrapText="1"/>
    </xf>
    <xf numFmtId="0" fontId="2" fillId="16" borderId="96" xfId="0" applyFont="1" applyFill="1" applyBorder="1" applyAlignment="1">
      <alignment horizontal="center" shrinkToFit="1"/>
    </xf>
    <xf numFmtId="0" fontId="2" fillId="16" borderId="40" xfId="0" applyNumberFormat="1" applyFont="1" applyFill="1" applyBorder="1" applyAlignment="1">
      <alignment horizontal="center"/>
    </xf>
    <xf numFmtId="49" fontId="2" fillId="16" borderId="40" xfId="0" applyNumberFormat="1" applyFont="1" applyFill="1" applyBorder="1" applyAlignment="1">
      <alignment horizontal="center"/>
    </xf>
    <xf numFmtId="0" fontId="2" fillId="17" borderId="41" xfId="2" applyNumberFormat="1" applyFont="1" applyFill="1" applyBorder="1" applyAlignment="1">
      <alignment horizontal="center" shrinkToFit="1"/>
    </xf>
    <xf numFmtId="0" fontId="4" fillId="0" borderId="47" xfId="0" applyFont="1" applyBorder="1" applyAlignment="1">
      <alignment horizontal="right" vertical="center"/>
    </xf>
    <xf numFmtId="0" fontId="62" fillId="7" borderId="72" xfId="0" applyFont="1" applyFill="1" applyBorder="1" applyAlignment="1">
      <alignment horizontal="center" vertical="center" wrapText="1"/>
    </xf>
    <xf numFmtId="0" fontId="4" fillId="11" borderId="40" xfId="0" applyFont="1" applyFill="1" applyBorder="1" applyAlignment="1">
      <alignment horizontal="center" vertical="center" wrapText="1"/>
    </xf>
    <xf numFmtId="0" fontId="4" fillId="11" borderId="41" xfId="0" applyFont="1" applyFill="1" applyBorder="1" applyAlignment="1">
      <alignment horizontal="center" vertical="center" wrapText="1"/>
    </xf>
    <xf numFmtId="0" fontId="2" fillId="0" borderId="58" xfId="0" applyFont="1" applyBorder="1" applyAlignment="1">
      <alignment horizontal="center" vertical="center" shrinkToFit="1"/>
    </xf>
    <xf numFmtId="0" fontId="2" fillId="0" borderId="59" xfId="0" applyFont="1" applyBorder="1" applyAlignment="1">
      <alignment horizontal="center" vertical="center"/>
    </xf>
    <xf numFmtId="49" fontId="2" fillId="0" borderId="59" xfId="0" applyNumberFormat="1" applyFont="1" applyBorder="1" applyAlignment="1">
      <alignment horizontal="center" vertical="center"/>
    </xf>
    <xf numFmtId="0" fontId="61" fillId="5" borderId="32" xfId="2" applyNumberFormat="1" applyFont="1" applyFill="1" applyBorder="1" applyAlignment="1">
      <alignment horizontal="center" vertical="center" shrinkToFit="1"/>
    </xf>
    <xf numFmtId="0" fontId="63" fillId="0" borderId="5" xfId="0" applyFont="1" applyBorder="1" applyAlignment="1">
      <alignment horizontal="centerContinuous" vertical="center"/>
    </xf>
    <xf numFmtId="0" fontId="4" fillId="0" borderId="1" xfId="0" applyFont="1" applyBorder="1" applyAlignment="1">
      <alignment horizontal="center" vertical="center" shrinkToFit="1"/>
    </xf>
    <xf numFmtId="0" fontId="63" fillId="0" borderId="8" xfId="0" applyFont="1" applyBorder="1" applyAlignment="1">
      <alignment horizontal="center" vertical="center"/>
    </xf>
    <xf numFmtId="0" fontId="63" fillId="0" borderId="9" xfId="0" applyFont="1" applyBorder="1" applyAlignment="1">
      <alignment horizontal="center" vertical="center"/>
    </xf>
    <xf numFmtId="0" fontId="63" fillId="0" borderId="10" xfId="0" applyFont="1" applyBorder="1" applyAlignment="1">
      <alignment horizontal="center" vertical="center"/>
    </xf>
    <xf numFmtId="0" fontId="2" fillId="0" borderId="80" xfId="0" applyFont="1" applyFill="1" applyBorder="1" applyAlignment="1">
      <alignment horizontal="center" vertical="center"/>
    </xf>
    <xf numFmtId="49" fontId="2" fillId="0" borderId="13" xfId="0" applyNumberFormat="1" applyFont="1" applyFill="1" applyBorder="1" applyAlignment="1">
      <alignment horizontal="center" vertical="center"/>
    </xf>
    <xf numFmtId="0" fontId="61" fillId="5" borderId="56" xfId="2" applyNumberFormat="1" applyFont="1" applyFill="1" applyBorder="1" applyAlignment="1">
      <alignment horizontal="center" vertical="center" shrinkToFit="1"/>
    </xf>
    <xf numFmtId="0" fontId="2" fillId="0" borderId="1"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25" xfId="0" applyNumberFormat="1" applyFont="1" applyFill="1" applyBorder="1" applyAlignment="1">
      <alignment horizontal="center" vertical="center"/>
    </xf>
    <xf numFmtId="0" fontId="2" fillId="0" borderId="8" xfId="0" applyFont="1" applyFill="1" applyBorder="1" applyAlignment="1">
      <alignment horizontal="center" vertical="center"/>
    </xf>
    <xf numFmtId="0" fontId="2" fillId="0" borderId="44" xfId="0" applyFont="1" applyFill="1" applyBorder="1" applyAlignment="1">
      <alignment horizontal="center" vertical="center"/>
    </xf>
    <xf numFmtId="49" fontId="2" fillId="0" borderId="44" xfId="0" applyNumberFormat="1" applyFont="1" applyFill="1" applyBorder="1" applyAlignment="1">
      <alignment horizontal="center" vertical="center"/>
    </xf>
    <xf numFmtId="0" fontId="61" fillId="5" borderId="33" xfId="2" applyNumberFormat="1" applyFont="1" applyFill="1" applyBorder="1" applyAlignment="1">
      <alignment horizontal="center" vertical="center" shrinkToFit="1"/>
    </xf>
    <xf numFmtId="0" fontId="62" fillId="10" borderId="72" xfId="0" applyFont="1" applyFill="1" applyBorder="1" applyAlignment="1">
      <alignment horizontal="center" vertical="center" wrapText="1"/>
    </xf>
    <xf numFmtId="0" fontId="62" fillId="10" borderId="73" xfId="0" applyFont="1" applyFill="1" applyBorder="1" applyAlignment="1">
      <alignment horizontal="center"/>
    </xf>
    <xf numFmtId="0" fontId="62" fillId="10" borderId="128" xfId="0" applyFont="1" applyFill="1" applyBorder="1" applyAlignment="1">
      <alignment horizontal="centerContinuous"/>
    </xf>
    <xf numFmtId="0" fontId="62" fillId="10" borderId="129" xfId="0" applyFont="1" applyFill="1" applyBorder="1" applyAlignment="1">
      <alignment horizontal="centerContinuous"/>
    </xf>
    <xf numFmtId="0" fontId="62" fillId="10" borderId="130" xfId="0" applyFont="1" applyFill="1" applyBorder="1" applyAlignment="1">
      <alignment horizontal="centerContinuous"/>
    </xf>
    <xf numFmtId="0" fontId="4" fillId="0" borderId="136" xfId="0" applyFont="1" applyBorder="1" applyAlignment="1">
      <alignment horizontal="center"/>
    </xf>
    <xf numFmtId="0" fontId="2" fillId="0" borderId="137" xfId="0" applyFont="1" applyBorder="1" applyAlignment="1">
      <alignment horizontal="centerContinuous" wrapText="1"/>
    </xf>
    <xf numFmtId="0" fontId="4" fillId="0" borderId="138" xfId="0" applyFont="1" applyBorder="1" applyAlignment="1">
      <alignment horizontal="centerContinuous" wrapText="1"/>
    </xf>
    <xf numFmtId="0" fontId="2" fillId="0" borderId="139" xfId="0" applyFont="1" applyBorder="1" applyAlignment="1">
      <alignment horizontal="centerContinuous" wrapText="1"/>
    </xf>
    <xf numFmtId="0" fontId="4" fillId="0" borderId="16" xfId="0" applyFont="1" applyBorder="1" applyAlignment="1">
      <alignment horizontal="center"/>
    </xf>
    <xf numFmtId="0" fontId="2" fillId="0" borderId="9" xfId="0" applyFont="1" applyBorder="1" applyAlignment="1">
      <alignment horizontal="centerContinuous" wrapText="1"/>
    </xf>
    <xf numFmtId="0" fontId="4" fillId="0" borderId="46" xfId="0" applyFont="1" applyBorder="1" applyAlignment="1">
      <alignment horizontal="centerContinuous" wrapText="1"/>
    </xf>
    <xf numFmtId="0" fontId="2" fillId="0" borderId="10" xfId="0" applyFont="1" applyBorder="1" applyAlignment="1">
      <alignment horizontal="centerContinuous" wrapText="1"/>
    </xf>
    <xf numFmtId="0" fontId="4" fillId="0" borderId="0" xfId="0" applyFont="1" applyFill="1" applyBorder="1" applyAlignment="1">
      <alignment horizontal="center" vertical="center"/>
    </xf>
    <xf numFmtId="0" fontId="4" fillId="0" borderId="1" xfId="0" applyFont="1" applyFill="1" applyBorder="1" applyAlignment="1">
      <alignment horizontal="center" vertical="center" shrinkToFit="1"/>
    </xf>
    <xf numFmtId="49" fontId="2" fillId="0" borderId="25" xfId="0" applyNumberFormat="1" applyFont="1" applyFill="1" applyBorder="1" applyAlignment="1">
      <alignment horizontal="center" vertical="center"/>
    </xf>
    <xf numFmtId="0" fontId="2" fillId="0" borderId="1" xfId="0" applyFont="1" applyFill="1" applyBorder="1" applyAlignment="1">
      <alignment horizontal="center" vertical="center" shrinkToFit="1"/>
    </xf>
    <xf numFmtId="0" fontId="2" fillId="0" borderId="58" xfId="0" applyFont="1" applyFill="1" applyBorder="1" applyAlignment="1">
      <alignment horizontal="center" vertical="center" shrinkToFit="1"/>
    </xf>
    <xf numFmtId="0" fontId="2" fillId="0" borderId="59" xfId="0" applyFont="1" applyFill="1" applyBorder="1" applyAlignment="1">
      <alignment horizontal="center" vertical="center"/>
    </xf>
    <xf numFmtId="49" fontId="2" fillId="0" borderId="59" xfId="0" applyNumberFormat="1" applyFont="1" applyFill="1" applyBorder="1" applyAlignment="1">
      <alignment horizontal="center" vertical="center"/>
    </xf>
    <xf numFmtId="0" fontId="2" fillId="0" borderId="8" xfId="0" applyFont="1" applyFill="1" applyBorder="1" applyAlignment="1">
      <alignment horizontal="center" vertical="center" shrinkToFit="1"/>
    </xf>
    <xf numFmtId="0" fontId="7" fillId="0" borderId="1" xfId="0" quotePrefix="1" applyFont="1" applyBorder="1" applyAlignment="1">
      <alignment vertical="center"/>
    </xf>
    <xf numFmtId="0" fontId="7" fillId="14" borderId="74" xfId="0" applyNumberFormat="1" applyFont="1" applyFill="1" applyBorder="1" applyAlignment="1">
      <alignment horizontal="centerContinuous" vertical="center"/>
    </xf>
    <xf numFmtId="0" fontId="2" fillId="14" borderId="76" xfId="0" applyNumberFormat="1" applyFont="1" applyFill="1" applyBorder="1" applyAlignment="1">
      <alignment horizontal="centerContinuous" vertical="center"/>
    </xf>
    <xf numFmtId="0" fontId="7" fillId="0" borderId="2" xfId="0" quotePrefix="1" applyFont="1" applyFill="1" applyBorder="1" applyAlignment="1">
      <alignment horizontal="center" vertical="center"/>
    </xf>
    <xf numFmtId="0" fontId="7" fillId="9" borderId="27" xfId="0" quotePrefix="1" applyNumberFormat="1" applyFont="1" applyFill="1" applyBorder="1" applyAlignment="1">
      <alignment horizontal="center" vertical="center"/>
    </xf>
    <xf numFmtId="0" fontId="7" fillId="7" borderId="15" xfId="0" applyFont="1" applyFill="1" applyBorder="1" applyAlignment="1">
      <alignment horizontal="center" vertical="center"/>
    </xf>
    <xf numFmtId="0" fontId="9" fillId="7" borderId="3" xfId="0" quotePrefix="1" applyFont="1" applyFill="1" applyBorder="1" applyAlignment="1">
      <alignment horizontal="center" vertical="center"/>
    </xf>
    <xf numFmtId="0" fontId="2" fillId="0" borderId="117" xfId="0" applyFont="1" applyBorder="1" applyAlignment="1">
      <alignment horizontal="center" vertical="center" shrinkToFit="1"/>
    </xf>
    <xf numFmtId="164" fontId="2" fillId="0" borderId="100" xfId="0" applyNumberFormat="1" applyFont="1" applyBorder="1" applyAlignment="1">
      <alignment horizontal="center" vertical="center" shrinkToFit="1"/>
    </xf>
    <xf numFmtId="0" fontId="2" fillId="0" borderId="145" xfId="0" applyFont="1" applyBorder="1" applyAlignment="1">
      <alignment horizontal="left" vertical="center"/>
    </xf>
    <xf numFmtId="164" fontId="2" fillId="0" borderId="144" xfId="0" applyNumberFormat="1" applyFont="1" applyFill="1" applyBorder="1" applyAlignment="1">
      <alignment horizontal="center" vertical="center"/>
    </xf>
  </cellXfs>
  <cellStyles count="11">
    <cellStyle name="Excel Built-in Normal" xfId="6"/>
    <cellStyle name="Hyperlink" xfId="1" builtinId="8"/>
    <cellStyle name="Normal" xfId="0" builtinId="0"/>
    <cellStyle name="Normal 2" xfId="4"/>
    <cellStyle name="Normal 2 2" xfId="5"/>
    <cellStyle name="Normal 3" xfId="8"/>
    <cellStyle name="Normal 4" xfId="9"/>
    <cellStyle name="Normal 5" xfId="7"/>
    <cellStyle name="Percent" xfId="2" builtinId="5"/>
    <cellStyle name="Percent 2" xfId="3"/>
    <cellStyle name="Percent 2 2" xfId="10"/>
  </cellStyles>
  <dxfs count="36">
    <dxf>
      <fill>
        <patternFill>
          <bgColor rgb="FF00FF00"/>
        </patternFill>
      </fill>
    </dxf>
    <dxf>
      <fill>
        <patternFill>
          <bgColor rgb="FFFFC000"/>
        </patternFill>
      </fill>
    </dxf>
    <dxf>
      <fill>
        <patternFill>
          <bgColor rgb="FFFF00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rgb="FFFF0000"/>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00FF00"/>
      <color rgb="FFCCFFCC"/>
      <color rgb="FF0000FF"/>
      <color rgb="FF009900"/>
      <color rgb="FF00CC66"/>
      <color rgb="FF00FF99"/>
      <color rgb="FF66FF99"/>
      <color rgb="FFCCFF99"/>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66675</xdr:colOff>
      <xdr:row>15</xdr:row>
      <xdr:rowOff>85724</xdr:rowOff>
    </xdr:from>
    <xdr:to>
      <xdr:col>6</xdr:col>
      <xdr:colOff>1257300</xdr:colOff>
      <xdr:row>22</xdr:row>
      <xdr:rowOff>152400</xdr:rowOff>
    </xdr:to>
    <xdr:sp macro="" textlink="">
      <xdr:nvSpPr>
        <xdr:cNvPr id="1084" name="Text Box 60"/>
        <xdr:cNvSpPr txBox="1">
          <a:spLocks noChangeArrowheads="1"/>
        </xdr:cNvSpPr>
      </xdr:nvSpPr>
      <xdr:spPr bwMode="auto">
        <a:xfrm>
          <a:off x="66675" y="3448049"/>
          <a:ext cx="6962775" cy="1543051"/>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ctr" rtl="0">
            <a:defRPr sz="1000"/>
          </a:pPr>
          <a:r>
            <a:rPr lang="en-US" sz="1400" b="1" i="0" u="none" strike="noStrike" baseline="0">
              <a:solidFill>
                <a:srgbClr val="000000"/>
              </a:solidFill>
              <a:latin typeface="Times New Roman" panose="02020603050405020304" pitchFamily="18" charset="0"/>
              <a:cs typeface="Times New Roman" panose="02020603050405020304" pitchFamily="18" charset="0"/>
            </a:rPr>
            <a:t>Current Status:  </a:t>
          </a:r>
          <a:r>
            <a:rPr lang="en-US" sz="1400" b="0" i="1" u="none" strike="noStrike" baseline="0">
              <a:solidFill>
                <a:srgbClr val="000000"/>
              </a:solidFill>
              <a:latin typeface="Times New Roman" panose="02020603050405020304" pitchFamily="18" charset="0"/>
              <a:cs typeface="Times New Roman" panose="02020603050405020304" pitchFamily="18" charset="0"/>
            </a:rPr>
            <a:t>Resisting Fire (10), Cold (30), Electricity (30), Acid (20)</a:t>
          </a:r>
        </a:p>
        <a:p>
          <a:pPr algn="ctr" rtl="0">
            <a:defRPr sz="1000"/>
          </a:pPr>
          <a:endParaRPr lang="en-US" sz="1400" b="0" i="1" u="none" strike="noStrike" baseline="0">
            <a:solidFill>
              <a:srgbClr val="000000"/>
            </a:solidFill>
            <a:latin typeface="Times New Roman" panose="02020603050405020304" pitchFamily="18" charset="0"/>
            <a:cs typeface="Times New Roman" panose="02020603050405020304" pitchFamily="18" charset="0"/>
          </a:endParaRPr>
        </a:p>
        <a:p>
          <a:pPr algn="ctr" rtl="0">
            <a:defRPr sz="1000"/>
          </a:pPr>
          <a:r>
            <a:rPr lang="en-US" sz="1400" b="0" i="1" u="none" strike="noStrike" baseline="0">
              <a:solidFill>
                <a:srgbClr val="000000"/>
              </a:solidFill>
              <a:latin typeface="Times New Roman" panose="02020603050405020304" pitchFamily="18" charset="0"/>
              <a:cs typeface="Times New Roman" panose="02020603050405020304" pitchFamily="18" charset="0"/>
            </a:rPr>
            <a:t>Seeing invisibility</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2</xdr:col>
      <xdr:colOff>276225</xdr:colOff>
      <xdr:row>1</xdr:row>
      <xdr:rowOff>123825</xdr:rowOff>
    </xdr:from>
    <xdr:to>
      <xdr:col>4</xdr:col>
      <xdr:colOff>123825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irjadin26@yahoo.ca?subject=Aren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showGridLines="0" tabSelected="1" zoomScaleNormal="100" workbookViewId="0"/>
  </sheetViews>
  <sheetFormatPr defaultColWidth="13" defaultRowHeight="15.75"/>
  <cols>
    <col min="1" max="1" width="22.625" style="233" customWidth="1"/>
    <col min="2" max="2" width="10" style="235" customWidth="1"/>
    <col min="3" max="3" width="5.5" style="235" customWidth="1"/>
    <col min="4" max="4" width="13.75" style="233" bestFit="1" customWidth="1"/>
    <col min="5" max="5" width="9.125" style="235" bestFit="1" customWidth="1"/>
    <col min="6" max="6" width="14.75" style="233" customWidth="1"/>
    <col min="7" max="7" width="17.125" style="235" customWidth="1"/>
    <col min="8" max="16384" width="13" style="44"/>
  </cols>
  <sheetData>
    <row r="1" spans="1:7" ht="29.25" thickTop="1" thickBot="1">
      <c r="A1" s="238" t="s">
        <v>250</v>
      </c>
      <c r="B1" s="239" t="s">
        <v>141</v>
      </c>
      <c r="C1" s="240"/>
      <c r="D1" s="241"/>
      <c r="E1" s="242"/>
      <c r="F1" s="241"/>
      <c r="G1" s="243" t="s">
        <v>138</v>
      </c>
    </row>
    <row r="2" spans="1:7" ht="17.25" thickTop="1">
      <c r="A2" s="244" t="s">
        <v>0</v>
      </c>
      <c r="B2" s="245" t="s">
        <v>98</v>
      </c>
      <c r="C2" s="245"/>
      <c r="D2" s="246" t="s">
        <v>113</v>
      </c>
      <c r="E2" s="247" t="s">
        <v>137</v>
      </c>
      <c r="F2" s="248"/>
      <c r="G2" s="249"/>
    </row>
    <row r="3" spans="1:7" ht="16.5">
      <c r="A3" s="244" t="s">
        <v>64</v>
      </c>
      <c r="B3" s="245" t="s">
        <v>251</v>
      </c>
      <c r="C3" s="245"/>
      <c r="D3" s="246" t="s">
        <v>65</v>
      </c>
      <c r="E3" s="247">
        <v>3</v>
      </c>
      <c r="F3" s="246"/>
      <c r="G3" s="249"/>
    </row>
    <row r="4" spans="1:7" ht="16.5">
      <c r="A4" s="244" t="s">
        <v>64</v>
      </c>
      <c r="B4" s="245" t="s">
        <v>258</v>
      </c>
      <c r="C4" s="245"/>
      <c r="D4" s="246" t="s">
        <v>65</v>
      </c>
      <c r="E4" s="247">
        <v>1</v>
      </c>
      <c r="F4" s="246"/>
      <c r="G4" s="249"/>
    </row>
    <row r="5" spans="1:7" ht="16.5">
      <c r="A5" s="244" t="s">
        <v>64</v>
      </c>
      <c r="B5" s="245" t="s">
        <v>259</v>
      </c>
      <c r="C5" s="245"/>
      <c r="D5" s="246" t="s">
        <v>65</v>
      </c>
      <c r="E5" s="247">
        <v>1</v>
      </c>
      <c r="F5" s="246"/>
      <c r="G5" s="249"/>
    </row>
    <row r="6" spans="1:7" ht="16.5">
      <c r="A6" s="244" t="s">
        <v>64</v>
      </c>
      <c r="B6" s="245" t="s">
        <v>260</v>
      </c>
      <c r="C6" s="245"/>
      <c r="D6" s="246" t="s">
        <v>65</v>
      </c>
      <c r="E6" s="247">
        <v>3</v>
      </c>
      <c r="F6" s="246"/>
      <c r="G6" s="249"/>
    </row>
    <row r="7" spans="1:7" ht="17.25" thickBot="1">
      <c r="A7" s="244" t="s">
        <v>66</v>
      </c>
      <c r="B7" s="245" t="s">
        <v>142</v>
      </c>
      <c r="C7" s="245"/>
      <c r="D7" s="246" t="s">
        <v>1</v>
      </c>
      <c r="E7" s="247" t="s">
        <v>143</v>
      </c>
      <c r="F7" s="246"/>
      <c r="G7" s="249"/>
    </row>
    <row r="8" spans="1:7" ht="17.25" thickTop="1">
      <c r="A8" s="250" t="s">
        <v>87</v>
      </c>
      <c r="B8" s="505">
        <f>2+1+1</f>
        <v>4</v>
      </c>
      <c r="C8" s="506"/>
      <c r="D8" s="251" t="s">
        <v>74</v>
      </c>
      <c r="E8" s="252" t="s">
        <v>144</v>
      </c>
      <c r="F8" s="253"/>
      <c r="G8" s="249"/>
    </row>
    <row r="9" spans="1:7" ht="17.25" thickBot="1">
      <c r="A9" s="254" t="s">
        <v>127</v>
      </c>
      <c r="B9" s="255" t="str">
        <f>C11</f>
        <v>+3</v>
      </c>
      <c r="C9" s="256"/>
      <c r="D9" s="257" t="s">
        <v>132</v>
      </c>
      <c r="E9" s="258" t="s">
        <v>144</v>
      </c>
      <c r="F9" s="253"/>
      <c r="G9" s="249"/>
    </row>
    <row r="10" spans="1:7" ht="17.25" thickTop="1">
      <c r="A10" s="259" t="s">
        <v>2</v>
      </c>
      <c r="B10" s="509">
        <f>7-2</f>
        <v>5</v>
      </c>
      <c r="C10" s="260">
        <f>IF(B10&gt;9.9,CONCATENATE("+",ROUNDDOWN((B10-10)/2,0)),ROUNDUP((B10-10)/2,0))</f>
        <v>-3</v>
      </c>
      <c r="D10" s="261" t="s">
        <v>72</v>
      </c>
      <c r="E10" s="374" t="s">
        <v>257</v>
      </c>
      <c r="F10" s="253"/>
      <c r="G10" s="249"/>
    </row>
    <row r="11" spans="1:7" ht="16.5">
      <c r="A11" s="262" t="s">
        <v>3</v>
      </c>
      <c r="B11" s="510">
        <f>15+4-2</f>
        <v>17</v>
      </c>
      <c r="C11" s="263" t="str">
        <f t="shared" ref="C11:C15" si="0">IF(B11&gt;9.9,CONCATENATE("+",ROUNDDOWN((B11-10)/2,0)),ROUNDUP((B11-10)/2,0))</f>
        <v>+3</v>
      </c>
      <c r="D11" s="264" t="s">
        <v>73</v>
      </c>
      <c r="E11" s="265">
        <f>SUM(Martial!G4:G16)+SUM(Equipment!C3:C14)+5</f>
        <v>10.25</v>
      </c>
      <c r="F11" s="253"/>
      <c r="G11" s="249"/>
    </row>
    <row r="12" spans="1:7" ht="16.5">
      <c r="A12" s="266" t="s">
        <v>12</v>
      </c>
      <c r="B12" s="406">
        <f>14+4</f>
        <v>18</v>
      </c>
      <c r="C12" s="268" t="str">
        <f t="shared" si="0"/>
        <v>+4</v>
      </c>
      <c r="D12" s="264" t="s">
        <v>14</v>
      </c>
      <c r="E12" s="269">
        <f>ROUNDUP(((E3*4)*0.75)+((E4*6)*0.75)+((E5*4)*0.75)+((E6*4)*0.75)+((E3+E4+E5+E6)*C12),0)</f>
        <v>58</v>
      </c>
      <c r="F12" s="253"/>
      <c r="G12" s="249"/>
    </row>
    <row r="13" spans="1:7" ht="16.5">
      <c r="A13" s="270" t="s">
        <v>13</v>
      </c>
      <c r="B13" s="373">
        <v>18</v>
      </c>
      <c r="C13" s="263" t="str">
        <f t="shared" si="0"/>
        <v>+4</v>
      </c>
      <c r="D13" s="271" t="s">
        <v>88</v>
      </c>
      <c r="E13" s="405">
        <f>11+C11+6+4</f>
        <v>24</v>
      </c>
      <c r="F13" s="504" t="s">
        <v>373</v>
      </c>
      <c r="G13" s="249"/>
    </row>
    <row r="14" spans="1:7" ht="16.5">
      <c r="A14" s="272" t="s">
        <v>15</v>
      </c>
      <c r="B14" s="267">
        <v>10</v>
      </c>
      <c r="C14" s="263" t="str">
        <f t="shared" si="0"/>
        <v>+0</v>
      </c>
      <c r="D14" s="271" t="s">
        <v>63</v>
      </c>
      <c r="E14" s="372">
        <f>E13+SUM(Martial!B11:B12)</f>
        <v>24</v>
      </c>
      <c r="F14" s="504" t="s">
        <v>373</v>
      </c>
      <c r="G14" s="249"/>
    </row>
    <row r="15" spans="1:7" ht="17.25" thickBot="1">
      <c r="A15" s="273" t="s">
        <v>11</v>
      </c>
      <c r="B15" s="274">
        <v>13</v>
      </c>
      <c r="C15" s="275" t="str">
        <f t="shared" si="0"/>
        <v>+1</v>
      </c>
      <c r="D15" s="276" t="s">
        <v>136</v>
      </c>
      <c r="E15" s="277">
        <f>E14-C11</f>
        <v>21</v>
      </c>
      <c r="F15" s="504" t="s">
        <v>373</v>
      </c>
      <c r="G15" s="249"/>
    </row>
    <row r="16" spans="1:7" s="7" customFormat="1" ht="17.25" thickTop="1">
      <c r="A16" s="278"/>
      <c r="B16" s="279"/>
      <c r="C16" s="279"/>
      <c r="D16" s="279"/>
      <c r="E16" s="279"/>
      <c r="F16" s="279"/>
      <c r="G16" s="280"/>
    </row>
    <row r="17" spans="1:7" s="7" customFormat="1" ht="16.5">
      <c r="A17" s="281"/>
      <c r="B17" s="282"/>
      <c r="C17" s="282"/>
      <c r="D17" s="282"/>
      <c r="E17" s="282"/>
      <c r="F17" s="282"/>
      <c r="G17" s="283"/>
    </row>
    <row r="18" spans="1:7" s="7" customFormat="1" ht="16.5">
      <c r="A18" s="281"/>
      <c r="B18" s="282"/>
      <c r="C18" s="282"/>
      <c r="D18" s="282"/>
      <c r="E18" s="282"/>
      <c r="F18" s="282"/>
      <c r="G18" s="283"/>
    </row>
    <row r="19" spans="1:7" s="7" customFormat="1" ht="16.5">
      <c r="A19" s="281"/>
      <c r="B19" s="282"/>
      <c r="C19" s="282"/>
      <c r="D19" s="282"/>
      <c r="E19" s="282"/>
      <c r="F19" s="282"/>
      <c r="G19" s="283"/>
    </row>
    <row r="20" spans="1:7" s="7" customFormat="1" ht="16.5">
      <c r="A20" s="281"/>
      <c r="B20" s="282"/>
      <c r="C20" s="282"/>
      <c r="D20" s="282"/>
      <c r="E20" s="282"/>
      <c r="F20" s="282"/>
      <c r="G20" s="283"/>
    </row>
    <row r="21" spans="1:7" s="7" customFormat="1" ht="16.5">
      <c r="A21" s="281"/>
      <c r="B21" s="282"/>
      <c r="C21" s="282"/>
      <c r="D21" s="282"/>
      <c r="E21" s="282"/>
      <c r="F21" s="282"/>
      <c r="G21" s="283"/>
    </row>
    <row r="22" spans="1:7" s="7" customFormat="1" ht="16.5">
      <c r="A22" s="281"/>
      <c r="B22" s="282"/>
      <c r="C22" s="282"/>
      <c r="D22" s="282"/>
      <c r="E22" s="282"/>
      <c r="F22" s="282"/>
      <c r="G22" s="283"/>
    </row>
    <row r="23" spans="1:7" ht="17.25" thickBot="1">
      <c r="A23" s="284"/>
      <c r="B23" s="285"/>
      <c r="C23" s="285"/>
      <c r="D23" s="285"/>
      <c r="E23" s="285"/>
      <c r="F23" s="285"/>
      <c r="G23" s="286"/>
    </row>
    <row r="24" spans="1:7" ht="16.5" thickTop="1"/>
  </sheetData>
  <phoneticPr fontId="0" type="noConversion"/>
  <conditionalFormatting sqref="E11">
    <cfRule type="cellIs" dxfId="35" priority="1" stopIfTrue="1" operator="greaterThan">
      <formula>50</formula>
    </cfRule>
    <cfRule type="cellIs" dxfId="34" priority="2" stopIfTrue="1" operator="between">
      <formula>25</formula>
      <formula>50</formula>
    </cfRule>
  </conditionalFormatting>
  <hyperlinks>
    <hyperlink ref="G1" r:id="rId1"/>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67"/>
  <sheetViews>
    <sheetView showGridLines="0" workbookViewId="0">
      <pane ySplit="2" topLeftCell="A3" activePane="bottomLeft" state="frozen"/>
      <selection pane="bottomLeft" activeCell="A3" sqref="A3"/>
    </sheetView>
  </sheetViews>
  <sheetFormatPr defaultColWidth="13" defaultRowHeight="15.75"/>
  <cols>
    <col min="1" max="1" width="31.5" style="233" bestFit="1" customWidth="1"/>
    <col min="2" max="2" width="5.875" style="233" bestFit="1" customWidth="1"/>
    <col min="3" max="3" width="7.625" style="235" hidden="1" customWidth="1"/>
    <col min="4" max="4" width="7.25" style="235" hidden="1" customWidth="1"/>
    <col min="5" max="5" width="9.25" style="235" bestFit="1" customWidth="1"/>
    <col min="6" max="6" width="7.375" style="235" customWidth="1"/>
    <col min="7" max="7" width="6" style="236" bestFit="1" customWidth="1"/>
    <col min="8" max="8" width="5.25" style="236" bestFit="1" customWidth="1"/>
    <col min="9" max="9" width="7.5" style="236" customWidth="1"/>
    <col min="10" max="10" width="26.625" style="233" customWidth="1"/>
    <col min="11" max="16384" width="13" style="44"/>
  </cols>
  <sheetData>
    <row r="1" spans="1:10" ht="24" thickBot="1">
      <c r="A1" s="162" t="s">
        <v>10</v>
      </c>
      <c r="B1" s="163"/>
      <c r="C1" s="163"/>
      <c r="D1" s="163"/>
      <c r="E1" s="163"/>
      <c r="F1" s="163"/>
      <c r="G1" s="164"/>
      <c r="H1" s="164"/>
      <c r="I1" s="164"/>
      <c r="J1" s="163"/>
    </row>
    <row r="2" spans="1:10" s="7" customFormat="1" ht="33.75" thickBot="1">
      <c r="A2" s="1" t="s">
        <v>105</v>
      </c>
      <c r="B2" s="2" t="s">
        <v>29</v>
      </c>
      <c r="C2" s="2" t="s">
        <v>36</v>
      </c>
      <c r="D2" s="2" t="s">
        <v>28</v>
      </c>
      <c r="E2" s="3" t="s">
        <v>61</v>
      </c>
      <c r="F2" s="3" t="s">
        <v>37</v>
      </c>
      <c r="G2" s="4" t="s">
        <v>67</v>
      </c>
      <c r="H2" s="5" t="s">
        <v>95</v>
      </c>
      <c r="I2" s="4" t="s">
        <v>81</v>
      </c>
      <c r="J2" s="6" t="s">
        <v>79</v>
      </c>
    </row>
    <row r="3" spans="1:10" s="7" customFormat="1" ht="16.5">
      <c r="A3" s="339" t="s">
        <v>240</v>
      </c>
      <c r="B3" s="340">
        <v>2</v>
      </c>
      <c r="C3" s="139" t="s">
        <v>31</v>
      </c>
      <c r="D3" s="139" t="str">
        <f>IF(C3="Str",'Personal File'!$C$10,IF(C3="Dex",'Personal File'!$C$11,IF(C3="Con",'Personal File'!$C$12,IF(C3="Int",'Personal File'!$C$13,IF(C3="Wis",'Personal File'!$C$14,IF(C3="Cha",'Personal File'!$C$15))))))</f>
        <v>+4</v>
      </c>
      <c r="E3" s="346" t="str">
        <f t="shared" ref="E3" si="0">CONCATENATE(C3," (",D3,")")</f>
        <v>Con (+4)</v>
      </c>
      <c r="F3" s="341">
        <v>0</v>
      </c>
      <c r="G3" s="342">
        <f t="shared" ref="G3:G4" si="1">B3+D3+F3</f>
        <v>6</v>
      </c>
      <c r="H3" s="165">
        <f t="shared" ref="H3:H56" ca="1" si="2">RANDBETWEEN(1,20)</f>
        <v>6</v>
      </c>
      <c r="I3" s="343">
        <f t="shared" ref="I3:I4" ca="1" si="3">SUM(G3:H3)</f>
        <v>12</v>
      </c>
      <c r="J3" s="507"/>
    </row>
    <row r="4" spans="1:10" s="7" customFormat="1" ht="16.5">
      <c r="A4" s="344" t="s">
        <v>241</v>
      </c>
      <c r="B4" s="340">
        <v>2</v>
      </c>
      <c r="C4" s="139" t="s">
        <v>34</v>
      </c>
      <c r="D4" s="139" t="str">
        <f>IF(C4="Str",'Personal File'!$C$10,IF(C4="Dex",'Personal File'!$C$11,IF(C4="Con",'Personal File'!$C$12,IF(C4="Int",'Personal File'!$C$13,IF(C4="Wis",'Personal File'!$C$14,IF(C4="Cha",'Personal File'!$C$15))))))</f>
        <v>+3</v>
      </c>
      <c r="E4" s="166" t="str">
        <f t="shared" ref="E4" si="4">CONCATENATE(C4," (",D4,")")</f>
        <v>Dex (+3)</v>
      </c>
      <c r="F4" s="341">
        <v>0</v>
      </c>
      <c r="G4" s="342">
        <f t="shared" si="1"/>
        <v>5</v>
      </c>
      <c r="H4" s="165">
        <f t="shared" ca="1" si="2"/>
        <v>4</v>
      </c>
      <c r="I4" s="343">
        <f t="shared" ca="1" si="3"/>
        <v>9</v>
      </c>
      <c r="J4" s="507"/>
    </row>
    <row r="5" spans="1:10" s="7" customFormat="1" ht="16.5">
      <c r="A5" s="167" t="s">
        <v>69</v>
      </c>
      <c r="B5" s="168">
        <v>10</v>
      </c>
      <c r="C5" s="169" t="s">
        <v>33</v>
      </c>
      <c r="D5" s="169" t="str">
        <f>IF(C5="Str",'Personal File'!$C$10,IF(C5="Dex",'Personal File'!$C$11,IF(C5="Con",'Personal File'!$C$12,IF(C5="Int",'Personal File'!$C$13,IF(C5="Wis",'Personal File'!$C$14,IF(C5="Cha",'Personal File'!$C$15))))))</f>
        <v>+0</v>
      </c>
      <c r="E5" s="170" t="str">
        <f t="shared" ref="E5:E6" si="5">CONCATENATE(C5," (",D5,")")</f>
        <v>Wis (+0)</v>
      </c>
      <c r="F5" s="171">
        <v>0</v>
      </c>
      <c r="G5" s="172">
        <f t="shared" ref="G5:G58" si="6">B5+D5+F5</f>
        <v>10</v>
      </c>
      <c r="H5" s="173">
        <f t="shared" ca="1" si="2"/>
        <v>16</v>
      </c>
      <c r="I5" s="174">
        <f t="shared" ref="I5" ca="1" si="7">SUM(G5:H5)</f>
        <v>26</v>
      </c>
      <c r="J5" s="345"/>
    </row>
    <row r="6" spans="1:10" s="182" customFormat="1" ht="16.5">
      <c r="A6" s="200" t="s">
        <v>38</v>
      </c>
      <c r="B6" s="140">
        <v>0</v>
      </c>
      <c r="C6" s="201" t="s">
        <v>32</v>
      </c>
      <c r="D6" s="202" t="str">
        <f>IF(C6="Str",'Personal File'!$C$10,IF(C6="Dex",'Personal File'!$C$11,IF(C6="Con",'Personal File'!$C$12,IF(C6="Int",'Personal File'!$C$13,IF(C6="Wis",'Personal File'!$C$14,IF(C6="Cha",'Personal File'!$C$15))))))</f>
        <v>+4</v>
      </c>
      <c r="E6" s="203" t="str">
        <f t="shared" si="5"/>
        <v>Int (+4)</v>
      </c>
      <c r="F6" s="188" t="s">
        <v>62</v>
      </c>
      <c r="G6" s="188">
        <f t="shared" si="6"/>
        <v>4</v>
      </c>
      <c r="H6" s="390">
        <f t="shared" ca="1" si="2"/>
        <v>10</v>
      </c>
      <c r="I6" s="188">
        <f ca="1">SUM(G6:H6)</f>
        <v>14</v>
      </c>
      <c r="J6" s="224"/>
    </row>
    <row r="7" spans="1:10" s="183" customFormat="1" ht="16.5">
      <c r="A7" s="197" t="s">
        <v>39</v>
      </c>
      <c r="B7" s="140">
        <v>0</v>
      </c>
      <c r="C7" s="198" t="s">
        <v>34</v>
      </c>
      <c r="D7" s="199" t="str">
        <f>IF(C7="Str",'Personal File'!$C$10,IF(C7="Dex",'Personal File'!$C$11,IF(C7="Con",'Personal File'!$C$12,IF(C7="Int",'Personal File'!$C$13,IF(C7="Wis",'Personal File'!$C$14,IF(C7="Cha",'Personal File'!$C$15))))))</f>
        <v>+3</v>
      </c>
      <c r="E7" s="166" t="str">
        <f t="shared" ref="E7:E58" si="8">CONCATENATE(C7," (",D7,")")</f>
        <v>Dex (+3)</v>
      </c>
      <c r="F7" s="188" t="s">
        <v>62</v>
      </c>
      <c r="G7" s="188">
        <f t="shared" si="6"/>
        <v>3</v>
      </c>
      <c r="H7" s="165">
        <f t="shared" ca="1" si="2"/>
        <v>4</v>
      </c>
      <c r="I7" s="188">
        <f t="shared" ref="I7" ca="1" si="9">SUM(G7:H7)</f>
        <v>7</v>
      </c>
      <c r="J7" s="224"/>
    </row>
    <row r="8" spans="1:10" s="190" customFormat="1" ht="16.5">
      <c r="A8" s="184" t="s">
        <v>40</v>
      </c>
      <c r="B8" s="140">
        <v>0</v>
      </c>
      <c r="C8" s="185" t="s">
        <v>30</v>
      </c>
      <c r="D8" s="186" t="str">
        <f>IF(C8="Str",'Personal File'!$C$10,IF(C8="Dex",'Personal File'!$C$11,IF(C8="Con",'Personal File'!$C$12,IF(C8="Int",'Personal File'!$C$13,IF(C8="Wis",'Personal File'!$C$14,IF(C8="Cha",'Personal File'!$C$15))))))</f>
        <v>+1</v>
      </c>
      <c r="E8" s="187" t="str">
        <f t="shared" si="8"/>
        <v>Cha (+1)</v>
      </c>
      <c r="F8" s="188" t="s">
        <v>62</v>
      </c>
      <c r="G8" s="188">
        <f t="shared" si="6"/>
        <v>1</v>
      </c>
      <c r="H8" s="165">
        <f t="shared" ca="1" si="2"/>
        <v>14</v>
      </c>
      <c r="I8" s="188">
        <f t="shared" ref="I8:I58" ca="1" si="10">SUM(G8:H8)</f>
        <v>15</v>
      </c>
      <c r="J8" s="224"/>
    </row>
    <row r="9" spans="1:10" s="191" customFormat="1" ht="16.5">
      <c r="A9" s="215" t="s">
        <v>41</v>
      </c>
      <c r="B9" s="140">
        <v>0</v>
      </c>
      <c r="C9" s="216" t="s">
        <v>35</v>
      </c>
      <c r="D9" s="217">
        <f>IF(C9="Str",'Personal File'!$C$10,IF(C9="Dex",'Personal File'!$C$11,IF(C9="Con",'Personal File'!$C$12,IF(C9="Int",'Personal File'!$C$13,IF(C9="Wis",'Personal File'!$C$14,IF(C9="Cha",'Personal File'!$C$15))))))</f>
        <v>-3</v>
      </c>
      <c r="E9" s="218" t="str">
        <f t="shared" si="8"/>
        <v>Str (-3)</v>
      </c>
      <c r="F9" s="188" t="s">
        <v>62</v>
      </c>
      <c r="G9" s="188">
        <f t="shared" si="6"/>
        <v>-3</v>
      </c>
      <c r="H9" s="165">
        <f t="shared" ca="1" si="2"/>
        <v>3</v>
      </c>
      <c r="I9" s="188">
        <f t="shared" ca="1" si="10"/>
        <v>0</v>
      </c>
      <c r="J9" s="224"/>
    </row>
    <row r="10" spans="1:10" s="191" customFormat="1" ht="16.5">
      <c r="A10" s="192" t="s">
        <v>16</v>
      </c>
      <c r="B10" s="176">
        <v>7</v>
      </c>
      <c r="C10" s="193" t="s">
        <v>31</v>
      </c>
      <c r="D10" s="194" t="str">
        <f>IF(C10="Str",'Personal File'!$C$10,IF(C10="Dex",'Personal File'!$C$11,IF(C10="Con",'Personal File'!$C$12,IF(C10="Int",'Personal File'!$C$13,IF(C10="Wis",'Personal File'!$C$14,IF(C10="Cha",'Personal File'!$C$15))))))</f>
        <v>+4</v>
      </c>
      <c r="E10" s="195" t="str">
        <f t="shared" si="8"/>
        <v>Con (+4)</v>
      </c>
      <c r="F10" s="180" t="s">
        <v>62</v>
      </c>
      <c r="G10" s="180">
        <f t="shared" si="6"/>
        <v>11</v>
      </c>
      <c r="H10" s="165">
        <f t="shared" ca="1" si="2"/>
        <v>20</v>
      </c>
      <c r="I10" s="180">
        <f t="shared" ca="1" si="10"/>
        <v>31</v>
      </c>
      <c r="J10" s="223"/>
    </row>
    <row r="11" spans="1:10" s="182" customFormat="1" ht="16.5">
      <c r="A11" s="200" t="s">
        <v>288</v>
      </c>
      <c r="B11" s="140">
        <v>0</v>
      </c>
      <c r="C11" s="201" t="s">
        <v>32</v>
      </c>
      <c r="D11" s="202" t="str">
        <f>IF(C11="Str",'Personal File'!$C$10,IF(C11="Dex",'Personal File'!$C$11,IF(C11="Con",'Personal File'!$C$12,IF(C11="Int",'Personal File'!$C$13,IF(C11="Wis",'Personal File'!$C$14,IF(C11="Cha",'Personal File'!$C$15))))))</f>
        <v>+4</v>
      </c>
      <c r="E11" s="203" t="str">
        <f t="shared" si="8"/>
        <v>Int (+4)</v>
      </c>
      <c r="F11" s="188" t="s">
        <v>62</v>
      </c>
      <c r="G11" s="188">
        <f t="shared" si="6"/>
        <v>4</v>
      </c>
      <c r="H11" s="165">
        <f t="shared" ca="1" si="2"/>
        <v>15</v>
      </c>
      <c r="I11" s="287">
        <f t="shared" ca="1" si="10"/>
        <v>19</v>
      </c>
      <c r="J11" s="382"/>
    </row>
    <row r="12" spans="1:10" s="196" customFormat="1" ht="16.5">
      <c r="A12" s="219" t="s">
        <v>42</v>
      </c>
      <c r="B12" s="205">
        <v>0</v>
      </c>
      <c r="C12" s="220" t="s">
        <v>32</v>
      </c>
      <c r="D12" s="221" t="str">
        <f>IF(C12="Str",'Personal File'!$C$10,IF(C12="Dex",'Personal File'!$C$11,IF(C12="Con",'Personal File'!$C$12,IF(C12="Int",'Personal File'!$C$13,IF(C12="Wis",'Personal File'!$C$14,IF(C12="Cha",'Personal File'!$C$15))))))</f>
        <v>+4</v>
      </c>
      <c r="E12" s="222" t="str">
        <f t="shared" si="8"/>
        <v>Int (+4)</v>
      </c>
      <c r="F12" s="209" t="s">
        <v>62</v>
      </c>
      <c r="G12" s="209">
        <f t="shared" si="6"/>
        <v>4</v>
      </c>
      <c r="H12" s="165">
        <f t="shared" ca="1" si="2"/>
        <v>17</v>
      </c>
      <c r="I12" s="209">
        <f t="shared" ca="1" si="10"/>
        <v>21</v>
      </c>
      <c r="J12" s="508"/>
    </row>
    <row r="13" spans="1:10" s="183" customFormat="1" ht="16.5">
      <c r="A13" s="184" t="s">
        <v>43</v>
      </c>
      <c r="B13" s="140">
        <v>0</v>
      </c>
      <c r="C13" s="185" t="s">
        <v>30</v>
      </c>
      <c r="D13" s="186" t="str">
        <f>IF(C13="Str",'Personal File'!$C$10,IF(C13="Dex",'Personal File'!$C$11,IF(C13="Con",'Personal File'!$C$12,IF(C13="Int",'Personal File'!$C$13,IF(C13="Wis",'Personal File'!$C$14,IF(C13="Cha",'Personal File'!$C$15))))))</f>
        <v>+1</v>
      </c>
      <c r="E13" s="187" t="str">
        <f t="shared" si="8"/>
        <v>Cha (+1)</v>
      </c>
      <c r="F13" s="188" t="s">
        <v>62</v>
      </c>
      <c r="G13" s="188">
        <f t="shared" si="6"/>
        <v>1</v>
      </c>
      <c r="H13" s="165">
        <f t="shared" ca="1" si="2"/>
        <v>10</v>
      </c>
      <c r="I13" s="188">
        <f t="shared" ca="1" si="10"/>
        <v>11</v>
      </c>
      <c r="J13" s="189"/>
    </row>
    <row r="14" spans="1:10" s="183" customFormat="1" ht="16.5">
      <c r="A14" s="219" t="s">
        <v>44</v>
      </c>
      <c r="B14" s="205">
        <v>0</v>
      </c>
      <c r="C14" s="220" t="s">
        <v>32</v>
      </c>
      <c r="D14" s="221" t="str">
        <f>IF(C14="Str",'Personal File'!$C$10,IF(C14="Dex",'Personal File'!$C$11,IF(C14="Con",'Personal File'!$C$12,IF(C14="Int",'Personal File'!$C$13,IF(C14="Wis",'Personal File'!$C$14,IF(C14="Cha",'Personal File'!$C$15))))))</f>
        <v>+4</v>
      </c>
      <c r="E14" s="222" t="str">
        <f t="shared" si="8"/>
        <v>Int (+4)</v>
      </c>
      <c r="F14" s="209" t="s">
        <v>62</v>
      </c>
      <c r="G14" s="209">
        <f t="shared" si="6"/>
        <v>4</v>
      </c>
      <c r="H14" s="165">
        <f t="shared" ca="1" si="2"/>
        <v>5</v>
      </c>
      <c r="I14" s="209">
        <f t="shared" ca="1" si="10"/>
        <v>9</v>
      </c>
      <c r="J14" s="210"/>
    </row>
    <row r="15" spans="1:10" s="183" customFormat="1" ht="16.5">
      <c r="A15" s="184" t="s">
        <v>45</v>
      </c>
      <c r="B15" s="140">
        <v>0</v>
      </c>
      <c r="C15" s="185" t="s">
        <v>30</v>
      </c>
      <c r="D15" s="186" t="str">
        <f>IF(C15="Str",'Personal File'!$C$10,IF(C15="Dex",'Personal File'!$C$11,IF(C15="Con",'Personal File'!$C$12,IF(C15="Int",'Personal File'!$C$13,IF(C15="Wis",'Personal File'!$C$14,IF(C15="Cha",'Personal File'!$C$15))))))</f>
        <v>+1</v>
      </c>
      <c r="E15" s="187" t="str">
        <f t="shared" si="8"/>
        <v>Cha (+1)</v>
      </c>
      <c r="F15" s="188" t="s">
        <v>62</v>
      </c>
      <c r="G15" s="188">
        <f t="shared" si="6"/>
        <v>1</v>
      </c>
      <c r="H15" s="165">
        <f t="shared" ca="1" si="2"/>
        <v>10</v>
      </c>
      <c r="I15" s="188">
        <f t="shared" ca="1" si="10"/>
        <v>11</v>
      </c>
      <c r="J15" s="189"/>
    </row>
    <row r="16" spans="1:10" s="183" customFormat="1" ht="16.5">
      <c r="A16" s="197" t="s">
        <v>46</v>
      </c>
      <c r="B16" s="140">
        <v>0</v>
      </c>
      <c r="C16" s="198" t="s">
        <v>34</v>
      </c>
      <c r="D16" s="199" t="str">
        <f>IF(C16="Str",'Personal File'!$C$10,IF(C16="Dex",'Personal File'!$C$11,IF(C16="Con",'Personal File'!$C$12,IF(C16="Int",'Personal File'!$C$13,IF(C16="Wis",'Personal File'!$C$14,IF(C16="Cha",'Personal File'!$C$15))))))</f>
        <v>+3</v>
      </c>
      <c r="E16" s="166" t="str">
        <f t="shared" si="8"/>
        <v>Dex (+3)</v>
      </c>
      <c r="F16" s="188" t="s">
        <v>62</v>
      </c>
      <c r="G16" s="188">
        <f t="shared" si="6"/>
        <v>3</v>
      </c>
      <c r="H16" s="165">
        <f t="shared" ca="1" si="2"/>
        <v>17</v>
      </c>
      <c r="I16" s="188">
        <f t="shared" ca="1" si="10"/>
        <v>20</v>
      </c>
      <c r="J16" s="189"/>
    </row>
    <row r="17" spans="1:10" s="183" customFormat="1" ht="16.5">
      <c r="A17" s="200" t="s">
        <v>47</v>
      </c>
      <c r="B17" s="140">
        <v>0</v>
      </c>
      <c r="C17" s="201" t="s">
        <v>32</v>
      </c>
      <c r="D17" s="202" t="str">
        <f>IF(C17="Str",'Personal File'!$C$10,IF(C17="Dex",'Personal File'!$C$11,IF(C17="Con",'Personal File'!$C$12,IF(C17="Int",'Personal File'!$C$13,IF(C17="Wis",'Personal File'!$C$14,IF(C17="Cha",'Personal File'!$C$15))))))</f>
        <v>+4</v>
      </c>
      <c r="E17" s="203" t="str">
        <f t="shared" si="8"/>
        <v>Int (+4)</v>
      </c>
      <c r="F17" s="188" t="s">
        <v>62</v>
      </c>
      <c r="G17" s="188">
        <f t="shared" si="6"/>
        <v>4</v>
      </c>
      <c r="H17" s="165">
        <f t="shared" ca="1" si="2"/>
        <v>20</v>
      </c>
      <c r="I17" s="188">
        <f t="shared" ca="1" si="10"/>
        <v>24</v>
      </c>
      <c r="J17" s="189"/>
    </row>
    <row r="18" spans="1:10" s="183" customFormat="1" ht="16.5">
      <c r="A18" s="184" t="s">
        <v>48</v>
      </c>
      <c r="B18" s="140">
        <v>0</v>
      </c>
      <c r="C18" s="185" t="s">
        <v>30</v>
      </c>
      <c r="D18" s="186" t="str">
        <f>IF(C18="Str",'Personal File'!$C$10,IF(C18="Dex",'Personal File'!$C$11,IF(C18="Con",'Personal File'!$C$12,IF(C18="Int",'Personal File'!$C$13,IF(C18="Wis",'Personal File'!$C$14,IF(C18="Cha",'Personal File'!$C$15))))))</f>
        <v>+1</v>
      </c>
      <c r="E18" s="187" t="str">
        <f t="shared" si="8"/>
        <v>Cha (+1)</v>
      </c>
      <c r="F18" s="188" t="s">
        <v>62</v>
      </c>
      <c r="G18" s="188">
        <f t="shared" si="6"/>
        <v>1</v>
      </c>
      <c r="H18" s="165">
        <f t="shared" ca="1" si="2"/>
        <v>12</v>
      </c>
      <c r="I18" s="188">
        <f t="shared" ca="1" si="10"/>
        <v>13</v>
      </c>
      <c r="J18" s="189"/>
    </row>
    <row r="19" spans="1:10" s="183" customFormat="1" ht="16.5">
      <c r="A19" s="204" t="s">
        <v>18</v>
      </c>
      <c r="B19" s="205">
        <v>0</v>
      </c>
      <c r="C19" s="206" t="s">
        <v>30</v>
      </c>
      <c r="D19" s="207" t="str">
        <f>IF(C19="Str",'Personal File'!$C$10,IF(C19="Dex",'Personal File'!$C$11,IF(C19="Con",'Personal File'!$C$12,IF(C19="Int",'Personal File'!$C$13,IF(C19="Wis",'Personal File'!$C$14,IF(C19="Cha",'Personal File'!$C$15))))))</f>
        <v>+1</v>
      </c>
      <c r="E19" s="208" t="str">
        <f t="shared" si="8"/>
        <v>Cha (+1)</v>
      </c>
      <c r="F19" s="209" t="s">
        <v>62</v>
      </c>
      <c r="G19" s="209">
        <f t="shared" si="6"/>
        <v>1</v>
      </c>
      <c r="H19" s="165">
        <f t="shared" ca="1" si="2"/>
        <v>19</v>
      </c>
      <c r="I19" s="209">
        <f t="shared" ca="1" si="10"/>
        <v>20</v>
      </c>
      <c r="J19" s="210"/>
    </row>
    <row r="20" spans="1:10" s="183" customFormat="1" ht="16.5">
      <c r="A20" s="211" t="s">
        <v>49</v>
      </c>
      <c r="B20" s="140">
        <v>0</v>
      </c>
      <c r="C20" s="212" t="s">
        <v>33</v>
      </c>
      <c r="D20" s="213" t="str">
        <f>IF(C20="Str",'Personal File'!$C$10,IF(C20="Dex",'Personal File'!$C$11,IF(C20="Con",'Personal File'!$C$12,IF(C20="Int",'Personal File'!$C$13,IF(C20="Wis",'Personal File'!$C$14,IF(C20="Cha",'Personal File'!$C$15))))))</f>
        <v>+0</v>
      </c>
      <c r="E20" s="214" t="str">
        <f t="shared" si="8"/>
        <v>Wis (+0)</v>
      </c>
      <c r="F20" s="188" t="s">
        <v>62</v>
      </c>
      <c r="G20" s="188">
        <f t="shared" si="6"/>
        <v>0</v>
      </c>
      <c r="H20" s="165">
        <f t="shared" ca="1" si="2"/>
        <v>12</v>
      </c>
      <c r="I20" s="188">
        <f t="shared" ca="1" si="10"/>
        <v>12</v>
      </c>
      <c r="J20" s="189"/>
    </row>
    <row r="21" spans="1:10" s="183" customFormat="1" ht="16.5">
      <c r="A21" s="197" t="s">
        <v>50</v>
      </c>
      <c r="B21" s="140">
        <v>0</v>
      </c>
      <c r="C21" s="198" t="s">
        <v>34</v>
      </c>
      <c r="D21" s="199" t="str">
        <f>IF(C21="Str",'Personal File'!$C$10,IF(C21="Dex",'Personal File'!$C$11,IF(C21="Con",'Personal File'!$C$12,IF(C21="Int",'Personal File'!$C$13,IF(C21="Wis",'Personal File'!$C$14,IF(C21="Cha",'Personal File'!$C$15))))))</f>
        <v>+3</v>
      </c>
      <c r="E21" s="166" t="str">
        <f t="shared" si="8"/>
        <v>Dex (+3)</v>
      </c>
      <c r="F21" s="188" t="s">
        <v>163</v>
      </c>
      <c r="G21" s="188">
        <f t="shared" si="6"/>
        <v>11</v>
      </c>
      <c r="H21" s="165">
        <f t="shared" ca="1" si="2"/>
        <v>13</v>
      </c>
      <c r="I21" s="188">
        <f t="shared" ca="1" si="10"/>
        <v>24</v>
      </c>
      <c r="J21" s="189"/>
    </row>
    <row r="22" spans="1:10" s="183" customFormat="1" ht="16.5">
      <c r="A22" s="184" t="s">
        <v>51</v>
      </c>
      <c r="B22" s="140">
        <v>0</v>
      </c>
      <c r="C22" s="185" t="s">
        <v>30</v>
      </c>
      <c r="D22" s="186" t="str">
        <f>IF(C22="Str",'Personal File'!$C$10,IF(C22="Dex",'Personal File'!$C$11,IF(C22="Con",'Personal File'!$C$12,IF(C22="Int",'Personal File'!$C$13,IF(C22="Wis",'Personal File'!$C$14,IF(C22="Cha",'Personal File'!$C$15))))))</f>
        <v>+1</v>
      </c>
      <c r="E22" s="187" t="str">
        <f t="shared" si="8"/>
        <v>Cha (+1)</v>
      </c>
      <c r="F22" s="188" t="s">
        <v>62</v>
      </c>
      <c r="G22" s="188">
        <f t="shared" si="6"/>
        <v>1</v>
      </c>
      <c r="H22" s="165">
        <f t="shared" ca="1" si="2"/>
        <v>18</v>
      </c>
      <c r="I22" s="188">
        <f t="shared" ca="1" si="10"/>
        <v>19</v>
      </c>
      <c r="J22" s="189"/>
    </row>
    <row r="23" spans="1:10" s="183" customFormat="1" ht="16.5">
      <c r="A23" s="215" t="s">
        <v>52</v>
      </c>
      <c r="B23" s="140">
        <v>0</v>
      </c>
      <c r="C23" s="216" t="s">
        <v>35</v>
      </c>
      <c r="D23" s="217">
        <f>IF(C23="Str",'Personal File'!$C$10,IF(C23="Dex",'Personal File'!$C$11,IF(C23="Con",'Personal File'!$C$12,IF(C23="Int",'Personal File'!$C$13,IF(C23="Wis",'Personal File'!$C$14,IF(C23="Cha",'Personal File'!$C$15))))))</f>
        <v>-3</v>
      </c>
      <c r="E23" s="218" t="str">
        <f t="shared" si="8"/>
        <v>Str (-3)</v>
      </c>
      <c r="F23" s="188" t="s">
        <v>62</v>
      </c>
      <c r="G23" s="188">
        <f t="shared" si="6"/>
        <v>-3</v>
      </c>
      <c r="H23" s="165">
        <f t="shared" ca="1" si="2"/>
        <v>17</v>
      </c>
      <c r="I23" s="188">
        <f t="shared" ca="1" si="10"/>
        <v>14</v>
      </c>
      <c r="J23" s="189"/>
    </row>
    <row r="24" spans="1:10" s="183" customFormat="1" ht="16.5">
      <c r="A24" s="175" t="s">
        <v>84</v>
      </c>
      <c r="B24" s="176">
        <v>11</v>
      </c>
      <c r="C24" s="177" t="s">
        <v>32</v>
      </c>
      <c r="D24" s="178" t="str">
        <f>IF(C24="Str",'Personal File'!$C$10,IF(C24="Dex",'Personal File'!$C$11,IF(C24="Con",'Personal File'!$C$12,IF(C24="Int",'Personal File'!$C$13,IF(C24="Wis",'Personal File'!$C$14,IF(C24="Cha",'Personal File'!$C$15))))))</f>
        <v>+4</v>
      </c>
      <c r="E24" s="179" t="str">
        <f t="shared" si="8"/>
        <v>Int (+4)</v>
      </c>
      <c r="F24" s="180" t="s">
        <v>62</v>
      </c>
      <c r="G24" s="180">
        <f t="shared" si="6"/>
        <v>15</v>
      </c>
      <c r="H24" s="165">
        <f t="shared" ca="1" si="2"/>
        <v>9</v>
      </c>
      <c r="I24" s="180">
        <f t="shared" ca="1" si="10"/>
        <v>24</v>
      </c>
      <c r="J24" s="181"/>
    </row>
    <row r="25" spans="1:10" s="183" customFormat="1" ht="16.5">
      <c r="A25" s="219" t="s">
        <v>123</v>
      </c>
      <c r="B25" s="205">
        <v>0</v>
      </c>
      <c r="C25" s="220" t="s">
        <v>32</v>
      </c>
      <c r="D25" s="221" t="str">
        <f>IF(C25="Str",'Personal File'!$C$10,IF(C25="Dex",'Personal File'!$C$11,IF(C25="Con",'Personal File'!$C$12,IF(C25="Int",'Personal File'!$C$13,IF(C25="Wis",'Personal File'!$C$14,IF(C25="Cha",'Personal File'!$C$15))))))</f>
        <v>+4</v>
      </c>
      <c r="E25" s="222" t="str">
        <f t="shared" si="8"/>
        <v>Int (+4)</v>
      </c>
      <c r="F25" s="209" t="s">
        <v>62</v>
      </c>
      <c r="G25" s="209">
        <f t="shared" si="6"/>
        <v>4</v>
      </c>
      <c r="H25" s="165">
        <f t="shared" ca="1" si="2"/>
        <v>18</v>
      </c>
      <c r="I25" s="209">
        <f t="shared" ref="I25" ca="1" si="11">SUM(G25:H25)</f>
        <v>22</v>
      </c>
      <c r="J25" s="210"/>
    </row>
    <row r="26" spans="1:10" s="183" customFormat="1" ht="16.5">
      <c r="A26" s="219" t="s">
        <v>104</v>
      </c>
      <c r="B26" s="205">
        <v>0</v>
      </c>
      <c r="C26" s="220" t="s">
        <v>32</v>
      </c>
      <c r="D26" s="221" t="str">
        <f>IF(C26="Str",'Personal File'!$C$10,IF(C26="Dex",'Personal File'!$C$11,IF(C26="Con",'Personal File'!$C$12,IF(C26="Int",'Personal File'!$C$13,IF(C26="Wis",'Personal File'!$C$14,IF(C26="Cha",'Personal File'!$C$15))))))</f>
        <v>+4</v>
      </c>
      <c r="E26" s="222" t="str">
        <f t="shared" ref="E26:E27" si="12">CONCATENATE(C26," (",D26,")")</f>
        <v>Int (+4)</v>
      </c>
      <c r="F26" s="209" t="s">
        <v>62</v>
      </c>
      <c r="G26" s="209">
        <f t="shared" si="6"/>
        <v>4</v>
      </c>
      <c r="H26" s="165">
        <f t="shared" ca="1" si="2"/>
        <v>17</v>
      </c>
      <c r="I26" s="209">
        <f t="shared" ref="I26" ca="1" si="13">SUM(G26:H26)</f>
        <v>21</v>
      </c>
      <c r="J26" s="210"/>
    </row>
    <row r="27" spans="1:10" s="183" customFormat="1" ht="16.5">
      <c r="A27" s="219" t="s">
        <v>124</v>
      </c>
      <c r="B27" s="205">
        <v>0</v>
      </c>
      <c r="C27" s="220" t="s">
        <v>32</v>
      </c>
      <c r="D27" s="221" t="str">
        <f>IF(C27="Str",'Personal File'!$C$10,IF(C27="Dex",'Personal File'!$C$11,IF(C27="Con",'Personal File'!$C$12,IF(C27="Int",'Personal File'!$C$13,IF(C27="Wis",'Personal File'!$C$14,IF(C27="Cha",'Personal File'!$C$15))))))</f>
        <v>+4</v>
      </c>
      <c r="E27" s="222" t="str">
        <f t="shared" si="12"/>
        <v>Int (+4)</v>
      </c>
      <c r="F27" s="209" t="s">
        <v>62</v>
      </c>
      <c r="G27" s="209">
        <f t="shared" si="6"/>
        <v>4</v>
      </c>
      <c r="H27" s="165">
        <f t="shared" ca="1" si="2"/>
        <v>16</v>
      </c>
      <c r="I27" s="209">
        <f t="shared" ref="I27" ca="1" si="14">SUM(G27:H27)</f>
        <v>20</v>
      </c>
      <c r="J27" s="210"/>
    </row>
    <row r="28" spans="1:10" s="183" customFormat="1" ht="16.5">
      <c r="A28" s="219" t="s">
        <v>92</v>
      </c>
      <c r="B28" s="205">
        <v>0</v>
      </c>
      <c r="C28" s="220" t="s">
        <v>32</v>
      </c>
      <c r="D28" s="221" t="str">
        <f>IF(C28="Str",'Personal File'!$C$10,IF(C28="Dex",'Personal File'!$C$11,IF(C28="Con",'Personal File'!$C$12,IF(C28="Int",'Personal File'!$C$13,IF(C28="Wis",'Personal File'!$C$14,IF(C28="Cha",'Personal File'!$C$15))))))</f>
        <v>+4</v>
      </c>
      <c r="E28" s="222" t="str">
        <f t="shared" ref="E28:E32" si="15">CONCATENATE(C28," (",D28,")")</f>
        <v>Int (+4)</v>
      </c>
      <c r="F28" s="209" t="s">
        <v>62</v>
      </c>
      <c r="G28" s="209">
        <f t="shared" si="6"/>
        <v>4</v>
      </c>
      <c r="H28" s="165">
        <f t="shared" ca="1" si="2"/>
        <v>11</v>
      </c>
      <c r="I28" s="209">
        <f t="shared" ca="1" si="10"/>
        <v>15</v>
      </c>
      <c r="J28" s="210"/>
    </row>
    <row r="29" spans="1:10" s="183" customFormat="1" ht="16.5">
      <c r="A29" s="219" t="s">
        <v>135</v>
      </c>
      <c r="B29" s="205">
        <v>0</v>
      </c>
      <c r="C29" s="220" t="s">
        <v>32</v>
      </c>
      <c r="D29" s="221" t="str">
        <f>IF(C29="Str",'Personal File'!$C$10,IF(C29="Dex",'Personal File'!$C$11,IF(C29="Con",'Personal File'!$C$12,IF(C29="Int",'Personal File'!$C$13,IF(C29="Wis",'Personal File'!$C$14,IF(C29="Cha",'Personal File'!$C$15))))))</f>
        <v>+4</v>
      </c>
      <c r="E29" s="222" t="str">
        <f t="shared" ref="E29:E30" si="16">CONCATENATE(C29," (",D29,")")</f>
        <v>Int (+4)</v>
      </c>
      <c r="F29" s="209" t="s">
        <v>62</v>
      </c>
      <c r="G29" s="209">
        <f t="shared" si="6"/>
        <v>4</v>
      </c>
      <c r="H29" s="165">
        <f t="shared" ca="1" si="2"/>
        <v>18</v>
      </c>
      <c r="I29" s="209">
        <f t="shared" ref="I29:I30" ca="1" si="17">SUM(G29:H29)</f>
        <v>22</v>
      </c>
      <c r="J29" s="210"/>
    </row>
    <row r="30" spans="1:10" s="183" customFormat="1" ht="16.5">
      <c r="A30" s="175" t="s">
        <v>134</v>
      </c>
      <c r="B30" s="176">
        <v>6</v>
      </c>
      <c r="C30" s="177" t="s">
        <v>32</v>
      </c>
      <c r="D30" s="178" t="str">
        <f>IF(C30="Str",'Personal File'!$C$10,IF(C30="Dex",'Personal File'!$C$11,IF(C30="Con",'Personal File'!$C$12,IF(C30="Int",'Personal File'!$C$13,IF(C30="Wis",'Personal File'!$C$14,IF(C30="Cha",'Personal File'!$C$15))))))</f>
        <v>+4</v>
      </c>
      <c r="E30" s="179" t="str">
        <f t="shared" si="16"/>
        <v>Int (+4)</v>
      </c>
      <c r="F30" s="180" t="s">
        <v>62</v>
      </c>
      <c r="G30" s="180">
        <f t="shared" si="6"/>
        <v>10</v>
      </c>
      <c r="H30" s="165">
        <f t="shared" ca="1" si="2"/>
        <v>3</v>
      </c>
      <c r="I30" s="180">
        <f t="shared" ca="1" si="17"/>
        <v>13</v>
      </c>
      <c r="J30" s="181"/>
    </row>
    <row r="31" spans="1:10" s="183" customFormat="1" ht="16.5">
      <c r="A31" s="175" t="s">
        <v>93</v>
      </c>
      <c r="B31" s="176">
        <v>9</v>
      </c>
      <c r="C31" s="177" t="s">
        <v>32</v>
      </c>
      <c r="D31" s="178" t="str">
        <f>IF(C31="Str",'Personal File'!$C$10,IF(C31="Dex",'Personal File'!$C$11,IF(C31="Con",'Personal File'!$C$12,IF(C31="Int",'Personal File'!$C$13,IF(C31="Wis",'Personal File'!$C$14,IF(C31="Cha",'Personal File'!$C$15))))))</f>
        <v>+4</v>
      </c>
      <c r="E31" s="179" t="str">
        <f t="shared" ref="E31" si="18">CONCATENATE(C31," (",D31,")")</f>
        <v>Int (+4)</v>
      </c>
      <c r="F31" s="180" t="s">
        <v>62</v>
      </c>
      <c r="G31" s="180">
        <f t="shared" si="6"/>
        <v>13</v>
      </c>
      <c r="H31" s="165">
        <f t="shared" ca="1" si="2"/>
        <v>14</v>
      </c>
      <c r="I31" s="180">
        <f t="shared" ref="I31" ca="1" si="19">SUM(G31:H31)</f>
        <v>27</v>
      </c>
      <c r="J31" s="181"/>
    </row>
    <row r="32" spans="1:10" s="183" customFormat="1" ht="16.5">
      <c r="A32" s="175" t="s">
        <v>103</v>
      </c>
      <c r="B32" s="176">
        <v>6</v>
      </c>
      <c r="C32" s="177" t="s">
        <v>32</v>
      </c>
      <c r="D32" s="178" t="str">
        <f>IF(C32="Str",'Personal File'!$C$10,IF(C32="Dex",'Personal File'!$C$11,IF(C32="Con",'Personal File'!$C$12,IF(C32="Int",'Personal File'!$C$13,IF(C32="Wis",'Personal File'!$C$14,IF(C32="Cha",'Personal File'!$C$15))))))</f>
        <v>+4</v>
      </c>
      <c r="E32" s="179" t="str">
        <f t="shared" si="15"/>
        <v>Int (+4)</v>
      </c>
      <c r="F32" s="180" t="s">
        <v>62</v>
      </c>
      <c r="G32" s="180">
        <f t="shared" si="6"/>
        <v>10</v>
      </c>
      <c r="H32" s="165">
        <f t="shared" ca="1" si="2"/>
        <v>8</v>
      </c>
      <c r="I32" s="180">
        <f t="shared" ca="1" si="10"/>
        <v>18</v>
      </c>
      <c r="J32" s="181"/>
    </row>
    <row r="33" spans="1:10" s="183" customFormat="1" ht="16.5">
      <c r="A33" s="211" t="s">
        <v>53</v>
      </c>
      <c r="B33" s="140">
        <v>0</v>
      </c>
      <c r="C33" s="212" t="s">
        <v>33</v>
      </c>
      <c r="D33" s="213" t="str">
        <f>IF(C33="Str",'Personal File'!$C$10,IF(C33="Dex",'Personal File'!$C$11,IF(C33="Con",'Personal File'!$C$12,IF(C33="Int",'Personal File'!$C$13,IF(C33="Wis",'Personal File'!$C$14,IF(C33="Cha",'Personal File'!$C$15))))))</f>
        <v>+0</v>
      </c>
      <c r="E33" s="214" t="str">
        <f t="shared" si="8"/>
        <v>Wis (+0)</v>
      </c>
      <c r="F33" s="188" t="s">
        <v>94</v>
      </c>
      <c r="G33" s="188">
        <f t="shared" si="6"/>
        <v>2</v>
      </c>
      <c r="H33" s="165">
        <f t="shared" ca="1" si="2"/>
        <v>14</v>
      </c>
      <c r="I33" s="188">
        <f t="shared" ca="1" si="10"/>
        <v>16</v>
      </c>
      <c r="J33" s="189"/>
    </row>
    <row r="34" spans="1:10" s="183" customFormat="1" ht="16.5">
      <c r="A34" s="197" t="s">
        <v>19</v>
      </c>
      <c r="B34" s="140">
        <v>0</v>
      </c>
      <c r="C34" s="198" t="s">
        <v>34</v>
      </c>
      <c r="D34" s="199" t="str">
        <f>IF(C34="Str",'Personal File'!$C$10,IF(C34="Dex",'Personal File'!$C$11,IF(C34="Con",'Personal File'!$C$12,IF(C34="Int",'Personal File'!$C$13,IF(C34="Wis",'Personal File'!$C$14,IF(C34="Cha",'Personal File'!$C$15))))))</f>
        <v>+3</v>
      </c>
      <c r="E34" s="166" t="str">
        <f t="shared" si="8"/>
        <v>Dex (+3)</v>
      </c>
      <c r="F34" s="188" t="s">
        <v>162</v>
      </c>
      <c r="G34" s="188">
        <f t="shared" si="6"/>
        <v>7</v>
      </c>
      <c r="H34" s="165">
        <f t="shared" ca="1" si="2"/>
        <v>17</v>
      </c>
      <c r="I34" s="188">
        <f t="shared" ca="1" si="10"/>
        <v>24</v>
      </c>
      <c r="J34" s="189"/>
    </row>
    <row r="35" spans="1:10" s="183" customFormat="1" ht="16.5">
      <c r="A35" s="386" t="s">
        <v>54</v>
      </c>
      <c r="B35" s="205">
        <v>0</v>
      </c>
      <c r="C35" s="387" t="s">
        <v>34</v>
      </c>
      <c r="D35" s="388" t="str">
        <f>IF(C35="Str",'Personal File'!$C$10,IF(C35="Dex",'Personal File'!$C$11,IF(C35="Con",'Personal File'!$C$12,IF(C35="Int",'Personal File'!$C$13,IF(C35="Wis",'Personal File'!$C$14,IF(C35="Cha",'Personal File'!$C$15))))))</f>
        <v>+3</v>
      </c>
      <c r="E35" s="389" t="str">
        <f t="shared" si="8"/>
        <v>Dex (+3)</v>
      </c>
      <c r="F35" s="209" t="s">
        <v>62</v>
      </c>
      <c r="G35" s="209">
        <f t="shared" si="6"/>
        <v>3</v>
      </c>
      <c r="H35" s="165">
        <f t="shared" ca="1" si="2"/>
        <v>3</v>
      </c>
      <c r="I35" s="209">
        <f t="shared" ca="1" si="10"/>
        <v>6</v>
      </c>
      <c r="J35" s="210"/>
    </row>
    <row r="36" spans="1:10" ht="16.5">
      <c r="A36" s="184" t="s">
        <v>289</v>
      </c>
      <c r="B36" s="140">
        <v>0</v>
      </c>
      <c r="C36" s="185" t="s">
        <v>30</v>
      </c>
      <c r="D36" s="186" t="str">
        <f>IF(C36="Str",'Personal File'!$C$10,IF(C36="Dex",'Personal File'!$C$11,IF(C36="Con",'Personal File'!$C$12,IF(C36="Int",'Personal File'!$C$13,IF(C36="Wis",'Personal File'!$C$14,IF(C36="Cha",'Personal File'!$C$15))))))</f>
        <v>+1</v>
      </c>
      <c r="E36" s="187" t="str">
        <f t="shared" si="8"/>
        <v>Cha (+1)</v>
      </c>
      <c r="F36" s="188" t="s">
        <v>62</v>
      </c>
      <c r="G36" s="188">
        <f t="shared" si="6"/>
        <v>1</v>
      </c>
      <c r="H36" s="165">
        <f t="shared" ca="1" si="2"/>
        <v>17</v>
      </c>
      <c r="I36" s="188">
        <f t="shared" ca="1" si="10"/>
        <v>18</v>
      </c>
      <c r="J36" s="189"/>
    </row>
    <row r="37" spans="1:10" ht="16.5">
      <c r="A37" s="204" t="s">
        <v>290</v>
      </c>
      <c r="B37" s="205">
        <v>0</v>
      </c>
      <c r="C37" s="383" t="s">
        <v>33</v>
      </c>
      <c r="D37" s="384" t="str">
        <f>IF(C37="Str",'Personal File'!$C$10,IF(C37="Dex",'Personal File'!$C$11,IF(C37="Con",'Personal File'!$C$12,IF(C37="Int",'Personal File'!$C$13,IF(C37="Wis",'Personal File'!$C$14,IF(C37="Cha",'Personal File'!$C$15))))))</f>
        <v>+0</v>
      </c>
      <c r="E37" s="385" t="str">
        <f t="shared" ref="E37" si="20">CONCATENATE(C37," (",D37,")")</f>
        <v>Wis (+0)</v>
      </c>
      <c r="F37" s="209" t="s">
        <v>62</v>
      </c>
      <c r="G37" s="209">
        <f t="shared" si="6"/>
        <v>0</v>
      </c>
      <c r="H37" s="165">
        <f t="shared" ca="1" si="2"/>
        <v>4</v>
      </c>
      <c r="I37" s="209">
        <f t="shared" ca="1" si="10"/>
        <v>4</v>
      </c>
      <c r="J37" s="210"/>
    </row>
    <row r="38" spans="1:10" ht="16.5">
      <c r="A38" s="391" t="s">
        <v>20</v>
      </c>
      <c r="B38" s="176">
        <v>3</v>
      </c>
      <c r="C38" s="392" t="s">
        <v>34</v>
      </c>
      <c r="D38" s="393" t="str">
        <f>IF(C38="Str",'Personal File'!$C$10,IF(C38="Dex",'Personal File'!$C$11,IF(C38="Con",'Personal File'!$C$12,IF(C38="Int",'Personal File'!$C$13,IF(C38="Wis",'Personal File'!$C$14,IF(C38="Cha",'Personal File'!$C$15))))))</f>
        <v>+3</v>
      </c>
      <c r="E38" s="394" t="str">
        <f t="shared" si="8"/>
        <v>Dex (+3)</v>
      </c>
      <c r="F38" s="180" t="s">
        <v>62</v>
      </c>
      <c r="G38" s="180">
        <f t="shared" si="6"/>
        <v>6</v>
      </c>
      <c r="H38" s="165">
        <f t="shared" ca="1" si="2"/>
        <v>10</v>
      </c>
      <c r="I38" s="180">
        <f t="shared" ca="1" si="10"/>
        <v>16</v>
      </c>
      <c r="J38" s="181" t="s">
        <v>299</v>
      </c>
    </row>
    <row r="39" spans="1:10" ht="16.5">
      <c r="A39" s="200" t="s">
        <v>21</v>
      </c>
      <c r="B39" s="140">
        <v>0</v>
      </c>
      <c r="C39" s="201" t="s">
        <v>32</v>
      </c>
      <c r="D39" s="202" t="str">
        <f>IF(C39="Str",'Personal File'!$C$10,IF(C39="Dex",'Personal File'!$C$11,IF(C39="Con",'Personal File'!$C$12,IF(C39="Int",'Personal File'!$C$13,IF(C39="Wis",'Personal File'!$C$14,IF(C39="Cha",'Personal File'!$C$15))))))</f>
        <v>+4</v>
      </c>
      <c r="E39" s="203" t="str">
        <f t="shared" si="8"/>
        <v>Int (+4)</v>
      </c>
      <c r="F39" s="188" t="s">
        <v>62</v>
      </c>
      <c r="G39" s="188">
        <f t="shared" si="6"/>
        <v>4</v>
      </c>
      <c r="H39" s="165">
        <f t="shared" ca="1" si="2"/>
        <v>20</v>
      </c>
      <c r="I39" s="188">
        <f t="shared" ca="1" si="10"/>
        <v>24</v>
      </c>
      <c r="J39" s="189"/>
    </row>
    <row r="40" spans="1:10" ht="16.5">
      <c r="A40" s="211" t="s">
        <v>55</v>
      </c>
      <c r="B40" s="140">
        <v>0</v>
      </c>
      <c r="C40" s="212" t="s">
        <v>33</v>
      </c>
      <c r="D40" s="213" t="str">
        <f>IF(C40="Str",'Personal File'!$C$10,IF(C40="Dex",'Personal File'!$C$11,IF(C40="Con",'Personal File'!$C$12,IF(C40="Int",'Personal File'!$C$13,IF(C40="Wis",'Personal File'!$C$14,IF(C40="Cha",'Personal File'!$C$15))))))</f>
        <v>+0</v>
      </c>
      <c r="E40" s="214" t="str">
        <f t="shared" si="8"/>
        <v>Wis (+0)</v>
      </c>
      <c r="F40" s="188" t="s">
        <v>62</v>
      </c>
      <c r="G40" s="188">
        <f t="shared" si="6"/>
        <v>0</v>
      </c>
      <c r="H40" s="165">
        <f t="shared" ca="1" si="2"/>
        <v>17</v>
      </c>
      <c r="I40" s="188">
        <f t="shared" ca="1" si="10"/>
        <v>17</v>
      </c>
      <c r="J40" s="189"/>
    </row>
    <row r="41" spans="1:10" ht="16.5">
      <c r="A41" s="386" t="s">
        <v>85</v>
      </c>
      <c r="B41" s="205">
        <v>0</v>
      </c>
      <c r="C41" s="387" t="s">
        <v>34</v>
      </c>
      <c r="D41" s="388" t="str">
        <f>IF(C41="Str",'Personal File'!$C$10,IF(C41="Dex",'Personal File'!$C$11,IF(C41="Con",'Personal File'!$C$12,IF(C41="Int",'Personal File'!$C$13,IF(C41="Wis",'Personal File'!$C$14,IF(C41="Cha",'Personal File'!$C$15))))))</f>
        <v>+3</v>
      </c>
      <c r="E41" s="389" t="str">
        <f t="shared" si="8"/>
        <v>Dex (+3)</v>
      </c>
      <c r="F41" s="209" t="s">
        <v>62</v>
      </c>
      <c r="G41" s="209">
        <f t="shared" si="6"/>
        <v>3</v>
      </c>
      <c r="H41" s="165">
        <f t="shared" ca="1" si="2"/>
        <v>16</v>
      </c>
      <c r="I41" s="209">
        <f t="shared" ca="1" si="10"/>
        <v>19</v>
      </c>
      <c r="J41" s="210"/>
    </row>
    <row r="42" spans="1:10" ht="16.5">
      <c r="A42" s="175" t="s">
        <v>274</v>
      </c>
      <c r="B42" s="176">
        <v>1</v>
      </c>
      <c r="C42" s="177" t="s">
        <v>32</v>
      </c>
      <c r="D42" s="178" t="str">
        <f>IF(C42="Str",'Personal File'!$C$10,IF(C42="Dex",'Personal File'!$C$11,IF(C42="Con",'Personal File'!$C$12,IF(C42="Int",'Personal File'!$C$13,IF(C42="Wis",'Personal File'!$C$14,IF(C42="Cha",'Personal File'!$C$15))))))</f>
        <v>+4</v>
      </c>
      <c r="E42" s="179" t="str">
        <f t="shared" si="8"/>
        <v>Int (+4)</v>
      </c>
      <c r="F42" s="180" t="s">
        <v>62</v>
      </c>
      <c r="G42" s="180">
        <f t="shared" si="6"/>
        <v>5</v>
      </c>
      <c r="H42" s="165">
        <f t="shared" ca="1" si="2"/>
        <v>11</v>
      </c>
      <c r="I42" s="180">
        <f t="shared" ca="1" si="10"/>
        <v>16</v>
      </c>
      <c r="J42" s="223"/>
    </row>
    <row r="43" spans="1:10" ht="16.5">
      <c r="A43" s="175" t="s">
        <v>275</v>
      </c>
      <c r="B43" s="176">
        <v>1</v>
      </c>
      <c r="C43" s="177" t="s">
        <v>32</v>
      </c>
      <c r="D43" s="178" t="str">
        <f>IF(C43="Str",'Personal File'!$C$10,IF(C43="Dex",'Personal File'!$C$11,IF(C43="Con",'Personal File'!$C$12,IF(C43="Int",'Personal File'!$C$13,IF(C43="Wis",'Personal File'!$C$14,IF(C43="Cha",'Personal File'!$C$15))))))</f>
        <v>+4</v>
      </c>
      <c r="E43" s="179" t="str">
        <f t="shared" ref="E43:E51" si="21">CONCATENATE(C43," (",D43,")")</f>
        <v>Int (+4)</v>
      </c>
      <c r="F43" s="180" t="s">
        <v>62</v>
      </c>
      <c r="G43" s="180">
        <f t="shared" ref="G43:G51" si="22">B43+D43+F43</f>
        <v>5</v>
      </c>
      <c r="H43" s="165">
        <f t="shared" ca="1" si="2"/>
        <v>20</v>
      </c>
      <c r="I43" s="180">
        <f t="shared" ref="I43:I51" ca="1" si="23">SUM(G43:H43)</f>
        <v>25</v>
      </c>
      <c r="J43" s="223"/>
    </row>
    <row r="44" spans="1:10" ht="16.5">
      <c r="A44" s="175" t="s">
        <v>276</v>
      </c>
      <c r="B44" s="176">
        <v>1</v>
      </c>
      <c r="C44" s="177" t="s">
        <v>32</v>
      </c>
      <c r="D44" s="178" t="str">
        <f>IF(C44="Str",'Personal File'!$C$10,IF(C44="Dex",'Personal File'!$C$11,IF(C44="Con",'Personal File'!$C$12,IF(C44="Int",'Personal File'!$C$13,IF(C44="Wis",'Personal File'!$C$14,IF(C44="Cha",'Personal File'!$C$15))))))</f>
        <v>+4</v>
      </c>
      <c r="E44" s="179" t="str">
        <f t="shared" si="21"/>
        <v>Int (+4)</v>
      </c>
      <c r="F44" s="180" t="s">
        <v>62</v>
      </c>
      <c r="G44" s="180">
        <f t="shared" si="22"/>
        <v>5</v>
      </c>
      <c r="H44" s="165">
        <f t="shared" ca="1" si="2"/>
        <v>17</v>
      </c>
      <c r="I44" s="180">
        <f t="shared" ca="1" si="23"/>
        <v>22</v>
      </c>
      <c r="J44" s="223"/>
    </row>
    <row r="45" spans="1:10" ht="16.5">
      <c r="A45" s="175" t="s">
        <v>277</v>
      </c>
      <c r="B45" s="176">
        <v>1</v>
      </c>
      <c r="C45" s="177" t="s">
        <v>32</v>
      </c>
      <c r="D45" s="178" t="str">
        <f>IF(C45="Str",'Personal File'!$C$10,IF(C45="Dex",'Personal File'!$C$11,IF(C45="Con",'Personal File'!$C$12,IF(C45="Int",'Personal File'!$C$13,IF(C45="Wis",'Personal File'!$C$14,IF(C45="Cha",'Personal File'!$C$15))))))</f>
        <v>+4</v>
      </c>
      <c r="E45" s="179" t="str">
        <f t="shared" si="21"/>
        <v>Int (+4)</v>
      </c>
      <c r="F45" s="180" t="s">
        <v>62</v>
      </c>
      <c r="G45" s="180">
        <f t="shared" si="22"/>
        <v>5</v>
      </c>
      <c r="H45" s="165">
        <f t="shared" ca="1" si="2"/>
        <v>19</v>
      </c>
      <c r="I45" s="180">
        <f t="shared" ca="1" si="23"/>
        <v>24</v>
      </c>
      <c r="J45" s="223"/>
    </row>
    <row r="46" spans="1:10" ht="16.5">
      <c r="A46" s="175" t="s">
        <v>280</v>
      </c>
      <c r="B46" s="176">
        <v>1</v>
      </c>
      <c r="C46" s="177" t="s">
        <v>32</v>
      </c>
      <c r="D46" s="178" t="str">
        <f>IF(C46="Str",'Personal File'!$C$10,IF(C46="Dex",'Personal File'!$C$11,IF(C46="Con",'Personal File'!$C$12,IF(C46="Int",'Personal File'!$C$13,IF(C46="Wis",'Personal File'!$C$14,IF(C46="Cha",'Personal File'!$C$15))))))</f>
        <v>+4</v>
      </c>
      <c r="E46" s="179" t="str">
        <f t="shared" si="21"/>
        <v>Int (+4)</v>
      </c>
      <c r="F46" s="180" t="s">
        <v>62</v>
      </c>
      <c r="G46" s="180">
        <f t="shared" si="22"/>
        <v>5</v>
      </c>
      <c r="H46" s="165">
        <f t="shared" ca="1" si="2"/>
        <v>16</v>
      </c>
      <c r="I46" s="180">
        <f t="shared" ca="1" si="23"/>
        <v>21</v>
      </c>
      <c r="J46" s="223"/>
    </row>
    <row r="47" spans="1:10" ht="16.5">
      <c r="A47" s="175" t="s">
        <v>281</v>
      </c>
      <c r="B47" s="176">
        <v>1</v>
      </c>
      <c r="C47" s="177" t="s">
        <v>32</v>
      </c>
      <c r="D47" s="178" t="str">
        <f>IF(C47="Str",'Personal File'!$C$10,IF(C47="Dex",'Personal File'!$C$11,IF(C47="Con",'Personal File'!$C$12,IF(C47="Int",'Personal File'!$C$13,IF(C47="Wis",'Personal File'!$C$14,IF(C47="Cha",'Personal File'!$C$15))))))</f>
        <v>+4</v>
      </c>
      <c r="E47" s="179" t="str">
        <f t="shared" si="21"/>
        <v>Int (+4)</v>
      </c>
      <c r="F47" s="180" t="s">
        <v>62</v>
      </c>
      <c r="G47" s="180">
        <f t="shared" si="22"/>
        <v>5</v>
      </c>
      <c r="H47" s="165">
        <f t="shared" ca="1" si="2"/>
        <v>12</v>
      </c>
      <c r="I47" s="180">
        <f t="shared" ca="1" si="23"/>
        <v>17</v>
      </c>
      <c r="J47" s="223"/>
    </row>
    <row r="48" spans="1:10" ht="16.5">
      <c r="A48" s="175" t="s">
        <v>282</v>
      </c>
      <c r="B48" s="176">
        <v>1</v>
      </c>
      <c r="C48" s="177" t="s">
        <v>32</v>
      </c>
      <c r="D48" s="178" t="str">
        <f>IF(C48="Str",'Personal File'!$C$10,IF(C48="Dex",'Personal File'!$C$11,IF(C48="Con",'Personal File'!$C$12,IF(C48="Int",'Personal File'!$C$13,IF(C48="Wis",'Personal File'!$C$14,IF(C48="Cha",'Personal File'!$C$15))))))</f>
        <v>+4</v>
      </c>
      <c r="E48" s="179" t="str">
        <f t="shared" si="21"/>
        <v>Int (+4)</v>
      </c>
      <c r="F48" s="180" t="s">
        <v>62</v>
      </c>
      <c r="G48" s="180">
        <f t="shared" si="22"/>
        <v>5</v>
      </c>
      <c r="H48" s="165">
        <f t="shared" ca="1" si="2"/>
        <v>5</v>
      </c>
      <c r="I48" s="180">
        <f t="shared" ca="1" si="23"/>
        <v>10</v>
      </c>
      <c r="J48" s="223"/>
    </row>
    <row r="49" spans="1:10" ht="16.5">
      <c r="A49" s="175" t="s">
        <v>283</v>
      </c>
      <c r="B49" s="176">
        <v>1</v>
      </c>
      <c r="C49" s="177" t="s">
        <v>32</v>
      </c>
      <c r="D49" s="178" t="str">
        <f>IF(C49="Str",'Personal File'!$C$10,IF(C49="Dex",'Personal File'!$C$11,IF(C49="Con",'Personal File'!$C$12,IF(C49="Int",'Personal File'!$C$13,IF(C49="Wis",'Personal File'!$C$14,IF(C49="Cha",'Personal File'!$C$15))))))</f>
        <v>+4</v>
      </c>
      <c r="E49" s="179" t="str">
        <f t="shared" si="21"/>
        <v>Int (+4)</v>
      </c>
      <c r="F49" s="180" t="s">
        <v>62</v>
      </c>
      <c r="G49" s="180">
        <f t="shared" si="22"/>
        <v>5</v>
      </c>
      <c r="H49" s="165">
        <f t="shared" ca="1" si="2"/>
        <v>6</v>
      </c>
      <c r="I49" s="180">
        <f t="shared" ca="1" si="23"/>
        <v>11</v>
      </c>
      <c r="J49" s="223"/>
    </row>
    <row r="50" spans="1:10" ht="16.5">
      <c r="A50" s="175" t="s">
        <v>279</v>
      </c>
      <c r="B50" s="176">
        <v>1</v>
      </c>
      <c r="C50" s="177" t="s">
        <v>32</v>
      </c>
      <c r="D50" s="178" t="str">
        <f>IF(C50="Str",'Personal File'!$C$10,IF(C50="Dex",'Personal File'!$C$11,IF(C50="Con",'Personal File'!$C$12,IF(C50="Int",'Personal File'!$C$13,IF(C50="Wis",'Personal File'!$C$14,IF(C50="Cha",'Personal File'!$C$15))))))</f>
        <v>+4</v>
      </c>
      <c r="E50" s="179" t="str">
        <f t="shared" si="21"/>
        <v>Int (+4)</v>
      </c>
      <c r="F50" s="180" t="s">
        <v>62</v>
      </c>
      <c r="G50" s="180">
        <f t="shared" si="22"/>
        <v>5</v>
      </c>
      <c r="H50" s="165">
        <f t="shared" ca="1" si="2"/>
        <v>1</v>
      </c>
      <c r="I50" s="180">
        <f t="shared" ca="1" si="23"/>
        <v>6</v>
      </c>
      <c r="J50" s="223"/>
    </row>
    <row r="51" spans="1:10" ht="16.5">
      <c r="A51" s="175" t="s">
        <v>278</v>
      </c>
      <c r="B51" s="176">
        <v>1</v>
      </c>
      <c r="C51" s="177" t="s">
        <v>32</v>
      </c>
      <c r="D51" s="178" t="str">
        <f>IF(C51="Str",'Personal File'!$C$10,IF(C51="Dex",'Personal File'!$C$11,IF(C51="Con",'Personal File'!$C$12,IF(C51="Int",'Personal File'!$C$13,IF(C51="Wis",'Personal File'!$C$14,IF(C51="Cha",'Personal File'!$C$15))))))</f>
        <v>+4</v>
      </c>
      <c r="E51" s="179" t="str">
        <f t="shared" si="21"/>
        <v>Int (+4)</v>
      </c>
      <c r="F51" s="180" t="s">
        <v>62</v>
      </c>
      <c r="G51" s="180">
        <f t="shared" si="22"/>
        <v>5</v>
      </c>
      <c r="H51" s="165">
        <f t="shared" ca="1" si="2"/>
        <v>13</v>
      </c>
      <c r="I51" s="180">
        <f t="shared" ca="1" si="23"/>
        <v>18</v>
      </c>
      <c r="J51" s="223"/>
    </row>
    <row r="52" spans="1:10" ht="16.5">
      <c r="A52" s="175" t="s">
        <v>56</v>
      </c>
      <c r="B52" s="176">
        <v>11</v>
      </c>
      <c r="C52" s="177" t="s">
        <v>32</v>
      </c>
      <c r="D52" s="178" t="str">
        <f>IF(C52="Str",'Personal File'!$C$10,IF(C52="Dex",'Personal File'!$C$11,IF(C52="Con",'Personal File'!$C$12,IF(C52="Int",'Personal File'!$C$13,IF(C52="Wis",'Personal File'!$C$14,IF(C52="Cha",'Personal File'!$C$15))))))</f>
        <v>+4</v>
      </c>
      <c r="E52" s="179" t="str">
        <f t="shared" si="8"/>
        <v>Int (+4)</v>
      </c>
      <c r="F52" s="180" t="s">
        <v>62</v>
      </c>
      <c r="G52" s="180">
        <f t="shared" si="6"/>
        <v>15</v>
      </c>
      <c r="H52" s="165">
        <f t="shared" ca="1" si="2"/>
        <v>11</v>
      </c>
      <c r="I52" s="180">
        <f t="shared" ca="1" si="10"/>
        <v>26</v>
      </c>
      <c r="J52" s="223"/>
    </row>
    <row r="53" spans="1:10" ht="16.5">
      <c r="A53" s="211" t="s">
        <v>57</v>
      </c>
      <c r="B53" s="140">
        <v>0</v>
      </c>
      <c r="C53" s="212" t="s">
        <v>33</v>
      </c>
      <c r="D53" s="213" t="str">
        <f>IF(C53="Str",'Personal File'!$C$10,IF(C53="Dex",'Personal File'!$C$11,IF(C53="Con",'Personal File'!$C$12,IF(C53="Int",'Personal File'!$C$13,IF(C53="Wis",'Personal File'!$C$14,IF(C53="Cha",'Personal File'!$C$15))))))</f>
        <v>+0</v>
      </c>
      <c r="E53" s="214" t="str">
        <f t="shared" si="8"/>
        <v>Wis (+0)</v>
      </c>
      <c r="F53" s="188" t="s">
        <v>94</v>
      </c>
      <c r="G53" s="188">
        <f t="shared" si="6"/>
        <v>2</v>
      </c>
      <c r="H53" s="165">
        <f t="shared" ca="1" si="2"/>
        <v>12</v>
      </c>
      <c r="I53" s="188">
        <f t="shared" ca="1" si="10"/>
        <v>14</v>
      </c>
      <c r="J53" s="189"/>
    </row>
    <row r="54" spans="1:10" ht="16.5">
      <c r="A54" s="211" t="s">
        <v>86</v>
      </c>
      <c r="B54" s="140">
        <v>0</v>
      </c>
      <c r="C54" s="212" t="s">
        <v>33</v>
      </c>
      <c r="D54" s="213" t="str">
        <f>IF(C54="Str",'Personal File'!$C$10,IF(C54="Dex",'Personal File'!$C$11,IF(C54="Con",'Personal File'!$C$12,IF(C54="Int",'Personal File'!$C$13,IF(C54="Wis",'Personal File'!$C$14,IF(C54="Cha",'Personal File'!$C$15))))))</f>
        <v>+0</v>
      </c>
      <c r="E54" s="214" t="str">
        <f t="shared" si="8"/>
        <v>Wis (+0)</v>
      </c>
      <c r="F54" s="188" t="s">
        <v>62</v>
      </c>
      <c r="G54" s="188">
        <f t="shared" si="6"/>
        <v>0</v>
      </c>
      <c r="H54" s="165">
        <f t="shared" ca="1" si="2"/>
        <v>15</v>
      </c>
      <c r="I54" s="188">
        <f t="shared" ca="1" si="10"/>
        <v>15</v>
      </c>
      <c r="J54" s="224"/>
    </row>
    <row r="55" spans="1:10" ht="16.5">
      <c r="A55" s="215" t="s">
        <v>22</v>
      </c>
      <c r="B55" s="140">
        <v>0</v>
      </c>
      <c r="C55" s="216" t="s">
        <v>35</v>
      </c>
      <c r="D55" s="217">
        <f>IF(C55="Str",'Personal File'!$C$10,IF(C55="Dex",'Personal File'!$C$11,IF(C55="Con",'Personal File'!$C$12,IF(C55="Int",'Personal File'!$C$13,IF(C55="Wis",'Personal File'!$C$14,IF(C55="Cha",'Personal File'!$C$15))))))</f>
        <v>-3</v>
      </c>
      <c r="E55" s="218" t="str">
        <f t="shared" si="8"/>
        <v>Str (-3)</v>
      </c>
      <c r="F55" s="188" t="s">
        <v>62</v>
      </c>
      <c r="G55" s="188">
        <f t="shared" si="6"/>
        <v>-3</v>
      </c>
      <c r="H55" s="165">
        <f t="shared" ca="1" si="2"/>
        <v>5</v>
      </c>
      <c r="I55" s="188">
        <f t="shared" ca="1" si="10"/>
        <v>2</v>
      </c>
      <c r="J55" s="189"/>
    </row>
    <row r="56" spans="1:10" ht="16.5">
      <c r="A56" s="386" t="s">
        <v>58</v>
      </c>
      <c r="B56" s="205">
        <v>0</v>
      </c>
      <c r="C56" s="387" t="s">
        <v>34</v>
      </c>
      <c r="D56" s="388" t="str">
        <f>IF(C56="Str",'Personal File'!$C$10,IF(C56="Dex",'Personal File'!$C$11,IF(C56="Con",'Personal File'!$C$12,IF(C56="Int",'Personal File'!$C$13,IF(C56="Wis",'Personal File'!$C$14,IF(C56="Cha",'Personal File'!$C$15))))))</f>
        <v>+3</v>
      </c>
      <c r="E56" s="389" t="str">
        <f t="shared" si="8"/>
        <v>Dex (+3)</v>
      </c>
      <c r="F56" s="209" t="s">
        <v>62</v>
      </c>
      <c r="G56" s="209">
        <f t="shared" si="6"/>
        <v>3</v>
      </c>
      <c r="H56" s="165">
        <f t="shared" ca="1" si="2"/>
        <v>10</v>
      </c>
      <c r="I56" s="209">
        <f t="shared" ca="1" si="10"/>
        <v>13</v>
      </c>
      <c r="J56" s="210"/>
    </row>
    <row r="57" spans="1:10" ht="16.5">
      <c r="A57" s="204" t="s">
        <v>59</v>
      </c>
      <c r="B57" s="205">
        <v>0</v>
      </c>
      <c r="C57" s="206" t="s">
        <v>30</v>
      </c>
      <c r="D57" s="207" t="str">
        <f>IF(C57="Str",'Personal File'!$C$10,IF(C57="Dex",'Personal File'!$C$11,IF(C57="Con",'Personal File'!$C$12,IF(C57="Int",'Personal File'!$C$13,IF(C57="Wis",'Personal File'!$C$14,IF(C57="Cha",'Personal File'!$C$15))))))</f>
        <v>+1</v>
      </c>
      <c r="E57" s="208" t="str">
        <f t="shared" si="8"/>
        <v>Cha (+1)</v>
      </c>
      <c r="F57" s="209" t="s">
        <v>62</v>
      </c>
      <c r="G57" s="209">
        <f t="shared" si="6"/>
        <v>1</v>
      </c>
      <c r="H57" s="165">
        <f t="shared" ref="H57:H58" ca="1" si="24">RANDBETWEEN(1,20)</f>
        <v>20</v>
      </c>
      <c r="I57" s="209">
        <f t="shared" ca="1" si="10"/>
        <v>21</v>
      </c>
      <c r="J57" s="210"/>
    </row>
    <row r="58" spans="1:10" ht="17.25" thickBot="1">
      <c r="A58" s="225" t="s">
        <v>60</v>
      </c>
      <c r="B58" s="226">
        <v>0</v>
      </c>
      <c r="C58" s="227" t="s">
        <v>34</v>
      </c>
      <c r="D58" s="228" t="str">
        <f>IF(C58="Str",'Personal File'!$C$10,IF(C58="Dex",'Personal File'!$C$11,IF(C58="Con",'Personal File'!$C$12,IF(C58="Int",'Personal File'!$C$13,IF(C58="Wis",'Personal File'!$C$14,IF(C58="Cha",'Personal File'!$C$15))))))</f>
        <v>+3</v>
      </c>
      <c r="E58" s="229" t="str">
        <f t="shared" si="8"/>
        <v>Dex (+3)</v>
      </c>
      <c r="F58" s="230" t="s">
        <v>62</v>
      </c>
      <c r="G58" s="230">
        <f t="shared" si="6"/>
        <v>3</v>
      </c>
      <c r="H58" s="231">
        <f t="shared" ca="1" si="24"/>
        <v>12</v>
      </c>
      <c r="I58" s="230">
        <f t="shared" ca="1" si="10"/>
        <v>15</v>
      </c>
      <c r="J58" s="232"/>
    </row>
    <row r="59" spans="1:10" ht="16.5" thickTop="1">
      <c r="B59" s="234">
        <f>SUM(B6:B58)+B38</f>
        <v>66</v>
      </c>
      <c r="E59" s="234">
        <f>SUM(E60:E67)</f>
        <v>66</v>
      </c>
    </row>
    <row r="60" spans="1:10">
      <c r="B60" s="234"/>
      <c r="E60" s="49">
        <v>24</v>
      </c>
      <c r="F60" s="237" t="s">
        <v>252</v>
      </c>
    </row>
    <row r="61" spans="1:10">
      <c r="E61" s="49">
        <v>6</v>
      </c>
      <c r="F61" s="237" t="s">
        <v>284</v>
      </c>
    </row>
    <row r="62" spans="1:10">
      <c r="E62" s="49">
        <v>6</v>
      </c>
      <c r="F62" s="237" t="s">
        <v>253</v>
      </c>
    </row>
    <row r="63" spans="1:10">
      <c r="E63" s="49">
        <v>6</v>
      </c>
      <c r="F63" s="237" t="s">
        <v>254</v>
      </c>
    </row>
    <row r="64" spans="1:10">
      <c r="E64" s="49">
        <v>6</v>
      </c>
      <c r="F64" s="237" t="s">
        <v>285</v>
      </c>
    </row>
    <row r="65" spans="5:6">
      <c r="E65" s="49">
        <v>6</v>
      </c>
      <c r="F65" s="237" t="s">
        <v>286</v>
      </c>
    </row>
    <row r="66" spans="5:6">
      <c r="E66" s="49">
        <v>6</v>
      </c>
      <c r="F66" s="237" t="s">
        <v>287</v>
      </c>
    </row>
    <row r="67" spans="5:6">
      <c r="E67" s="49">
        <v>6</v>
      </c>
      <c r="F67" s="237" t="s">
        <v>368</v>
      </c>
    </row>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3"/>
  <sheetViews>
    <sheetView showGridLines="0" workbookViewId="0">
      <pane ySplit="2" topLeftCell="A3" activePane="bottomLeft" state="frozen"/>
      <selection pane="bottomLeft" activeCell="A3" sqref="A3"/>
    </sheetView>
  </sheetViews>
  <sheetFormatPr defaultColWidth="13" defaultRowHeight="15.75"/>
  <cols>
    <col min="1" max="1" width="22.125" style="160" bestFit="1" customWidth="1"/>
    <col min="2" max="2" width="6.25" style="160" bestFit="1" customWidth="1"/>
    <col min="3" max="3" width="13.375" style="161" bestFit="1" customWidth="1"/>
    <col min="4" max="4" width="11.25" style="161" bestFit="1" customWidth="1"/>
    <col min="5" max="5" width="10.625" style="161" bestFit="1" customWidth="1"/>
    <col min="6" max="6" width="13" style="161" bestFit="1" customWidth="1"/>
    <col min="7" max="7" width="13.375" style="161" bestFit="1" customWidth="1"/>
    <col min="8" max="8" width="20.875" style="160" bestFit="1" customWidth="1"/>
    <col min="9" max="9" width="5.625" style="143" bestFit="1" customWidth="1"/>
    <col min="10" max="16384" width="13" style="144"/>
  </cols>
  <sheetData>
    <row r="1" spans="1:9" ht="24" thickBot="1">
      <c r="A1" s="141" t="s">
        <v>187</v>
      </c>
      <c r="B1" s="142"/>
      <c r="C1" s="142"/>
      <c r="D1" s="142"/>
      <c r="E1" s="142"/>
      <c r="F1" s="142"/>
      <c r="G1" s="142"/>
      <c r="H1" s="142"/>
    </row>
    <row r="2" spans="1:9" s="148" customFormat="1" ht="17.25" thickBot="1">
      <c r="A2" s="145" t="s">
        <v>96</v>
      </c>
      <c r="B2" s="146" t="s">
        <v>99</v>
      </c>
      <c r="C2" s="146" t="s">
        <v>164</v>
      </c>
      <c r="D2" s="147" t="s">
        <v>165</v>
      </c>
      <c r="E2" s="147" t="s">
        <v>166</v>
      </c>
      <c r="F2" s="146" t="s">
        <v>167</v>
      </c>
      <c r="G2" s="146" t="s">
        <v>168</v>
      </c>
      <c r="H2" s="289" t="s">
        <v>217</v>
      </c>
      <c r="I2" s="290" t="s">
        <v>218</v>
      </c>
    </row>
    <row r="3" spans="1:9" ht="16.5">
      <c r="A3" s="149" t="s">
        <v>153</v>
      </c>
      <c r="B3" s="151">
        <v>0</v>
      </c>
      <c r="C3" s="20" t="s">
        <v>169</v>
      </c>
      <c r="D3" s="21" t="s">
        <v>170</v>
      </c>
      <c r="E3" s="328" t="s">
        <v>171</v>
      </c>
      <c r="F3" s="22" t="s">
        <v>172</v>
      </c>
      <c r="G3" s="22" t="s">
        <v>173</v>
      </c>
      <c r="H3" s="18" t="s">
        <v>216</v>
      </c>
      <c r="I3" s="291">
        <v>196</v>
      </c>
    </row>
    <row r="4" spans="1:9" ht="16.5">
      <c r="A4" s="329" t="s">
        <v>228</v>
      </c>
      <c r="B4" s="151">
        <v>0</v>
      </c>
      <c r="C4" s="330" t="s">
        <v>176</v>
      </c>
      <c r="D4" s="331" t="s">
        <v>170</v>
      </c>
      <c r="E4" s="332" t="s">
        <v>171</v>
      </c>
      <c r="F4" s="332" t="s">
        <v>172</v>
      </c>
      <c r="G4" s="332" t="s">
        <v>180</v>
      </c>
      <c r="H4" s="332" t="s">
        <v>220</v>
      </c>
      <c r="I4" s="24">
        <v>9</v>
      </c>
    </row>
    <row r="5" spans="1:9" ht="16.5">
      <c r="A5" s="150" t="s">
        <v>188</v>
      </c>
      <c r="B5" s="151">
        <v>0</v>
      </c>
      <c r="C5" s="23" t="s">
        <v>189</v>
      </c>
      <c r="D5" s="17" t="s">
        <v>170</v>
      </c>
      <c r="E5" s="333" t="s">
        <v>171</v>
      </c>
      <c r="F5" s="18" t="s">
        <v>190</v>
      </c>
      <c r="G5" s="18" t="s">
        <v>191</v>
      </c>
      <c r="H5" s="18" t="s">
        <v>216</v>
      </c>
      <c r="I5" s="24">
        <v>201</v>
      </c>
    </row>
    <row r="6" spans="1:9" ht="16.5">
      <c r="A6" s="329" t="s">
        <v>229</v>
      </c>
      <c r="B6" s="151">
        <v>0</v>
      </c>
      <c r="C6" s="330" t="s">
        <v>169</v>
      </c>
      <c r="D6" s="331" t="s">
        <v>170</v>
      </c>
      <c r="E6" s="332" t="s">
        <v>171</v>
      </c>
      <c r="F6" s="332" t="s">
        <v>172</v>
      </c>
      <c r="G6" s="332" t="s">
        <v>186</v>
      </c>
      <c r="H6" s="332" t="s">
        <v>220</v>
      </c>
      <c r="I6" s="334">
        <v>42</v>
      </c>
    </row>
    <row r="7" spans="1:9" ht="16.5">
      <c r="A7" s="150" t="s">
        <v>115</v>
      </c>
      <c r="B7" s="151">
        <v>0</v>
      </c>
      <c r="C7" s="23" t="s">
        <v>192</v>
      </c>
      <c r="D7" s="17" t="s">
        <v>170</v>
      </c>
      <c r="E7" s="18" t="s">
        <v>171</v>
      </c>
      <c r="F7" s="18" t="s">
        <v>179</v>
      </c>
      <c r="G7" s="18" t="s">
        <v>183</v>
      </c>
      <c r="H7" s="18" t="s">
        <v>216</v>
      </c>
      <c r="I7" s="24">
        <v>216</v>
      </c>
    </row>
    <row r="8" spans="1:9" ht="16.5">
      <c r="A8" s="150" t="s">
        <v>152</v>
      </c>
      <c r="B8" s="151">
        <v>0</v>
      </c>
      <c r="C8" s="23" t="s">
        <v>189</v>
      </c>
      <c r="D8" s="17" t="s">
        <v>170</v>
      </c>
      <c r="E8" s="18" t="s">
        <v>171</v>
      </c>
      <c r="F8" s="18" t="s">
        <v>194</v>
      </c>
      <c r="G8" s="18" t="s">
        <v>185</v>
      </c>
      <c r="H8" s="18" t="s">
        <v>216</v>
      </c>
      <c r="I8" s="24">
        <v>219</v>
      </c>
    </row>
    <row r="9" spans="1:9" ht="16.5">
      <c r="A9" s="150" t="s">
        <v>195</v>
      </c>
      <c r="B9" s="151">
        <v>0</v>
      </c>
      <c r="C9" s="25" t="s">
        <v>196</v>
      </c>
      <c r="D9" s="17" t="s">
        <v>170</v>
      </c>
      <c r="E9" s="333" t="s">
        <v>171</v>
      </c>
      <c r="F9" s="18" t="s">
        <v>172</v>
      </c>
      <c r="G9" s="18" t="s">
        <v>173</v>
      </c>
      <c r="H9" s="18" t="s">
        <v>216</v>
      </c>
      <c r="I9" s="24">
        <v>219</v>
      </c>
    </row>
    <row r="10" spans="1:9" ht="16.5">
      <c r="A10" s="150" t="s">
        <v>174</v>
      </c>
      <c r="B10" s="151">
        <v>0</v>
      </c>
      <c r="C10" s="23" t="s">
        <v>175</v>
      </c>
      <c r="D10" s="16" t="s">
        <v>170</v>
      </c>
      <c r="E10" s="335" t="s">
        <v>171</v>
      </c>
      <c r="F10" s="153" t="s">
        <v>172</v>
      </c>
      <c r="G10" s="153" t="s">
        <v>173</v>
      </c>
      <c r="H10" s="153" t="s">
        <v>220</v>
      </c>
      <c r="I10" s="24">
        <v>78</v>
      </c>
    </row>
    <row r="11" spans="1:9" ht="16.5">
      <c r="A11" s="150" t="s">
        <v>198</v>
      </c>
      <c r="B11" s="151">
        <v>0</v>
      </c>
      <c r="C11" s="25" t="s">
        <v>175</v>
      </c>
      <c r="D11" s="17" t="s">
        <v>199</v>
      </c>
      <c r="E11" s="333" t="s">
        <v>171</v>
      </c>
      <c r="F11" s="18" t="s">
        <v>172</v>
      </c>
      <c r="G11" s="18" t="s">
        <v>173</v>
      </c>
      <c r="H11" s="18" t="s">
        <v>216</v>
      </c>
      <c r="I11" s="24">
        <v>232</v>
      </c>
    </row>
    <row r="12" spans="1:9" s="143" customFormat="1" ht="16.5">
      <c r="A12" s="150" t="s">
        <v>116</v>
      </c>
      <c r="B12" s="151">
        <v>0</v>
      </c>
      <c r="C12" s="23" t="s">
        <v>192</v>
      </c>
      <c r="D12" s="17" t="s">
        <v>184</v>
      </c>
      <c r="E12" s="333" t="s">
        <v>171</v>
      </c>
      <c r="F12" s="18" t="s">
        <v>172</v>
      </c>
      <c r="G12" s="18" t="s">
        <v>186</v>
      </c>
      <c r="H12" s="18" t="s">
        <v>216</v>
      </c>
      <c r="I12" s="24">
        <v>235</v>
      </c>
    </row>
    <row r="13" spans="1:9" s="143" customFormat="1" ht="16.5">
      <c r="A13" s="329" t="s">
        <v>230</v>
      </c>
      <c r="B13" s="151">
        <v>0</v>
      </c>
      <c r="C13" s="330" t="s">
        <v>176</v>
      </c>
      <c r="D13" s="331" t="s">
        <v>184</v>
      </c>
      <c r="E13" s="332" t="s">
        <v>171</v>
      </c>
      <c r="F13" s="332" t="s">
        <v>177</v>
      </c>
      <c r="G13" s="332" t="s">
        <v>173</v>
      </c>
      <c r="H13" s="332" t="s">
        <v>220</v>
      </c>
      <c r="I13" s="334">
        <v>130</v>
      </c>
    </row>
    <row r="14" spans="1:9" ht="16.5">
      <c r="A14" s="329" t="s">
        <v>231</v>
      </c>
      <c r="B14" s="151">
        <v>0</v>
      </c>
      <c r="C14" s="330" t="s">
        <v>176</v>
      </c>
      <c r="D14" s="331" t="s">
        <v>232</v>
      </c>
      <c r="E14" s="332" t="s">
        <v>171</v>
      </c>
      <c r="F14" s="332" t="s">
        <v>177</v>
      </c>
      <c r="G14" s="332" t="s">
        <v>173</v>
      </c>
      <c r="H14" s="332" t="s">
        <v>220</v>
      </c>
      <c r="I14" s="334">
        <v>130</v>
      </c>
    </row>
    <row r="15" spans="1:9" ht="16.5">
      <c r="A15" s="150" t="s">
        <v>154</v>
      </c>
      <c r="B15" s="151">
        <v>0</v>
      </c>
      <c r="C15" s="25" t="s">
        <v>175</v>
      </c>
      <c r="D15" s="17" t="s">
        <v>200</v>
      </c>
      <c r="E15" s="333" t="s">
        <v>171</v>
      </c>
      <c r="F15" s="18" t="s">
        <v>177</v>
      </c>
      <c r="G15" s="18" t="s">
        <v>180</v>
      </c>
      <c r="H15" s="18" t="s">
        <v>216</v>
      </c>
      <c r="I15" s="24">
        <v>248</v>
      </c>
    </row>
    <row r="16" spans="1:9" ht="16.5">
      <c r="A16" s="150" t="s">
        <v>145</v>
      </c>
      <c r="B16" s="151">
        <v>0</v>
      </c>
      <c r="C16" s="23" t="s">
        <v>176</v>
      </c>
      <c r="D16" s="17" t="s">
        <v>170</v>
      </c>
      <c r="E16" s="333" t="s">
        <v>171</v>
      </c>
      <c r="F16" s="18" t="s">
        <v>172</v>
      </c>
      <c r="G16" s="18" t="s">
        <v>16</v>
      </c>
      <c r="H16" s="18" t="s">
        <v>216</v>
      </c>
      <c r="I16" s="24">
        <v>249</v>
      </c>
    </row>
    <row r="17" spans="1:9" ht="16.5">
      <c r="A17" s="150" t="s">
        <v>201</v>
      </c>
      <c r="B17" s="151">
        <v>0</v>
      </c>
      <c r="C17" s="25" t="s">
        <v>176</v>
      </c>
      <c r="D17" s="17" t="s">
        <v>170</v>
      </c>
      <c r="E17" s="333" t="s">
        <v>171</v>
      </c>
      <c r="F17" s="18" t="s">
        <v>202</v>
      </c>
      <c r="G17" s="18" t="s">
        <v>173</v>
      </c>
      <c r="H17" s="18" t="s">
        <v>216</v>
      </c>
      <c r="I17" s="24">
        <v>253</v>
      </c>
    </row>
    <row r="18" spans="1:9" ht="16.5">
      <c r="A18" s="150" t="s">
        <v>146</v>
      </c>
      <c r="B18" s="151">
        <v>0</v>
      </c>
      <c r="C18" s="23" t="s">
        <v>176</v>
      </c>
      <c r="D18" s="17" t="s">
        <v>178</v>
      </c>
      <c r="E18" s="333" t="s">
        <v>171</v>
      </c>
      <c r="F18" s="18" t="s">
        <v>179</v>
      </c>
      <c r="G18" s="18" t="s">
        <v>180</v>
      </c>
      <c r="H18" s="18" t="s">
        <v>216</v>
      </c>
      <c r="I18" s="24">
        <v>253</v>
      </c>
    </row>
    <row r="19" spans="1:9" ht="16.5">
      <c r="A19" s="150" t="s">
        <v>233</v>
      </c>
      <c r="B19" s="151">
        <v>0</v>
      </c>
      <c r="C19" s="330" t="s">
        <v>176</v>
      </c>
      <c r="D19" s="331" t="s">
        <v>170</v>
      </c>
      <c r="E19" s="332" t="s">
        <v>171</v>
      </c>
      <c r="F19" s="332" t="s">
        <v>172</v>
      </c>
      <c r="G19" s="332" t="s">
        <v>185</v>
      </c>
      <c r="H19" s="332" t="s">
        <v>234</v>
      </c>
      <c r="I19" s="334">
        <v>100</v>
      </c>
    </row>
    <row r="20" spans="1:9" ht="16.5">
      <c r="A20" s="150" t="s">
        <v>203</v>
      </c>
      <c r="B20" s="151">
        <v>0</v>
      </c>
      <c r="C20" s="23" t="s">
        <v>176</v>
      </c>
      <c r="D20" s="17" t="s">
        <v>178</v>
      </c>
      <c r="E20" s="333" t="s">
        <v>171</v>
      </c>
      <c r="F20" s="18" t="s">
        <v>172</v>
      </c>
      <c r="G20" s="18" t="s">
        <v>173</v>
      </c>
      <c r="H20" s="18" t="s">
        <v>216</v>
      </c>
      <c r="I20" s="24">
        <v>258</v>
      </c>
    </row>
    <row r="21" spans="1:9" ht="16.5">
      <c r="A21" s="150" t="s">
        <v>117</v>
      </c>
      <c r="B21" s="151">
        <v>0</v>
      </c>
      <c r="C21" s="23" t="s">
        <v>189</v>
      </c>
      <c r="D21" s="17" t="s">
        <v>170</v>
      </c>
      <c r="E21" s="333" t="s">
        <v>171</v>
      </c>
      <c r="F21" s="18" t="s">
        <v>202</v>
      </c>
      <c r="G21" s="18" t="s">
        <v>204</v>
      </c>
      <c r="H21" s="18" t="s">
        <v>216</v>
      </c>
      <c r="I21" s="24">
        <v>264</v>
      </c>
    </row>
    <row r="22" spans="1:9" ht="16.5">
      <c r="A22" s="150" t="s">
        <v>181</v>
      </c>
      <c r="B22" s="151">
        <v>0</v>
      </c>
      <c r="C22" s="23" t="s">
        <v>169</v>
      </c>
      <c r="D22" s="17" t="s">
        <v>170</v>
      </c>
      <c r="E22" s="333" t="s">
        <v>171</v>
      </c>
      <c r="F22" s="18" t="s">
        <v>172</v>
      </c>
      <c r="G22" s="18" t="s">
        <v>173</v>
      </c>
      <c r="H22" s="18" t="s">
        <v>216</v>
      </c>
      <c r="I22" s="24">
        <v>269</v>
      </c>
    </row>
    <row r="23" spans="1:9" ht="16.5">
      <c r="A23" s="150" t="s">
        <v>205</v>
      </c>
      <c r="B23" s="151">
        <v>0</v>
      </c>
      <c r="C23" s="25" t="s">
        <v>189</v>
      </c>
      <c r="D23" s="17" t="s">
        <v>178</v>
      </c>
      <c r="E23" s="333" t="s">
        <v>171</v>
      </c>
      <c r="F23" s="18" t="s">
        <v>197</v>
      </c>
      <c r="G23" s="18" t="s">
        <v>180</v>
      </c>
      <c r="H23" s="18" t="s">
        <v>216</v>
      </c>
      <c r="I23" s="24">
        <v>269</v>
      </c>
    </row>
    <row r="24" spans="1:9" ht="16.5">
      <c r="A24" s="150" t="s">
        <v>235</v>
      </c>
      <c r="B24" s="151">
        <v>0</v>
      </c>
      <c r="C24" s="25" t="s">
        <v>176</v>
      </c>
      <c r="D24" s="17" t="s">
        <v>170</v>
      </c>
      <c r="E24" s="333" t="s">
        <v>171</v>
      </c>
      <c r="F24" s="18" t="s">
        <v>177</v>
      </c>
      <c r="G24" s="18" t="s">
        <v>173</v>
      </c>
      <c r="H24" s="18" t="s">
        <v>236</v>
      </c>
      <c r="I24" s="24">
        <v>96</v>
      </c>
    </row>
    <row r="25" spans="1:9" ht="16.5">
      <c r="A25" s="150" t="s">
        <v>206</v>
      </c>
      <c r="B25" s="151">
        <v>0</v>
      </c>
      <c r="C25" s="23" t="s">
        <v>182</v>
      </c>
      <c r="D25" s="17" t="s">
        <v>207</v>
      </c>
      <c r="E25" s="333" t="s">
        <v>171</v>
      </c>
      <c r="F25" s="18" t="s">
        <v>177</v>
      </c>
      <c r="G25" s="18" t="s">
        <v>183</v>
      </c>
      <c r="H25" s="18" t="s">
        <v>216</v>
      </c>
      <c r="I25" s="24">
        <v>272</v>
      </c>
    </row>
    <row r="26" spans="1:9" ht="16.5">
      <c r="A26" s="329" t="s">
        <v>237</v>
      </c>
      <c r="B26" s="151">
        <v>0</v>
      </c>
      <c r="C26" s="330" t="s">
        <v>192</v>
      </c>
      <c r="D26" s="331" t="s">
        <v>232</v>
      </c>
      <c r="E26" s="332" t="s">
        <v>171</v>
      </c>
      <c r="F26" s="332" t="s">
        <v>172</v>
      </c>
      <c r="G26" s="332" t="s">
        <v>185</v>
      </c>
      <c r="H26" s="332" t="s">
        <v>220</v>
      </c>
      <c r="I26" s="334">
        <v>190</v>
      </c>
    </row>
    <row r="27" spans="1:9" ht="16.5">
      <c r="A27" s="150" t="s">
        <v>208</v>
      </c>
      <c r="B27" s="151">
        <v>0</v>
      </c>
      <c r="C27" s="23" t="s">
        <v>175</v>
      </c>
      <c r="D27" s="17" t="s">
        <v>170</v>
      </c>
      <c r="E27" s="333" t="s">
        <v>171</v>
      </c>
      <c r="F27" s="18" t="s">
        <v>172</v>
      </c>
      <c r="G27" s="18" t="s">
        <v>173</v>
      </c>
      <c r="H27" s="18" t="s">
        <v>220</v>
      </c>
      <c r="I27" s="24">
        <v>195</v>
      </c>
    </row>
    <row r="28" spans="1:9" ht="16.5">
      <c r="A28" s="329" t="s">
        <v>238</v>
      </c>
      <c r="B28" s="151">
        <v>0</v>
      </c>
      <c r="C28" s="330" t="s">
        <v>176</v>
      </c>
      <c r="D28" s="17" t="s">
        <v>184</v>
      </c>
      <c r="E28" s="332" t="s">
        <v>171</v>
      </c>
      <c r="F28" s="332" t="s">
        <v>177</v>
      </c>
      <c r="G28" s="332" t="s">
        <v>173</v>
      </c>
      <c r="H28" s="332" t="s">
        <v>220</v>
      </c>
      <c r="I28" s="334">
        <v>206</v>
      </c>
    </row>
    <row r="29" spans="1:9" ht="16.5">
      <c r="A29" s="154" t="s">
        <v>239</v>
      </c>
      <c r="B29" s="155">
        <v>0</v>
      </c>
      <c r="C29" s="336" t="s">
        <v>192</v>
      </c>
      <c r="D29" s="19" t="s">
        <v>170</v>
      </c>
      <c r="E29" s="337" t="s">
        <v>171</v>
      </c>
      <c r="F29" s="157" t="s">
        <v>172</v>
      </c>
      <c r="G29" s="157" t="s">
        <v>186</v>
      </c>
      <c r="H29" s="157" t="s">
        <v>234</v>
      </c>
      <c r="I29" s="158">
        <v>108</v>
      </c>
    </row>
    <row r="30" spans="1:9" ht="16.5">
      <c r="A30" s="150" t="s">
        <v>326</v>
      </c>
      <c r="B30" s="400">
        <v>1</v>
      </c>
      <c r="C30" s="25" t="s">
        <v>196</v>
      </c>
      <c r="D30" s="17" t="s">
        <v>207</v>
      </c>
      <c r="E30" s="333" t="s">
        <v>171</v>
      </c>
      <c r="F30" s="18" t="s">
        <v>197</v>
      </c>
      <c r="G30" s="18" t="s">
        <v>180</v>
      </c>
      <c r="H30" s="18" t="s">
        <v>216</v>
      </c>
      <c r="I30" s="24">
        <v>212</v>
      </c>
    </row>
    <row r="31" spans="1:9" ht="16.5">
      <c r="A31" s="150" t="s">
        <v>323</v>
      </c>
      <c r="B31" s="400">
        <v>1</v>
      </c>
      <c r="C31" s="25" t="s">
        <v>176</v>
      </c>
      <c r="D31" s="17" t="s">
        <v>184</v>
      </c>
      <c r="E31" s="333" t="s">
        <v>336</v>
      </c>
      <c r="F31" s="18" t="s">
        <v>172</v>
      </c>
      <c r="G31" s="18" t="s">
        <v>185</v>
      </c>
      <c r="H31" s="18" t="s">
        <v>216</v>
      </c>
      <c r="I31" s="24">
        <v>227</v>
      </c>
    </row>
    <row r="32" spans="1:9" ht="16.5">
      <c r="A32" s="150" t="s">
        <v>325</v>
      </c>
      <c r="B32" s="400">
        <v>1</v>
      </c>
      <c r="C32" s="25" t="s">
        <v>176</v>
      </c>
      <c r="D32" s="17" t="s">
        <v>170</v>
      </c>
      <c r="E32" s="333" t="s">
        <v>171</v>
      </c>
      <c r="F32" s="18" t="s">
        <v>197</v>
      </c>
      <c r="G32" s="18" t="s">
        <v>185</v>
      </c>
      <c r="H32" s="18" t="s">
        <v>216</v>
      </c>
      <c r="I32" s="24">
        <v>228</v>
      </c>
    </row>
    <row r="33" spans="1:9" ht="16.5">
      <c r="A33" s="150" t="s">
        <v>156</v>
      </c>
      <c r="B33" s="400">
        <v>1</v>
      </c>
      <c r="C33" s="25" t="s">
        <v>169</v>
      </c>
      <c r="D33" s="17" t="s">
        <v>178</v>
      </c>
      <c r="E33" s="152" t="s">
        <v>171</v>
      </c>
      <c r="F33" s="18" t="s">
        <v>177</v>
      </c>
      <c r="G33" s="18" t="s">
        <v>209</v>
      </c>
      <c r="H33" s="18" t="s">
        <v>216</v>
      </c>
      <c r="I33" s="24" t="s">
        <v>219</v>
      </c>
    </row>
    <row r="34" spans="1:9" ht="16.5">
      <c r="A34" s="150" t="s">
        <v>301</v>
      </c>
      <c r="B34" s="400">
        <v>1</v>
      </c>
      <c r="C34" s="25" t="s">
        <v>175</v>
      </c>
      <c r="D34" s="17" t="s">
        <v>170</v>
      </c>
      <c r="E34" s="333" t="s">
        <v>171</v>
      </c>
      <c r="F34" s="18" t="s">
        <v>179</v>
      </c>
      <c r="G34" s="18" t="s">
        <v>173</v>
      </c>
      <c r="H34" s="18" t="s">
        <v>216</v>
      </c>
      <c r="I34" s="292">
        <v>251</v>
      </c>
    </row>
    <row r="35" spans="1:9" ht="16.5">
      <c r="A35" s="150" t="s">
        <v>322</v>
      </c>
      <c r="B35" s="400">
        <v>1</v>
      </c>
      <c r="C35" s="25" t="s">
        <v>169</v>
      </c>
      <c r="D35" s="17" t="s">
        <v>184</v>
      </c>
      <c r="E35" s="333" t="s">
        <v>171</v>
      </c>
      <c r="F35" s="18" t="s">
        <v>172</v>
      </c>
      <c r="G35" s="18" t="s">
        <v>339</v>
      </c>
      <c r="H35" s="18" t="s">
        <v>216</v>
      </c>
      <c r="I35" s="24">
        <v>256</v>
      </c>
    </row>
    <row r="36" spans="1:9" ht="16.5">
      <c r="A36" s="150" t="s">
        <v>304</v>
      </c>
      <c r="B36" s="400">
        <v>1</v>
      </c>
      <c r="C36" s="25" t="s">
        <v>169</v>
      </c>
      <c r="D36" s="17" t="s">
        <v>170</v>
      </c>
      <c r="E36" s="333" t="s">
        <v>171</v>
      </c>
      <c r="F36" s="18" t="s">
        <v>331</v>
      </c>
      <c r="G36" s="18" t="s">
        <v>185</v>
      </c>
      <c r="H36" s="18" t="s">
        <v>216</v>
      </c>
      <c r="I36" s="24">
        <v>258</v>
      </c>
    </row>
    <row r="37" spans="1:9" ht="16.5">
      <c r="A37" s="150" t="s">
        <v>324</v>
      </c>
      <c r="B37" s="400">
        <v>1</v>
      </c>
      <c r="C37" s="25" t="s">
        <v>176</v>
      </c>
      <c r="D37" s="17" t="s">
        <v>184</v>
      </c>
      <c r="E37" s="333" t="s">
        <v>171</v>
      </c>
      <c r="F37" s="18" t="s">
        <v>172</v>
      </c>
      <c r="G37" s="18" t="s">
        <v>185</v>
      </c>
      <c r="H37" s="18" t="s">
        <v>216</v>
      </c>
      <c r="I37" s="24">
        <v>269</v>
      </c>
    </row>
    <row r="38" spans="1:9" ht="16.5">
      <c r="A38" s="150" t="s">
        <v>155</v>
      </c>
      <c r="B38" s="400">
        <v>1</v>
      </c>
      <c r="C38" s="25" t="s">
        <v>182</v>
      </c>
      <c r="D38" s="17" t="s">
        <v>170</v>
      </c>
      <c r="E38" s="333" t="s">
        <v>171</v>
      </c>
      <c r="F38" s="18" t="s">
        <v>197</v>
      </c>
      <c r="G38" s="18" t="s">
        <v>185</v>
      </c>
      <c r="H38" s="18" t="s">
        <v>216</v>
      </c>
      <c r="I38" s="292">
        <v>278</v>
      </c>
    </row>
    <row r="39" spans="1:9" ht="16.5">
      <c r="A39" s="150" t="s">
        <v>360</v>
      </c>
      <c r="B39" s="400">
        <v>1</v>
      </c>
      <c r="C39" s="25" t="s">
        <v>175</v>
      </c>
      <c r="D39" s="331" t="s">
        <v>170</v>
      </c>
      <c r="E39" s="332" t="s">
        <v>171</v>
      </c>
      <c r="F39" s="18" t="s">
        <v>172</v>
      </c>
      <c r="G39" s="18" t="s">
        <v>173</v>
      </c>
      <c r="H39" s="18" t="s">
        <v>220</v>
      </c>
      <c r="I39" s="24">
        <v>195</v>
      </c>
    </row>
    <row r="40" spans="1:9" ht="16.5">
      <c r="A40" s="150" t="s">
        <v>305</v>
      </c>
      <c r="B40" s="400">
        <v>1</v>
      </c>
      <c r="C40" s="25" t="s">
        <v>175</v>
      </c>
      <c r="D40" s="17" t="s">
        <v>184</v>
      </c>
      <c r="E40" s="333" t="s">
        <v>171</v>
      </c>
      <c r="F40" s="18" t="s">
        <v>172</v>
      </c>
      <c r="G40" s="18" t="s">
        <v>209</v>
      </c>
      <c r="H40" s="18" t="s">
        <v>216</v>
      </c>
      <c r="I40" s="24">
        <v>294</v>
      </c>
    </row>
    <row r="41" spans="1:9" ht="16.5">
      <c r="A41" s="154" t="s">
        <v>302</v>
      </c>
      <c r="B41" s="401">
        <v>1</v>
      </c>
      <c r="C41" s="336" t="s">
        <v>169</v>
      </c>
      <c r="D41" s="19" t="s">
        <v>184</v>
      </c>
      <c r="E41" s="156" t="s">
        <v>171</v>
      </c>
      <c r="F41" s="157" t="s">
        <v>172</v>
      </c>
      <c r="G41" s="157" t="s">
        <v>209</v>
      </c>
      <c r="H41" s="157" t="s">
        <v>216</v>
      </c>
      <c r="I41" s="158">
        <v>297</v>
      </c>
    </row>
    <row r="42" spans="1:9" ht="16.5">
      <c r="A42" s="150" t="s">
        <v>347</v>
      </c>
      <c r="B42" s="293">
        <v>2</v>
      </c>
      <c r="C42" s="25" t="s">
        <v>176</v>
      </c>
      <c r="D42" s="17" t="s">
        <v>335</v>
      </c>
      <c r="E42" s="333" t="s">
        <v>171</v>
      </c>
      <c r="F42" s="18" t="s">
        <v>177</v>
      </c>
      <c r="G42" s="18" t="s">
        <v>185</v>
      </c>
      <c r="H42" s="18" t="s">
        <v>216</v>
      </c>
      <c r="I42" s="41">
        <v>203</v>
      </c>
    </row>
    <row r="43" spans="1:9" ht="16.5">
      <c r="A43" s="150" t="s">
        <v>361</v>
      </c>
      <c r="B43" s="293">
        <v>2</v>
      </c>
      <c r="C43" s="25" t="s">
        <v>175</v>
      </c>
      <c r="D43" s="331" t="s">
        <v>170</v>
      </c>
      <c r="E43" s="333" t="s">
        <v>171</v>
      </c>
      <c r="F43" s="18" t="s">
        <v>179</v>
      </c>
      <c r="G43" s="18" t="s">
        <v>173</v>
      </c>
      <c r="H43" s="18" t="s">
        <v>220</v>
      </c>
      <c r="I43" s="41">
        <v>31</v>
      </c>
    </row>
    <row r="44" spans="1:9" ht="16.5">
      <c r="A44" s="150" t="s">
        <v>316</v>
      </c>
      <c r="B44" s="293">
        <v>2</v>
      </c>
      <c r="C44" s="25" t="s">
        <v>176</v>
      </c>
      <c r="D44" s="17" t="s">
        <v>184</v>
      </c>
      <c r="E44" s="333" t="s">
        <v>171</v>
      </c>
      <c r="F44" s="18" t="s">
        <v>177</v>
      </c>
      <c r="G44" s="18" t="s">
        <v>185</v>
      </c>
      <c r="H44" s="18" t="s">
        <v>216</v>
      </c>
      <c r="I44" s="41">
        <v>208</v>
      </c>
    </row>
    <row r="45" spans="1:9" ht="16.5">
      <c r="A45" s="150" t="s">
        <v>307</v>
      </c>
      <c r="B45" s="293">
        <v>2</v>
      </c>
      <c r="C45" s="25" t="s">
        <v>175</v>
      </c>
      <c r="D45" s="17" t="s">
        <v>207</v>
      </c>
      <c r="E45" s="333" t="s">
        <v>171</v>
      </c>
      <c r="F45" s="18" t="s">
        <v>179</v>
      </c>
      <c r="G45" s="18" t="s">
        <v>186</v>
      </c>
      <c r="H45" s="18" t="s">
        <v>216</v>
      </c>
      <c r="I45" s="24">
        <v>232</v>
      </c>
    </row>
    <row r="46" spans="1:9" ht="16.5">
      <c r="A46" s="150" t="s">
        <v>332</v>
      </c>
      <c r="B46" s="293">
        <v>2</v>
      </c>
      <c r="C46" s="25" t="s">
        <v>175</v>
      </c>
      <c r="D46" s="16" t="s">
        <v>184</v>
      </c>
      <c r="E46" s="398" t="s">
        <v>171</v>
      </c>
      <c r="F46" s="153" t="s">
        <v>172</v>
      </c>
      <c r="G46" s="153" t="s">
        <v>173</v>
      </c>
      <c r="H46" s="153" t="s">
        <v>333</v>
      </c>
      <c r="I46" s="189">
        <v>103</v>
      </c>
    </row>
    <row r="47" spans="1:9" ht="16.5">
      <c r="A47" s="150" t="s">
        <v>308</v>
      </c>
      <c r="B47" s="293">
        <v>2</v>
      </c>
      <c r="C47" s="25" t="s">
        <v>169</v>
      </c>
      <c r="D47" s="17" t="s">
        <v>184</v>
      </c>
      <c r="E47" s="333" t="s">
        <v>171</v>
      </c>
      <c r="F47" s="18" t="s">
        <v>179</v>
      </c>
      <c r="G47" s="18" t="s">
        <v>186</v>
      </c>
      <c r="H47" s="18" t="s">
        <v>216</v>
      </c>
      <c r="I47" s="24">
        <v>236</v>
      </c>
    </row>
    <row r="48" spans="1:9" ht="16.5">
      <c r="A48" s="150" t="s">
        <v>222</v>
      </c>
      <c r="B48" s="293">
        <v>2</v>
      </c>
      <c r="C48" s="25" t="s">
        <v>175</v>
      </c>
      <c r="D48" s="16" t="s">
        <v>170</v>
      </c>
      <c r="E48" s="333" t="s">
        <v>171</v>
      </c>
      <c r="F48" s="18" t="s">
        <v>194</v>
      </c>
      <c r="G48" s="18" t="s">
        <v>193</v>
      </c>
      <c r="H48" s="18" t="s">
        <v>216</v>
      </c>
      <c r="I48" s="24">
        <v>238</v>
      </c>
    </row>
    <row r="49" spans="1:9" ht="16.5">
      <c r="A49" s="150" t="s">
        <v>309</v>
      </c>
      <c r="B49" s="293">
        <v>2</v>
      </c>
      <c r="C49" s="25" t="s">
        <v>192</v>
      </c>
      <c r="D49" s="17" t="s">
        <v>327</v>
      </c>
      <c r="E49" s="333" t="s">
        <v>171</v>
      </c>
      <c r="F49" s="18" t="s">
        <v>334</v>
      </c>
      <c r="G49" s="18" t="s">
        <v>180</v>
      </c>
      <c r="H49" s="18" t="s">
        <v>216</v>
      </c>
      <c r="I49" s="24">
        <v>245</v>
      </c>
    </row>
    <row r="50" spans="1:9" ht="16.5">
      <c r="A50" s="150" t="s">
        <v>317</v>
      </c>
      <c r="B50" s="293">
        <v>2</v>
      </c>
      <c r="C50" s="25" t="s">
        <v>192</v>
      </c>
      <c r="D50" s="17" t="s">
        <v>170</v>
      </c>
      <c r="E50" s="333" t="s">
        <v>171</v>
      </c>
      <c r="F50" s="18" t="s">
        <v>197</v>
      </c>
      <c r="G50" s="18" t="s">
        <v>185</v>
      </c>
      <c r="H50" s="18" t="s">
        <v>216</v>
      </c>
      <c r="I50" s="24">
        <v>254</v>
      </c>
    </row>
    <row r="51" spans="1:9" ht="16.5">
      <c r="A51" s="150" t="s">
        <v>320</v>
      </c>
      <c r="B51" s="293">
        <v>2</v>
      </c>
      <c r="C51" s="25" t="s">
        <v>182</v>
      </c>
      <c r="D51" s="17" t="s">
        <v>178</v>
      </c>
      <c r="E51" s="333" t="s">
        <v>171</v>
      </c>
      <c r="F51" s="18" t="s">
        <v>177</v>
      </c>
      <c r="G51" s="18" t="s">
        <v>209</v>
      </c>
      <c r="H51" s="18" t="s">
        <v>216</v>
      </c>
      <c r="I51" s="24">
        <v>266</v>
      </c>
    </row>
    <row r="52" spans="1:9" ht="16.5">
      <c r="A52" s="150" t="s">
        <v>318</v>
      </c>
      <c r="B52" s="293">
        <v>2</v>
      </c>
      <c r="C52" s="25" t="s">
        <v>182</v>
      </c>
      <c r="D52" s="17" t="s">
        <v>335</v>
      </c>
      <c r="E52" s="333" t="s">
        <v>171</v>
      </c>
      <c r="F52" s="18" t="s">
        <v>177</v>
      </c>
      <c r="G52" s="18" t="s">
        <v>180</v>
      </c>
      <c r="H52" s="18" t="s">
        <v>216</v>
      </c>
      <c r="I52" s="24">
        <v>272</v>
      </c>
    </row>
    <row r="53" spans="1:9" ht="16.5">
      <c r="A53" s="150" t="s">
        <v>319</v>
      </c>
      <c r="B53" s="293">
        <v>2</v>
      </c>
      <c r="C53" s="25" t="s">
        <v>175</v>
      </c>
      <c r="D53" s="17" t="s">
        <v>170</v>
      </c>
      <c r="E53" s="333" t="s">
        <v>171</v>
      </c>
      <c r="F53" s="18" t="s">
        <v>172</v>
      </c>
      <c r="G53" s="18" t="s">
        <v>173</v>
      </c>
      <c r="H53" s="18" t="s">
        <v>216</v>
      </c>
      <c r="I53" s="24">
        <v>274</v>
      </c>
    </row>
    <row r="54" spans="1:9" ht="16.5">
      <c r="A54" s="150" t="s">
        <v>215</v>
      </c>
      <c r="B54" s="293">
        <v>2</v>
      </c>
      <c r="C54" s="25" t="s">
        <v>196</v>
      </c>
      <c r="D54" s="17" t="s">
        <v>184</v>
      </c>
      <c r="E54" s="152" t="s">
        <v>171</v>
      </c>
      <c r="F54" s="18" t="s">
        <v>179</v>
      </c>
      <c r="G54" s="18" t="s">
        <v>180</v>
      </c>
      <c r="H54" s="18" t="s">
        <v>216</v>
      </c>
      <c r="I54" s="292">
        <v>275</v>
      </c>
    </row>
    <row r="55" spans="1:9" ht="16.5">
      <c r="A55" s="154" t="s">
        <v>321</v>
      </c>
      <c r="B55" s="302">
        <v>2</v>
      </c>
      <c r="C55" s="336" t="s">
        <v>169</v>
      </c>
      <c r="D55" s="19" t="s">
        <v>207</v>
      </c>
      <c r="E55" s="337" t="s">
        <v>336</v>
      </c>
      <c r="F55" s="157" t="s">
        <v>172</v>
      </c>
      <c r="G55" s="157" t="s">
        <v>186</v>
      </c>
      <c r="H55" s="157" t="s">
        <v>216</v>
      </c>
      <c r="I55" s="158">
        <v>286</v>
      </c>
    </row>
    <row r="56" spans="1:9" ht="16.5">
      <c r="A56" s="150" t="s">
        <v>312</v>
      </c>
      <c r="B56" s="338">
        <v>3</v>
      </c>
      <c r="C56" s="25" t="s">
        <v>182</v>
      </c>
      <c r="D56" s="17" t="s">
        <v>170</v>
      </c>
      <c r="E56" s="333" t="s">
        <v>171</v>
      </c>
      <c r="F56" s="18" t="s">
        <v>179</v>
      </c>
      <c r="G56" s="18" t="s">
        <v>173</v>
      </c>
      <c r="H56" s="18" t="s">
        <v>216</v>
      </c>
      <c r="I56" s="24">
        <v>223</v>
      </c>
    </row>
    <row r="57" spans="1:9" ht="16.5">
      <c r="A57" s="150" t="s">
        <v>310</v>
      </c>
      <c r="B57" s="338">
        <v>3</v>
      </c>
      <c r="C57" s="25" t="s">
        <v>175</v>
      </c>
      <c r="D57" s="17" t="s">
        <v>184</v>
      </c>
      <c r="E57" s="333" t="s">
        <v>171</v>
      </c>
      <c r="F57" s="18" t="s">
        <v>338</v>
      </c>
      <c r="G57" s="18" t="s">
        <v>173</v>
      </c>
      <c r="H57" s="18" t="s">
        <v>216</v>
      </c>
      <c r="I57" s="292">
        <v>231</v>
      </c>
    </row>
    <row r="58" spans="1:9" ht="16.5">
      <c r="A58" s="150" t="s">
        <v>313</v>
      </c>
      <c r="B58" s="338">
        <v>3</v>
      </c>
      <c r="C58" s="25" t="s">
        <v>176</v>
      </c>
      <c r="D58" s="17" t="s">
        <v>327</v>
      </c>
      <c r="E58" s="333" t="s">
        <v>171</v>
      </c>
      <c r="F58" s="18" t="s">
        <v>177</v>
      </c>
      <c r="G58" s="18" t="s">
        <v>185</v>
      </c>
      <c r="H58" s="18" t="s">
        <v>216</v>
      </c>
      <c r="I58" s="24">
        <v>232</v>
      </c>
    </row>
    <row r="59" spans="1:9" ht="16.5">
      <c r="A59" s="150" t="s">
        <v>306</v>
      </c>
      <c r="B59" s="338">
        <v>3</v>
      </c>
      <c r="C59" s="25" t="s">
        <v>169</v>
      </c>
      <c r="D59" s="17" t="s">
        <v>184</v>
      </c>
      <c r="E59" s="18" t="s">
        <v>171</v>
      </c>
      <c r="F59" s="18" t="s">
        <v>172</v>
      </c>
      <c r="G59" s="18" t="s">
        <v>186</v>
      </c>
      <c r="H59" s="18" t="s">
        <v>216</v>
      </c>
      <c r="I59" s="24">
        <v>237</v>
      </c>
    </row>
    <row r="60" spans="1:9" ht="16.5">
      <c r="A60" s="150" t="s">
        <v>341</v>
      </c>
      <c r="B60" s="338">
        <v>3</v>
      </c>
      <c r="C60" s="25" t="s">
        <v>169</v>
      </c>
      <c r="D60" s="17" t="s">
        <v>184</v>
      </c>
      <c r="E60" s="333" t="s">
        <v>171</v>
      </c>
      <c r="F60" s="153" t="s">
        <v>177</v>
      </c>
      <c r="G60" s="18" t="s">
        <v>209</v>
      </c>
      <c r="H60" s="18" t="s">
        <v>340</v>
      </c>
      <c r="I60" s="189">
        <v>114</v>
      </c>
    </row>
    <row r="61" spans="1:9" ht="16.5">
      <c r="A61" s="150" t="s">
        <v>303</v>
      </c>
      <c r="B61" s="338">
        <v>3</v>
      </c>
      <c r="C61" s="23" t="s">
        <v>176</v>
      </c>
      <c r="D61" s="17" t="s">
        <v>170</v>
      </c>
      <c r="E61" s="18" t="s">
        <v>171</v>
      </c>
      <c r="F61" s="18" t="s">
        <v>179</v>
      </c>
      <c r="G61" s="18" t="s">
        <v>16</v>
      </c>
      <c r="H61" s="18" t="s">
        <v>220</v>
      </c>
      <c r="I61" s="402">
        <v>136</v>
      </c>
    </row>
    <row r="62" spans="1:9" ht="16.5">
      <c r="A62" s="150" t="s">
        <v>225</v>
      </c>
      <c r="B62" s="338">
        <v>3</v>
      </c>
      <c r="C62" s="25" t="s">
        <v>176</v>
      </c>
      <c r="D62" s="17" t="s">
        <v>184</v>
      </c>
      <c r="E62" s="333" t="s">
        <v>171</v>
      </c>
      <c r="F62" s="153" t="s">
        <v>172</v>
      </c>
      <c r="G62" s="18" t="s">
        <v>186</v>
      </c>
      <c r="H62" s="18" t="s">
        <v>216</v>
      </c>
      <c r="I62" s="41">
        <v>239</v>
      </c>
    </row>
    <row r="63" spans="1:9" ht="16.5">
      <c r="A63" s="150" t="s">
        <v>345</v>
      </c>
      <c r="B63" s="338">
        <v>3</v>
      </c>
      <c r="C63" s="25" t="s">
        <v>176</v>
      </c>
      <c r="D63" s="17" t="s">
        <v>170</v>
      </c>
      <c r="E63" s="333" t="s">
        <v>171</v>
      </c>
      <c r="F63" s="153" t="s">
        <v>197</v>
      </c>
      <c r="G63" s="18" t="s">
        <v>209</v>
      </c>
      <c r="H63" s="18" t="s">
        <v>346</v>
      </c>
      <c r="I63" s="41">
        <v>107</v>
      </c>
    </row>
    <row r="64" spans="1:9" ht="16.5">
      <c r="A64" s="150" t="s">
        <v>362</v>
      </c>
      <c r="B64" s="338">
        <v>3</v>
      </c>
      <c r="C64" s="25" t="s">
        <v>175</v>
      </c>
      <c r="D64" s="17" t="s">
        <v>184</v>
      </c>
      <c r="E64" s="333" t="s">
        <v>171</v>
      </c>
      <c r="F64" s="18" t="s">
        <v>363</v>
      </c>
      <c r="G64" s="18" t="s">
        <v>173</v>
      </c>
      <c r="H64" s="18" t="s">
        <v>216</v>
      </c>
      <c r="I64" s="24">
        <v>248</v>
      </c>
    </row>
    <row r="65" spans="1:9" ht="16.5">
      <c r="A65" s="150" t="s">
        <v>328</v>
      </c>
      <c r="B65" s="338">
        <v>3</v>
      </c>
      <c r="C65" s="25" t="s">
        <v>182</v>
      </c>
      <c r="D65" s="17" t="s">
        <v>329</v>
      </c>
      <c r="E65" s="333" t="s">
        <v>171</v>
      </c>
      <c r="F65" s="18" t="s">
        <v>330</v>
      </c>
      <c r="G65" s="18" t="s">
        <v>180</v>
      </c>
      <c r="H65" s="18" t="s">
        <v>216</v>
      </c>
      <c r="I65" s="24">
        <v>250</v>
      </c>
    </row>
    <row r="66" spans="1:9" ht="16.5">
      <c r="A66" s="150" t="s">
        <v>342</v>
      </c>
      <c r="B66" s="338">
        <v>3</v>
      </c>
      <c r="C66" s="25" t="s">
        <v>169</v>
      </c>
      <c r="D66" s="17" t="s">
        <v>170</v>
      </c>
      <c r="E66" s="18" t="s">
        <v>343</v>
      </c>
      <c r="F66" s="153" t="s">
        <v>344</v>
      </c>
      <c r="G66" s="18" t="s">
        <v>209</v>
      </c>
      <c r="H66" s="18" t="s">
        <v>216</v>
      </c>
      <c r="I66" s="24">
        <v>260</v>
      </c>
    </row>
    <row r="67" spans="1:9" ht="16.5">
      <c r="A67" s="150" t="s">
        <v>314</v>
      </c>
      <c r="B67" s="338">
        <v>3</v>
      </c>
      <c r="C67" s="25" t="s">
        <v>176</v>
      </c>
      <c r="D67" s="17" t="s">
        <v>184</v>
      </c>
      <c r="E67" s="333" t="s">
        <v>171</v>
      </c>
      <c r="F67" s="18" t="s">
        <v>172</v>
      </c>
      <c r="G67" s="18" t="s">
        <v>186</v>
      </c>
      <c r="H67" s="18" t="s">
        <v>216</v>
      </c>
      <c r="I67" s="24">
        <v>280</v>
      </c>
    </row>
    <row r="68" spans="1:9" ht="16.5">
      <c r="A68" s="150" t="s">
        <v>315</v>
      </c>
      <c r="B68" s="338">
        <v>3</v>
      </c>
      <c r="C68" s="25" t="s">
        <v>169</v>
      </c>
      <c r="D68" s="17" t="s">
        <v>184</v>
      </c>
      <c r="E68" s="333" t="s">
        <v>171</v>
      </c>
      <c r="F68" s="18" t="s">
        <v>179</v>
      </c>
      <c r="G68" s="18" t="s">
        <v>186</v>
      </c>
      <c r="H68" s="18" t="s">
        <v>216</v>
      </c>
      <c r="I68" s="24">
        <v>284</v>
      </c>
    </row>
    <row r="69" spans="1:9" ht="16.5">
      <c r="A69" s="150" t="s">
        <v>337</v>
      </c>
      <c r="B69" s="338">
        <v>3</v>
      </c>
      <c r="C69" s="25" t="s">
        <v>169</v>
      </c>
      <c r="D69" s="17" t="s">
        <v>207</v>
      </c>
      <c r="E69" s="333" t="s">
        <v>336</v>
      </c>
      <c r="F69" s="153" t="s">
        <v>172</v>
      </c>
      <c r="G69" s="18" t="s">
        <v>186</v>
      </c>
      <c r="H69" s="18" t="s">
        <v>216</v>
      </c>
      <c r="I69" s="41">
        <v>286</v>
      </c>
    </row>
    <row r="70" spans="1:9" ht="16.5">
      <c r="A70" s="154" t="s">
        <v>311</v>
      </c>
      <c r="B70" s="409">
        <v>3</v>
      </c>
      <c r="C70" s="336" t="s">
        <v>175</v>
      </c>
      <c r="D70" s="19" t="s">
        <v>207</v>
      </c>
      <c r="E70" s="337" t="s">
        <v>171</v>
      </c>
      <c r="F70" s="157" t="s">
        <v>179</v>
      </c>
      <c r="G70" s="157" t="s">
        <v>186</v>
      </c>
      <c r="H70" s="157" t="s">
        <v>216</v>
      </c>
      <c r="I70" s="410">
        <v>302</v>
      </c>
    </row>
    <row r="71" spans="1:9" ht="16.5">
      <c r="A71" s="150" t="s">
        <v>371</v>
      </c>
      <c r="B71" s="407">
        <v>4</v>
      </c>
      <c r="C71" s="25"/>
      <c r="D71" s="17"/>
      <c r="E71" s="333"/>
      <c r="F71" s="153"/>
      <c r="G71" s="18"/>
      <c r="H71" s="18" t="s">
        <v>340</v>
      </c>
      <c r="I71" s="41">
        <v>106</v>
      </c>
    </row>
    <row r="72" spans="1:9" ht="17.25" thickBot="1">
      <c r="A72" s="159" t="s">
        <v>372</v>
      </c>
      <c r="B72" s="408">
        <v>4</v>
      </c>
      <c r="C72" s="395" t="s">
        <v>175</v>
      </c>
      <c r="D72" s="26" t="s">
        <v>184</v>
      </c>
      <c r="E72" s="396" t="s">
        <v>171</v>
      </c>
      <c r="F72" s="397" t="s">
        <v>179</v>
      </c>
      <c r="G72" s="397" t="s">
        <v>186</v>
      </c>
      <c r="H72" s="397" t="s">
        <v>220</v>
      </c>
      <c r="I72" s="399">
        <v>232</v>
      </c>
    </row>
    <row r="73" spans="1:9" ht="16.5" thickTop="1"/>
  </sheetData>
  <sortState ref="A3:I66">
    <sortCondition ref="B3:B66"/>
    <sortCondition ref="A3:A66"/>
  </sortState>
  <conditionalFormatting sqref="B70">
    <cfRule type="cellIs" dxfId="33" priority="12" operator="equal">
      <formula>9</formula>
    </cfRule>
    <cfRule type="cellIs" dxfId="32" priority="13" operator="equal">
      <formula>8</formula>
    </cfRule>
    <cfRule type="cellIs" dxfId="31" priority="14" operator="equal">
      <formula>7</formula>
    </cfRule>
    <cfRule type="cellIs" dxfId="30" priority="15" operator="equal">
      <formula>6</formula>
    </cfRule>
    <cfRule type="cellIs" dxfId="29" priority="16" operator="equal">
      <formula>5</formula>
    </cfRule>
    <cfRule type="cellIs" dxfId="28" priority="17" operator="equal">
      <formula>4</formula>
    </cfRule>
    <cfRule type="cellIs" dxfId="27" priority="18" operator="equal">
      <formula>3</formula>
    </cfRule>
    <cfRule type="cellIs" dxfId="26" priority="19" operator="equal">
      <formula>2</formula>
    </cfRule>
    <cfRule type="cellIs" dxfId="25" priority="20" operator="equal">
      <formula>1</formula>
    </cfRule>
    <cfRule type="containsBlanks" dxfId="24" priority="21">
      <formula>LEN(TRIM(B70))=0</formula>
    </cfRule>
    <cfRule type="cellIs" dxfId="23" priority="22" operator="equal">
      <formula>0</formula>
    </cfRule>
  </conditionalFormatting>
  <conditionalFormatting sqref="B72">
    <cfRule type="cellIs" dxfId="22" priority="1" operator="equal">
      <formula>9</formula>
    </cfRule>
    <cfRule type="cellIs" dxfId="21" priority="2" operator="equal">
      <formula>8</formula>
    </cfRule>
    <cfRule type="cellIs" dxfId="20" priority="3" operator="equal">
      <formula>7</formula>
    </cfRule>
    <cfRule type="cellIs" dxfId="19" priority="4" operator="equal">
      <formula>6</formula>
    </cfRule>
    <cfRule type="cellIs" dxfId="18" priority="5" operator="equal">
      <formula>5</formula>
    </cfRule>
    <cfRule type="cellIs" dxfId="17" priority="6" operator="equal">
      <formula>4</formula>
    </cfRule>
    <cfRule type="cellIs" dxfId="16" priority="7" operator="equal">
      <formula>3</formula>
    </cfRule>
    <cfRule type="cellIs" dxfId="15" priority="8" operator="equal">
      <formula>2</formula>
    </cfRule>
    <cfRule type="cellIs" dxfId="14" priority="9" operator="equal">
      <formula>1</formula>
    </cfRule>
    <cfRule type="containsBlanks" dxfId="13" priority="10">
      <formula>LEN(TRIM(B72))=0</formula>
    </cfRule>
    <cfRule type="cellIs" dxfId="12" priority="11" operator="equal">
      <formula>0</formula>
    </cfRule>
  </conditionalFormatting>
  <printOptions gridLinesSet="0"/>
  <pageMargins left="0.62" right="0.33" top="0.5" bottom="0.63" header="0.5" footer="0.5"/>
  <pageSetup orientation="portrait" horizontalDpi="120" verticalDpi="144"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
  <sheetViews>
    <sheetView showGridLines="0" workbookViewId="0"/>
  </sheetViews>
  <sheetFormatPr defaultColWidth="10.625" defaultRowHeight="15.75"/>
  <cols>
    <col min="1" max="1" width="13" style="415" bestFit="1" customWidth="1"/>
    <col min="2" max="2" width="3.125" style="415" bestFit="1" customWidth="1"/>
    <col min="3" max="3" width="5.625" style="415" bestFit="1" customWidth="1"/>
    <col min="4" max="4" width="3.75" style="415" bestFit="1" customWidth="1"/>
    <col min="5" max="5" width="5.75" style="415" bestFit="1" customWidth="1"/>
    <col min="6" max="6" width="1.875" style="415" customWidth="1"/>
    <col min="7" max="7" width="16.5" style="415" bestFit="1" customWidth="1"/>
    <col min="8" max="8" width="3.5" style="415" bestFit="1" customWidth="1"/>
    <col min="9" max="9" width="3.375" style="415" bestFit="1" customWidth="1"/>
    <col min="10" max="10" width="4.25" style="415" customWidth="1"/>
    <col min="11" max="11" width="3.625" style="415" bestFit="1" customWidth="1"/>
    <col min="12" max="15" width="3.5" style="415" bestFit="1" customWidth="1"/>
    <col min="16" max="16" width="2.375" style="415" customWidth="1"/>
    <col min="17" max="17" width="17.25" style="415" bestFit="1" customWidth="1"/>
    <col min="18" max="18" width="3.125" style="415" bestFit="1" customWidth="1"/>
    <col min="19" max="19" width="5.625" style="415" bestFit="1" customWidth="1"/>
    <col min="20" max="20" width="3.75" style="415" bestFit="1" customWidth="1"/>
    <col min="21" max="21" width="5.75" style="415" bestFit="1" customWidth="1"/>
    <col min="22" max="16384" width="10.625" style="415"/>
  </cols>
  <sheetData>
    <row r="1" spans="1:21" ht="17.25" thickTop="1" thickBot="1">
      <c r="A1" s="411" t="s">
        <v>292</v>
      </c>
      <c r="B1" s="412"/>
      <c r="C1" s="413"/>
      <c r="D1" s="413"/>
      <c r="E1" s="414"/>
      <c r="G1" s="416"/>
      <c r="H1" s="417" t="s">
        <v>293</v>
      </c>
      <c r="I1" s="418"/>
      <c r="J1" s="419"/>
      <c r="K1" s="419"/>
      <c r="L1" s="419"/>
      <c r="M1" s="419"/>
      <c r="N1" s="419"/>
      <c r="O1" s="420"/>
      <c r="Q1" s="421" t="s">
        <v>151</v>
      </c>
      <c r="R1" s="422"/>
      <c r="S1" s="423"/>
      <c r="T1" s="423"/>
      <c r="U1" s="424"/>
    </row>
    <row r="2" spans="1:21" ht="17.25" thickTop="1" thickBot="1">
      <c r="A2" s="425" t="s">
        <v>300</v>
      </c>
      <c r="B2" s="426" t="s">
        <v>367</v>
      </c>
      <c r="C2" s="426" t="s">
        <v>99</v>
      </c>
      <c r="D2" s="426" t="s">
        <v>100</v>
      </c>
      <c r="E2" s="427" t="s">
        <v>101</v>
      </c>
      <c r="G2" s="416"/>
      <c r="H2" s="428" t="s">
        <v>114</v>
      </c>
      <c r="I2" s="429" t="s">
        <v>106</v>
      </c>
      <c r="J2" s="429" t="s">
        <v>107</v>
      </c>
      <c r="K2" s="429" t="s">
        <v>108</v>
      </c>
      <c r="L2" s="429" t="s">
        <v>109</v>
      </c>
      <c r="M2" s="429" t="s">
        <v>110</v>
      </c>
      <c r="N2" s="429" t="s">
        <v>111</v>
      </c>
      <c r="O2" s="430" t="s">
        <v>112</v>
      </c>
      <c r="Q2" s="431" t="s">
        <v>96</v>
      </c>
      <c r="R2" s="432" t="s">
        <v>367</v>
      </c>
      <c r="S2" s="432" t="s">
        <v>99</v>
      </c>
      <c r="T2" s="433" t="s">
        <v>100</v>
      </c>
      <c r="U2" s="434" t="s">
        <v>101</v>
      </c>
    </row>
    <row r="3" spans="1:21" ht="16.5" thickTop="1">
      <c r="A3" s="435">
        <f>$H$5</f>
        <v>6</v>
      </c>
      <c r="B3" s="436">
        <v>0</v>
      </c>
      <c r="C3" s="436">
        <v>0</v>
      </c>
      <c r="D3" s="437">
        <f>10+B3+C3+'Personal File'!$C$15</f>
        <v>11</v>
      </c>
      <c r="E3" s="438">
        <v>0</v>
      </c>
      <c r="G3" s="439" t="s">
        <v>150</v>
      </c>
      <c r="H3" s="440">
        <v>6</v>
      </c>
      <c r="I3" s="441">
        <f>2*5</f>
        <v>10</v>
      </c>
      <c r="J3" s="442">
        <v>0</v>
      </c>
      <c r="K3" s="442">
        <v>0</v>
      </c>
      <c r="L3" s="442">
        <v>0</v>
      </c>
      <c r="M3" s="442">
        <v>0</v>
      </c>
      <c r="N3" s="442">
        <v>0</v>
      </c>
      <c r="O3" s="443">
        <v>0</v>
      </c>
      <c r="Q3" s="444" t="s">
        <v>152</v>
      </c>
      <c r="R3" s="445">
        <v>0</v>
      </c>
      <c r="S3" s="445">
        <v>0</v>
      </c>
      <c r="T3" s="446">
        <f>10+R3+S3+'Personal File'!$C$13</f>
        <v>14</v>
      </c>
      <c r="U3" s="447" t="s">
        <v>102</v>
      </c>
    </row>
    <row r="4" spans="1:21">
      <c r="A4" s="448">
        <f>$I$5</f>
        <v>11</v>
      </c>
      <c r="B4" s="449">
        <v>0</v>
      </c>
      <c r="C4" s="449">
        <v>1</v>
      </c>
      <c r="D4" s="450">
        <f>10+B4+C4+'Personal File'!$C$15</f>
        <v>12</v>
      </c>
      <c r="E4" s="451">
        <v>0</v>
      </c>
      <c r="G4" s="452" t="s">
        <v>291</v>
      </c>
      <c r="H4" s="453">
        <v>0</v>
      </c>
      <c r="I4" s="453">
        <v>1</v>
      </c>
      <c r="J4" s="454">
        <v>0</v>
      </c>
      <c r="K4" s="454">
        <v>0</v>
      </c>
      <c r="L4" s="454">
        <v>0</v>
      </c>
      <c r="M4" s="454">
        <v>0</v>
      </c>
      <c r="N4" s="454">
        <v>0</v>
      </c>
      <c r="O4" s="455">
        <v>0</v>
      </c>
      <c r="Q4" s="444" t="s">
        <v>205</v>
      </c>
      <c r="R4" s="445">
        <v>0</v>
      </c>
      <c r="S4" s="445">
        <v>0</v>
      </c>
      <c r="T4" s="446">
        <f>10+R4+S4+'Personal File'!$C$13</f>
        <v>14</v>
      </c>
      <c r="U4" s="447" t="s">
        <v>102</v>
      </c>
    </row>
    <row r="5" spans="1:21" ht="16.5" thickBot="1">
      <c r="A5" s="456">
        <f>$J$5</f>
        <v>0</v>
      </c>
      <c r="B5" s="457">
        <v>0</v>
      </c>
      <c r="C5" s="457">
        <v>2</v>
      </c>
      <c r="D5" s="458">
        <f>10+B5+C5+'Personal File'!$C$15</f>
        <v>13</v>
      </c>
      <c r="E5" s="459">
        <v>0</v>
      </c>
      <c r="G5" s="460" t="s">
        <v>122</v>
      </c>
      <c r="H5" s="461">
        <f>SUM(H3:H4)</f>
        <v>6</v>
      </c>
      <c r="I5" s="461">
        <f>SUM(I3:I4)</f>
        <v>11</v>
      </c>
      <c r="J5" s="462">
        <v>0</v>
      </c>
      <c r="K5" s="462">
        <v>0</v>
      </c>
      <c r="L5" s="462">
        <v>0</v>
      </c>
      <c r="M5" s="462">
        <v>0</v>
      </c>
      <c r="N5" s="462">
        <v>0</v>
      </c>
      <c r="O5" s="463">
        <v>0</v>
      </c>
      <c r="Q5" s="444" t="s">
        <v>208</v>
      </c>
      <c r="R5" s="445">
        <v>1</v>
      </c>
      <c r="S5" s="445">
        <v>0</v>
      </c>
      <c r="T5" s="446">
        <f>10+R5+S5+'Personal File'!$C$13</f>
        <v>15</v>
      </c>
      <c r="U5" s="447" t="s">
        <v>102</v>
      </c>
    </row>
    <row r="6" spans="1:21" ht="17.25" thickTop="1" thickBot="1">
      <c r="Q6" s="464" t="s">
        <v>229</v>
      </c>
      <c r="R6" s="465">
        <v>0</v>
      </c>
      <c r="S6" s="465">
        <v>0</v>
      </c>
      <c r="T6" s="466">
        <f>10+R6+S6+'Personal File'!$C$13</f>
        <v>14</v>
      </c>
      <c r="U6" s="467" t="s">
        <v>102</v>
      </c>
    </row>
    <row r="7" spans="1:21" ht="17.25" thickTop="1" thickBot="1">
      <c r="A7" s="421" t="s">
        <v>210</v>
      </c>
      <c r="B7" s="422"/>
      <c r="C7" s="423"/>
      <c r="D7" s="423"/>
      <c r="E7" s="424"/>
      <c r="G7" s="416"/>
      <c r="H7" s="468" t="s">
        <v>294</v>
      </c>
      <c r="I7" s="418"/>
      <c r="J7" s="419"/>
      <c r="K7" s="419"/>
      <c r="L7" s="419"/>
      <c r="M7" s="419"/>
      <c r="N7" s="419"/>
      <c r="O7" s="420"/>
      <c r="Q7" s="469" t="s">
        <v>301</v>
      </c>
      <c r="R7" s="445">
        <v>1</v>
      </c>
      <c r="S7" s="445">
        <v>1</v>
      </c>
      <c r="T7" s="446">
        <f>10+R7+S7+'Personal File'!$C$13</f>
        <v>16</v>
      </c>
      <c r="U7" s="447" t="s">
        <v>374</v>
      </c>
    </row>
    <row r="8" spans="1:21" ht="17.25" thickTop="1" thickBot="1">
      <c r="A8" s="431" t="s">
        <v>96</v>
      </c>
      <c r="B8" s="432" t="s">
        <v>367</v>
      </c>
      <c r="C8" s="432" t="s">
        <v>99</v>
      </c>
      <c r="D8" s="433" t="s">
        <v>100</v>
      </c>
      <c r="E8" s="434" t="s">
        <v>101</v>
      </c>
      <c r="G8" s="416"/>
      <c r="H8" s="470" t="s">
        <v>114</v>
      </c>
      <c r="I8" s="471" t="s">
        <v>106</v>
      </c>
      <c r="J8" s="471" t="s">
        <v>107</v>
      </c>
      <c r="K8" s="471" t="s">
        <v>108</v>
      </c>
      <c r="L8" s="471" t="s">
        <v>109</v>
      </c>
      <c r="M8" s="471" t="s">
        <v>110</v>
      </c>
      <c r="N8" s="471" t="s">
        <v>111</v>
      </c>
      <c r="O8" s="472" t="s">
        <v>112</v>
      </c>
      <c r="Q8" s="444" t="s">
        <v>301</v>
      </c>
      <c r="R8" s="445">
        <v>1</v>
      </c>
      <c r="S8" s="445">
        <v>1</v>
      </c>
      <c r="T8" s="446">
        <f>10+R8+S8+'Personal File'!$C$13</f>
        <v>16</v>
      </c>
      <c r="U8" s="447" t="s">
        <v>374</v>
      </c>
    </row>
    <row r="9" spans="1:21" ht="16.5" thickTop="1">
      <c r="A9" s="473" t="s">
        <v>116</v>
      </c>
      <c r="B9" s="348">
        <v>0</v>
      </c>
      <c r="C9" s="348">
        <v>0</v>
      </c>
      <c r="D9" s="474">
        <f>10+B9+C9+'Personal File'!$C$13+1</f>
        <v>15</v>
      </c>
      <c r="E9" s="475" t="s">
        <v>102</v>
      </c>
      <c r="G9" s="439" t="s">
        <v>150</v>
      </c>
      <c r="H9" s="440">
        <v>4</v>
      </c>
      <c r="I9" s="441">
        <f>4*2</f>
        <v>8</v>
      </c>
      <c r="J9" s="441">
        <v>3</v>
      </c>
      <c r="K9" s="441">
        <v>2</v>
      </c>
      <c r="L9" s="441">
        <v>1</v>
      </c>
      <c r="M9" s="442">
        <v>0</v>
      </c>
      <c r="N9" s="442">
        <v>0</v>
      </c>
      <c r="O9" s="443">
        <v>0</v>
      </c>
      <c r="Q9" s="444" t="s">
        <v>301</v>
      </c>
      <c r="R9" s="445">
        <v>1</v>
      </c>
      <c r="S9" s="445">
        <v>1</v>
      </c>
      <c r="T9" s="446">
        <f>10+R9+S9+'Personal File'!$C$13</f>
        <v>16</v>
      </c>
      <c r="U9" s="447" t="s">
        <v>102</v>
      </c>
    </row>
    <row r="10" spans="1:21">
      <c r="A10" s="476" t="s">
        <v>145</v>
      </c>
      <c r="B10" s="477">
        <v>0</v>
      </c>
      <c r="C10" s="477">
        <v>0</v>
      </c>
      <c r="D10" s="478">
        <f>10+B10+C10+'Personal File'!$C$13+1</f>
        <v>15</v>
      </c>
      <c r="E10" s="447" t="s">
        <v>102</v>
      </c>
      <c r="G10" s="452" t="s">
        <v>255</v>
      </c>
      <c r="H10" s="453">
        <v>0</v>
      </c>
      <c r="I10" s="453">
        <v>1</v>
      </c>
      <c r="J10" s="453">
        <v>1</v>
      </c>
      <c r="K10" s="453">
        <v>1</v>
      </c>
      <c r="L10" s="453">
        <v>1</v>
      </c>
      <c r="M10" s="454">
        <v>0</v>
      </c>
      <c r="N10" s="454">
        <v>0</v>
      </c>
      <c r="O10" s="455">
        <v>0</v>
      </c>
      <c r="Q10" s="444" t="s">
        <v>301</v>
      </c>
      <c r="R10" s="445">
        <v>1</v>
      </c>
      <c r="S10" s="445">
        <v>1</v>
      </c>
      <c r="T10" s="446">
        <f>10+R10+S10+'Personal File'!$C$13</f>
        <v>16</v>
      </c>
      <c r="U10" s="447" t="s">
        <v>102</v>
      </c>
    </row>
    <row r="11" spans="1:21">
      <c r="A11" s="476" t="s">
        <v>146</v>
      </c>
      <c r="B11" s="477">
        <v>0</v>
      </c>
      <c r="C11" s="477">
        <v>0</v>
      </c>
      <c r="D11" s="478">
        <f>10+B11+C11+'Personal File'!$C$13+1</f>
        <v>15</v>
      </c>
      <c r="E11" s="447" t="s">
        <v>102</v>
      </c>
      <c r="G11" s="452" t="s">
        <v>118</v>
      </c>
      <c r="H11" s="453">
        <v>0</v>
      </c>
      <c r="I11" s="453">
        <v>1</v>
      </c>
      <c r="J11" s="453">
        <v>1</v>
      </c>
      <c r="K11" s="453">
        <v>1</v>
      </c>
      <c r="L11" s="453">
        <v>1</v>
      </c>
      <c r="M11" s="454">
        <v>0</v>
      </c>
      <c r="N11" s="454">
        <v>0</v>
      </c>
      <c r="O11" s="455">
        <v>0</v>
      </c>
      <c r="Q11" s="444" t="s">
        <v>301</v>
      </c>
      <c r="R11" s="445">
        <v>1</v>
      </c>
      <c r="S11" s="445">
        <v>1</v>
      </c>
      <c r="T11" s="446">
        <f>10+R11+S11+'Personal File'!$C$13</f>
        <v>16</v>
      </c>
      <c r="U11" s="447" t="s">
        <v>102</v>
      </c>
    </row>
    <row r="12" spans="1:21" ht="16.5" thickBot="1">
      <c r="A12" s="479" t="s">
        <v>147</v>
      </c>
      <c r="B12" s="480">
        <v>0</v>
      </c>
      <c r="C12" s="480">
        <v>0</v>
      </c>
      <c r="D12" s="481">
        <f>10+B12+C12+'Personal File'!$C$13+1</f>
        <v>15</v>
      </c>
      <c r="E12" s="482" t="s">
        <v>102</v>
      </c>
      <c r="G12" s="460" t="s">
        <v>122</v>
      </c>
      <c r="H12" s="483">
        <f t="shared" ref="H12:I12" si="0">SUM(H9:H11)</f>
        <v>4</v>
      </c>
      <c r="I12" s="483">
        <f t="shared" si="0"/>
        <v>10</v>
      </c>
      <c r="J12" s="483">
        <f t="shared" ref="J12:K12" si="1">SUM(J9:J11)</f>
        <v>5</v>
      </c>
      <c r="K12" s="483">
        <f t="shared" si="1"/>
        <v>4</v>
      </c>
      <c r="L12" s="483">
        <f t="shared" ref="L12" si="2">SUM(L9:L11)</f>
        <v>3</v>
      </c>
      <c r="M12" s="462">
        <v>0</v>
      </c>
      <c r="N12" s="462">
        <v>0</v>
      </c>
      <c r="O12" s="463">
        <v>0</v>
      </c>
      <c r="Q12" s="444" t="s">
        <v>322</v>
      </c>
      <c r="R12" s="445">
        <v>0</v>
      </c>
      <c r="S12" s="445">
        <v>1</v>
      </c>
      <c r="T12" s="446">
        <f>10+R12+S12+'Personal File'!$C$13</f>
        <v>15</v>
      </c>
      <c r="U12" s="447" t="s">
        <v>102</v>
      </c>
    </row>
    <row r="13" spans="1:21" ht="17.25" thickTop="1" thickBot="1">
      <c r="Q13" s="444" t="s">
        <v>304</v>
      </c>
      <c r="R13" s="445">
        <v>0</v>
      </c>
      <c r="S13" s="445">
        <v>1</v>
      </c>
      <c r="T13" s="446">
        <f>10+R13+S13+'Personal File'!$C$13</f>
        <v>15</v>
      </c>
      <c r="U13" s="447" t="s">
        <v>102</v>
      </c>
    </row>
    <row r="14" spans="1:21" ht="16.5" thickTop="1">
      <c r="G14" s="484" t="s">
        <v>221</v>
      </c>
      <c r="H14" s="485" t="s">
        <v>296</v>
      </c>
      <c r="I14" s="485"/>
      <c r="J14" s="486" t="s">
        <v>298</v>
      </c>
      <c r="K14" s="485"/>
      <c r="L14" s="486" t="s">
        <v>297</v>
      </c>
      <c r="M14" s="486"/>
      <c r="N14" s="485"/>
      <c r="O14" s="487"/>
      <c r="Q14" s="464" t="s">
        <v>155</v>
      </c>
      <c r="R14" s="465">
        <v>0</v>
      </c>
      <c r="S14" s="465">
        <v>1</v>
      </c>
      <c r="T14" s="466">
        <f>10+R14+S14+'Personal File'!$C$13</f>
        <v>15</v>
      </c>
      <c r="U14" s="467" t="s">
        <v>374</v>
      </c>
    </row>
    <row r="15" spans="1:21">
      <c r="G15" s="488" t="s">
        <v>258</v>
      </c>
      <c r="H15" s="489">
        <v>1</v>
      </c>
      <c r="I15" s="489"/>
      <c r="J15" s="490">
        <f>H15+('Personal File'!$E$6-1)+1</f>
        <v>4</v>
      </c>
      <c r="K15" s="489"/>
      <c r="L15" s="490">
        <f>H15+('Personal File'!$E$6-1)+4</f>
        <v>7</v>
      </c>
      <c r="M15" s="489"/>
      <c r="N15" s="489"/>
      <c r="O15" s="491"/>
      <c r="Q15" s="444" t="s">
        <v>347</v>
      </c>
      <c r="R15" s="445">
        <v>0</v>
      </c>
      <c r="S15" s="445">
        <v>2</v>
      </c>
      <c r="T15" s="446">
        <f>10+R15+S15+'Personal File'!$C$13</f>
        <v>16</v>
      </c>
      <c r="U15" s="447" t="s">
        <v>102</v>
      </c>
    </row>
    <row r="16" spans="1:21" ht="16.5" thickBot="1">
      <c r="G16" s="492" t="s">
        <v>251</v>
      </c>
      <c r="H16" s="493">
        <f>'Personal File'!E3</f>
        <v>3</v>
      </c>
      <c r="I16" s="493"/>
      <c r="J16" s="494">
        <f>L16</f>
        <v>8</v>
      </c>
      <c r="K16" s="493"/>
      <c r="L16" s="494">
        <f>H16+'Personal File'!$E$5+'Personal File'!$E$6+1</f>
        <v>8</v>
      </c>
      <c r="M16" s="493"/>
      <c r="N16" s="493"/>
      <c r="O16" s="495"/>
      <c r="Q16" s="444" t="s">
        <v>316</v>
      </c>
      <c r="R16" s="445">
        <v>0</v>
      </c>
      <c r="S16" s="445">
        <v>2</v>
      </c>
      <c r="T16" s="446">
        <f>10+R16+S16+'Personal File'!$C$13</f>
        <v>16</v>
      </c>
      <c r="U16" s="447" t="s">
        <v>102</v>
      </c>
    </row>
    <row r="17" spans="10:21" ht="16.5" thickTop="1">
      <c r="J17" s="496" t="s">
        <v>370</v>
      </c>
      <c r="Q17" s="469" t="s">
        <v>307</v>
      </c>
      <c r="R17" s="445">
        <v>1</v>
      </c>
      <c r="S17" s="445">
        <v>2</v>
      </c>
      <c r="T17" s="446">
        <f>10+R17+S17+'Personal File'!$C$13</f>
        <v>17</v>
      </c>
      <c r="U17" s="447" t="s">
        <v>374</v>
      </c>
    </row>
    <row r="18" spans="10:21">
      <c r="Q18" s="444" t="s">
        <v>307</v>
      </c>
      <c r="R18" s="445">
        <v>1</v>
      </c>
      <c r="S18" s="445">
        <v>2</v>
      </c>
      <c r="T18" s="446">
        <f>10+R18+S18+'Personal File'!$C$13</f>
        <v>17</v>
      </c>
      <c r="U18" s="447" t="s">
        <v>102</v>
      </c>
    </row>
    <row r="19" spans="10:21">
      <c r="Q19" s="464" t="s">
        <v>308</v>
      </c>
      <c r="R19" s="465">
        <v>0</v>
      </c>
      <c r="S19" s="465">
        <v>2</v>
      </c>
      <c r="T19" s="466">
        <f>10+R19+S19+'Personal File'!$C$13</f>
        <v>16</v>
      </c>
      <c r="U19" s="467" t="s">
        <v>102</v>
      </c>
    </row>
    <row r="20" spans="10:21">
      <c r="Q20" s="497" t="s">
        <v>225</v>
      </c>
      <c r="R20" s="477">
        <v>0</v>
      </c>
      <c r="S20" s="477">
        <v>3</v>
      </c>
      <c r="T20" s="498">
        <f>10+R20+S20+'Personal File'!$C$13</f>
        <v>17</v>
      </c>
      <c r="U20" s="447" t="s">
        <v>374</v>
      </c>
    </row>
    <row r="21" spans="10:21">
      <c r="Q21" s="499" t="s">
        <v>341</v>
      </c>
      <c r="R21" s="477">
        <v>0</v>
      </c>
      <c r="S21" s="477">
        <v>3</v>
      </c>
      <c r="T21" s="498">
        <f>10+R21+S21+'Personal File'!$C$13</f>
        <v>17</v>
      </c>
      <c r="U21" s="447" t="s">
        <v>102</v>
      </c>
    </row>
    <row r="22" spans="10:21">
      <c r="Q22" s="499" t="s">
        <v>310</v>
      </c>
      <c r="R22" s="477">
        <v>1</v>
      </c>
      <c r="S22" s="477">
        <v>3</v>
      </c>
      <c r="T22" s="498">
        <f>10+R22+S22+'Personal File'!$C$13</f>
        <v>18</v>
      </c>
      <c r="U22" s="447" t="s">
        <v>102</v>
      </c>
    </row>
    <row r="23" spans="10:21">
      <c r="Q23" s="500" t="s">
        <v>314</v>
      </c>
      <c r="R23" s="501">
        <v>0</v>
      </c>
      <c r="S23" s="501">
        <v>3</v>
      </c>
      <c r="T23" s="502">
        <f>10+R23+S23+'Personal File'!$C$13</f>
        <v>17</v>
      </c>
      <c r="U23" s="467" t="s">
        <v>102</v>
      </c>
    </row>
    <row r="24" spans="10:21">
      <c r="Q24" s="499" t="s">
        <v>371</v>
      </c>
      <c r="R24" s="477">
        <v>0</v>
      </c>
      <c r="S24" s="477">
        <v>4</v>
      </c>
      <c r="T24" s="498">
        <f>10+R24+S24+'Personal File'!$C$13</f>
        <v>18</v>
      </c>
      <c r="U24" s="447" t="s">
        <v>102</v>
      </c>
    </row>
    <row r="25" spans="10:21">
      <c r="Q25" s="499" t="s">
        <v>372</v>
      </c>
      <c r="R25" s="477">
        <v>0</v>
      </c>
      <c r="S25" s="477">
        <v>4</v>
      </c>
      <c r="T25" s="498">
        <f>10+R25+S25+'Personal File'!$C$13</f>
        <v>18</v>
      </c>
      <c r="U25" s="447" t="s">
        <v>102</v>
      </c>
    </row>
    <row r="26" spans="10:21" ht="16.5" thickBot="1">
      <c r="Q26" s="503" t="s">
        <v>372</v>
      </c>
      <c r="R26" s="480">
        <v>0</v>
      </c>
      <c r="S26" s="480">
        <v>4</v>
      </c>
      <c r="T26" s="481">
        <f>10+R26+S26+'Personal File'!$C$13</f>
        <v>18</v>
      </c>
      <c r="U26" s="482" t="s">
        <v>374</v>
      </c>
    </row>
    <row r="27" spans="10:21" ht="16.5" thickTop="1"/>
  </sheetData>
  <sortState ref="Q3:U20">
    <sortCondition ref="S3:S20"/>
    <sortCondition ref="Q3:Q20"/>
  </sortState>
  <conditionalFormatting sqref="U3:U26">
    <cfRule type="cellIs" dxfId="11" priority="1" operator="equal">
      <formula>"þ"</formula>
    </cfRule>
  </conditionalFormatting>
  <printOptions gridLinesSet="0"/>
  <pageMargins left="0.62" right="0.33" top="0.5" bottom="0.63" header="0.5" footer="0.5"/>
  <pageSetup orientation="portrait" horizontalDpi="120" verticalDpi="144"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9"/>
  <sheetViews>
    <sheetView showGridLines="0" workbookViewId="0"/>
  </sheetViews>
  <sheetFormatPr defaultColWidth="10.625" defaultRowHeight="16.5"/>
  <cols>
    <col min="1" max="1" width="34.5" style="131" bestFit="1" customWidth="1"/>
    <col min="2" max="2" width="2.625" style="126" customWidth="1"/>
    <col min="3" max="3" width="29.5" style="128" bestFit="1" customWidth="1"/>
    <col min="4" max="4" width="10.625" style="128"/>
    <col min="5" max="5" width="23.5" style="128" bestFit="1" customWidth="1"/>
    <col min="6" max="16384" width="10.625" style="128"/>
  </cols>
  <sheetData>
    <row r="1" spans="1:3" ht="24.75" thickTop="1" thickBot="1">
      <c r="A1" s="377" t="s">
        <v>91</v>
      </c>
      <c r="C1" s="127" t="s">
        <v>256</v>
      </c>
    </row>
    <row r="2" spans="1:3">
      <c r="A2" s="375" t="s">
        <v>261</v>
      </c>
      <c r="C2" s="129" t="s">
        <v>148</v>
      </c>
    </row>
    <row r="3" spans="1:3" ht="17.25" thickBot="1">
      <c r="A3" s="301" t="s">
        <v>262</v>
      </c>
      <c r="C3" s="130" t="s">
        <v>149</v>
      </c>
    </row>
    <row r="4" spans="1:3" ht="18" thickTop="1" thickBot="1">
      <c r="A4" s="376" t="s">
        <v>295</v>
      </c>
    </row>
    <row r="5" spans="1:3" ht="24.75" thickTop="1" thickBot="1">
      <c r="C5" s="127" t="s">
        <v>263</v>
      </c>
    </row>
    <row r="6" spans="1:3" ht="24.75" thickTop="1" thickBot="1">
      <c r="A6" s="378" t="s">
        <v>89</v>
      </c>
      <c r="C6" s="301" t="s">
        <v>265</v>
      </c>
    </row>
    <row r="7" spans="1:3" ht="17.25" thickBot="1">
      <c r="A7" s="132" t="s">
        <v>269</v>
      </c>
      <c r="C7" s="130"/>
    </row>
    <row r="8" spans="1:3" ht="18" thickTop="1" thickBot="1">
      <c r="A8" s="136" t="s">
        <v>268</v>
      </c>
    </row>
    <row r="9" spans="1:3" ht="24.75" thickTop="1" thickBot="1">
      <c r="C9" s="127" t="s">
        <v>264</v>
      </c>
    </row>
    <row r="10" spans="1:3" ht="24.75" thickTop="1" thickBot="1">
      <c r="A10" s="380" t="s">
        <v>75</v>
      </c>
      <c r="C10" s="301" t="s">
        <v>266</v>
      </c>
    </row>
    <row r="11" spans="1:3">
      <c r="A11" s="133" t="s">
        <v>272</v>
      </c>
      <c r="C11" s="301" t="s">
        <v>369</v>
      </c>
    </row>
    <row r="12" spans="1:3" ht="17.25" thickBot="1">
      <c r="A12" s="381" t="s">
        <v>273</v>
      </c>
      <c r="C12" s="130" t="s">
        <v>267</v>
      </c>
    </row>
    <row r="13" spans="1:3" ht="18" thickTop="1" thickBot="1">
      <c r="A13" s="381" t="s">
        <v>270</v>
      </c>
    </row>
    <row r="14" spans="1:3" ht="24.75" thickTop="1" thickBot="1">
      <c r="A14" s="135" t="s">
        <v>271</v>
      </c>
      <c r="C14" s="379" t="s">
        <v>119</v>
      </c>
    </row>
    <row r="15" spans="1:3" ht="17.25" thickTop="1">
      <c r="C15" s="134" t="s">
        <v>140</v>
      </c>
    </row>
    <row r="16" spans="1:3">
      <c r="C16" s="134" t="s">
        <v>139</v>
      </c>
    </row>
    <row r="17" spans="3:3">
      <c r="C17" s="137" t="s">
        <v>120</v>
      </c>
    </row>
    <row r="18" spans="3:3" ht="17.25" thickBot="1">
      <c r="C18" s="138" t="s">
        <v>121</v>
      </c>
    </row>
    <row r="19" spans="3:3" ht="17.25" thickTop="1"/>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7"/>
  <sheetViews>
    <sheetView showGridLines="0" workbookViewId="0"/>
  </sheetViews>
  <sheetFormatPr defaultColWidth="13" defaultRowHeight="15.75"/>
  <cols>
    <col min="1" max="1" width="20.25" style="49" bestFit="1" customWidth="1"/>
    <col min="2" max="2" width="8.625" style="49" customWidth="1"/>
    <col min="3" max="3" width="4.375" style="49" bestFit="1" customWidth="1"/>
    <col min="4" max="4" width="6.75" style="49" customWidth="1"/>
    <col min="5" max="5" width="8.5" style="49" bestFit="1" customWidth="1"/>
    <col min="6" max="6" width="8.875" style="49" bestFit="1" customWidth="1"/>
    <col min="7" max="7" width="4.5" style="49" bestFit="1" customWidth="1"/>
    <col min="8" max="8" width="5.625" style="49" bestFit="1" customWidth="1"/>
    <col min="9" max="9" width="5.5" style="49" bestFit="1" customWidth="1"/>
    <col min="10" max="10" width="6.25" style="49" bestFit="1" customWidth="1"/>
    <col min="11" max="11" width="24.25" style="49" bestFit="1" customWidth="1"/>
    <col min="12" max="12" width="3.375" style="44" customWidth="1"/>
    <col min="13" max="13" width="7.375" style="310" bestFit="1" customWidth="1"/>
    <col min="14" max="14" width="7.75" style="49" bestFit="1" customWidth="1"/>
    <col min="15" max="16384" width="13" style="44"/>
  </cols>
  <sheetData>
    <row r="1" spans="1:14" ht="24" thickBot="1">
      <c r="A1" s="42" t="s">
        <v>23</v>
      </c>
      <c r="B1" s="42"/>
      <c r="C1" s="42"/>
      <c r="D1" s="42"/>
      <c r="E1" s="42"/>
      <c r="F1" s="42"/>
      <c r="G1" s="42"/>
      <c r="H1" s="42"/>
      <c r="I1" s="42"/>
      <c r="J1" s="42"/>
      <c r="K1" s="42"/>
    </row>
    <row r="2" spans="1:14" ht="17.25" thickTop="1" thickBot="1">
      <c r="A2" s="81" t="s">
        <v>4</v>
      </c>
      <c r="B2" s="82" t="s">
        <v>5</v>
      </c>
      <c r="C2" s="82" t="s">
        <v>25</v>
      </c>
      <c r="D2" s="82" t="s">
        <v>26</v>
      </c>
      <c r="E2" s="83" t="s">
        <v>68</v>
      </c>
      <c r="F2" s="82" t="s">
        <v>24</v>
      </c>
      <c r="G2" s="82" t="s">
        <v>27</v>
      </c>
      <c r="H2" s="84" t="s">
        <v>90</v>
      </c>
      <c r="I2" s="85" t="s">
        <v>95</v>
      </c>
      <c r="J2" s="84" t="s">
        <v>81</v>
      </c>
      <c r="K2" s="86" t="s">
        <v>79</v>
      </c>
      <c r="M2" s="311" t="s">
        <v>214</v>
      </c>
    </row>
    <row r="3" spans="1:14">
      <c r="A3" s="319" t="s">
        <v>364</v>
      </c>
      <c r="B3" s="27" t="s">
        <v>130</v>
      </c>
      <c r="C3" s="28">
        <v>0</v>
      </c>
      <c r="D3" s="29" t="s">
        <v>62</v>
      </c>
      <c r="E3" s="29" t="s">
        <v>365</v>
      </c>
      <c r="F3" s="30" t="s">
        <v>366</v>
      </c>
      <c r="G3" s="31">
        <v>0.25</v>
      </c>
      <c r="H3" s="307">
        <f>'Personal File'!$B$8+'Personal File'!$C$10+D3</f>
        <v>1</v>
      </c>
      <c r="I3" s="308">
        <f t="shared" ref="I3:I4" ca="1" si="0">RANDBETWEEN(1,20)</f>
        <v>4</v>
      </c>
      <c r="J3" s="309">
        <f t="shared" ref="J3:J4" ca="1" si="1">I3+H3</f>
        <v>5</v>
      </c>
      <c r="K3" s="38"/>
      <c r="L3" s="300"/>
      <c r="M3" s="312">
        <v>0</v>
      </c>
    </row>
    <row r="4" spans="1:14" ht="16.5" thickBot="1">
      <c r="A4" s="32" t="s">
        <v>212</v>
      </c>
      <c r="B4" s="33" t="s">
        <v>130</v>
      </c>
      <c r="C4" s="34">
        <f>'Personal File'!$C$10</f>
        <v>-3</v>
      </c>
      <c r="D4" s="35" t="s">
        <v>62</v>
      </c>
      <c r="E4" s="35" t="s">
        <v>213</v>
      </c>
      <c r="F4" s="36" t="s">
        <v>128</v>
      </c>
      <c r="G4" s="37">
        <v>0</v>
      </c>
      <c r="H4" s="39">
        <f>'Personal File'!$B$8+'Personal File'!$C$10+D4</f>
        <v>1</v>
      </c>
      <c r="I4" s="87">
        <f t="shared" ca="1" si="0"/>
        <v>4</v>
      </c>
      <c r="J4" s="88">
        <f t="shared" ca="1" si="1"/>
        <v>5</v>
      </c>
      <c r="K4" s="40" t="s">
        <v>120</v>
      </c>
      <c r="M4" s="358" t="s">
        <v>97</v>
      </c>
    </row>
    <row r="5" spans="1:14" ht="6" customHeight="1" thickTop="1" thickBot="1">
      <c r="I5" s="89"/>
      <c r="J5" s="89"/>
      <c r="M5" s="315"/>
    </row>
    <row r="6" spans="1:14" ht="17.25" thickTop="1" thickBot="1">
      <c r="A6" s="81" t="s">
        <v>7</v>
      </c>
      <c r="B6" s="82" t="s">
        <v>8</v>
      </c>
      <c r="C6" s="82" t="s">
        <v>25</v>
      </c>
      <c r="D6" s="82" t="s">
        <v>26</v>
      </c>
      <c r="E6" s="83" t="s">
        <v>68</v>
      </c>
      <c r="F6" s="82" t="s">
        <v>9</v>
      </c>
      <c r="G6" s="82" t="s">
        <v>27</v>
      </c>
      <c r="H6" s="84" t="s">
        <v>90</v>
      </c>
      <c r="I6" s="85" t="s">
        <v>95</v>
      </c>
      <c r="J6" s="84" t="s">
        <v>81</v>
      </c>
      <c r="K6" s="86" t="s">
        <v>79</v>
      </c>
      <c r="M6" s="311" t="s">
        <v>214</v>
      </c>
    </row>
    <row r="7" spans="1:14">
      <c r="A7" s="8" t="s">
        <v>129</v>
      </c>
      <c r="B7" s="9" t="s">
        <v>97</v>
      </c>
      <c r="C7" s="10" t="s">
        <v>97</v>
      </c>
      <c r="D7" s="11" t="s">
        <v>62</v>
      </c>
      <c r="E7" s="11" t="s">
        <v>97</v>
      </c>
      <c r="F7" s="12" t="s">
        <v>97</v>
      </c>
      <c r="G7" s="13" t="s">
        <v>97</v>
      </c>
      <c r="H7" s="363">
        <f>'Personal File'!$B$8+'Personal File'!$C$11+D7</f>
        <v>7</v>
      </c>
      <c r="I7" s="15">
        <f t="shared" ref="I7" ca="1" si="2">RANDBETWEEN(1,20)</f>
        <v>8</v>
      </c>
      <c r="J7" s="327">
        <f t="shared" ref="J7" ca="1" si="3">I7+H7</f>
        <v>15</v>
      </c>
      <c r="K7" s="14" t="s">
        <v>120</v>
      </c>
      <c r="M7" s="316" t="s">
        <v>97</v>
      </c>
    </row>
    <row r="8" spans="1:14" ht="16.5" thickBot="1">
      <c r="A8" s="90"/>
      <c r="B8" s="91"/>
      <c r="C8" s="92"/>
      <c r="D8" s="92"/>
      <c r="E8" s="91"/>
      <c r="F8" s="92"/>
      <c r="G8" s="93"/>
      <c r="H8" s="94"/>
      <c r="I8" s="95"/>
      <c r="J8" s="94"/>
      <c r="K8" s="96"/>
      <c r="M8" s="317"/>
    </row>
    <row r="9" spans="1:14" ht="6" customHeight="1" thickTop="1" thickBot="1">
      <c r="D9" s="97"/>
      <c r="E9" s="97"/>
      <c r="G9" s="80"/>
      <c r="H9" s="80"/>
      <c r="I9" s="89"/>
      <c r="J9" s="80"/>
      <c r="M9" s="315"/>
    </row>
    <row r="10" spans="1:14" ht="17.25" thickTop="1" thickBot="1">
      <c r="A10" s="81" t="s">
        <v>70</v>
      </c>
      <c r="B10" s="82" t="s">
        <v>17</v>
      </c>
      <c r="C10" s="82" t="s">
        <v>34</v>
      </c>
      <c r="D10" s="82" t="s">
        <v>81</v>
      </c>
      <c r="E10" s="82" t="s">
        <v>82</v>
      </c>
      <c r="F10" s="82" t="s">
        <v>83</v>
      </c>
      <c r="G10" s="82" t="s">
        <v>27</v>
      </c>
      <c r="H10" s="98" t="s">
        <v>79</v>
      </c>
      <c r="I10" s="99"/>
      <c r="J10" s="99"/>
      <c r="K10" s="100"/>
      <c r="M10" s="311" t="s">
        <v>214</v>
      </c>
    </row>
    <row r="11" spans="1:14">
      <c r="A11" s="347"/>
      <c r="B11" s="348"/>
      <c r="C11" s="349"/>
      <c r="D11" s="348"/>
      <c r="E11" s="350"/>
      <c r="F11" s="351"/>
      <c r="G11" s="352"/>
      <c r="H11" s="353"/>
      <c r="I11" s="354"/>
      <c r="J11" s="354"/>
      <c r="K11" s="355"/>
      <c r="L11" s="359"/>
      <c r="M11" s="356"/>
      <c r="N11" s="357"/>
    </row>
    <row r="12" spans="1:14" ht="16.5" thickBot="1">
      <c r="A12" s="32"/>
      <c r="B12" s="33"/>
      <c r="C12" s="101"/>
      <c r="D12" s="33"/>
      <c r="E12" s="102"/>
      <c r="F12" s="33"/>
      <c r="G12" s="37"/>
      <c r="H12" s="103"/>
      <c r="I12" s="104"/>
      <c r="J12" s="104"/>
      <c r="K12" s="105"/>
      <c r="M12" s="314"/>
    </row>
    <row r="13" spans="1:14" ht="6.75" customHeight="1" thickTop="1" thickBot="1">
      <c r="M13" s="315"/>
    </row>
    <row r="14" spans="1:14" ht="17.25" thickTop="1" thickBot="1">
      <c r="A14" s="106"/>
      <c r="B14" s="80"/>
      <c r="D14" s="107" t="s">
        <v>71</v>
      </c>
      <c r="E14" s="108"/>
      <c r="F14" s="98" t="s">
        <v>6</v>
      </c>
      <c r="G14" s="82" t="s">
        <v>27</v>
      </c>
      <c r="H14" s="84" t="s">
        <v>90</v>
      </c>
      <c r="I14" s="98" t="s">
        <v>79</v>
      </c>
      <c r="J14" s="99"/>
      <c r="K14" s="100"/>
      <c r="M14" s="311" t="s">
        <v>214</v>
      </c>
    </row>
    <row r="15" spans="1:14">
      <c r="A15" s="106"/>
      <c r="B15" s="80"/>
      <c r="D15" s="109"/>
      <c r="E15" s="110"/>
      <c r="F15" s="111"/>
      <c r="G15" s="31"/>
      <c r="H15" s="112"/>
      <c r="I15" s="113"/>
      <c r="J15" s="114"/>
      <c r="K15" s="115"/>
      <c r="M15" s="312"/>
    </row>
    <row r="16" spans="1:14" ht="16.5" thickBot="1">
      <c r="A16" s="106"/>
      <c r="B16" s="80"/>
      <c r="D16" s="118"/>
      <c r="E16" s="119"/>
      <c r="F16" s="120"/>
      <c r="G16" s="37"/>
      <c r="H16" s="121"/>
      <c r="I16" s="122"/>
      <c r="J16" s="123"/>
      <c r="K16" s="105"/>
      <c r="M16" s="314"/>
    </row>
    <row r="17" spans="3:13" ht="17.25" thickTop="1" thickBot="1"/>
    <row r="18" spans="3:13" ht="17.25" thickTop="1" thickBot="1">
      <c r="D18" s="107" t="s">
        <v>211</v>
      </c>
      <c r="E18" s="99"/>
      <c r="F18" s="99"/>
      <c r="G18" s="124" t="s">
        <v>6</v>
      </c>
      <c r="H18" s="124" t="s">
        <v>99</v>
      </c>
      <c r="I18" s="124" t="s">
        <v>133</v>
      </c>
      <c r="J18" s="125" t="s">
        <v>79</v>
      </c>
      <c r="K18" s="100"/>
      <c r="M18" s="311" t="s">
        <v>214</v>
      </c>
    </row>
    <row r="19" spans="3:13">
      <c r="D19" s="295" t="s">
        <v>354</v>
      </c>
      <c r="E19" s="296"/>
      <c r="F19" s="296"/>
      <c r="G19" s="297">
        <v>1</v>
      </c>
      <c r="H19" s="297">
        <v>1</v>
      </c>
      <c r="I19" s="297">
        <v>5</v>
      </c>
      <c r="J19" s="298"/>
      <c r="K19" s="299"/>
      <c r="L19" s="300"/>
      <c r="M19" s="313">
        <v>525</v>
      </c>
    </row>
    <row r="20" spans="3:13">
      <c r="D20" s="295" t="s">
        <v>375</v>
      </c>
      <c r="E20" s="296"/>
      <c r="F20" s="296"/>
      <c r="G20" s="297">
        <v>1</v>
      </c>
      <c r="H20" s="297"/>
      <c r="I20" s="297"/>
      <c r="J20" s="298"/>
      <c r="K20" s="299"/>
      <c r="L20" s="300"/>
      <c r="M20" s="313" t="s">
        <v>376</v>
      </c>
    </row>
    <row r="21" spans="3:13">
      <c r="D21" s="295" t="s">
        <v>355</v>
      </c>
      <c r="E21" s="296"/>
      <c r="F21" s="296"/>
      <c r="G21" s="297">
        <v>1</v>
      </c>
      <c r="H21" s="297">
        <v>3</v>
      </c>
      <c r="I21" s="297">
        <v>5</v>
      </c>
      <c r="J21" s="298"/>
      <c r="K21" s="299"/>
      <c r="L21" s="300"/>
      <c r="M21" s="313">
        <v>375</v>
      </c>
    </row>
    <row r="22" spans="3:13">
      <c r="C22" s="89"/>
      <c r="D22" s="295" t="s">
        <v>348</v>
      </c>
      <c r="E22" s="296"/>
      <c r="F22" s="296"/>
      <c r="G22" s="297">
        <v>0</v>
      </c>
      <c r="H22" s="297">
        <v>7</v>
      </c>
      <c r="I22" s="297" t="s">
        <v>248</v>
      </c>
      <c r="J22" s="298" t="s">
        <v>249</v>
      </c>
      <c r="K22" s="299"/>
      <c r="L22" s="300"/>
      <c r="M22" s="313">
        <f>3000*G22</f>
        <v>0</v>
      </c>
    </row>
    <row r="23" spans="3:13">
      <c r="C23" s="89"/>
      <c r="D23" s="295" t="s">
        <v>247</v>
      </c>
      <c r="E23" s="296"/>
      <c r="F23" s="296"/>
      <c r="G23" s="297">
        <v>1</v>
      </c>
      <c r="H23" s="297">
        <v>7</v>
      </c>
      <c r="I23" s="297" t="s">
        <v>248</v>
      </c>
      <c r="J23" s="298" t="s">
        <v>249</v>
      </c>
      <c r="K23" s="299"/>
      <c r="L23" s="300"/>
      <c r="M23" s="313">
        <v>3000</v>
      </c>
    </row>
    <row r="24" spans="3:13">
      <c r="D24" s="364" t="s">
        <v>349</v>
      </c>
      <c r="E24" s="365"/>
      <c r="F24" s="296"/>
      <c r="G24" s="366">
        <v>1</v>
      </c>
      <c r="H24" s="366"/>
      <c r="I24" s="366"/>
      <c r="J24" s="116"/>
      <c r="K24" s="117"/>
      <c r="L24" s="367"/>
      <c r="M24" s="318">
        <v>2000</v>
      </c>
    </row>
    <row r="25" spans="3:13">
      <c r="D25" s="364" t="s">
        <v>243</v>
      </c>
      <c r="E25" s="365"/>
      <c r="F25" s="365"/>
      <c r="G25" s="366">
        <v>2</v>
      </c>
      <c r="H25" s="366">
        <v>2</v>
      </c>
      <c r="I25" s="366">
        <v>5</v>
      </c>
      <c r="J25" s="116"/>
      <c r="K25" s="117"/>
      <c r="L25" s="367"/>
      <c r="M25" s="318">
        <f>300*G25</f>
        <v>600</v>
      </c>
    </row>
    <row r="26" spans="3:13">
      <c r="D26" s="364" t="s">
        <v>350</v>
      </c>
      <c r="E26" s="365"/>
      <c r="F26" s="365"/>
      <c r="G26" s="366">
        <v>1</v>
      </c>
      <c r="H26" s="366">
        <v>1</v>
      </c>
      <c r="I26" s="366">
        <v>7</v>
      </c>
      <c r="J26" s="116"/>
      <c r="K26" s="117"/>
      <c r="L26" s="367"/>
      <c r="M26" s="318">
        <f>700*G26</f>
        <v>700</v>
      </c>
    </row>
    <row r="27" spans="3:13">
      <c r="D27" s="364" t="s">
        <v>351</v>
      </c>
      <c r="E27" s="365"/>
      <c r="F27" s="365"/>
      <c r="G27" s="366">
        <v>1</v>
      </c>
      <c r="H27" s="366">
        <v>1</v>
      </c>
      <c r="I27" s="366">
        <v>7</v>
      </c>
      <c r="J27" s="116"/>
      <c r="K27" s="117"/>
      <c r="L27" s="367"/>
      <c r="M27" s="318">
        <f t="shared" ref="M27:M31" si="4">700*G27</f>
        <v>700</v>
      </c>
    </row>
    <row r="28" spans="3:13">
      <c r="D28" s="364" t="s">
        <v>380</v>
      </c>
      <c r="E28" s="365"/>
      <c r="F28" s="365"/>
      <c r="G28" s="366">
        <v>2</v>
      </c>
      <c r="H28" s="366">
        <v>3</v>
      </c>
      <c r="I28" s="366">
        <v>5</v>
      </c>
      <c r="J28" s="116"/>
      <c r="K28" s="117"/>
      <c r="L28" s="367"/>
      <c r="M28" s="318" t="s">
        <v>376</v>
      </c>
    </row>
    <row r="29" spans="3:13">
      <c r="D29" s="364" t="s">
        <v>352</v>
      </c>
      <c r="E29" s="365"/>
      <c r="F29" s="365"/>
      <c r="G29" s="366">
        <v>1</v>
      </c>
      <c r="H29" s="366">
        <v>1</v>
      </c>
      <c r="I29" s="366">
        <v>7</v>
      </c>
      <c r="J29" s="116"/>
      <c r="K29" s="117"/>
      <c r="L29" s="367"/>
      <c r="M29" s="318">
        <f t="shared" si="4"/>
        <v>700</v>
      </c>
    </row>
    <row r="30" spans="3:13">
      <c r="D30" s="364" t="s">
        <v>378</v>
      </c>
      <c r="E30" s="365"/>
      <c r="F30" s="365"/>
      <c r="G30" s="366">
        <v>1</v>
      </c>
      <c r="H30" s="366">
        <v>5</v>
      </c>
      <c r="I30" s="366">
        <v>8</v>
      </c>
      <c r="J30" s="116" t="s">
        <v>379</v>
      </c>
      <c r="K30" s="117"/>
      <c r="L30" s="367"/>
      <c r="M30" s="318" t="s">
        <v>376</v>
      </c>
    </row>
    <row r="31" spans="3:13">
      <c r="D31" s="364" t="s">
        <v>353</v>
      </c>
      <c r="E31" s="365"/>
      <c r="F31" s="365"/>
      <c r="G31" s="366">
        <v>1</v>
      </c>
      <c r="H31" s="366">
        <v>1</v>
      </c>
      <c r="I31" s="366">
        <v>7</v>
      </c>
      <c r="J31" s="116"/>
      <c r="K31" s="117"/>
      <c r="L31" s="367"/>
      <c r="M31" s="318">
        <f t="shared" si="4"/>
        <v>700</v>
      </c>
    </row>
    <row r="32" spans="3:13">
      <c r="D32" s="368" t="s">
        <v>357</v>
      </c>
      <c r="E32" s="369"/>
      <c r="F32" s="369"/>
      <c r="G32" s="403">
        <v>1</v>
      </c>
      <c r="H32" s="403">
        <v>3</v>
      </c>
      <c r="I32" s="403">
        <v>5</v>
      </c>
      <c r="J32" s="370"/>
      <c r="K32" s="371"/>
      <c r="L32" s="367"/>
      <c r="M32" s="404">
        <v>375</v>
      </c>
    </row>
    <row r="33" spans="4:13">
      <c r="D33" s="368" t="s">
        <v>358</v>
      </c>
      <c r="E33" s="369"/>
      <c r="F33" s="369"/>
      <c r="G33" s="403">
        <v>1</v>
      </c>
      <c r="H33" s="403">
        <v>3</v>
      </c>
      <c r="I33" s="403">
        <v>5</v>
      </c>
      <c r="J33" s="370"/>
      <c r="K33" s="371"/>
      <c r="L33" s="367"/>
      <c r="M33" s="404">
        <v>375</v>
      </c>
    </row>
    <row r="34" spans="4:13">
      <c r="D34" s="368" t="s">
        <v>359</v>
      </c>
      <c r="E34" s="369"/>
      <c r="F34" s="369"/>
      <c r="G34" s="403">
        <v>1</v>
      </c>
      <c r="H34" s="403">
        <v>2</v>
      </c>
      <c r="I34" s="403">
        <v>4</v>
      </c>
      <c r="J34" s="370"/>
      <c r="K34" s="371"/>
      <c r="L34" s="367"/>
      <c r="M34" s="404">
        <v>150</v>
      </c>
    </row>
    <row r="35" spans="4:13" ht="16.5" thickBot="1">
      <c r="D35" s="303" t="s">
        <v>356</v>
      </c>
      <c r="E35" s="304"/>
      <c r="F35" s="304"/>
      <c r="G35" s="33">
        <v>1</v>
      </c>
      <c r="H35" s="33">
        <v>2</v>
      </c>
      <c r="I35" s="33">
        <v>4</v>
      </c>
      <c r="J35" s="305"/>
      <c r="K35" s="306"/>
      <c r="M35" s="314">
        <v>150</v>
      </c>
    </row>
    <row r="36" spans="4:13" ht="16.5" thickTop="1"/>
    <row r="37" spans="4:13">
      <c r="K37" s="233" t="s">
        <v>223</v>
      </c>
      <c r="L37" s="300"/>
      <c r="M37" s="320">
        <f>SUM(M3:M35)</f>
        <v>10350</v>
      </c>
    </row>
  </sheetData>
  <sortState ref="D19:K39">
    <sortCondition ref="I19:I39"/>
    <sortCondition ref="D19:D39"/>
  </sortState>
  <phoneticPr fontId="0" type="noConversion"/>
  <conditionalFormatting sqref="I4">
    <cfRule type="cellIs" dxfId="10" priority="11" operator="equal">
      <formula>20</formula>
    </cfRule>
    <cfRule type="cellIs" dxfId="9" priority="12" operator="equal">
      <formula>1</formula>
    </cfRule>
  </conditionalFormatting>
  <conditionalFormatting sqref="I7">
    <cfRule type="cellIs" dxfId="8" priority="9" operator="equal">
      <formula>20</formula>
    </cfRule>
    <cfRule type="cellIs" dxfId="7" priority="10" operator="equal">
      <formula>1</formula>
    </cfRule>
  </conditionalFormatting>
  <conditionalFormatting sqref="I8">
    <cfRule type="cellIs" dxfId="6" priority="7" operator="equal">
      <formula>20</formula>
    </cfRule>
    <cfRule type="cellIs" dxfId="5" priority="8" operator="equal">
      <formula>1</formula>
    </cfRule>
  </conditionalFormatting>
  <conditionalFormatting sqref="I3">
    <cfRule type="cellIs" dxfId="4" priority="1" operator="equal">
      <formula>20</formula>
    </cfRule>
    <cfRule type="cellIs" dxfId="3"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5"/>
  <sheetViews>
    <sheetView showGridLines="0" workbookViewId="0"/>
  </sheetViews>
  <sheetFormatPr defaultColWidth="8.625" defaultRowHeight="15.75"/>
  <cols>
    <col min="1" max="1" width="22.75" style="49" bestFit="1" customWidth="1"/>
    <col min="2" max="2" width="4.5" style="49" bestFit="1" customWidth="1"/>
    <col min="3" max="3" width="4.5" style="80" customWidth="1"/>
    <col min="4" max="5" width="23.25" style="44" customWidth="1"/>
    <col min="6" max="6" width="2.375" style="44" customWidth="1"/>
    <col min="7" max="7" width="5.875" style="44" bestFit="1" customWidth="1"/>
    <col min="8" max="16384" width="8.625" style="44"/>
  </cols>
  <sheetData>
    <row r="1" spans="1:8" ht="24" thickBot="1">
      <c r="A1" s="42" t="s">
        <v>76</v>
      </c>
      <c r="B1" s="42"/>
      <c r="C1" s="43"/>
      <c r="D1" s="42"/>
      <c r="E1" s="42"/>
    </row>
    <row r="2" spans="1:8" s="49" customFormat="1" ht="17.25" thickTop="1" thickBot="1">
      <c r="A2" s="45" t="s">
        <v>77</v>
      </c>
      <c r="B2" s="45" t="s">
        <v>6</v>
      </c>
      <c r="C2" s="46" t="s">
        <v>27</v>
      </c>
      <c r="D2" s="47" t="s">
        <v>78</v>
      </c>
      <c r="E2" s="48" t="s">
        <v>79</v>
      </c>
      <c r="G2" s="288" t="s">
        <v>214</v>
      </c>
    </row>
    <row r="3" spans="1:8">
      <c r="A3" s="50" t="s">
        <v>159</v>
      </c>
      <c r="B3" s="51">
        <v>1</v>
      </c>
      <c r="C3" s="52">
        <v>1.25</v>
      </c>
      <c r="D3" s="53"/>
      <c r="E3" s="54"/>
      <c r="G3" s="321">
        <v>0</v>
      </c>
    </row>
    <row r="4" spans="1:8">
      <c r="A4" s="55" t="s">
        <v>160</v>
      </c>
      <c r="B4" s="56">
        <v>1</v>
      </c>
      <c r="C4" s="57">
        <v>0.25</v>
      </c>
      <c r="D4" s="58"/>
      <c r="E4" s="59"/>
      <c r="G4" s="322">
        <v>0</v>
      </c>
    </row>
    <row r="5" spans="1:8">
      <c r="A5" s="55" t="s">
        <v>242</v>
      </c>
      <c r="B5" s="56">
        <v>2</v>
      </c>
      <c r="C5" s="57">
        <v>2</v>
      </c>
      <c r="D5" s="294"/>
      <c r="E5" s="59"/>
      <c r="G5" s="322">
        <v>750</v>
      </c>
      <c r="H5" s="300"/>
    </row>
    <row r="6" spans="1:8">
      <c r="A6" s="511" t="s">
        <v>381</v>
      </c>
      <c r="B6" s="74">
        <v>1</v>
      </c>
      <c r="C6" s="512">
        <v>0</v>
      </c>
      <c r="D6" s="513" t="s">
        <v>382</v>
      </c>
      <c r="E6" s="77"/>
      <c r="F6" s="89"/>
      <c r="G6" s="514" t="s">
        <v>376</v>
      </c>
      <c r="H6" s="300"/>
    </row>
    <row r="7" spans="1:8">
      <c r="A7" s="55" t="s">
        <v>377</v>
      </c>
      <c r="B7" s="56">
        <v>1</v>
      </c>
      <c r="C7" s="57">
        <v>0</v>
      </c>
      <c r="D7" s="294"/>
      <c r="E7" s="59"/>
      <c r="G7" s="322" t="s">
        <v>376</v>
      </c>
      <c r="H7" s="300"/>
    </row>
    <row r="8" spans="1:8">
      <c r="A8" s="55" t="s">
        <v>158</v>
      </c>
      <c r="B8" s="56">
        <v>1</v>
      </c>
      <c r="C8" s="60">
        <f>0.25*B8</f>
        <v>0.25</v>
      </c>
      <c r="D8" s="58"/>
      <c r="E8" s="59"/>
      <c r="G8" s="323">
        <v>0</v>
      </c>
    </row>
    <row r="9" spans="1:8" ht="16.5" thickBot="1">
      <c r="A9" s="61" t="s">
        <v>161</v>
      </c>
      <c r="B9" s="62">
        <v>1</v>
      </c>
      <c r="C9" s="63">
        <v>1</v>
      </c>
      <c r="D9" s="64"/>
      <c r="E9" s="65"/>
      <c r="G9" s="324">
        <v>2</v>
      </c>
    </row>
    <row r="10" spans="1:8" ht="24.75" thickTop="1" thickBot="1">
      <c r="A10" s="42" t="s">
        <v>80</v>
      </c>
      <c r="B10" s="42"/>
      <c r="C10" s="66"/>
      <c r="D10" s="42"/>
      <c r="E10" s="67"/>
      <c r="G10" s="66"/>
    </row>
    <row r="11" spans="1:8" ht="17.25" thickTop="1" thickBot="1">
      <c r="A11" s="45" t="s">
        <v>77</v>
      </c>
      <c r="B11" s="45" t="s">
        <v>6</v>
      </c>
      <c r="C11" s="46" t="s">
        <v>27</v>
      </c>
      <c r="D11" s="47" t="s">
        <v>78</v>
      </c>
      <c r="E11" s="48" t="s">
        <v>79</v>
      </c>
      <c r="G11" s="288" t="s">
        <v>214</v>
      </c>
    </row>
    <row r="12" spans="1:8">
      <c r="A12" s="68" t="s">
        <v>126</v>
      </c>
      <c r="B12" s="69">
        <v>1</v>
      </c>
      <c r="C12" s="70">
        <v>0.5</v>
      </c>
      <c r="D12" s="71"/>
      <c r="E12" s="54"/>
      <c r="G12" s="325">
        <v>1</v>
      </c>
    </row>
    <row r="13" spans="1:8">
      <c r="A13" s="73"/>
      <c r="B13" s="74"/>
      <c r="C13" s="75"/>
      <c r="D13" s="76"/>
      <c r="E13" s="77"/>
      <c r="G13" s="326"/>
    </row>
    <row r="14" spans="1:8" ht="16.5" thickBot="1">
      <c r="A14" s="61"/>
      <c r="B14" s="62"/>
      <c r="C14" s="63"/>
      <c r="D14" s="64"/>
      <c r="E14" s="65"/>
      <c r="G14" s="324"/>
    </row>
    <row r="15" spans="1:8" ht="24.75" thickTop="1" thickBot="1">
      <c r="A15" s="42" t="s">
        <v>244</v>
      </c>
      <c r="B15" s="42"/>
      <c r="C15" s="66"/>
      <c r="D15" s="42"/>
      <c r="E15" s="67"/>
      <c r="F15" s="362"/>
    </row>
    <row r="16" spans="1:8" ht="17.25" thickTop="1" thickBot="1">
      <c r="A16" s="45" t="s">
        <v>77</v>
      </c>
      <c r="B16" s="45" t="s">
        <v>6</v>
      </c>
      <c r="C16" s="46" t="s">
        <v>27</v>
      </c>
      <c r="D16" s="47" t="s">
        <v>78</v>
      </c>
      <c r="E16" s="48" t="s">
        <v>79</v>
      </c>
      <c r="G16" s="288" t="s">
        <v>214</v>
      </c>
    </row>
    <row r="17" spans="1:7">
      <c r="A17" s="73" t="s">
        <v>226</v>
      </c>
      <c r="B17" s="74">
        <v>1</v>
      </c>
      <c r="C17" s="75">
        <v>5</v>
      </c>
      <c r="D17" s="76"/>
      <c r="E17" s="77"/>
      <c r="G17" s="326">
        <v>10</v>
      </c>
    </row>
    <row r="18" spans="1:7">
      <c r="A18" s="55" t="s">
        <v>131</v>
      </c>
      <c r="B18" s="72">
        <v>5</v>
      </c>
      <c r="C18" s="60">
        <f>B18/100</f>
        <v>0.05</v>
      </c>
      <c r="D18" s="76"/>
      <c r="E18" s="77"/>
      <c r="G18" s="326">
        <f>B18</f>
        <v>5</v>
      </c>
    </row>
    <row r="19" spans="1:7">
      <c r="A19" s="73" t="s">
        <v>227</v>
      </c>
      <c r="B19" s="74">
        <v>1</v>
      </c>
      <c r="C19" s="75">
        <v>4</v>
      </c>
      <c r="D19" s="76"/>
      <c r="E19" s="77"/>
      <c r="G19" s="326">
        <v>1</v>
      </c>
    </row>
    <row r="20" spans="1:7">
      <c r="A20" s="73" t="s">
        <v>125</v>
      </c>
      <c r="B20" s="74">
        <v>1</v>
      </c>
      <c r="C20" s="75">
        <v>0</v>
      </c>
      <c r="D20" s="76"/>
      <c r="E20" s="77"/>
      <c r="G20" s="326">
        <v>1</v>
      </c>
    </row>
    <row r="21" spans="1:7" ht="16.5" thickBot="1">
      <c r="A21" s="78" t="s">
        <v>157</v>
      </c>
      <c r="B21" s="79">
        <v>4</v>
      </c>
      <c r="C21" s="63">
        <v>0</v>
      </c>
      <c r="D21" s="64"/>
      <c r="E21" s="65"/>
      <c r="G21" s="324">
        <v>0</v>
      </c>
    </row>
    <row r="22" spans="1:7" ht="16.5" thickTop="1">
      <c r="B22" s="360" t="s">
        <v>246</v>
      </c>
      <c r="C22" s="361">
        <f>SUM(C17:C21)</f>
        <v>9.0500000000000007</v>
      </c>
    </row>
    <row r="23" spans="1:7">
      <c r="E23" s="233" t="s">
        <v>245</v>
      </c>
      <c r="F23" s="300"/>
      <c r="G23" s="320">
        <v>2000</v>
      </c>
    </row>
    <row r="24" spans="1:7">
      <c r="E24" s="233" t="s">
        <v>223</v>
      </c>
      <c r="F24" s="300"/>
      <c r="G24" s="320">
        <f>SUM(G3:G23)</f>
        <v>2770</v>
      </c>
    </row>
    <row r="25" spans="1:7">
      <c r="E25" s="233" t="s">
        <v>224</v>
      </c>
      <c r="F25" s="300"/>
      <c r="G25" s="320">
        <f>G24+Martial!M37</f>
        <v>13120</v>
      </c>
    </row>
  </sheetData>
  <sortState ref="A40:D52">
    <sortCondition ref="A40:A52"/>
  </sortState>
  <phoneticPr fontId="0" type="noConversion"/>
  <conditionalFormatting sqref="C22">
    <cfRule type="cellIs" dxfId="2" priority="1" operator="greaterThan">
      <formula>75</formula>
    </cfRule>
    <cfRule type="cellIs" dxfId="1" priority="2" operator="between">
      <formula>50</formula>
      <formula>75</formula>
    </cfRule>
    <cfRule type="cellIs" dxfId="0" priority="3" operator="lessThan">
      <formula>50</formula>
    </cfRule>
  </conditionalFormatting>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Personal File</vt:lpstr>
      <vt:lpstr>Skills</vt:lpstr>
      <vt:lpstr>Spellbook</vt:lpstr>
      <vt:lpstr>Spells</vt:lpstr>
      <vt:lpstr>Feats</vt:lpstr>
      <vt:lpstr>Martial</vt:lpstr>
      <vt:lpstr>Equipment</vt:lpstr>
      <vt:lpstr>'Personal File'!Print_Area</vt:lpstr>
      <vt:lpstr>Skills!Print_Area</vt:lpstr>
      <vt:lpstr>Spellbook!Print_Area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2012-11-12T17:29:24Z</cp:lastPrinted>
  <dcterms:created xsi:type="dcterms:W3CDTF">2000-10-24T15:39:59Z</dcterms:created>
  <dcterms:modified xsi:type="dcterms:W3CDTF">2014-02-22T14:59:15Z</dcterms:modified>
</cp:coreProperties>
</file>