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5" yWindow="-15" windowWidth="6705" windowHeight="10200" tabRatio="638"/>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Skills!$A$1:$K$28</definedName>
  </definedNames>
  <calcPr calcId="145621"/>
</workbook>
</file>

<file path=xl/calcChain.xml><?xml version="1.0" encoding="utf-8"?>
<calcChain xmlns="http://schemas.openxmlformats.org/spreadsheetml/2006/main">
  <c r="M25" i="6" l="1"/>
  <c r="E10" i="4" l="1"/>
  <c r="B5" i="4"/>
  <c r="I6" i="6" l="1"/>
  <c r="H6" i="6"/>
  <c r="J6" i="6" l="1"/>
  <c r="M5" i="6"/>
  <c r="H25" i="15" l="1"/>
  <c r="H24" i="15"/>
  <c r="H23" i="15"/>
  <c r="G22" i="6" l="1"/>
  <c r="I9" i="6" l="1"/>
  <c r="F23" i="15" l="1"/>
  <c r="G5" i="6" l="1"/>
  <c r="E52" i="15"/>
  <c r="H38" i="15" l="1"/>
  <c r="H37" i="15"/>
  <c r="H35" i="15"/>
  <c r="H34" i="15"/>
  <c r="H33" i="15"/>
  <c r="H32" i="15"/>
  <c r="H31" i="15"/>
  <c r="H30" i="15"/>
  <c r="H29" i="15"/>
  <c r="H28" i="15"/>
  <c r="H27" i="15"/>
  <c r="H26" i="15"/>
  <c r="H22" i="15"/>
  <c r="H21" i="15"/>
  <c r="H20" i="15"/>
  <c r="H19" i="15"/>
  <c r="H18" i="15"/>
  <c r="H17" i="15"/>
  <c r="H16" i="15"/>
  <c r="H15" i="15"/>
  <c r="H14" i="15"/>
  <c r="H13" i="15"/>
  <c r="H12" i="15"/>
  <c r="H11" i="15"/>
  <c r="H10" i="15"/>
  <c r="H9" i="15"/>
  <c r="H8" i="15"/>
  <c r="I5" i="6" l="1"/>
  <c r="I4" i="6"/>
  <c r="E43" i="15" l="1"/>
  <c r="G18" i="6" l="1"/>
  <c r="M18" i="6" l="1"/>
  <c r="G15" i="19" l="1"/>
  <c r="M29" i="6"/>
  <c r="H3" i="15"/>
  <c r="H4" i="15"/>
  <c r="B43" i="15" l="1"/>
  <c r="H41" i="15" l="1"/>
  <c r="H40" i="15"/>
  <c r="H39" i="15"/>
  <c r="H36" i="15"/>
  <c r="E8" i="4" l="1"/>
  <c r="I3" i="6" l="1"/>
  <c r="H5" i="15" l="1"/>
  <c r="C12" i="4" l="1"/>
  <c r="C11" i="4"/>
  <c r="C10" i="4"/>
  <c r="D25" i="15" s="1"/>
  <c r="C9" i="4"/>
  <c r="C8" i="4"/>
  <c r="C7" i="4"/>
  <c r="B6" i="4" l="1"/>
  <c r="D3" i="15"/>
  <c r="G3" i="15" s="1"/>
  <c r="I3" i="15" s="1"/>
  <c r="E9" i="4"/>
  <c r="H5" i="6"/>
  <c r="J5" i="6" s="1"/>
  <c r="C4" i="6"/>
  <c r="C5" i="6"/>
  <c r="H4" i="6"/>
  <c r="J4" i="6" s="1"/>
  <c r="C3" i="6"/>
  <c r="E11" i="4"/>
  <c r="E12" i="4" s="1"/>
  <c r="H9" i="6"/>
  <c r="J9" i="6" s="1"/>
  <c r="D4" i="15"/>
  <c r="E25" i="15"/>
  <c r="G25" i="15"/>
  <c r="I25" i="15" s="1"/>
  <c r="H3" i="6"/>
  <c r="J3" i="6" s="1"/>
  <c r="D5" i="15"/>
  <c r="H42" i="15"/>
  <c r="H7" i="15"/>
  <c r="H6" i="15"/>
  <c r="E3" i="15" l="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haste +1
shaken -2
neg level -1</t>
        </r>
      </text>
    </comment>
    <comment ref="C6" authorId="0">
      <text>
        <r>
          <rPr>
            <sz val="12"/>
            <color indexed="81"/>
            <rFont val="Times New Roman"/>
            <family val="1"/>
          </rPr>
          <t>Battle Fortitude</t>
        </r>
      </text>
    </comment>
    <comment ref="E6" authorId="0">
      <text>
        <r>
          <rPr>
            <sz val="12"/>
            <color indexed="81"/>
            <rFont val="Times New Roman"/>
            <family val="1"/>
          </rPr>
          <t>Fast Movement</t>
        </r>
      </text>
    </comment>
    <comment ref="E7" authorId="0">
      <text>
        <r>
          <rPr>
            <sz val="12"/>
            <color indexed="81"/>
            <rFont val="Times New Roman"/>
            <family val="1"/>
          </rPr>
          <t>See PHB 162</t>
        </r>
      </text>
    </comment>
    <comment ref="E9" authorId="0">
      <text>
        <r>
          <rPr>
            <sz val="12"/>
            <color indexed="81"/>
            <rFont val="Times New Roman"/>
            <family val="1"/>
          </rPr>
          <t>[(8 * 8 Scout) * 75%] + (8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+1
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Tumble synergy +2
Leather Scale -1</t>
        </r>
      </text>
    </comment>
    <comment ref="F9" authorId="0">
      <text>
        <r>
          <rPr>
            <sz val="12"/>
            <color indexed="81"/>
            <rFont val="Times New Roman"/>
            <family val="1"/>
          </rPr>
          <t>Leather Scale -1</t>
        </r>
      </text>
    </comment>
    <comment ref="F16" authorId="0">
      <text>
        <r>
          <rPr>
            <sz val="12"/>
            <color indexed="81"/>
            <rFont val="Times New Roman"/>
            <family val="1"/>
          </rPr>
          <t>Leather Scale -1</t>
        </r>
      </text>
    </comment>
    <comment ref="F21" authorId="0">
      <text>
        <r>
          <rPr>
            <sz val="12"/>
            <color indexed="81"/>
            <rFont val="Times New Roman"/>
            <family val="1"/>
          </rPr>
          <t>Leather Scale -1</t>
        </r>
      </text>
    </comment>
    <comment ref="F23" authorId="0">
      <text>
        <r>
          <rPr>
            <sz val="12"/>
            <color indexed="81"/>
            <rFont val="Times New Roman"/>
            <family val="1"/>
          </rPr>
          <t>Tumble synergy +2
Leather Scale -1</t>
        </r>
      </text>
    </comment>
    <comment ref="F27" authorId="0">
      <text>
        <r>
          <rPr>
            <sz val="12"/>
            <color indexed="81"/>
            <rFont val="Times New Roman"/>
            <family val="1"/>
          </rPr>
          <t>Leather Scale -1</t>
        </r>
      </text>
    </comment>
    <comment ref="F34" authorId="0">
      <text>
        <r>
          <rPr>
            <sz val="12"/>
            <color indexed="81"/>
            <rFont val="Times New Roman"/>
            <family val="1"/>
          </rPr>
          <t>Leather Scale -1</t>
        </r>
      </text>
    </comment>
    <comment ref="J38" authorId="0">
      <text>
        <r>
          <rPr>
            <sz val="12"/>
            <color indexed="81"/>
            <rFont val="Times New Roman"/>
            <family val="1"/>
          </rPr>
          <t>Search synergy</t>
        </r>
      </text>
    </comment>
    <comment ref="F40" authorId="0">
      <text>
        <r>
          <rPr>
            <sz val="12"/>
            <color indexed="81"/>
            <rFont val="Times New Roman"/>
            <family val="1"/>
          </rPr>
          <t>Leather Scale -1</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5"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6"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6"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7"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text>
        <r>
          <rPr>
            <sz val="12"/>
            <color indexed="81"/>
            <rFont val="Times New Roman"/>
            <family val="1"/>
          </rPr>
          <t>Beginning at 3rd level, a scout cannot be tracked in natural surroundings.  See the druid class feature, page 36 of the Player’s Handbook.
Complete Adventurer 13</t>
        </r>
      </text>
    </comment>
    <comment ref="C8"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C9"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10"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1" authorId="0">
      <text>
        <r>
          <rPr>
            <sz val="12"/>
            <color indexed="81"/>
            <rFont val="Times New Roman"/>
            <family val="1"/>
          </rPr>
          <t>All simple weapons, handaxe, throwing axe, short sword, and shortbow.</t>
        </r>
      </text>
    </comment>
    <comment ref="C11"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List>
</comments>
</file>

<file path=xl/comments4.xml><?xml version="1.0" encoding="utf-8"?>
<comments xmlns="http://schemas.openxmlformats.org/spreadsheetml/2006/main">
  <authors>
    <author>Alexis Álvarez</author>
  </authors>
  <commentList>
    <comment ref="D12"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2" authorId="0">
      <text>
        <r>
          <rPr>
            <sz val="12"/>
            <color indexed="81"/>
            <rFont val="Times New Roman"/>
            <family val="1"/>
          </rPr>
          <t>Rust:  This small sack appears normal and empty. However, anyone reaching into the bag feels a small, fuzzy ball.  If the ball is removed and tossed up to 20 feet away, it turns into an animal.  The animal serves the character who drew it from the bag for 10 minutes (or until slain or ordered back into the bag), at which point it disappears.  It can follow any of the commands described in the Handle Animal skill (page 74 of the Player’s Handbook).  Each of the three kinds of a bag of tricks produces a different set of animals.  Use the following tables to determine what animals can be drawn out of each.
The heavy warhorse appears with harness and tack and accepts the character who drew it from the bag as a rider. Animals produced are always random, and only one may exist at a time.  Up to ten animals can be drawn from the bag each week.
Faint or moderate conjuration; CL 3rd (gray), 5th (rust), 9th (tan); Craft Wondrous Item, summon nature’s ally II (gray), summon nature’s ally III (rust), or summon nature’s ally V (tan); Price 900 gp (gray); 3,000 gp (rust); 6,300 gp (tan).
01 - 30  Wolverine
31 - 60  Wolf
61 - 85  Boar
86 - 100 Black Bear
DMG 248</t>
        </r>
      </text>
    </comment>
  </commentList>
</comments>
</file>

<file path=xl/sharedStrings.xml><?xml version="1.0" encoding="utf-8"?>
<sst xmlns="http://schemas.openxmlformats.org/spreadsheetml/2006/main" count="323" uniqueCount="196">
  <si>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</si>
  <si>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</si>
  <si>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</si>
  <si>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</si>
  <si>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</si>
  <si>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</si>
  <si>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</si>
  <si>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</si>
  <si>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</si>
  <si>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</si>
  <si>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</si>
  <si>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</si>
  <si>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</si>
  <si>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</si>
  <si>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</si>
  <si>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</si>
  <si>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</si>
  <si>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</si>
  <si>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</si>
  <si>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</si>
  <si>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</si>
  <si>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</si>
  <si>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</si>
  <si>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</si>
  <si>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</si>
  <si>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</si>
  <si>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</si>
  <si>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</si>
  <si>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</si>
  <si>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</si>
  <si>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</si>
  <si>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</si>
  <si>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</si>
  <si>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</si>
  <si>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</si>
  <si>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</si>
  <si>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</si>
  <si>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</si>
  <si>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</si>
  <si>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</si>
  <si>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</si>
  <si>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</si>
  <si>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</si>
  <si>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</si>
  <si>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</si>
  <si>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</si>
  <si>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</si>
  <si>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</si>
  <si>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</si>
  <si>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</si>
  <si>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</si>
  <si>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</si>
  <si>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</si>
  <si>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</si>
  <si>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</si>
  <si>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</si>
  <si>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</si>
  <si>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</si>
  <si>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</si>
  <si>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</si>
  <si>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</si>
  <si>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</si>
  <si>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</si>
  <si>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</si>
  <si>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</si>
  <si>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</si>
  <si>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</si>
  <si>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</si>
  <si>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</si>
  <si>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</si>
  <si>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</si>
  <si>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</si>
  <si>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</si>
  <si>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</si>
  <si>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</si>
  <si>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</si>
  <si>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</si>
  <si>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</si>
  <si>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</si>
  <si>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</si>
  <si>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</si>
  <si>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</si>
  <si>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</si>
  <si>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</si>
  <si>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</si>
  <si>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</si>
  <si>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</si>
  <si>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</si>
  <si>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</si>
  <si>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</si>
  <si>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</si>
  <si>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</si>
  <si>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</si>
  <si>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</si>
  <si>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</si>
  <si>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</si>
  <si>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</si>
  <si>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</si>
  <si>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Roll</t>
  </si>
  <si>
    <t>Skill/Save</t>
  </si>
  <si>
    <t>Actual Speed:</t>
  </si>
  <si>
    <t>30’</t>
  </si>
  <si>
    <t>FF AC:</t>
  </si>
  <si>
    <t>Knowledge:  Arcana</t>
  </si>
  <si>
    <t>Male</t>
  </si>
  <si>
    <t>Perform:  [type]</t>
  </si>
  <si>
    <t>Profession:  [type]</t>
  </si>
  <si>
    <t>Scrolls and Potions</t>
  </si>
  <si>
    <t>CLev</t>
  </si>
  <si>
    <t>Played by Wayne Willis</t>
  </si>
  <si>
    <t>Human</t>
  </si>
  <si>
    <t>Chaotic Neutral</t>
  </si>
  <si>
    <t>+0</t>
  </si>
  <si>
    <t>Piercing</t>
  </si>
  <si>
    <t>Trapfinding</t>
  </si>
  <si>
    <t>human</t>
  </si>
  <si>
    <t>1</t>
  </si>
  <si>
    <t>+2 to follow tracks</t>
  </si>
  <si>
    <t>1d4</t>
  </si>
  <si>
    <t>Slashing</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</si>
  <si>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</si>
  <si>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</si>
  <si>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</si>
  <si>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</si>
  <si>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</si>
  <si>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</si>
  <si>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</si>
  <si>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</si>
  <si>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Prng/Slsh</t>
  </si>
  <si>
    <t>x3</t>
  </si>
  <si>
    <t>Short Sword</t>
  </si>
  <si>
    <t>Backpack</t>
  </si>
  <si>
    <t>Flint and Steel</t>
  </si>
  <si>
    <t>Pouch Belt</t>
  </si>
  <si>
    <t xml:space="preserve">Sack </t>
  </si>
  <si>
    <t>MW Leather Scale</t>
  </si>
  <si>
    <t>scout 1</t>
  </si>
  <si>
    <t>scout 2</t>
  </si>
  <si>
    <t>scout 3</t>
  </si>
  <si>
    <t>scout 4</t>
  </si>
  <si>
    <t>scout 5</t>
  </si>
  <si>
    <t>scout 6</t>
  </si>
  <si>
    <t>Battle Fortitude</t>
  </si>
  <si>
    <t>Uncanny Dodge</t>
  </si>
  <si>
    <t>Fast Movement</t>
  </si>
  <si>
    <t>Trackless Step</t>
  </si>
  <si>
    <t>Evasion</t>
  </si>
  <si>
    <t>Flawless Stride</t>
  </si>
  <si>
    <t>Point Blank Shot</t>
  </si>
  <si>
    <t>40’</t>
  </si>
  <si>
    <t>6th:  Quick Draw</t>
  </si>
  <si>
    <t>Scout Weapons</t>
  </si>
  <si>
    <t>Light Armor, No Shields</t>
  </si>
  <si>
    <t>1d8</t>
  </si>
  <si>
    <t>Arrows</t>
  </si>
  <si>
    <t>Arms &amp; Equipment Guide 15</t>
  </si>
  <si>
    <t>Human:  Precise Shot</t>
  </si>
  <si>
    <t>1st:  Weapon Proficiency ~ Longbow</t>
  </si>
  <si>
    <t>3rd:  Great Fortitude +2</t>
  </si>
  <si>
    <t>Jason</t>
  </si>
  <si>
    <t>-1</t>
  </si>
  <si>
    <t>Potion of Cure Light Wounds</t>
  </si>
  <si>
    <t>Cloak of Resistance +1</t>
  </si>
  <si>
    <t>Bracers of Armor</t>
  </si>
  <si>
    <t>-</t>
  </si>
  <si>
    <t>Ring of Protection +1</t>
  </si>
  <si>
    <t>Everburning Torch</t>
  </si>
  <si>
    <t>Skirmish +2d6; +2 AC</t>
  </si>
  <si>
    <t>200’</t>
  </si>
  <si>
    <t>Common</t>
  </si>
  <si>
    <t>Blunt Arrows</t>
  </si>
  <si>
    <t>Bludgeoning damage (Races of the Wild)</t>
  </si>
  <si>
    <t>scout 7</t>
  </si>
  <si>
    <t>scout 8</t>
  </si>
  <si>
    <t>Knowledge:  Dungeoneering</t>
  </si>
  <si>
    <t>Camouflage</t>
  </si>
  <si>
    <t xml:space="preserve">9th:  </t>
  </si>
  <si>
    <t>Scout 4:  Blind Fighting</t>
  </si>
  <si>
    <t>Quiver of Elhonna</t>
  </si>
  <si>
    <t>Bag of Tricks, Rust</t>
  </si>
  <si>
    <t>Earplugs</t>
  </si>
  <si>
    <t>Longbow of Distance</t>
  </si>
  <si>
    <t>2d6</t>
  </si>
  <si>
    <t>Scout 8:  Rapid Shot</t>
  </si>
  <si>
    <t>2 MW Hand Axes</t>
  </si>
  <si>
    <t>Opposed Grapple</t>
  </si>
  <si>
    <t>+1 within 30’</t>
  </si>
  <si>
    <t>Potion of Cure Moderate Wounds</t>
  </si>
  <si>
    <t>Scroll of Haste</t>
  </si>
  <si>
    <t>3</t>
  </si>
  <si>
    <t>6</t>
  </si>
  <si>
    <t>bonus</t>
  </si>
  <si>
    <t>Dragonbane Arrows</t>
  </si>
  <si>
    <t>Elfbane Arrows</t>
  </si>
  <si>
    <t>Ring of Fire Resistance, Minor</t>
  </si>
  <si>
    <t>Resist Fire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</si>
</sst>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rgb="FFFFFF00"/>
        <bgColor indexed="64"/>
      </patternFill>
    </fill>
  </fills>
  <borders count="9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top/>
      <bottom style="hair">
        <color indexed="64"/>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361">
    <xf numFmtId="0" fontId="0" fillId="0" borderId="0" xfId="0"/>
    <xf numFmtId="0" fontId="12" fillId="3" borderId="50" xfId="0" applyFont="1" applyFill="1" applyBorder="1" applyAlignment="1">
      <alignment horizontal="centerContinuous" vertical="center"/>
    </xf>
    <xf numFmtId="0" fontId="12"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4" xfId="0" applyNumberFormat="1" applyFont="1" applyFill="1" applyBorder="1" applyAlignment="1">
      <alignment horizontal="center" vertical="center" wrapText="1"/>
    </xf>
    <xf numFmtId="0" fontId="45" fillId="12" borderId="33" xfId="0" applyNumberFormat="1" applyFont="1" applyFill="1" applyBorder="1" applyAlignment="1">
      <alignment horizontal="center" vertical="center" wrapText="1"/>
    </xf>
    <xf numFmtId="0" fontId="12" fillId="3" borderId="34" xfId="0" applyNumberFormat="1" applyFont="1" applyFill="1" applyBorder="1" applyAlignment="1">
      <alignment horizontal="center" vertical="center"/>
    </xf>
    <xf numFmtId="0" fontId="12" fillId="3" borderId="51" xfId="0" applyFont="1" applyFill="1" applyBorder="1" applyAlignment="1">
      <alignment horizontal="center" vertical="center"/>
    </xf>
    <xf numFmtId="0" fontId="4" fillId="0" borderId="0" xfId="0" applyFont="1" applyBorder="1" applyAlignment="1">
      <alignment vertical="center"/>
    </xf>
    <xf numFmtId="0" fontId="50" fillId="0" borderId="27" xfId="0" applyFont="1" applyBorder="1" applyAlignment="1">
      <alignment horizontal="centerContinuous" vertical="center" wrapText="1"/>
    </xf>
    <xf numFmtId="0" fontId="51" fillId="0" borderId="27" xfId="0" applyFont="1" applyBorder="1" applyAlignment="1">
      <alignment horizontal="centerContinuous" vertical="center" wrapText="1"/>
    </xf>
    <xf numFmtId="0" fontId="2" fillId="0" borderId="62"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center" vertical="center" shrinkToFit="1"/>
    </xf>
    <xf numFmtId="1" fontId="47" fillId="12" borderId="58" xfId="0" applyNumberFormat="1" applyFont="1" applyFill="1" applyBorder="1" applyAlignment="1">
      <alignment horizontal="center" vertical="center"/>
    </xf>
    <xf numFmtId="0" fontId="2" fillId="0" borderId="36" xfId="0" applyFont="1" applyFill="1" applyBorder="1" applyAlignment="1">
      <alignment horizontal="center" vertical="center"/>
    </xf>
    <xf numFmtId="0" fontId="2" fillId="0" borderId="36" xfId="0" quotePrefix="1" applyFont="1" applyBorder="1" applyAlignment="1">
      <alignment horizontal="center" vertical="center" wrapText="1"/>
    </xf>
    <xf numFmtId="49" fontId="2" fillId="0" borderId="36" xfId="2" applyNumberFormat="1" applyFont="1" applyBorder="1" applyAlignment="1">
      <alignment horizontal="center" vertical="center"/>
    </xf>
    <xf numFmtId="49" fontId="2" fillId="0" borderId="36" xfId="2" applyNumberFormat="1" applyFont="1" applyFill="1" applyBorder="1" applyAlignment="1">
      <alignment horizontal="center" vertical="center"/>
    </xf>
    <xf numFmtId="0" fontId="2" fillId="0" borderId="36" xfId="0" applyFont="1" applyFill="1" applyBorder="1" applyAlignment="1">
      <alignment horizontal="center" vertical="center" shrinkToFit="1"/>
    </xf>
    <xf numFmtId="164" fontId="2" fillId="0" borderId="36" xfId="0" applyNumberFormat="1" applyFont="1" applyFill="1" applyBorder="1" applyAlignment="1">
      <alignment horizontal="center" vertical="center"/>
    </xf>
    <xf numFmtId="164" fontId="2" fillId="0" borderId="74" xfId="0" applyNumberFormat="1" applyFont="1" applyBorder="1" applyAlignment="1">
      <alignment horizontal="center" vertical="center"/>
    </xf>
    <xf numFmtId="1" fontId="47" fillId="12" borderId="72" xfId="0" applyNumberFormat="1" applyFont="1" applyFill="1" applyBorder="1" applyAlignment="1">
      <alignment horizontal="center" vertical="center"/>
    </xf>
    <xf numFmtId="0" fontId="2" fillId="0" borderId="61" xfId="0" applyFont="1" applyFill="1" applyBorder="1" applyAlignment="1">
      <alignment horizontal="center" vertical="center"/>
    </xf>
    <xf numFmtId="164" fontId="2" fillId="0" borderId="3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2" xfId="0" applyFont="1" applyFill="1" applyBorder="1" applyAlignment="1">
      <alignment horizontal="right" vertical="center"/>
    </xf>
    <xf numFmtId="0" fontId="6" fillId="4" borderId="53" xfId="0" applyFont="1" applyFill="1" applyBorder="1" applyAlignment="1">
      <alignment horizontal="right" vertical="center"/>
    </xf>
    <xf numFmtId="49" fontId="7" fillId="0" borderId="54"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49" fontId="7" fillId="0" borderId="78" xfId="0" applyNumberFormat="1" applyFont="1" applyBorder="1" applyAlignment="1">
      <alignment horizontal="centerContinuous" vertical="center"/>
    </xf>
    <xf numFmtId="0" fontId="2" fillId="0" borderId="79" xfId="0" applyFont="1" applyBorder="1" applyAlignment="1">
      <alignment horizontal="centerContinuous" vertical="center"/>
    </xf>
    <xf numFmtId="0" fontId="48" fillId="4" borderId="26" xfId="0" applyFont="1" applyFill="1" applyBorder="1" applyAlignment="1">
      <alignment horizontal="right" vertical="center"/>
    </xf>
    <xf numFmtId="0" fontId="7" fillId="0" borderId="9" xfId="0" applyFont="1" applyFill="1" applyBorder="1" applyAlignment="1">
      <alignment horizontal="center" vertical="center"/>
    </xf>
    <xf numFmtId="0" fontId="8" fillId="2" borderId="10" xfId="0" applyFont="1" applyFill="1" applyBorder="1" applyAlignment="1">
      <alignment horizontal="right" vertical="center"/>
    </xf>
    <xf numFmtId="0" fontId="7" fillId="0" borderId="11" xfId="0" applyFont="1" applyFill="1" applyBorder="1" applyAlignment="1">
      <alignment horizontal="center" vertical="center"/>
    </xf>
    <xf numFmtId="0" fontId="26" fillId="0" borderId="11" xfId="0" applyNumberFormat="1" applyFont="1" applyBorder="1" applyAlignment="1">
      <alignment horizontal="center" vertical="center"/>
    </xf>
    <xf numFmtId="0" fontId="8" fillId="4" borderId="47"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1" xfId="0" applyNumberFormat="1" applyFont="1" applyBorder="1" applyAlignment="1">
      <alignment horizontal="center" vertical="center"/>
    </xf>
    <xf numFmtId="0" fontId="8" fillId="4" borderId="45" xfId="0" applyFont="1" applyFill="1" applyBorder="1" applyAlignment="1">
      <alignment horizontal="right" vertical="center"/>
    </xf>
    <xf numFmtId="164" fontId="6" fillId="8" borderId="25"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4" xfId="0" applyFont="1" applyBorder="1" applyAlignment="1">
      <alignment horizontal="center" vertical="center"/>
    </xf>
    <xf numFmtId="0" fontId="39" fillId="2" borderId="4" xfId="0" applyFont="1" applyFill="1" applyBorder="1" applyAlignment="1">
      <alignment horizontal="right" vertical="center"/>
    </xf>
    <xf numFmtId="0" fontId="11" fillId="4" borderId="45" xfId="0" applyFont="1" applyFill="1" applyBorder="1" applyAlignment="1">
      <alignment horizontal="right" vertical="center"/>
    </xf>
    <xf numFmtId="49" fontId="7" fillId="0" borderId="24" xfId="0" applyNumberFormat="1" applyFont="1" applyBorder="1" applyAlignment="1">
      <alignment horizontal="center"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7" fillId="0" borderId="20" xfId="0" quotePrefix="1" applyFont="1" applyBorder="1" applyAlignment="1">
      <alignment horizontal="center" vertical="center"/>
    </xf>
    <xf numFmtId="49" fontId="26" fillId="0" borderId="20" xfId="0" applyNumberFormat="1" applyFont="1" applyBorder="1" applyAlignment="1">
      <alignment horizontal="center" vertical="center"/>
    </xf>
    <xf numFmtId="0" fontId="11" fillId="4" borderId="46" xfId="0" applyFont="1" applyFill="1" applyBorder="1" applyAlignment="1">
      <alignment horizontal="righ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1" xfId="0" applyFont="1" applyFill="1" applyBorder="1" applyAlignment="1">
      <alignment horizontal="center" vertical="center"/>
    </xf>
    <xf numFmtId="0" fontId="7" fillId="0" borderId="21" xfId="0" applyFont="1" applyFill="1" applyBorder="1" applyAlignment="1">
      <alignment horizontal="center" vertical="center"/>
    </xf>
    <xf numFmtId="0" fontId="43"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1" fontId="7" fillId="0" borderId="21" xfId="0" applyNumberFormat="1" applyFont="1" applyFill="1" applyBorder="1" applyAlignment="1">
      <alignment horizontal="center" vertical="center" wrapText="1"/>
    </xf>
    <xf numFmtId="0" fontId="40" fillId="12" borderId="22"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13" fillId="0" borderId="22" xfId="0" applyNumberFormat="1" applyFont="1" applyFill="1" applyBorder="1" applyAlignment="1">
      <alignment horizontal="center" vertical="center"/>
    </xf>
    <xf numFmtId="0" fontId="43" fillId="0" borderId="28" xfId="0" applyFont="1" applyFill="1" applyBorder="1" applyAlignment="1">
      <alignment vertical="center"/>
    </xf>
    <xf numFmtId="0" fontId="6"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45" fillId="0" borderId="41" xfId="0" applyFont="1" applyFill="1" applyBorder="1" applyAlignment="1">
      <alignment horizontal="center" vertical="center" wrapText="1"/>
    </xf>
    <xf numFmtId="0" fontId="7" fillId="0" borderId="41" xfId="0" applyFont="1" applyFill="1" applyBorder="1" applyAlignment="1">
      <alignment horizontal="center" vertical="center" wrapText="1"/>
    </xf>
    <xf numFmtId="1" fontId="7" fillId="0" borderId="41" xfId="0" applyNumberFormat="1" applyFont="1" applyFill="1" applyBorder="1" applyAlignment="1">
      <alignment horizontal="center" vertical="center" wrapText="1"/>
    </xf>
    <xf numFmtId="0" fontId="40" fillId="12" borderId="41" xfId="0" applyNumberFormat="1" applyFont="1" applyFill="1" applyBorder="1" applyAlignment="1">
      <alignment horizontal="center" vertical="center"/>
    </xf>
    <xf numFmtId="0" fontId="7" fillId="0" borderId="29" xfId="0" quotePrefix="1" applyFont="1" applyFill="1" applyBorder="1" applyAlignment="1">
      <alignment horizontal="center" vertical="center"/>
    </xf>
    <xf numFmtId="0" fontId="11" fillId="0" borderId="1" xfId="0" applyFont="1" applyFill="1" applyBorder="1" applyAlignment="1">
      <alignment vertical="center"/>
    </xf>
    <xf numFmtId="0" fontId="7" fillId="0" borderId="21" xfId="0" applyNumberFormat="1" applyFont="1" applyFill="1" applyBorder="1" applyAlignment="1">
      <alignment horizontal="center" vertical="center"/>
    </xf>
    <xf numFmtId="49" fontId="16" fillId="0" borderId="21"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1" xfId="0" applyNumberFormat="1" applyFont="1" applyFill="1" applyBorder="1" applyAlignment="1">
      <alignment horizontal="center" vertical="center"/>
    </xf>
    <xf numFmtId="49" fontId="24" fillId="9" borderId="21" xfId="0" applyNumberFormat="1" applyFont="1" applyFill="1" applyBorder="1" applyAlignment="1">
      <alignment horizontal="center" vertical="center"/>
    </xf>
    <xf numFmtId="0" fontId="24" fillId="9" borderId="22" xfId="0" applyNumberFormat="1" applyFont="1" applyFill="1" applyBorder="1" applyAlignment="1">
      <alignment horizontal="center" vertical="center"/>
    </xf>
    <xf numFmtId="0" fontId="13" fillId="9" borderId="22" xfId="0" applyNumberFormat="1" applyFont="1" applyFill="1" applyBorder="1" applyAlignment="1">
      <alignment horizontal="center" vertical="center"/>
    </xf>
    <xf numFmtId="49" fontId="7" fillId="9" borderId="22"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1"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1" xfId="0" applyNumberFormat="1" applyFont="1" applyFill="1" applyBorder="1" applyAlignment="1">
      <alignment horizontal="center" vertical="center"/>
    </xf>
    <xf numFmtId="49" fontId="16" fillId="5" borderId="21" xfId="0" applyNumberFormat="1" applyFont="1" applyFill="1" applyBorder="1" applyAlignment="1">
      <alignment horizontal="center" vertical="center"/>
    </xf>
    <xf numFmtId="0" fontId="16" fillId="5" borderId="22" xfId="0" applyNumberFormat="1" applyFont="1" applyFill="1" applyBorder="1" applyAlignment="1">
      <alignment horizontal="center" vertical="center"/>
    </xf>
    <xf numFmtId="0" fontId="11" fillId="5" borderId="22" xfId="0" applyNumberFormat="1"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NumberFormat="1" applyFont="1" applyFill="1" applyBorder="1" applyAlignment="1">
      <alignment horizontal="center" vertical="center"/>
    </xf>
    <xf numFmtId="0" fontId="31" fillId="0" borderId="0" xfId="0" applyFont="1" applyBorder="1" applyAlignment="1">
      <alignment vertical="center"/>
    </xf>
    <xf numFmtId="0" fontId="7" fillId="0" borderId="23"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1" xfId="0" applyNumberFormat="1" applyFont="1" applyFill="1" applyBorder="1" applyAlignment="1">
      <alignment horizontal="center" vertical="center"/>
    </xf>
    <xf numFmtId="0" fontId="16" fillId="9" borderId="22" xfId="0" applyNumberFormat="1" applyFont="1" applyFill="1" applyBorder="1" applyAlignment="1">
      <alignment horizontal="center" vertical="center"/>
    </xf>
    <xf numFmtId="0" fontId="11" fillId="9" borderId="22"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1" xfId="0" applyNumberFormat="1" applyFont="1" applyFill="1" applyBorder="1" applyAlignment="1">
      <alignment horizontal="center" vertical="center"/>
    </xf>
    <xf numFmtId="49" fontId="16" fillId="6" borderId="21" xfId="0" applyNumberFormat="1" applyFont="1" applyFill="1" applyBorder="1" applyAlignment="1">
      <alignment horizontal="center" vertical="center"/>
    </xf>
    <xf numFmtId="0" fontId="16" fillId="6" borderId="22" xfId="0" applyNumberFormat="1" applyFont="1" applyFill="1" applyBorder="1" applyAlignment="1">
      <alignment horizontal="center" vertical="center"/>
    </xf>
    <xf numFmtId="0" fontId="11" fillId="6" borderId="22"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1" xfId="0" applyNumberFormat="1" applyFont="1" applyFill="1" applyBorder="1" applyAlignment="1">
      <alignment horizontal="center" vertical="center"/>
    </xf>
    <xf numFmtId="0" fontId="28" fillId="0" borderId="22" xfId="0" applyNumberFormat="1" applyFont="1" applyFill="1" applyBorder="1" applyAlignment="1">
      <alignment horizontal="center" vertical="center"/>
    </xf>
    <xf numFmtId="0" fontId="22" fillId="0" borderId="22"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1" xfId="0" applyNumberFormat="1" applyFont="1" applyFill="1" applyBorder="1" applyAlignment="1">
      <alignment horizontal="center" vertical="center"/>
    </xf>
    <xf numFmtId="0" fontId="23" fillId="7" borderId="22" xfId="0" applyNumberFormat="1" applyFont="1" applyFill="1" applyBorder="1" applyAlignment="1">
      <alignment horizontal="center" vertical="center"/>
    </xf>
    <xf numFmtId="0" fontId="14" fillId="6" borderId="22"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1" xfId="0" applyNumberFormat="1" applyFont="1" applyFill="1" applyBorder="1" applyAlignment="1">
      <alignment horizontal="center" vertical="center"/>
    </xf>
    <xf numFmtId="49" fontId="16" fillId="10" borderId="21" xfId="0" applyNumberFormat="1" applyFont="1" applyFill="1" applyBorder="1" applyAlignment="1">
      <alignment horizontal="center" vertical="center"/>
    </xf>
    <xf numFmtId="0" fontId="16" fillId="10" borderId="22" xfId="0" applyNumberFormat="1" applyFont="1" applyFill="1" applyBorder="1" applyAlignment="1">
      <alignment horizontal="center" vertical="center"/>
    </xf>
    <xf numFmtId="0" fontId="11" fillId="10" borderId="22" xfId="0" applyNumberFormat="1" applyFont="1" applyFill="1" applyBorder="1" applyAlignment="1">
      <alignment horizontal="center" vertical="center"/>
    </xf>
    <xf numFmtId="49" fontId="7" fillId="10" borderId="22" xfId="0" applyNumberFormat="1" applyFont="1" applyFill="1" applyBorder="1" applyAlignment="1">
      <alignment horizontal="center" vertical="center"/>
    </xf>
    <xf numFmtId="0" fontId="7" fillId="10" borderId="2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1" xfId="0" applyNumberFormat="1" applyFont="1" applyFill="1" applyBorder="1" applyAlignment="1">
      <alignment horizontal="center" vertical="center"/>
    </xf>
    <xf numFmtId="0" fontId="24" fillId="5" borderId="22" xfId="0" applyNumberFormat="1" applyFont="1" applyFill="1" applyBorder="1" applyAlignment="1">
      <alignment horizontal="center" vertical="center"/>
    </xf>
    <xf numFmtId="0" fontId="13" fillId="5" borderId="22"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1" xfId="0" applyNumberFormat="1" applyFont="1" applyFill="1" applyBorder="1" applyAlignment="1">
      <alignment horizontal="center" vertical="center"/>
    </xf>
    <xf numFmtId="0" fontId="28" fillId="10" borderId="22" xfId="0" applyNumberFormat="1" applyFont="1" applyFill="1" applyBorder="1" applyAlignment="1">
      <alignment horizontal="center" vertical="center"/>
    </xf>
    <xf numFmtId="0" fontId="22" fillId="10" borderId="22"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0" fontId="7" fillId="10" borderId="23"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1" xfId="0" applyNumberFormat="1" applyFont="1" applyFill="1" applyBorder="1" applyAlignment="1">
      <alignment horizontal="center" vertical="center"/>
    </xf>
    <xf numFmtId="0" fontId="23" fillId="5" borderId="22" xfId="0" applyNumberFormat="1" applyFont="1" applyFill="1" applyBorder="1" applyAlignment="1">
      <alignment horizontal="center" vertical="center"/>
    </xf>
    <xf numFmtId="0" fontId="14" fillId="5" borderId="22" xfId="0" applyNumberFormat="1" applyFont="1" applyFill="1" applyBorder="1" applyAlignment="1">
      <alignment horizontal="center" vertical="center"/>
    </xf>
    <xf numFmtId="0" fontId="40" fillId="12" borderId="40"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9" fillId="0" borderId="27" xfId="0" applyFont="1" applyBorder="1" applyAlignment="1">
      <alignment horizontal="centerContinuous"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2" fillId="0" borderId="32" xfId="0" applyFont="1" applyFill="1" applyBorder="1" applyAlignment="1">
      <alignment horizontal="centerContinuous" vertical="center" shrinkToFit="1"/>
    </xf>
    <xf numFmtId="0" fontId="52" fillId="0" borderId="32" xfId="0" applyFont="1" applyFill="1" applyBorder="1" applyAlignment="1">
      <alignment horizontal="centerContinuous" vertical="center"/>
    </xf>
    <xf numFmtId="0" fontId="52" fillId="0" borderId="32"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2" xfId="0" applyFont="1" applyFill="1" applyBorder="1" applyAlignment="1">
      <alignment horizontal="centerContinuous" vertical="center" shrinkToFit="1"/>
    </xf>
    <xf numFmtId="0" fontId="7" fillId="0" borderId="43" xfId="0" applyFont="1" applyFill="1" applyBorder="1" applyAlignment="1">
      <alignment horizontal="centerContinuous" vertical="center"/>
    </xf>
    <xf numFmtId="0" fontId="53" fillId="0" borderId="32"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9"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3" xfId="0" applyFont="1" applyFill="1" applyBorder="1" applyAlignment="1">
      <alignment horizontal="center" vertical="center"/>
    </xf>
    <xf numFmtId="0" fontId="21" fillId="11" borderId="55"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7" xfId="0" applyFont="1" applyFill="1" applyBorder="1" applyAlignment="1">
      <alignment horizontal="center" vertical="center"/>
    </xf>
    <xf numFmtId="0" fontId="2" fillId="0" borderId="37" xfId="0" applyFont="1" applyFill="1" applyBorder="1" applyAlignment="1">
      <alignment horizontal="center" vertical="center"/>
    </xf>
    <xf numFmtId="0" fontId="5" fillId="0" borderId="0" xfId="0" applyFont="1" applyBorder="1" applyAlignment="1">
      <alignment horizontal="center" vertical="center"/>
    </xf>
    <xf numFmtId="164" fontId="2" fillId="0" borderId="43" xfId="0" applyNumberFormat="1"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5" xfId="0" applyFont="1" applyFill="1" applyBorder="1" applyAlignment="1">
      <alignment horizontal="centerContinuous" vertical="center"/>
    </xf>
    <xf numFmtId="0" fontId="21" fillId="11" borderId="44" xfId="0" applyFont="1" applyFill="1" applyBorder="1" applyAlignment="1">
      <alignment horizontal="centerContinuous" vertical="center"/>
    </xf>
    <xf numFmtId="164" fontId="2" fillId="0" borderId="56" xfId="0" applyNumberFormat="1" applyFont="1" applyFill="1" applyBorder="1" applyAlignment="1">
      <alignment horizontal="centerContinuous" vertical="center"/>
    </xf>
    <xf numFmtId="0" fontId="5" fillId="0" borderId="57" xfId="0" quotePrefix="1" applyFont="1" applyBorder="1" applyAlignment="1">
      <alignment horizontal="centerContinuous" vertical="center"/>
    </xf>
    <xf numFmtId="0" fontId="2" fillId="0" borderId="60" xfId="0" applyFont="1" applyFill="1" applyBorder="1" applyAlignment="1">
      <alignment horizontal="centerContinuous" vertical="center"/>
    </xf>
    <xf numFmtId="164" fontId="2" fillId="0" borderId="43"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49" fontId="2" fillId="0" borderId="70" xfId="0" applyNumberFormat="1"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2" fillId="0" borderId="48"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68" xfId="0" applyFont="1" applyFill="1" applyBorder="1" applyAlignment="1">
      <alignment horizontal="centerContinuous" vertical="center"/>
    </xf>
    <xf numFmtId="0" fontId="2" fillId="0" borderId="59" xfId="0" applyFont="1" applyFill="1" applyBorder="1" applyAlignment="1">
      <alignment horizontal="centerContinuous" vertical="center"/>
    </xf>
    <xf numFmtId="49" fontId="2" fillId="0" borderId="59" xfId="0" applyNumberFormat="1" applyFont="1" applyFill="1" applyBorder="1" applyAlignment="1">
      <alignment horizontal="centerContinuous" vertical="center"/>
    </xf>
    <xf numFmtId="0" fontId="5" fillId="0" borderId="60" xfId="0" applyFont="1" applyFill="1" applyBorder="1" applyAlignment="1">
      <alignment horizontal="centerContinuous" vertical="center"/>
    </xf>
    <xf numFmtId="0" fontId="21" fillId="11" borderId="73" xfId="0" applyFont="1" applyFill="1" applyBorder="1" applyAlignment="1">
      <alignment horizontal="center" vertical="center"/>
    </xf>
    <xf numFmtId="0" fontId="2" fillId="0" borderId="69" xfId="0" applyFont="1" applyFill="1" applyBorder="1" applyAlignment="1">
      <alignment horizontal="centerContinuous" vertical="center" shrinkToFit="1"/>
    </xf>
    <xf numFmtId="0" fontId="21" fillId="0" borderId="70" xfId="0" applyFont="1" applyFill="1" applyBorder="1" applyAlignment="1">
      <alignment horizontal="centerContinuous" vertical="center"/>
    </xf>
    <xf numFmtId="0" fontId="2" fillId="0" borderId="71" xfId="0" applyFont="1" applyFill="1" applyBorder="1" applyAlignment="1">
      <alignment horizontal="centerContinuous" vertical="center"/>
    </xf>
    <xf numFmtId="0" fontId="2" fillId="0" borderId="82" xfId="0" applyFont="1" applyFill="1" applyBorder="1" applyAlignment="1">
      <alignment horizontal="centerContinuous" vertical="center" shrinkToFit="1"/>
    </xf>
    <xf numFmtId="0" fontId="21" fillId="0" borderId="56" xfId="0" applyFont="1" applyFill="1" applyBorder="1" applyAlignment="1">
      <alignment horizontal="centerContinuous" vertical="center"/>
    </xf>
    <xf numFmtId="0" fontId="2" fillId="0" borderId="57" xfId="0" applyFont="1" applyFill="1" applyBorder="1" applyAlignment="1">
      <alignment horizontal="centerContinuous" vertical="center"/>
    </xf>
    <xf numFmtId="164" fontId="2" fillId="0" borderId="81" xfId="0" applyNumberFormat="1" applyFont="1" applyBorder="1" applyAlignment="1">
      <alignment horizontal="center" vertical="center"/>
    </xf>
    <xf numFmtId="164" fontId="5" fillId="0" borderId="0" xfId="0" applyNumberFormat="1" applyFont="1" applyBorder="1" applyAlignment="1">
      <alignment vertical="center"/>
    </xf>
    <xf numFmtId="164" fontId="3" fillId="0" borderId="0" xfId="0" applyNumberFormat="1" applyFont="1" applyBorder="1" applyAlignment="1">
      <alignment horizontal="centerContinuous" vertical="center"/>
    </xf>
    <xf numFmtId="0" fontId="21" fillId="3" borderId="33" xfId="0" applyFont="1" applyFill="1" applyBorder="1" applyAlignment="1">
      <alignment horizontal="center" vertical="center"/>
    </xf>
    <xf numFmtId="164" fontId="21" fillId="3" borderId="34" xfId="0" applyNumberFormat="1" applyFont="1" applyFill="1" applyBorder="1" applyAlignment="1">
      <alignment horizontal="center" vertical="center"/>
    </xf>
    <xf numFmtId="0" fontId="21" fillId="3" borderId="33" xfId="0" applyFont="1" applyFill="1" applyBorder="1" applyAlignment="1">
      <alignment horizontal="right" vertical="center"/>
    </xf>
    <xf numFmtId="0" fontId="21" fillId="3" borderId="35" xfId="0" applyFont="1" applyFill="1" applyBorder="1" applyAlignment="1">
      <alignment vertical="center"/>
    </xf>
    <xf numFmtId="0" fontId="2" fillId="0" borderId="65" xfId="0" applyFont="1" applyBorder="1" applyAlignment="1">
      <alignment horizontal="center" vertical="center" shrinkToFit="1"/>
    </xf>
    <xf numFmtId="0" fontId="5" fillId="0" borderId="66" xfId="0" applyFont="1" applyBorder="1" applyAlignment="1">
      <alignment horizontal="center" vertical="center" shrinkToFit="1"/>
    </xf>
    <xf numFmtId="164" fontId="2" fillId="0" borderId="66" xfId="0" applyNumberFormat="1" applyFont="1" applyBorder="1" applyAlignment="1">
      <alignment horizontal="center" vertical="center" shrinkToFit="1"/>
    </xf>
    <xf numFmtId="0" fontId="5" fillId="0" borderId="66" xfId="0" applyFont="1" applyBorder="1" applyAlignment="1">
      <alignment horizontal="left" vertical="center"/>
    </xf>
    <xf numFmtId="0" fontId="5" fillId="0" borderId="67" xfId="0" applyFont="1" applyBorder="1" applyAlignment="1">
      <alignment horizontal="left" vertical="center" shrinkToFit="1"/>
    </xf>
    <xf numFmtId="0" fontId="2" fillId="0" borderId="68" xfId="0" applyFont="1" applyBorder="1" applyAlignment="1">
      <alignment horizontal="center" vertical="center" shrinkToFit="1"/>
    </xf>
    <xf numFmtId="164" fontId="2" fillId="0" borderId="38" xfId="0" applyNumberFormat="1" applyFont="1" applyFill="1" applyBorder="1" applyAlignment="1">
      <alignment horizontal="center" vertical="center" shrinkToFit="1"/>
    </xf>
    <xf numFmtId="0" fontId="2" fillId="0" borderId="75" xfId="0" applyFont="1" applyFill="1" applyBorder="1" applyAlignment="1">
      <alignment horizontal="left" vertical="center"/>
    </xf>
    <xf numFmtId="0" fontId="2" fillId="0" borderId="39"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1" xfId="0" applyFont="1" applyFill="1" applyBorder="1" applyAlignment="1">
      <alignment horizontal="center" vertical="center" shrinkToFit="1"/>
    </xf>
    <xf numFmtId="0" fontId="2" fillId="0" borderId="36" xfId="0"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5" fillId="0" borderId="36" xfId="0" applyFont="1" applyBorder="1" applyAlignment="1">
      <alignment horizontal="left" vertical="center"/>
    </xf>
    <xf numFmtId="0" fontId="5" fillId="0" borderId="37"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36" xfId="0" applyFont="1" applyBorder="1" applyAlignment="1">
      <alignment horizontal="left" vertical="center"/>
    </xf>
    <xf numFmtId="0" fontId="2" fillId="0" borderId="62"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9" xfId="0" applyFont="1" applyBorder="1" applyAlignment="1">
      <alignment horizontal="left" vertical="center" shrinkToFit="1"/>
    </xf>
    <xf numFmtId="164" fontId="2" fillId="0" borderId="84" xfId="0" applyNumberFormat="1" applyFont="1" applyFill="1" applyBorder="1" applyAlignment="1">
      <alignment horizontal="center" vertical="center"/>
    </xf>
    <xf numFmtId="0" fontId="2" fillId="0" borderId="38" xfId="0" quotePrefix="1" applyNumberFormat="1" applyFont="1" applyBorder="1" applyAlignment="1">
      <alignment horizontal="center" vertical="center"/>
    </xf>
    <xf numFmtId="49" fontId="2" fillId="0" borderId="38" xfId="0" applyNumberFormat="1" applyFont="1" applyBorder="1" applyAlignment="1">
      <alignment horizontal="center" vertical="center"/>
    </xf>
    <xf numFmtId="164" fontId="2" fillId="0" borderId="38" xfId="0" applyNumberFormat="1" applyFont="1" applyBorder="1" applyAlignment="1">
      <alignment horizontal="center" vertical="center"/>
    </xf>
    <xf numFmtId="164" fontId="2" fillId="0" borderId="38" xfId="0" applyNumberFormat="1" applyFont="1" applyFill="1" applyBorder="1" applyAlignment="1">
      <alignment horizontal="center" vertical="center"/>
    </xf>
    <xf numFmtId="0" fontId="2" fillId="0" borderId="83" xfId="0" applyFont="1" applyBorder="1" applyAlignment="1">
      <alignment horizontal="center" vertical="center" shrinkToFit="1"/>
    </xf>
    <xf numFmtId="0" fontId="2" fillId="0" borderId="84" xfId="0" applyFont="1" applyFill="1" applyBorder="1" applyAlignment="1">
      <alignment horizontal="center" vertical="center"/>
    </xf>
    <xf numFmtId="9" fontId="2" fillId="0" borderId="84"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0" fontId="5" fillId="0" borderId="85" xfId="0" applyFont="1" applyFill="1" applyBorder="1" applyAlignment="1">
      <alignment horizontal="centerContinuous" vertical="center"/>
    </xf>
    <xf numFmtId="49" fontId="2" fillId="0" borderId="84"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75" xfId="0" applyNumberFormat="1" applyFont="1" applyFill="1" applyBorder="1" applyAlignment="1">
      <alignment horizontal="centerContinuous" vertical="center"/>
    </xf>
    <xf numFmtId="49" fontId="2" fillId="0" borderId="74" xfId="0" applyNumberFormat="1" applyFont="1" applyFill="1" applyBorder="1" applyAlignment="1">
      <alignment horizontal="centerContinuous" vertical="center"/>
    </xf>
    <xf numFmtId="0" fontId="2" fillId="0" borderId="85" xfId="0" applyFont="1" applyFill="1" applyBorder="1" applyAlignment="1">
      <alignment horizontal="center" vertical="center"/>
    </xf>
    <xf numFmtId="0" fontId="2" fillId="0" borderId="74" xfId="0" applyFont="1" applyFill="1" applyBorder="1" applyAlignment="1">
      <alignment horizontal="center" vertical="center"/>
    </xf>
    <xf numFmtId="0" fontId="5" fillId="0" borderId="86"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1" fillId="14" borderId="27" xfId="0" applyFont="1" applyFill="1" applyBorder="1" applyAlignment="1">
      <alignment horizontal="center" vertical="center"/>
    </xf>
    <xf numFmtId="0" fontId="54" fillId="0" borderId="38" xfId="0" applyFont="1" applyBorder="1" applyAlignment="1">
      <alignment horizontal="left" vertical="center"/>
    </xf>
    <xf numFmtId="1" fontId="2" fillId="0" borderId="77" xfId="0" applyNumberFormat="1" applyFont="1" applyFill="1" applyBorder="1" applyAlignment="1">
      <alignment horizontal="center" vertical="center"/>
    </xf>
    <xf numFmtId="0" fontId="5" fillId="0" borderId="0" xfId="0" applyFont="1" applyFill="1" applyBorder="1" applyAlignment="1">
      <alignment vertical="center"/>
    </xf>
    <xf numFmtId="164" fontId="2" fillId="0" borderId="81" xfId="0" applyNumberFormat="1" applyFont="1" applyFill="1" applyBorder="1" applyAlignment="1">
      <alignment horizontal="center" vertical="center"/>
    </xf>
    <xf numFmtId="0" fontId="2" fillId="0" borderId="6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8" xfId="0" quotePrefix="1" applyFont="1" applyFill="1" applyBorder="1" applyAlignment="1">
      <alignment horizontal="center" vertical="center"/>
    </xf>
    <xf numFmtId="9" fontId="2" fillId="0" borderId="38" xfId="0" applyNumberFormat="1" applyFont="1" applyFill="1" applyBorder="1" applyAlignment="1">
      <alignment horizontal="center" vertical="center"/>
    </xf>
    <xf numFmtId="164" fontId="2" fillId="0" borderId="75" xfId="0" applyNumberFormat="1" applyFont="1" applyFill="1" applyBorder="1" applyAlignment="1">
      <alignment horizontal="centerContinuous" vertical="center"/>
    </xf>
    <xf numFmtId="164" fontId="2" fillId="0" borderId="59" xfId="0" applyNumberFormat="1" applyFont="1" applyFill="1" applyBorder="1" applyAlignment="1">
      <alignment horizontal="centerContinuous" vertical="center"/>
    </xf>
    <xf numFmtId="49" fontId="16" fillId="0" borderId="30" xfId="0" applyNumberFormat="1" applyFont="1" applyBorder="1" applyAlignment="1">
      <alignment horizontal="center" shrinkToFit="1"/>
    </xf>
    <xf numFmtId="0" fontId="2" fillId="0" borderId="68" xfId="0" applyFont="1" applyFill="1" applyBorder="1" applyAlignment="1">
      <alignment horizontal="centerContinuous" vertical="center" shrinkToFit="1"/>
    </xf>
    <xf numFmtId="49" fontId="2" fillId="0" borderId="75" xfId="0" applyNumberFormat="1" applyFont="1" applyFill="1" applyBorder="1" applyAlignment="1">
      <alignment horizontal="center" vertical="center"/>
    </xf>
    <xf numFmtId="0" fontId="55" fillId="2" borderId="88" xfId="0" applyFont="1" applyFill="1" applyBorder="1" applyAlignment="1">
      <alignment horizontal="right" vertical="center"/>
    </xf>
    <xf numFmtId="0" fontId="36" fillId="2" borderId="89" xfId="0" applyFont="1" applyFill="1" applyBorder="1" applyAlignment="1">
      <alignment horizontal="left" vertical="center"/>
    </xf>
    <xf numFmtId="0" fontId="20" fillId="2" borderId="89" xfId="0" applyFont="1" applyFill="1" applyBorder="1" applyAlignment="1">
      <alignment horizontal="left" vertical="center"/>
    </xf>
    <xf numFmtId="0" fontId="4" fillId="2" borderId="89" xfId="0" applyFont="1" applyFill="1" applyBorder="1" applyAlignment="1">
      <alignment horizontal="centerContinuous" vertical="center"/>
    </xf>
    <xf numFmtId="0" fontId="5" fillId="2" borderId="89" xfId="0" applyFont="1" applyFill="1" applyBorder="1" applyAlignment="1">
      <alignment horizontal="centerContinuous" vertical="center"/>
    </xf>
    <xf numFmtId="0" fontId="35" fillId="2" borderId="90"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1" xfId="0" applyNumberFormat="1" applyFont="1" applyFill="1" applyBorder="1" applyAlignment="1">
      <alignment horizontal="center" vertical="center"/>
    </xf>
    <xf numFmtId="0" fontId="27" fillId="0" borderId="22"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1" xfId="0" applyNumberFormat="1" applyFont="1" applyFill="1" applyBorder="1" applyAlignment="1">
      <alignment horizontal="center" vertical="center"/>
    </xf>
    <xf numFmtId="0" fontId="28" fillId="9" borderId="22" xfId="0" applyNumberFormat="1" applyFont="1" applyFill="1" applyBorder="1" applyAlignment="1">
      <alignment horizontal="center" vertical="center"/>
    </xf>
    <xf numFmtId="0" fontId="22" fillId="9" borderId="22" xfId="0" applyNumberFormat="1" applyFont="1" applyFill="1" applyBorder="1" applyAlignment="1">
      <alignment horizontal="center" vertical="center"/>
    </xf>
    <xf numFmtId="0" fontId="7" fillId="9" borderId="23" xfId="0" quotePrefix="1" applyNumberFormat="1" applyFont="1" applyFill="1" applyBorder="1" applyAlignment="1">
      <alignment horizontal="center" vertical="center"/>
    </xf>
    <xf numFmtId="0" fontId="52" fillId="0" borderId="91" xfId="0" applyFont="1" applyFill="1" applyBorder="1" applyAlignment="1">
      <alignment horizontal="center" vertical="center" shrinkToFit="1"/>
    </xf>
    <xf numFmtId="0" fontId="52" fillId="0" borderId="32" xfId="0" applyFont="1" applyFill="1" applyBorder="1" applyAlignment="1">
      <alignment horizontal="center" vertical="center" shrinkToFit="1"/>
    </xf>
    <xf numFmtId="0" fontId="7" fillId="0" borderId="32" xfId="0" quotePrefix="1" applyFont="1" applyFill="1" applyBorder="1" applyAlignment="1">
      <alignment horizontal="center" vertical="center" shrinkToFit="1"/>
    </xf>
    <xf numFmtId="49" fontId="7" fillId="15" borderId="9" xfId="0" applyNumberFormat="1" applyFont="1" applyFill="1" applyBorder="1" applyAlignment="1">
      <alignment horizontal="center" vertical="center"/>
    </xf>
    <xf numFmtId="0" fontId="21" fillId="0" borderId="86" xfId="0" applyFont="1" applyFill="1" applyBorder="1" applyAlignment="1">
      <alignment horizontal="centerContinuous" vertical="center"/>
    </xf>
    <xf numFmtId="0" fontId="21" fillId="0" borderId="77" xfId="0" applyFont="1" applyFill="1" applyBorder="1" applyAlignment="1">
      <alignment horizontal="centerContinuous" vertical="center"/>
    </xf>
    <xf numFmtId="0" fontId="2" fillId="0" borderId="76" xfId="0" applyFont="1" applyFill="1" applyBorder="1" applyAlignment="1">
      <alignment horizontal="centerContinuous" vertical="center"/>
    </xf>
    <xf numFmtId="0" fontId="5" fillId="0" borderId="92" xfId="0" applyFont="1" applyBorder="1" applyAlignment="1">
      <alignment horizontal="left" vertical="center"/>
    </xf>
    <xf numFmtId="0" fontId="2" fillId="0" borderId="93" xfId="0" applyFont="1" applyBorder="1" applyAlignment="1">
      <alignment horizontal="center" vertical="center" shrinkToFit="1"/>
    </xf>
    <xf numFmtId="0" fontId="2" fillId="0" borderId="94" xfId="0" applyFont="1" applyFill="1" applyBorder="1" applyAlignment="1">
      <alignment horizontal="center" vertical="center"/>
    </xf>
    <xf numFmtId="9" fontId="2" fillId="0" borderId="94" xfId="0" applyNumberFormat="1" applyFont="1" applyFill="1" applyBorder="1" applyAlignment="1">
      <alignment horizontal="center" vertical="center"/>
    </xf>
    <xf numFmtId="164" fontId="2" fillId="0" borderId="94" xfId="0" applyNumberFormat="1" applyFont="1" applyFill="1" applyBorder="1" applyAlignment="1">
      <alignment horizontal="center" vertical="center"/>
    </xf>
    <xf numFmtId="164" fontId="2" fillId="0" borderId="95"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7" xfId="0" quotePrefix="1" applyFont="1" applyBorder="1" applyAlignment="1">
      <alignment horizontal="centerContinuous" vertical="center"/>
    </xf>
    <xf numFmtId="164" fontId="2" fillId="0" borderId="75" xfId="0" applyNumberFormat="1" applyFont="1" applyFill="1" applyBorder="1" applyAlignment="1">
      <alignment horizontal="center" vertical="center"/>
    </xf>
    <xf numFmtId="1" fontId="2" fillId="0" borderId="76" xfId="0" applyNumberFormat="1" applyFont="1" applyFill="1" applyBorder="1" applyAlignment="1">
      <alignment horizontal="center" vertical="center"/>
    </xf>
    <xf numFmtId="0" fontId="2" fillId="0" borderId="36"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1" fontId="2" fillId="0" borderId="84" xfId="0" applyNumberFormat="1" applyFont="1" applyFill="1" applyBorder="1" applyAlignment="1">
      <alignment horizontal="center" vertical="center"/>
    </xf>
    <xf numFmtId="0" fontId="2" fillId="0" borderId="87" xfId="0" quotePrefix="1" applyFont="1" applyFill="1" applyBorder="1" applyAlignment="1">
      <alignment horizontal="center" vertical="center"/>
    </xf>
    <xf numFmtId="0" fontId="2" fillId="0" borderId="38" xfId="0" applyFont="1" applyFill="1" applyBorder="1" applyAlignment="1">
      <alignment horizontal="centerContinuous" vertical="center"/>
    </xf>
    <xf numFmtId="0" fontId="8" fillId="9" borderId="1" xfId="0" applyFont="1" applyFill="1" applyBorder="1" applyAlignment="1">
      <alignment vertical="center"/>
    </xf>
    <xf numFmtId="49" fontId="17" fillId="9" borderId="21" xfId="0" applyNumberFormat="1" applyFont="1" applyFill="1" applyBorder="1" applyAlignment="1">
      <alignment horizontal="center" vertical="center"/>
    </xf>
    <xf numFmtId="0" fontId="17" fillId="9" borderId="22" xfId="0" applyNumberFormat="1" applyFont="1" applyFill="1" applyBorder="1" applyAlignment="1">
      <alignment horizontal="center" vertical="center"/>
    </xf>
    <xf numFmtId="0" fontId="8" fillId="9" borderId="22"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40" xfId="0" applyNumberFormat="1" applyFont="1" applyFill="1" applyBorder="1" applyAlignment="1">
      <alignment horizontal="center" vertical="center"/>
    </xf>
    <xf numFmtId="49" fontId="24" fillId="9" borderId="40" xfId="0" applyNumberFormat="1" applyFont="1" applyFill="1" applyBorder="1" applyAlignment="1">
      <alignment horizontal="center" vertical="center"/>
    </xf>
    <xf numFmtId="0" fontId="24" fillId="9" borderId="42" xfId="0" applyNumberFormat="1" applyFont="1" applyFill="1" applyBorder="1" applyAlignment="1">
      <alignment horizontal="center" vertical="center"/>
    </xf>
    <xf numFmtId="0" fontId="13" fillId="9" borderId="42" xfId="0" applyNumberFormat="1" applyFont="1" applyFill="1" applyBorder="1" applyAlignment="1">
      <alignment horizontal="center" vertical="center"/>
    </xf>
    <xf numFmtId="49" fontId="7" fillId="9" borderId="42" xfId="0" applyNumberFormat="1" applyFont="1" applyFill="1" applyBorder="1" applyAlignment="1">
      <alignment horizontal="center" vertical="center"/>
    </xf>
    <xf numFmtId="0" fontId="7" fillId="9" borderId="31" xfId="0" applyNumberFormat="1" applyFont="1" applyFill="1" applyBorder="1" applyAlignment="1">
      <alignment horizontal="center" vertical="center"/>
    </xf>
    <xf numFmtId="0" fontId="53" fillId="0" borderId="43" xfId="0" quotePrefix="1" applyFont="1" applyFill="1" applyBorder="1" applyAlignment="1">
      <alignment horizontal="center" vertical="center" shrinkToFit="1"/>
    </xf>
    <xf numFmtId="0" fontId="52" fillId="16" borderId="49" xfId="0" quotePrefix="1" applyFont="1" applyFill="1" applyBorder="1" applyAlignment="1">
      <alignment horizontal="center" vertical="center" shrinkToFit="1"/>
    </xf>
    <xf numFmtId="0" fontId="2" fillId="0" borderId="39" xfId="0" quotePrefix="1" applyFont="1" applyBorder="1" applyAlignment="1">
      <alignment horizontal="center" vertical="center"/>
    </xf>
    <xf numFmtId="49" fontId="7" fillId="17" borderId="24" xfId="0" applyNumberFormat="1" applyFont="1" applyFill="1" applyBorder="1" applyAlignment="1">
      <alignment horizontal="center" vertical="center"/>
    </xf>
    <xf numFmtId="0" fontId="4" fillId="0" borderId="61" xfId="0" applyFont="1" applyBorder="1" applyAlignment="1">
      <alignment horizontal="center" vertical="center"/>
    </xf>
    <xf numFmtId="0" fontId="2" fillId="0" borderId="36" xfId="0" applyFont="1" applyBorder="1" applyAlignment="1">
      <alignment horizontal="center" vertical="center"/>
    </xf>
    <xf numFmtId="0" fontId="2" fillId="0" borderId="36" xfId="0" applyNumberFormat="1" applyFont="1" applyBorder="1" applyAlignment="1">
      <alignment horizontal="center" vertical="center"/>
    </xf>
    <xf numFmtId="0" fontId="2" fillId="0" borderId="38" xfId="0" applyFont="1" applyFill="1" applyBorder="1" applyAlignment="1">
      <alignment horizontal="center" vertical="center" shrinkToFit="1"/>
    </xf>
    <xf numFmtId="164" fontId="5" fillId="0" borderId="36" xfId="0" applyNumberFormat="1" applyFont="1" applyBorder="1" applyAlignment="1">
      <alignment horizontal="center" vertical="center"/>
    </xf>
    <xf numFmtId="164" fontId="5" fillId="0" borderId="74" xfId="0" applyNumberFormat="1" applyFont="1" applyBorder="1" applyAlignment="1">
      <alignment horizontal="center" vertical="center"/>
    </xf>
    <xf numFmtId="164" fontId="2" fillId="0" borderId="75" xfId="0" applyNumberFormat="1" applyFont="1" applyBorder="1" applyAlignment="1">
      <alignment horizontal="center" vertical="center"/>
    </xf>
    <xf numFmtId="1" fontId="5" fillId="0" borderId="77" xfId="0" applyNumberFormat="1" applyFont="1" applyFill="1" applyBorder="1" applyAlignment="1">
      <alignment horizontal="center" vertical="center"/>
    </xf>
    <xf numFmtId="0" fontId="4" fillId="0" borderId="37" xfId="0" applyFont="1" applyBorder="1" applyAlignment="1">
      <alignment horizontal="center" vertical="center"/>
    </xf>
    <xf numFmtId="0" fontId="2" fillId="0" borderId="39" xfId="0" applyFont="1" applyFill="1" applyBorder="1" applyAlignment="1">
      <alignment horizontal="center" vertical="center"/>
    </xf>
    <xf numFmtId="0" fontId="7" fillId="17" borderId="63" xfId="0" applyNumberFormat="1" applyFont="1" applyFill="1" applyBorder="1" applyAlignment="1">
      <alignment horizontal="centerContinuous" vertical="center"/>
    </xf>
    <xf numFmtId="0" fontId="2" fillId="17" borderId="64" xfId="0" applyFont="1" applyFill="1" applyBorder="1" applyAlignment="1">
      <alignment horizontal="centerContinuous" vertical="center"/>
    </xf>
    <xf numFmtId="0" fontId="5" fillId="0" borderId="98" xfId="0" applyFont="1" applyBorder="1" applyAlignment="1">
      <alignment vertical="center"/>
    </xf>
    <xf numFmtId="0" fontId="2" fillId="0" borderId="82" xfId="0" applyFont="1" applyFill="1" applyBorder="1" applyAlignment="1">
      <alignment horizontal="centerContinuous" vertical="center"/>
    </xf>
    <xf numFmtId="0" fontId="2" fillId="0" borderId="56" xfId="0" applyFont="1" applyFill="1" applyBorder="1" applyAlignment="1">
      <alignment horizontal="centerContinuous" vertical="center"/>
    </xf>
    <xf numFmtId="0" fontId="5" fillId="0" borderId="77" xfId="0" applyFont="1" applyFill="1" applyBorder="1" applyAlignment="1">
      <alignment horizontal="centerContinuous" vertical="center"/>
    </xf>
    <xf numFmtId="0" fontId="5" fillId="0" borderId="74" xfId="0" applyFont="1" applyFill="1" applyBorder="1" applyAlignment="1">
      <alignment horizontal="centerContinuous" vertical="center"/>
    </xf>
    <xf numFmtId="49" fontId="2" fillId="0" borderId="36" xfId="0" applyNumberFormat="1" applyFont="1" applyFill="1" applyBorder="1" applyAlignment="1">
      <alignment horizontal="center" vertical="center"/>
    </xf>
    <xf numFmtId="49" fontId="2" fillId="0" borderId="56" xfId="0" applyNumberFormat="1" applyFont="1" applyFill="1" applyBorder="1" applyAlignment="1">
      <alignment horizontal="centerContinuous" vertical="center"/>
    </xf>
    <xf numFmtId="0" fontId="5" fillId="0" borderId="57" xfId="0" applyFont="1" applyFill="1" applyBorder="1" applyAlignment="1">
      <alignment horizontal="centerContinuous" vertical="center"/>
    </xf>
    <xf numFmtId="0" fontId="5" fillId="0" borderId="56" xfId="0" applyFont="1" applyBorder="1" applyAlignment="1">
      <alignment vertical="center"/>
    </xf>
    <xf numFmtId="0" fontId="5" fillId="0" borderId="96" xfId="0" applyFont="1" applyBorder="1" applyAlignment="1">
      <alignment vertical="center"/>
    </xf>
    <xf numFmtId="0" fontId="2" fillId="0" borderId="92" xfId="0" applyFont="1" applyBorder="1" applyAlignment="1">
      <alignment horizontal="left" vertic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CCFF99"/>
      <color rgb="FF0000FF"/>
      <color rgb="FFFF00FF"/>
      <color rgb="FFFF6600"/>
      <color rgb="FFCCCC00"/>
      <color rgb="FF99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12</xdr:row>
      <xdr:rowOff>76200</xdr:rowOff>
    </xdr:from>
    <xdr:to>
      <xdr:col>6</xdr:col>
      <xdr:colOff>1247775</xdr:colOff>
      <xdr:row>22</xdr:row>
      <xdr:rowOff>161925</xdr:rowOff>
    </xdr:to>
    <xdr:sp macro="" textlink="">
      <xdr:nvSpPr>
        <xdr:cNvPr id="1084" name="Text Box 60"/>
        <xdr:cNvSpPr txBox="1">
          <a:spLocks noChangeArrowheads="1"/>
        </xdr:cNvSpPr>
      </xdr:nvSpPr>
      <xdr:spPr bwMode="auto">
        <a:xfrm>
          <a:off x="66675" y="2809875"/>
          <a:ext cx="6924675" cy="1143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0" u="none" strike="noStrike" baseline="0">
              <a:solidFill>
                <a:sysClr val="windowText" lastClr="000000"/>
              </a:solidFill>
              <a:latin typeface="Times New Roman"/>
              <a:cs typeface="Times New Roman"/>
            </a:rPr>
            <a:t>The man materialized out of the bush.  Had he been there before watching all along?  He was an average human of normal size.  His hair was light brown and hang to his shoulders.  One bradded lock hung down his chest and was tied with a leather thong with a feather attached.  His hair was kept out of his face by a  one inch leather band.  The man’s face was not much to see, but not ugly either.  He had high check bones and a square chin.  His eyes where slate gray.  The look on his face was not particular friendly. His eyes kept watch only pausing to meet the eyes of the one he spoke with momentarily.  His skin was of the reddish tone one gets when spending most of life outside.  The man wore a forest green leather jerking and paints with the sleeves ending just above his elbows.  Below that was leather brace with blue runes etched into the back.  At his left side hung a short sword.  In his belt to the front two hand-axes crossed.  Over his right shoulder could be seen the arrows for the bow he carried in his left hand.  His boots where of an autumn brown color.  The man walked with the gate of a forester, his long steps carrying him to his destination fast.  Little to now sound was heard as he moved across the ground.</a:t>
          </a:r>
        </a:p>
      </xdr:txBody>
    </xdr:sp>
    <xdr:clientData/>
  </xdr:twoCellAnchor>
  <xdr:twoCellAnchor>
    <xdr:from>
      <xdr:col>5</xdr:col>
      <xdr:colOff>66675</xdr:colOff>
      <xdr:row>1</xdr:row>
      <xdr:rowOff>76200</xdr:rowOff>
    </xdr:from>
    <xdr:to>
      <xdr:col>6</xdr:col>
      <xdr:colOff>1247775</xdr:colOff>
      <xdr:row>12</xdr:row>
      <xdr:rowOff>0</xdr:rowOff>
    </xdr:to>
    <xdr:sp macro="" textlink="">
      <xdr:nvSpPr>
        <xdr:cNvPr id="3" name="Text Box 60"/>
        <xdr:cNvSpPr txBox="1">
          <a:spLocks noChangeArrowheads="1"/>
        </xdr:cNvSpPr>
      </xdr:nvSpPr>
      <xdr:spPr bwMode="auto">
        <a:xfrm>
          <a:off x="4686300" y="447675"/>
          <a:ext cx="2305050" cy="2286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1" u="none" strike="noStrike" baseline="0">
              <a:solidFill>
                <a:sysClr val="windowText" lastClr="000000"/>
              </a:solidFill>
              <a:latin typeface="Times New Roman"/>
              <a:cs typeface="Times New Roman"/>
            </a:rPr>
            <a:t>Current Status</a:t>
          </a:r>
          <a:endParaRPr lang="en-US" sz="1400" b="0" i="1" u="none" strike="noStrike" baseline="0">
            <a:solidFill>
              <a:sysClr val="windowText" lastClr="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504825</xdr:colOff>
      <xdr:row>1</xdr:row>
      <xdr:rowOff>123825</xdr:rowOff>
    </xdr:from>
    <xdr:to>
      <xdr:col>3</xdr:col>
      <xdr:colOff>76200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75"/>
  <cols>
    <col min="1" max="1" width="22.625" style="69" customWidth="1"/>
    <col min="2" max="2" width="10" style="70" customWidth="1"/>
    <col min="3" max="3" width="5.125" style="70" customWidth="1"/>
    <col min="4" max="4" width="13.75" style="69" bestFit="1" customWidth="1"/>
    <col min="5" max="5" width="9.125" style="70" bestFit="1" customWidth="1"/>
    <col min="6" max="6" width="14.75" style="69" customWidth="1"/>
    <col min="7" max="7" width="17.125" style="70" customWidth="1"/>
    <col min="8" max="16384" width="13" style="26"/>
  </cols>
  <sheetData>
    <row r="1" spans="1:7" ht="29.25" thickTop="1" thickBot="1">
      <c r="A1" s="285" t="s">
        <v>159</v>
      </c>
      <c r="B1" s="286"/>
      <c r="C1" s="287"/>
      <c r="D1" s="288"/>
      <c r="E1" s="289"/>
      <c r="F1" s="288"/>
      <c r="G1" s="290" t="s">
        <v>109</v>
      </c>
    </row>
    <row r="2" spans="1:7" ht="17.25" thickTop="1">
      <c r="A2" s="27" t="s">
        <v>0</v>
      </c>
      <c r="B2" s="28" t="s">
        <v>110</v>
      </c>
      <c r="C2" s="28"/>
      <c r="D2" s="29" t="s">
        <v>1</v>
      </c>
      <c r="E2" s="30" t="s">
        <v>104</v>
      </c>
      <c r="F2" s="31"/>
      <c r="G2" s="32"/>
    </row>
    <row r="3" spans="1:7" ht="16.5">
      <c r="A3" s="27" t="s">
        <v>65</v>
      </c>
      <c r="B3" s="28" t="s">
        <v>125</v>
      </c>
      <c r="C3" s="28"/>
      <c r="D3" s="29" t="s">
        <v>66</v>
      </c>
      <c r="E3" s="30">
        <v>8</v>
      </c>
      <c r="F3" s="29"/>
      <c r="G3" s="32"/>
    </row>
    <row r="4" spans="1:7" ht="17.25" thickBot="1">
      <c r="A4" s="27" t="s">
        <v>67</v>
      </c>
      <c r="B4" s="28" t="s">
        <v>111</v>
      </c>
      <c r="C4" s="28"/>
      <c r="D4" s="29"/>
      <c r="E4" s="30"/>
      <c r="F4" s="29"/>
      <c r="G4" s="32"/>
    </row>
    <row r="5" spans="1:7" ht="17.25" thickTop="1">
      <c r="A5" s="33" t="s">
        <v>91</v>
      </c>
      <c r="B5" s="348">
        <f>6-2</f>
        <v>4</v>
      </c>
      <c r="C5" s="349"/>
      <c r="D5" s="34" t="s">
        <v>77</v>
      </c>
      <c r="E5" s="35" t="s">
        <v>101</v>
      </c>
      <c r="F5" s="36"/>
      <c r="G5" s="32"/>
    </row>
    <row r="6" spans="1:7" ht="17.25" thickBot="1">
      <c r="A6" s="37" t="s">
        <v>120</v>
      </c>
      <c r="B6" s="38">
        <f>C8+1</f>
        <v>5</v>
      </c>
      <c r="C6" s="39"/>
      <c r="D6" s="40" t="s">
        <v>100</v>
      </c>
      <c r="E6" s="41" t="s">
        <v>149</v>
      </c>
      <c r="F6" s="36"/>
      <c r="G6" s="32"/>
    </row>
    <row r="7" spans="1:7" ht="17.25" thickTop="1">
      <c r="A7" s="42" t="s">
        <v>2</v>
      </c>
      <c r="B7" s="43">
        <v>11</v>
      </c>
      <c r="C7" s="44" t="str">
        <f t="shared" ref="C7:C12" si="0">IF(B7&gt;9.9,CONCATENATE("+",ROUNDDOWN((B7-10)/2,0)),ROUNDUP((B7-10)/2,0))</f>
        <v>+0</v>
      </c>
      <c r="D7" s="45" t="s">
        <v>75</v>
      </c>
      <c r="E7" s="282" t="s">
        <v>121</v>
      </c>
      <c r="F7" s="36"/>
      <c r="G7" s="32"/>
    </row>
    <row r="8" spans="1:7" ht="16.5">
      <c r="A8" s="46" t="s">
        <v>3</v>
      </c>
      <c r="B8" s="47">
        <v>18</v>
      </c>
      <c r="C8" s="48" t="str">
        <f t="shared" si="0"/>
        <v>+4</v>
      </c>
      <c r="D8" s="49" t="s">
        <v>76</v>
      </c>
      <c r="E8" s="50">
        <f>SUM(Martial!G6:G18)+SUM(Equipment!C3:C12)</f>
        <v>31.5</v>
      </c>
      <c r="F8" s="36"/>
      <c r="G8" s="32"/>
    </row>
    <row r="9" spans="1:7" ht="16.5">
      <c r="A9" s="51" t="s">
        <v>13</v>
      </c>
      <c r="B9" s="52">
        <v>10</v>
      </c>
      <c r="C9" s="53" t="str">
        <f t="shared" si="0"/>
        <v>+0</v>
      </c>
      <c r="D9" s="49" t="s">
        <v>15</v>
      </c>
      <c r="E9" s="54">
        <f>ROUNDUP(((E3*8)*0.75)+(E3*C9),0)</f>
        <v>48</v>
      </c>
      <c r="F9" s="36"/>
      <c r="G9" s="32"/>
    </row>
    <row r="10" spans="1:7" ht="16.5">
      <c r="A10" s="55" t="s">
        <v>14</v>
      </c>
      <c r="B10" s="52">
        <v>10</v>
      </c>
      <c r="C10" s="48" t="str">
        <f t="shared" si="0"/>
        <v>+0</v>
      </c>
      <c r="D10" s="56" t="s">
        <v>93</v>
      </c>
      <c r="E10" s="337">
        <f>10+C8+2</f>
        <v>16</v>
      </c>
      <c r="F10" s="27"/>
      <c r="G10" s="32"/>
    </row>
    <row r="11" spans="1:7" ht="16.5">
      <c r="A11" s="58" t="s">
        <v>16</v>
      </c>
      <c r="B11" s="52">
        <v>15</v>
      </c>
      <c r="C11" s="48" t="str">
        <f t="shared" si="0"/>
        <v>+2</v>
      </c>
      <c r="D11" s="56" t="s">
        <v>64</v>
      </c>
      <c r="E11" s="57">
        <f>E10+SUM(Martial!B13:B15)</f>
        <v>21</v>
      </c>
      <c r="F11" s="36"/>
      <c r="G11" s="32"/>
    </row>
    <row r="12" spans="1:7" ht="17.25" thickBot="1">
      <c r="A12" s="59" t="s">
        <v>12</v>
      </c>
      <c r="B12" s="60">
        <v>8</v>
      </c>
      <c r="C12" s="61">
        <f t="shared" si="0"/>
        <v>-1</v>
      </c>
      <c r="D12" s="62" t="s">
        <v>102</v>
      </c>
      <c r="E12" s="303">
        <f>E11-C8</f>
        <v>17</v>
      </c>
      <c r="F12" s="36"/>
      <c r="G12" s="32"/>
    </row>
    <row r="13" spans="1:7" s="8" customFormat="1" ht="17.25" thickTop="1">
      <c r="A13" s="63"/>
      <c r="B13" s="64"/>
      <c r="C13" s="64"/>
      <c r="D13" s="64"/>
      <c r="E13" s="64"/>
      <c r="F13" s="64"/>
      <c r="G13" s="65"/>
    </row>
    <row r="14" spans="1:7" s="8" customFormat="1" ht="16.5">
      <c r="A14" s="63"/>
      <c r="B14" s="64"/>
      <c r="C14" s="64"/>
      <c r="D14" s="64"/>
      <c r="E14" s="64"/>
      <c r="F14" s="64"/>
      <c r="G14" s="65"/>
    </row>
    <row r="15" spans="1:7" s="8" customFormat="1" ht="16.5">
      <c r="A15" s="63"/>
      <c r="B15" s="64"/>
      <c r="C15" s="64"/>
      <c r="D15" s="64"/>
      <c r="E15" s="64"/>
      <c r="F15" s="64"/>
      <c r="G15" s="65"/>
    </row>
    <row r="16" spans="1:7" s="8" customFormat="1" ht="16.5">
      <c r="A16" s="63"/>
      <c r="B16" s="64"/>
      <c r="C16" s="64"/>
      <c r="D16" s="64"/>
      <c r="E16" s="64"/>
      <c r="F16" s="64"/>
      <c r="G16" s="65"/>
    </row>
    <row r="17" spans="1:7" s="8" customFormat="1" ht="16.5">
      <c r="A17" s="63"/>
      <c r="B17" s="64"/>
      <c r="C17" s="64"/>
      <c r="D17" s="64"/>
      <c r="E17" s="64"/>
      <c r="F17" s="64"/>
      <c r="G17" s="65"/>
    </row>
    <row r="18" spans="1:7" s="8" customFormat="1" ht="16.5">
      <c r="A18" s="63"/>
      <c r="B18" s="64"/>
      <c r="C18" s="64"/>
      <c r="D18" s="64"/>
      <c r="E18" s="64"/>
      <c r="F18" s="64"/>
      <c r="G18" s="65"/>
    </row>
    <row r="19" spans="1:7" s="8" customFormat="1" ht="16.5">
      <c r="A19" s="63"/>
      <c r="B19" s="64"/>
      <c r="C19" s="64"/>
      <c r="D19" s="64"/>
      <c r="E19" s="64"/>
      <c r="F19" s="64"/>
      <c r="G19" s="65"/>
    </row>
    <row r="20" spans="1:7" s="8" customFormat="1" ht="16.5">
      <c r="A20" s="63"/>
      <c r="B20" s="64"/>
      <c r="C20" s="64"/>
      <c r="D20" s="64"/>
      <c r="E20" s="64"/>
      <c r="F20" s="64"/>
      <c r="G20" s="65"/>
    </row>
    <row r="21" spans="1:7" s="8" customFormat="1" ht="16.5">
      <c r="A21" s="63"/>
      <c r="B21" s="64"/>
      <c r="C21" s="64"/>
      <c r="D21" s="64"/>
      <c r="E21" s="64"/>
      <c r="F21" s="64"/>
      <c r="G21" s="65"/>
    </row>
    <row r="22" spans="1:7" s="8" customFormat="1" ht="16.5">
      <c r="A22" s="63"/>
      <c r="B22" s="64"/>
      <c r="C22" s="64"/>
      <c r="D22" s="64"/>
      <c r="E22" s="64"/>
      <c r="F22" s="64"/>
      <c r="G22" s="65"/>
    </row>
    <row r="23" spans="1:7" ht="17.25" thickBot="1">
      <c r="A23" s="66"/>
      <c r="B23" s="67"/>
      <c r="C23" s="67"/>
      <c r="D23" s="67"/>
      <c r="E23" s="67"/>
      <c r="F23" s="67"/>
      <c r="G23" s="68"/>
    </row>
    <row r="24"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workbookViewId="0">
      <pane ySplit="2" topLeftCell="A3" activePane="bottomLeft" state="frozen"/>
      <selection pane="bottomLeft" activeCell="A3" sqref="A3"/>
    </sheetView>
  </sheetViews>
  <sheetFormatPr defaultColWidth="13" defaultRowHeight="15.75"/>
  <cols>
    <col min="1" max="1" width="21.75" style="69" bestFit="1" customWidth="1"/>
    <col min="2" max="2" width="5.875" style="69" bestFit="1" customWidth="1"/>
    <col min="3" max="3" width="7.625" style="70" hidden="1" customWidth="1"/>
    <col min="4" max="4" width="5.875" style="70" hidden="1" customWidth="1"/>
    <col min="5" max="5" width="9.25" style="70" bestFit="1" customWidth="1"/>
    <col min="6" max="6" width="6.75" style="70" bestFit="1" customWidth="1"/>
    <col min="7" max="7" width="6" style="167" bestFit="1" customWidth="1"/>
    <col min="8" max="8" width="5.25" style="167" bestFit="1" customWidth="1"/>
    <col min="9" max="9" width="6.875" style="167" bestFit="1" customWidth="1"/>
    <col min="10" max="10" width="18.5" style="69" bestFit="1" customWidth="1"/>
    <col min="11" max="16384" width="13" style="26"/>
  </cols>
  <sheetData>
    <row r="1" spans="1:10" ht="24" thickBot="1">
      <c r="A1" s="71" t="s">
        <v>11</v>
      </c>
      <c r="B1" s="72"/>
      <c r="C1" s="72"/>
      <c r="D1" s="72"/>
      <c r="E1" s="72"/>
      <c r="F1" s="72"/>
      <c r="G1" s="73"/>
      <c r="H1" s="73"/>
      <c r="I1" s="73"/>
      <c r="J1" s="72"/>
    </row>
    <row r="2" spans="1:10" s="8" customFormat="1" ht="33.75" thickBot="1">
      <c r="A2" s="1" t="s">
        <v>99</v>
      </c>
      <c r="B2" s="2" t="s">
        <v>30</v>
      </c>
      <c r="C2" s="2" t="s">
        <v>37</v>
      </c>
      <c r="D2" s="2" t="s">
        <v>29</v>
      </c>
      <c r="E2" s="3" t="s">
        <v>62</v>
      </c>
      <c r="F2" s="3" t="s">
        <v>38</v>
      </c>
      <c r="G2" s="4" t="s">
        <v>68</v>
      </c>
      <c r="H2" s="5" t="s">
        <v>98</v>
      </c>
      <c r="I2" s="6" t="s">
        <v>84</v>
      </c>
      <c r="J2" s="7" t="s">
        <v>82</v>
      </c>
    </row>
    <row r="3" spans="1:10" s="8" customFormat="1" ht="16.5">
      <c r="A3" s="74" t="s">
        <v>70</v>
      </c>
      <c r="B3" s="75">
        <v>2</v>
      </c>
      <c r="C3" s="76" t="s">
        <v>32</v>
      </c>
      <c r="D3" s="76" t="str">
        <f>IF(C3="Str",'Personal File'!$C$7,IF(C3="Dex",'Personal File'!$C$8,IF(C3="Con",'Personal File'!$C$9,IF(C3="Int",'Personal File'!$C$10,IF(C3="Wis",'Personal File'!$C$11,IF(C3="Cha",'Personal File'!$C$12))))))</f>
        <v>+0</v>
      </c>
      <c r="E3" s="77" t="str">
        <f t="shared" ref="E3:E5" si="0">CONCATENATE(C3," (",D3,")")</f>
        <v>Con (+0)</v>
      </c>
      <c r="F3" s="78">
        <v>2</v>
      </c>
      <c r="G3" s="79">
        <f t="shared" ref="G3:G42" si="1">B3+D3+F3</f>
        <v>4</v>
      </c>
      <c r="H3" s="80">
        <f t="shared" ref="H3:H5" ca="1" si="2">RANDBETWEEN(1,20)</f>
        <v>11</v>
      </c>
      <c r="I3" s="79">
        <f t="shared" ref="I3:I42" ca="1" si="3">SUM(G3:H3)</f>
        <v>15</v>
      </c>
      <c r="J3" s="81"/>
    </row>
    <row r="4" spans="1:10" s="8" customFormat="1" ht="16.5">
      <c r="A4" s="82" t="s">
        <v>71</v>
      </c>
      <c r="B4" s="75">
        <v>6</v>
      </c>
      <c r="C4" s="76" t="s">
        <v>35</v>
      </c>
      <c r="D4" s="76" t="str">
        <f>IF(C4="Str",'Personal File'!$C$7,IF(C4="Dex",'Personal File'!$C$8,IF(C4="Con",'Personal File'!$C$9,IF(C4="Int",'Personal File'!$C$10,IF(C4="Wis",'Personal File'!$C$11,IF(C4="Cha",'Personal File'!$C$12))))))</f>
        <v>+4</v>
      </c>
      <c r="E4" s="83" t="str">
        <f t="shared" si="0"/>
        <v>Dex (+4)</v>
      </c>
      <c r="F4" s="78">
        <v>1</v>
      </c>
      <c r="G4" s="79">
        <f t="shared" si="1"/>
        <v>11</v>
      </c>
      <c r="H4" s="80">
        <f t="shared" ca="1" si="2"/>
        <v>6</v>
      </c>
      <c r="I4" s="79">
        <f t="shared" ca="1" si="3"/>
        <v>17</v>
      </c>
      <c r="J4" s="81"/>
    </row>
    <row r="5" spans="1:10" s="8" customFormat="1" ht="16.5">
      <c r="A5" s="84" t="s">
        <v>72</v>
      </c>
      <c r="B5" s="85">
        <v>2</v>
      </c>
      <c r="C5" s="86" t="s">
        <v>34</v>
      </c>
      <c r="D5" s="86" t="str">
        <f>IF(C5="Str",'Personal File'!$C$7,IF(C5="Dex",'Personal File'!$C$8,IF(C5="Con",'Personal File'!$C$9,IF(C5="Int",'Personal File'!$C$10,IF(C5="Wis",'Personal File'!$C$11,IF(C5="Cha",'Personal File'!$C$12))))))</f>
        <v>+2</v>
      </c>
      <c r="E5" s="87" t="str">
        <f t="shared" si="0"/>
        <v>Wis (+2)</v>
      </c>
      <c r="F5" s="88">
        <v>1</v>
      </c>
      <c r="G5" s="89">
        <f t="shared" si="1"/>
        <v>5</v>
      </c>
      <c r="H5" s="90">
        <f t="shared" ca="1" si="2"/>
        <v>4</v>
      </c>
      <c r="I5" s="89">
        <f t="shared" ca="1" si="3"/>
        <v>9</v>
      </c>
      <c r="J5" s="91"/>
    </row>
    <row r="6" spans="1:10" s="100" customFormat="1" ht="16.5">
      <c r="A6" s="92" t="s">
        <v>39</v>
      </c>
      <c r="B6" s="93">
        <v>0</v>
      </c>
      <c r="C6" s="94" t="s">
        <v>33</v>
      </c>
      <c r="D6" s="95" t="str">
        <f>IF(C6="Str",'Personal File'!$C$7,IF(C6="Dex",'Personal File'!$C$8,IF(C6="Con",'Personal File'!$C$9,IF(C6="Int",'Personal File'!$C$10,IF(C6="Wis",'Personal File'!$C$11,IF(C6="Cha",'Personal File'!$C$12))))))</f>
        <v>+0</v>
      </c>
      <c r="E6" s="96" t="str">
        <f t="shared" ref="E6:E42" si="4">CONCATENATE(C6," (",D6,")")</f>
        <v>Int (+0)</v>
      </c>
      <c r="F6" s="97" t="s">
        <v>63</v>
      </c>
      <c r="G6" s="98">
        <f t="shared" si="1"/>
        <v>0</v>
      </c>
      <c r="H6" s="80">
        <f ca="1">RANDBETWEEN(1,20)</f>
        <v>10</v>
      </c>
      <c r="I6" s="98">
        <f t="shared" ca="1" si="3"/>
        <v>10</v>
      </c>
      <c r="J6" s="123"/>
    </row>
    <row r="7" spans="1:10" s="108" customFormat="1" ht="16.5">
      <c r="A7" s="101" t="s">
        <v>40</v>
      </c>
      <c r="B7" s="102">
        <v>6</v>
      </c>
      <c r="C7" s="103" t="s">
        <v>35</v>
      </c>
      <c r="D7" s="104" t="str">
        <f>IF(C7="Str",'Personal File'!$C$7,IF(C7="Dex",'Personal File'!$C$8,IF(C7="Con",'Personal File'!$C$9,IF(C7="Int",'Personal File'!$C$10,IF(C7="Wis",'Personal File'!$C$11,IF(C7="Cha",'Personal File'!$C$12))))))</f>
        <v>+4</v>
      </c>
      <c r="E7" s="105" t="str">
        <f t="shared" si="4"/>
        <v>Dex (+4)</v>
      </c>
      <c r="F7" s="106">
        <v>1</v>
      </c>
      <c r="G7" s="106">
        <f t="shared" si="1"/>
        <v>11</v>
      </c>
      <c r="H7" s="80">
        <f ca="1">RANDBETWEEN(1,20)</f>
        <v>4</v>
      </c>
      <c r="I7" s="106">
        <f t="shared" ca="1" si="3"/>
        <v>15</v>
      </c>
      <c r="J7" s="299"/>
    </row>
    <row r="8" spans="1:10" s="113" customFormat="1" ht="16.5">
      <c r="A8" s="109" t="s">
        <v>41</v>
      </c>
      <c r="B8" s="93">
        <v>0</v>
      </c>
      <c r="C8" s="110" t="s">
        <v>31</v>
      </c>
      <c r="D8" s="111">
        <f>IF(C8="Str",'Personal File'!$C$7,IF(C8="Dex",'Personal File'!$C$8,IF(C8="Con",'Personal File'!$C$9,IF(C8="Int",'Personal File'!$C$10,IF(C8="Wis",'Personal File'!$C$11,IF(C8="Cha",'Personal File'!$C$12))))))</f>
        <v>-1</v>
      </c>
      <c r="E8" s="112" t="str">
        <f t="shared" si="4"/>
        <v>Cha (-1)</v>
      </c>
      <c r="F8" s="98" t="s">
        <v>63</v>
      </c>
      <c r="G8" s="98">
        <f t="shared" si="1"/>
        <v>-1</v>
      </c>
      <c r="H8" s="80">
        <f t="shared" ref="H8:H42" ca="1" si="5">RANDBETWEEN(1,20)</f>
        <v>16</v>
      </c>
      <c r="I8" s="98">
        <f t="shared" ca="1" si="3"/>
        <v>15</v>
      </c>
      <c r="J8" s="123"/>
    </row>
    <row r="9" spans="1:10" s="114" customFormat="1" ht="16.5">
      <c r="A9" s="322" t="s">
        <v>42</v>
      </c>
      <c r="B9" s="102">
        <v>3</v>
      </c>
      <c r="C9" s="323" t="s">
        <v>36</v>
      </c>
      <c r="D9" s="324" t="str">
        <f>IF(C9="Str",'Personal File'!$C$7,IF(C9="Dex",'Personal File'!$C$8,IF(C9="Con",'Personal File'!$C$9,IF(C9="Int",'Personal File'!$C$10,IF(C9="Wis",'Personal File'!$C$11,IF(C9="Cha",'Personal File'!$C$12))))))</f>
        <v>+0</v>
      </c>
      <c r="E9" s="325" t="str">
        <f t="shared" si="4"/>
        <v>Str (+0)</v>
      </c>
      <c r="F9" s="106" t="s">
        <v>160</v>
      </c>
      <c r="G9" s="106">
        <f t="shared" si="1"/>
        <v>2</v>
      </c>
      <c r="H9" s="80">
        <f t="shared" ca="1" si="5"/>
        <v>10</v>
      </c>
      <c r="I9" s="106">
        <f t="shared" ca="1" si="3"/>
        <v>12</v>
      </c>
      <c r="J9" s="299"/>
    </row>
    <row r="10" spans="1:10" s="114" customFormat="1" ht="16.5">
      <c r="A10" s="291" t="s">
        <v>17</v>
      </c>
      <c r="B10" s="93">
        <v>0</v>
      </c>
      <c r="C10" s="292" t="s">
        <v>32</v>
      </c>
      <c r="D10" s="293" t="str">
        <f>IF(C10="Str",'Personal File'!$C$7,IF(C10="Dex",'Personal File'!$C$8,IF(C10="Con",'Personal File'!$C$9,IF(C10="Int",'Personal File'!$C$10,IF(C10="Wis",'Personal File'!$C$11,IF(C10="Cha",'Personal File'!$C$12))))))</f>
        <v>+0</v>
      </c>
      <c r="E10" s="294" t="str">
        <f t="shared" si="4"/>
        <v>Con (+0)</v>
      </c>
      <c r="F10" s="98" t="s">
        <v>63</v>
      </c>
      <c r="G10" s="98">
        <f t="shared" si="1"/>
        <v>0</v>
      </c>
      <c r="H10" s="80">
        <f t="shared" ca="1" si="5"/>
        <v>11</v>
      </c>
      <c r="I10" s="98">
        <f t="shared" ca="1" si="3"/>
        <v>11</v>
      </c>
      <c r="J10" s="99"/>
    </row>
    <row r="11" spans="1:10" s="100" customFormat="1" ht="16.5">
      <c r="A11" s="92" t="s">
        <v>90</v>
      </c>
      <c r="B11" s="93">
        <v>0</v>
      </c>
      <c r="C11" s="94" t="s">
        <v>33</v>
      </c>
      <c r="D11" s="95" t="str">
        <f>IF(C11="Str",'Personal File'!$C$7,IF(C11="Dex",'Personal File'!$C$8,IF(C11="Con",'Personal File'!$C$9,IF(C11="Int",'Personal File'!$C$10,IF(C11="Wis",'Personal File'!$C$11,IF(C11="Cha",'Personal File'!$C$12))))))</f>
        <v>+0</v>
      </c>
      <c r="E11" s="96" t="str">
        <f t="shared" si="4"/>
        <v>Int (+0)</v>
      </c>
      <c r="F11" s="98" t="s">
        <v>63</v>
      </c>
      <c r="G11" s="98">
        <f t="shared" si="1"/>
        <v>0</v>
      </c>
      <c r="H11" s="80">
        <f t="shared" ca="1" si="5"/>
        <v>7</v>
      </c>
      <c r="I11" s="98">
        <f t="shared" ca="1" si="3"/>
        <v>7</v>
      </c>
      <c r="J11" s="99"/>
    </row>
    <row r="12" spans="1:10" s="122" customFormat="1" ht="16.5">
      <c r="A12" s="115" t="s">
        <v>43</v>
      </c>
      <c r="B12" s="116">
        <v>0</v>
      </c>
      <c r="C12" s="117" t="s">
        <v>33</v>
      </c>
      <c r="D12" s="118" t="str">
        <f>IF(C12="Str",'Personal File'!$C$7,IF(C12="Dex",'Personal File'!$C$8,IF(C12="Con",'Personal File'!$C$9,IF(C12="Int",'Personal File'!$C$10,IF(C12="Wis",'Personal File'!$C$11,IF(C12="Cha",'Personal File'!$C$12))))))</f>
        <v>+0</v>
      </c>
      <c r="E12" s="119" t="str">
        <f t="shared" si="4"/>
        <v>Int (+0)</v>
      </c>
      <c r="F12" s="120" t="s">
        <v>63</v>
      </c>
      <c r="G12" s="120">
        <f t="shared" si="1"/>
        <v>0</v>
      </c>
      <c r="H12" s="80">
        <f t="shared" ca="1" si="5"/>
        <v>13</v>
      </c>
      <c r="I12" s="120">
        <f t="shared" ca="1" si="3"/>
        <v>13</v>
      </c>
      <c r="J12" s="121"/>
    </row>
    <row r="13" spans="1:10" s="108" customFormat="1" ht="16.5">
      <c r="A13" s="109" t="s">
        <v>44</v>
      </c>
      <c r="B13" s="93">
        <v>0</v>
      </c>
      <c r="C13" s="110" t="s">
        <v>31</v>
      </c>
      <c r="D13" s="111">
        <f>IF(C13="Str",'Personal File'!$C$7,IF(C13="Dex",'Personal File'!$C$8,IF(C13="Con",'Personal File'!$C$9,IF(C13="Int",'Personal File'!$C$10,IF(C13="Wis",'Personal File'!$C$11,IF(C13="Cha",'Personal File'!$C$12))))))</f>
        <v>-1</v>
      </c>
      <c r="E13" s="112" t="str">
        <f t="shared" si="4"/>
        <v>Cha (-1)</v>
      </c>
      <c r="F13" s="98" t="s">
        <v>63</v>
      </c>
      <c r="G13" s="98">
        <f t="shared" si="1"/>
        <v>-1</v>
      </c>
      <c r="H13" s="80">
        <f t="shared" ca="1" si="5"/>
        <v>9</v>
      </c>
      <c r="I13" s="98">
        <f t="shared" ca="1" si="3"/>
        <v>8</v>
      </c>
      <c r="J13" s="123"/>
    </row>
    <row r="14" spans="1:10" s="108" customFormat="1" ht="16.5">
      <c r="A14" s="92" t="s">
        <v>45</v>
      </c>
      <c r="B14" s="93">
        <v>0</v>
      </c>
      <c r="C14" s="94" t="s">
        <v>33</v>
      </c>
      <c r="D14" s="95" t="str">
        <f>IF(C14="Str",'Personal File'!$C$7,IF(C14="Dex",'Personal File'!$C$8,IF(C14="Con",'Personal File'!$C$9,IF(C14="Int",'Personal File'!$C$10,IF(C14="Wis",'Personal File'!$C$11,IF(C14="Cha",'Personal File'!$C$12))))))</f>
        <v>+0</v>
      </c>
      <c r="E14" s="96" t="str">
        <f t="shared" si="4"/>
        <v>Int (+0)</v>
      </c>
      <c r="F14" s="98" t="s">
        <v>63</v>
      </c>
      <c r="G14" s="98">
        <f t="shared" si="1"/>
        <v>0</v>
      </c>
      <c r="H14" s="80">
        <f t="shared" ca="1" si="5"/>
        <v>14</v>
      </c>
      <c r="I14" s="98">
        <f t="shared" ca="1" si="3"/>
        <v>14</v>
      </c>
      <c r="J14" s="99"/>
    </row>
    <row r="15" spans="1:10" s="108" customFormat="1" ht="16.5">
      <c r="A15" s="109" t="s">
        <v>46</v>
      </c>
      <c r="B15" s="93">
        <v>0</v>
      </c>
      <c r="C15" s="110" t="s">
        <v>31</v>
      </c>
      <c r="D15" s="111">
        <f>IF(C15="Str",'Personal File'!$C$7,IF(C15="Dex",'Personal File'!$C$8,IF(C15="Con",'Personal File'!$C$9,IF(C15="Int",'Personal File'!$C$10,IF(C15="Wis",'Personal File'!$C$11,IF(C15="Cha",'Personal File'!$C$12))))))</f>
        <v>-1</v>
      </c>
      <c r="E15" s="112" t="str">
        <f t="shared" si="4"/>
        <v>Cha (-1)</v>
      </c>
      <c r="F15" s="98" t="s">
        <v>63</v>
      </c>
      <c r="G15" s="98">
        <f t="shared" si="1"/>
        <v>-1</v>
      </c>
      <c r="H15" s="80">
        <f t="shared" ca="1" si="5"/>
        <v>20</v>
      </c>
      <c r="I15" s="98">
        <f t="shared" ca="1" si="3"/>
        <v>19</v>
      </c>
      <c r="J15" s="99"/>
    </row>
    <row r="16" spans="1:10" s="108" customFormat="1" ht="16.5">
      <c r="A16" s="101" t="s">
        <v>47</v>
      </c>
      <c r="B16" s="102">
        <v>10</v>
      </c>
      <c r="C16" s="103" t="s">
        <v>35</v>
      </c>
      <c r="D16" s="104" t="str">
        <f>IF(C16="Str",'Personal File'!$C$7,IF(C16="Dex",'Personal File'!$C$8,IF(C16="Con",'Personal File'!$C$9,IF(C16="Int",'Personal File'!$C$10,IF(C16="Wis",'Personal File'!$C$11,IF(C16="Cha",'Personal File'!$C$12))))))</f>
        <v>+4</v>
      </c>
      <c r="E16" s="105" t="str">
        <f t="shared" si="4"/>
        <v>Dex (+4)</v>
      </c>
      <c r="F16" s="106" t="s">
        <v>160</v>
      </c>
      <c r="G16" s="106">
        <f t="shared" si="1"/>
        <v>13</v>
      </c>
      <c r="H16" s="80">
        <f t="shared" ca="1" si="5"/>
        <v>9</v>
      </c>
      <c r="I16" s="106">
        <f t="shared" ca="1" si="3"/>
        <v>22</v>
      </c>
      <c r="J16" s="107"/>
    </row>
    <row r="17" spans="1:10" s="108" customFormat="1" ht="16.5">
      <c r="A17" s="128" t="s">
        <v>48</v>
      </c>
      <c r="B17" s="129">
        <v>0</v>
      </c>
      <c r="C17" s="130" t="s">
        <v>33</v>
      </c>
      <c r="D17" s="131" t="str">
        <f>IF(C17="Str",'Personal File'!$C$7,IF(C17="Dex",'Personal File'!$C$8,IF(C17="Con",'Personal File'!$C$9,IF(C17="Int",'Personal File'!$C$10,IF(C17="Wis",'Personal File'!$C$11,IF(C17="Cha",'Personal File'!$C$12))))))</f>
        <v>+0</v>
      </c>
      <c r="E17" s="132" t="str">
        <f t="shared" si="4"/>
        <v>Int (+0)</v>
      </c>
      <c r="F17" s="133" t="s">
        <v>63</v>
      </c>
      <c r="G17" s="133">
        <f t="shared" si="1"/>
        <v>0</v>
      </c>
      <c r="H17" s="80">
        <f t="shared" ca="1" si="5"/>
        <v>19</v>
      </c>
      <c r="I17" s="133">
        <f t="shared" ca="1" si="3"/>
        <v>19</v>
      </c>
      <c r="J17" s="134"/>
    </row>
    <row r="18" spans="1:10" s="108" customFormat="1" ht="16.5">
      <c r="A18" s="109" t="s">
        <v>49</v>
      </c>
      <c r="B18" s="93">
        <v>0</v>
      </c>
      <c r="C18" s="110" t="s">
        <v>31</v>
      </c>
      <c r="D18" s="111">
        <f>IF(C18="Str",'Personal File'!$C$7,IF(C18="Dex",'Personal File'!$C$8,IF(C18="Con",'Personal File'!$C$9,IF(C18="Int",'Personal File'!$C$10,IF(C18="Wis",'Personal File'!$C$11,IF(C18="Cha",'Personal File'!$C$12))))))</f>
        <v>-1</v>
      </c>
      <c r="E18" s="112" t="str">
        <f t="shared" si="4"/>
        <v>Cha (-1)</v>
      </c>
      <c r="F18" s="98" t="s">
        <v>63</v>
      </c>
      <c r="G18" s="98">
        <f t="shared" si="1"/>
        <v>-1</v>
      </c>
      <c r="H18" s="80">
        <f t="shared" ca="1" si="5"/>
        <v>1</v>
      </c>
      <c r="I18" s="98">
        <f t="shared" ca="1" si="3"/>
        <v>0</v>
      </c>
      <c r="J18" s="99"/>
    </row>
    <row r="19" spans="1:10" s="108" customFormat="1" ht="16.5">
      <c r="A19" s="109" t="s">
        <v>19</v>
      </c>
      <c r="B19" s="93">
        <v>0</v>
      </c>
      <c r="C19" s="110" t="s">
        <v>31</v>
      </c>
      <c r="D19" s="111">
        <f>IF(C19="Str",'Personal File'!$C$7,IF(C19="Dex",'Personal File'!$C$8,IF(C19="Con",'Personal File'!$C$9,IF(C19="Int",'Personal File'!$C$10,IF(C19="Wis",'Personal File'!$C$11,IF(C19="Cha",'Personal File'!$C$12))))))</f>
        <v>-1</v>
      </c>
      <c r="E19" s="112" t="str">
        <f t="shared" si="4"/>
        <v>Cha (-1)</v>
      </c>
      <c r="F19" s="98" t="s">
        <v>63</v>
      </c>
      <c r="G19" s="98">
        <f t="shared" si="1"/>
        <v>-1</v>
      </c>
      <c r="H19" s="80">
        <f t="shared" ca="1" si="5"/>
        <v>2</v>
      </c>
      <c r="I19" s="98">
        <f t="shared" ca="1" si="3"/>
        <v>1</v>
      </c>
      <c r="J19" s="99"/>
    </row>
    <row r="20" spans="1:10" s="108" customFormat="1" ht="16.5">
      <c r="A20" s="135" t="s">
        <v>50</v>
      </c>
      <c r="B20" s="93">
        <v>0</v>
      </c>
      <c r="C20" s="136" t="s">
        <v>34</v>
      </c>
      <c r="D20" s="137" t="str">
        <f>IF(C20="Str",'Personal File'!$C$7,IF(C20="Dex",'Personal File'!$C$8,IF(C20="Con",'Personal File'!$C$9,IF(C20="Int",'Personal File'!$C$10,IF(C20="Wis",'Personal File'!$C$11,IF(C20="Cha",'Personal File'!$C$12))))))</f>
        <v>+2</v>
      </c>
      <c r="E20" s="138" t="str">
        <f t="shared" si="4"/>
        <v>Wis (+2)</v>
      </c>
      <c r="F20" s="98" t="s">
        <v>63</v>
      </c>
      <c r="G20" s="98">
        <f t="shared" si="1"/>
        <v>2</v>
      </c>
      <c r="H20" s="80">
        <f t="shared" ca="1" si="5"/>
        <v>9</v>
      </c>
      <c r="I20" s="98">
        <f t="shared" ca="1" si="3"/>
        <v>11</v>
      </c>
      <c r="J20" s="99"/>
    </row>
    <row r="21" spans="1:10" s="108" customFormat="1" ht="16.5">
      <c r="A21" s="101" t="s">
        <v>51</v>
      </c>
      <c r="B21" s="102">
        <v>11</v>
      </c>
      <c r="C21" s="103" t="s">
        <v>35</v>
      </c>
      <c r="D21" s="104" t="str">
        <f>IF(C21="Str",'Personal File'!$C$7,IF(C21="Dex",'Personal File'!$C$8,IF(C21="Con",'Personal File'!$C$9,IF(C21="Int",'Personal File'!$C$10,IF(C21="Wis",'Personal File'!$C$11,IF(C21="Cha",'Personal File'!$C$12))))))</f>
        <v>+4</v>
      </c>
      <c r="E21" s="105" t="str">
        <f t="shared" si="4"/>
        <v>Dex (+4)</v>
      </c>
      <c r="F21" s="106" t="s">
        <v>160</v>
      </c>
      <c r="G21" s="106">
        <f t="shared" si="1"/>
        <v>14</v>
      </c>
      <c r="H21" s="80">
        <f t="shared" ca="1" si="5"/>
        <v>9</v>
      </c>
      <c r="I21" s="106">
        <f t="shared" ca="1" si="3"/>
        <v>23</v>
      </c>
      <c r="J21" s="107"/>
    </row>
    <row r="22" spans="1:10" s="108" customFormat="1" ht="16.5">
      <c r="A22" s="139" t="s">
        <v>52</v>
      </c>
      <c r="B22" s="129">
        <v>0</v>
      </c>
      <c r="C22" s="140" t="s">
        <v>31</v>
      </c>
      <c r="D22" s="141">
        <f>IF(C22="Str",'Personal File'!$C$7,IF(C22="Dex",'Personal File'!$C$8,IF(C22="Con",'Personal File'!$C$9,IF(C22="Int",'Personal File'!$C$10,IF(C22="Wis",'Personal File'!$C$11,IF(C22="Cha",'Personal File'!$C$12))))))</f>
        <v>-1</v>
      </c>
      <c r="E22" s="142" t="str">
        <f t="shared" si="4"/>
        <v>Cha (-1)</v>
      </c>
      <c r="F22" s="133" t="s">
        <v>63</v>
      </c>
      <c r="G22" s="133">
        <f t="shared" si="1"/>
        <v>-1</v>
      </c>
      <c r="H22" s="80">
        <f t="shared" ca="1" si="5"/>
        <v>9</v>
      </c>
      <c r="I22" s="133">
        <f t="shared" ca="1" si="3"/>
        <v>8</v>
      </c>
      <c r="J22" s="134"/>
    </row>
    <row r="23" spans="1:10" s="108" customFormat="1" ht="16.5">
      <c r="A23" s="322" t="s">
        <v>53</v>
      </c>
      <c r="B23" s="102">
        <v>3</v>
      </c>
      <c r="C23" s="323" t="s">
        <v>36</v>
      </c>
      <c r="D23" s="324" t="str">
        <f>IF(C23="Str",'Personal File'!$C$7,IF(C23="Dex",'Personal File'!$C$8,IF(C23="Con",'Personal File'!$C$9,IF(C23="Int",'Personal File'!$C$10,IF(C23="Wis",'Personal File'!$C$11,IF(C23="Cha",'Personal File'!$C$12))))))</f>
        <v>+0</v>
      </c>
      <c r="E23" s="325" t="str">
        <f t="shared" si="4"/>
        <v>Str (+0)</v>
      </c>
      <c r="F23" s="326">
        <f>2-1</f>
        <v>1</v>
      </c>
      <c r="G23" s="106">
        <f t="shared" si="1"/>
        <v>4</v>
      </c>
      <c r="H23" s="80">
        <f t="shared" ca="1" si="5"/>
        <v>15</v>
      </c>
      <c r="I23" s="106">
        <f t="shared" ca="1" si="3"/>
        <v>19</v>
      </c>
      <c r="J23" s="107"/>
    </row>
    <row r="24" spans="1:10" s="108" customFormat="1" ht="16.5">
      <c r="A24" s="143" t="s">
        <v>103</v>
      </c>
      <c r="B24" s="144">
        <v>0</v>
      </c>
      <c r="C24" s="145" t="s">
        <v>33</v>
      </c>
      <c r="D24" s="146" t="str">
        <f>IF(C24="Str",'Personal File'!$C$7,IF(C24="Dex",'Personal File'!$C$8,IF(C24="Con",'Personal File'!$C$9,IF(C24="Int",'Personal File'!$C$10,IF(C24="Wis",'Personal File'!$C$11,IF(C24="Cha",'Personal File'!$C$12))))))</f>
        <v>+0</v>
      </c>
      <c r="E24" s="147" t="str">
        <f>CONCATENATE(C24," (",D24,")")</f>
        <v>Int (+0)</v>
      </c>
      <c r="F24" s="148" t="s">
        <v>63</v>
      </c>
      <c r="G24" s="148">
        <f t="shared" si="1"/>
        <v>0</v>
      </c>
      <c r="H24" s="80">
        <f t="shared" ca="1" si="5"/>
        <v>11</v>
      </c>
      <c r="I24" s="148">
        <f t="shared" ca="1" si="3"/>
        <v>11</v>
      </c>
      <c r="J24" s="149"/>
    </row>
    <row r="25" spans="1:10" s="108" customFormat="1" ht="16.5">
      <c r="A25" s="124" t="s">
        <v>174</v>
      </c>
      <c r="B25" s="102">
        <v>1</v>
      </c>
      <c r="C25" s="125" t="s">
        <v>33</v>
      </c>
      <c r="D25" s="126" t="str">
        <f>IF(C25="Str",'Personal File'!$C$7,IF(C25="Dex",'Personal File'!$C$8,IF(C25="Con",'Personal File'!$C$9,IF(C25="Int",'Personal File'!$C$10,IF(C25="Wis",'Personal File'!$C$11,IF(C25="Cha",'Personal File'!$C$12))))))</f>
        <v>+0</v>
      </c>
      <c r="E25" s="127" t="str">
        <f>CONCATENATE(C25," (",D25,")")</f>
        <v>Int (+0)</v>
      </c>
      <c r="F25" s="106" t="s">
        <v>63</v>
      </c>
      <c r="G25" s="106">
        <f t="shared" si="1"/>
        <v>1</v>
      </c>
      <c r="H25" s="80">
        <f t="shared" ca="1" si="5"/>
        <v>14</v>
      </c>
      <c r="I25" s="106">
        <f t="shared" ca="1" si="3"/>
        <v>15</v>
      </c>
      <c r="J25" s="107"/>
    </row>
    <row r="26" spans="1:10" s="108" customFormat="1" ht="16.5">
      <c r="A26" s="295" t="s">
        <v>54</v>
      </c>
      <c r="B26" s="102">
        <v>11</v>
      </c>
      <c r="C26" s="296" t="s">
        <v>34</v>
      </c>
      <c r="D26" s="297" t="str">
        <f>IF(C26="Str",'Personal File'!$C$7,IF(C26="Dex",'Personal File'!$C$8,IF(C26="Con",'Personal File'!$C$9,IF(C26="Int",'Personal File'!$C$10,IF(C26="Wis",'Personal File'!$C$11,IF(C26="Cha",'Personal File'!$C$12))))))</f>
        <v>+2</v>
      </c>
      <c r="E26" s="298" t="str">
        <f t="shared" si="4"/>
        <v>Wis (+2)</v>
      </c>
      <c r="F26" s="106" t="s">
        <v>63</v>
      </c>
      <c r="G26" s="106">
        <f t="shared" si="1"/>
        <v>13</v>
      </c>
      <c r="H26" s="80">
        <f t="shared" ca="1" si="5"/>
        <v>8</v>
      </c>
      <c r="I26" s="106">
        <f t="shared" ca="1" si="3"/>
        <v>21</v>
      </c>
      <c r="J26" s="107"/>
    </row>
    <row r="27" spans="1:10" s="108" customFormat="1" ht="16.5">
      <c r="A27" s="101" t="s">
        <v>20</v>
      </c>
      <c r="B27" s="102">
        <v>11</v>
      </c>
      <c r="C27" s="103" t="s">
        <v>35</v>
      </c>
      <c r="D27" s="104" t="str">
        <f>IF(C27="Str",'Personal File'!$C$7,IF(C27="Dex",'Personal File'!$C$8,IF(C27="Con",'Personal File'!$C$9,IF(C27="Int",'Personal File'!$C$10,IF(C27="Wis",'Personal File'!$C$11,IF(C27="Cha",'Personal File'!$C$12))))))</f>
        <v>+4</v>
      </c>
      <c r="E27" s="105" t="str">
        <f t="shared" si="4"/>
        <v>Dex (+4)</v>
      </c>
      <c r="F27" s="106" t="s">
        <v>160</v>
      </c>
      <c r="G27" s="106">
        <f t="shared" si="1"/>
        <v>14</v>
      </c>
      <c r="H27" s="80">
        <f t="shared" ca="1" si="5"/>
        <v>3</v>
      </c>
      <c r="I27" s="106">
        <f t="shared" ca="1" si="3"/>
        <v>17</v>
      </c>
      <c r="J27" s="107"/>
    </row>
    <row r="28" spans="1:10" s="108" customFormat="1" ht="16.5">
      <c r="A28" s="150" t="s">
        <v>55</v>
      </c>
      <c r="B28" s="116">
        <v>0</v>
      </c>
      <c r="C28" s="151" t="s">
        <v>35</v>
      </c>
      <c r="D28" s="152" t="str">
        <f>IF(C28="Str",'Personal File'!$C$7,IF(C28="Dex",'Personal File'!$C$8,IF(C28="Con",'Personal File'!$C$9,IF(C28="Int",'Personal File'!$C$10,IF(C28="Wis",'Personal File'!$C$11,IF(C28="Cha",'Personal File'!$C$12))))))</f>
        <v>+4</v>
      </c>
      <c r="E28" s="153" t="str">
        <f t="shared" si="4"/>
        <v>Dex (+4)</v>
      </c>
      <c r="F28" s="120" t="s">
        <v>63</v>
      </c>
      <c r="G28" s="120">
        <f t="shared" si="1"/>
        <v>4</v>
      </c>
      <c r="H28" s="80">
        <f t="shared" ca="1" si="5"/>
        <v>12</v>
      </c>
      <c r="I28" s="120">
        <f t="shared" ca="1" si="3"/>
        <v>16</v>
      </c>
      <c r="J28" s="121"/>
    </row>
    <row r="29" spans="1:10" ht="16.5">
      <c r="A29" s="109" t="s">
        <v>105</v>
      </c>
      <c r="B29" s="93">
        <v>0</v>
      </c>
      <c r="C29" s="110" t="s">
        <v>31</v>
      </c>
      <c r="D29" s="111">
        <f>IF(C29="Str",'Personal File'!$C$7,IF(C29="Dex",'Personal File'!$C$8,IF(C29="Con",'Personal File'!$C$9,IF(C29="Int",'Personal File'!$C$10,IF(C29="Wis",'Personal File'!$C$11,IF(C29="Cha",'Personal File'!$C$12))))))</f>
        <v>-1</v>
      </c>
      <c r="E29" s="112" t="str">
        <f t="shared" si="4"/>
        <v>Cha (-1)</v>
      </c>
      <c r="F29" s="98" t="s">
        <v>63</v>
      </c>
      <c r="G29" s="98">
        <f t="shared" si="1"/>
        <v>-1</v>
      </c>
      <c r="H29" s="80">
        <f t="shared" ca="1" si="5"/>
        <v>6</v>
      </c>
      <c r="I29" s="98">
        <f t="shared" ca="1" si="3"/>
        <v>5</v>
      </c>
      <c r="J29" s="99"/>
    </row>
    <row r="30" spans="1:10" ht="16.5">
      <c r="A30" s="154" t="s">
        <v>106</v>
      </c>
      <c r="B30" s="144">
        <v>0</v>
      </c>
      <c r="C30" s="155" t="s">
        <v>34</v>
      </c>
      <c r="D30" s="156" t="str">
        <f>IF(C30="Str",'Personal File'!$C$7,IF(C30="Dex",'Personal File'!$C$8,IF(C30="Con",'Personal File'!$C$9,IF(C30="Int",'Personal File'!$C$10,IF(C30="Wis",'Personal File'!$C$11,IF(C30="Cha",'Personal File'!$C$12))))))</f>
        <v>+2</v>
      </c>
      <c r="E30" s="157" t="str">
        <f t="shared" ref="E30" si="6">CONCATENATE(C30," (",D30,")")</f>
        <v>Wis (+2)</v>
      </c>
      <c r="F30" s="148" t="s">
        <v>63</v>
      </c>
      <c r="G30" s="158">
        <f t="shared" si="1"/>
        <v>2</v>
      </c>
      <c r="H30" s="80">
        <f t="shared" ca="1" si="5"/>
        <v>14</v>
      </c>
      <c r="I30" s="158">
        <f t="shared" ca="1" si="3"/>
        <v>16</v>
      </c>
      <c r="J30" s="149"/>
    </row>
    <row r="31" spans="1:10" ht="16.5">
      <c r="A31" s="101" t="s">
        <v>21</v>
      </c>
      <c r="B31" s="102">
        <v>2</v>
      </c>
      <c r="C31" s="103" t="s">
        <v>35</v>
      </c>
      <c r="D31" s="104" t="str">
        <f>IF(C31="Str",'Personal File'!$C$7,IF(C31="Dex",'Personal File'!$C$8,IF(C31="Con",'Personal File'!$C$9,IF(C31="Int",'Personal File'!$C$10,IF(C31="Wis",'Personal File'!$C$11,IF(C31="Cha",'Personal File'!$C$12))))))</f>
        <v>+4</v>
      </c>
      <c r="E31" s="105" t="str">
        <f t="shared" si="4"/>
        <v>Dex (+4)</v>
      </c>
      <c r="F31" s="106" t="s">
        <v>63</v>
      </c>
      <c r="G31" s="106">
        <f t="shared" si="1"/>
        <v>6</v>
      </c>
      <c r="H31" s="80">
        <f t="shared" ca="1" si="5"/>
        <v>17</v>
      </c>
      <c r="I31" s="106">
        <f t="shared" ca="1" si="3"/>
        <v>23</v>
      </c>
      <c r="J31" s="107"/>
    </row>
    <row r="32" spans="1:10" ht="16.5">
      <c r="A32" s="124" t="s">
        <v>22</v>
      </c>
      <c r="B32" s="102">
        <v>5</v>
      </c>
      <c r="C32" s="125" t="s">
        <v>33</v>
      </c>
      <c r="D32" s="126" t="str">
        <f>IF(C32="Str",'Personal File'!$C$7,IF(C32="Dex",'Personal File'!$C$8,IF(C32="Con",'Personal File'!$C$9,IF(C32="Int",'Personal File'!$C$10,IF(C32="Wis",'Personal File'!$C$11,IF(C32="Cha",'Personal File'!$C$12))))))</f>
        <v>+0</v>
      </c>
      <c r="E32" s="127" t="str">
        <f t="shared" si="4"/>
        <v>Int (+0)</v>
      </c>
      <c r="F32" s="106" t="s">
        <v>63</v>
      </c>
      <c r="G32" s="106">
        <f t="shared" si="1"/>
        <v>5</v>
      </c>
      <c r="H32" s="80">
        <f t="shared" ca="1" si="5"/>
        <v>20</v>
      </c>
      <c r="I32" s="106">
        <f t="shared" ca="1" si="3"/>
        <v>25</v>
      </c>
      <c r="J32" s="107"/>
    </row>
    <row r="33" spans="1:10" ht="16.5">
      <c r="A33" s="135" t="s">
        <v>56</v>
      </c>
      <c r="B33" s="93">
        <v>0</v>
      </c>
      <c r="C33" s="136" t="s">
        <v>34</v>
      </c>
      <c r="D33" s="137" t="str">
        <f>IF(C33="Str",'Personal File'!$C$7,IF(C33="Dex",'Personal File'!$C$8,IF(C33="Con",'Personal File'!$C$9,IF(C33="Int",'Personal File'!$C$10,IF(C33="Wis",'Personal File'!$C$11,IF(C33="Cha",'Personal File'!$C$12))))))</f>
        <v>+2</v>
      </c>
      <c r="E33" s="138" t="str">
        <f t="shared" si="4"/>
        <v>Wis (+2)</v>
      </c>
      <c r="F33" s="98" t="s">
        <v>63</v>
      </c>
      <c r="G33" s="98">
        <f t="shared" si="1"/>
        <v>2</v>
      </c>
      <c r="H33" s="80">
        <f t="shared" ca="1" si="5"/>
        <v>13</v>
      </c>
      <c r="I33" s="98">
        <f t="shared" ca="1" si="3"/>
        <v>15</v>
      </c>
      <c r="J33" s="99"/>
    </row>
    <row r="34" spans="1:10" ht="16.5">
      <c r="A34" s="150" t="s">
        <v>88</v>
      </c>
      <c r="B34" s="116">
        <v>0</v>
      </c>
      <c r="C34" s="151" t="s">
        <v>35</v>
      </c>
      <c r="D34" s="152" t="str">
        <f>IF(C34="Str",'Personal File'!$C$7,IF(C34="Dex",'Personal File'!$C$8,IF(C34="Con",'Personal File'!$C$9,IF(C34="Int",'Personal File'!$C$10,IF(C34="Wis",'Personal File'!$C$11,IF(C34="Cha",'Personal File'!$C$12))))))</f>
        <v>+4</v>
      </c>
      <c r="E34" s="153" t="str">
        <f t="shared" si="4"/>
        <v>Dex (+4)</v>
      </c>
      <c r="F34" s="148" t="s">
        <v>160</v>
      </c>
      <c r="G34" s="120">
        <f t="shared" si="1"/>
        <v>3</v>
      </c>
      <c r="H34" s="80">
        <f t="shared" ca="1" si="5"/>
        <v>15</v>
      </c>
      <c r="I34" s="120">
        <f t="shared" ca="1" si="3"/>
        <v>18</v>
      </c>
      <c r="J34" s="121"/>
    </row>
    <row r="35" spans="1:10" ht="16.5">
      <c r="A35" s="143" t="s">
        <v>87</v>
      </c>
      <c r="B35" s="144">
        <v>0</v>
      </c>
      <c r="C35" s="145" t="s">
        <v>33</v>
      </c>
      <c r="D35" s="146" t="str">
        <f>IF(C35="Str",'Personal File'!$C$7,IF(C35="Dex",'Personal File'!$C$8,IF(C35="Con",'Personal File'!$C$9,IF(C35="Int",'Personal File'!$C$10,IF(C35="Wis",'Personal File'!$C$11,IF(C35="Cha",'Personal File'!$C$12))))))</f>
        <v>+0</v>
      </c>
      <c r="E35" s="147" t="str">
        <f t="shared" si="4"/>
        <v>Int (+0)</v>
      </c>
      <c r="F35" s="148" t="s">
        <v>63</v>
      </c>
      <c r="G35" s="120">
        <f t="shared" si="1"/>
        <v>0</v>
      </c>
      <c r="H35" s="80">
        <f t="shared" ca="1" si="5"/>
        <v>10</v>
      </c>
      <c r="I35" s="120">
        <f t="shared" ca="1" si="3"/>
        <v>10</v>
      </c>
      <c r="J35" s="159"/>
    </row>
    <row r="36" spans="1:10" ht="16.5">
      <c r="A36" s="143" t="s">
        <v>57</v>
      </c>
      <c r="B36" s="144">
        <v>0</v>
      </c>
      <c r="C36" s="145" t="s">
        <v>33</v>
      </c>
      <c r="D36" s="146" t="str">
        <f>IF(C36="Str",'Personal File'!$C$7,IF(C36="Dex",'Personal File'!$C$8,IF(C36="Con",'Personal File'!$C$9,IF(C36="Int",'Personal File'!$C$10,IF(C36="Wis",'Personal File'!$C$11,IF(C36="Cha",'Personal File'!$C$12))))))</f>
        <v>+0</v>
      </c>
      <c r="E36" s="147" t="str">
        <f t="shared" si="4"/>
        <v>Int (+0)</v>
      </c>
      <c r="F36" s="148" t="s">
        <v>63</v>
      </c>
      <c r="G36" s="148">
        <f t="shared" si="1"/>
        <v>0</v>
      </c>
      <c r="H36" s="80">
        <f t="shared" ca="1" si="5"/>
        <v>19</v>
      </c>
      <c r="I36" s="148">
        <f t="shared" ca="1" si="3"/>
        <v>19</v>
      </c>
      <c r="J36" s="159"/>
    </row>
    <row r="37" spans="1:10" ht="16.5">
      <c r="A37" s="295" t="s">
        <v>58</v>
      </c>
      <c r="B37" s="102">
        <v>11</v>
      </c>
      <c r="C37" s="296" t="s">
        <v>34</v>
      </c>
      <c r="D37" s="297" t="str">
        <f>IF(C37="Str",'Personal File'!$C$7,IF(C37="Dex",'Personal File'!$C$8,IF(C37="Con",'Personal File'!$C$9,IF(C37="Int",'Personal File'!$C$10,IF(C37="Wis",'Personal File'!$C$11,IF(C37="Cha",'Personal File'!$C$12))))))</f>
        <v>+2</v>
      </c>
      <c r="E37" s="298" t="str">
        <f t="shared" si="4"/>
        <v>Wis (+2)</v>
      </c>
      <c r="F37" s="106" t="s">
        <v>63</v>
      </c>
      <c r="G37" s="106">
        <f t="shared" si="1"/>
        <v>13</v>
      </c>
      <c r="H37" s="80">
        <f t="shared" ca="1" si="5"/>
        <v>8</v>
      </c>
      <c r="I37" s="106">
        <f t="shared" ca="1" si="3"/>
        <v>21</v>
      </c>
      <c r="J37" s="107"/>
    </row>
    <row r="38" spans="1:10" ht="16.5">
      <c r="A38" s="295" t="s">
        <v>89</v>
      </c>
      <c r="B38" s="102">
        <v>11</v>
      </c>
      <c r="C38" s="296" t="s">
        <v>34</v>
      </c>
      <c r="D38" s="297" t="str">
        <f>IF(C38="Str",'Personal File'!$C$7,IF(C38="Dex",'Personal File'!$C$8,IF(C38="Con",'Personal File'!$C$9,IF(C38="Int",'Personal File'!$C$10,IF(C38="Wis",'Personal File'!$C$11,IF(C38="Cha",'Personal File'!$C$12))))))</f>
        <v>+2</v>
      </c>
      <c r="E38" s="298" t="str">
        <f t="shared" si="4"/>
        <v>Wis (+2)</v>
      </c>
      <c r="F38" s="106" t="s">
        <v>63</v>
      </c>
      <c r="G38" s="106">
        <f t="shared" si="1"/>
        <v>13</v>
      </c>
      <c r="H38" s="80">
        <f t="shared" ca="1" si="5"/>
        <v>7</v>
      </c>
      <c r="I38" s="106">
        <f t="shared" ca="1" si="3"/>
        <v>20</v>
      </c>
      <c r="J38" s="299" t="s">
        <v>117</v>
      </c>
    </row>
    <row r="39" spans="1:10" ht="16.5">
      <c r="A39" s="322" t="s">
        <v>23</v>
      </c>
      <c r="B39" s="102">
        <v>1</v>
      </c>
      <c r="C39" s="323" t="s">
        <v>36</v>
      </c>
      <c r="D39" s="324" t="str">
        <f>IF(C39="Str",'Personal File'!$C$7,IF(C39="Dex",'Personal File'!$C$8,IF(C39="Con",'Personal File'!$C$9,IF(C39="Int",'Personal File'!$C$10,IF(C39="Wis",'Personal File'!$C$11,IF(C39="Cha",'Personal File'!$C$12))))))</f>
        <v>+0</v>
      </c>
      <c r="E39" s="325" t="str">
        <f t="shared" si="4"/>
        <v>Str (+0)</v>
      </c>
      <c r="F39" s="106" t="s">
        <v>63</v>
      </c>
      <c r="G39" s="106">
        <f t="shared" si="1"/>
        <v>1</v>
      </c>
      <c r="H39" s="80">
        <f t="shared" ca="1" si="5"/>
        <v>15</v>
      </c>
      <c r="I39" s="106">
        <f t="shared" ca="1" si="3"/>
        <v>16</v>
      </c>
      <c r="J39" s="299"/>
    </row>
    <row r="40" spans="1:10" ht="16.5">
      <c r="A40" s="101" t="s">
        <v>59</v>
      </c>
      <c r="B40" s="102">
        <v>11</v>
      </c>
      <c r="C40" s="103" t="s">
        <v>35</v>
      </c>
      <c r="D40" s="104" t="str">
        <f>IF(C40="Str",'Personal File'!$C$7,IF(C40="Dex",'Personal File'!$C$8,IF(C40="Con",'Personal File'!$C$9,IF(C40="Int",'Personal File'!$C$10,IF(C40="Wis",'Personal File'!$C$11,IF(C40="Cha",'Personal File'!$C$12))))))</f>
        <v>+4</v>
      </c>
      <c r="E40" s="105" t="str">
        <f t="shared" si="4"/>
        <v>Dex (+4)</v>
      </c>
      <c r="F40" s="106" t="s">
        <v>160</v>
      </c>
      <c r="G40" s="106">
        <f t="shared" si="1"/>
        <v>14</v>
      </c>
      <c r="H40" s="80">
        <f t="shared" ca="1" si="5"/>
        <v>8</v>
      </c>
      <c r="I40" s="106">
        <f t="shared" ca="1" si="3"/>
        <v>22</v>
      </c>
      <c r="J40" s="107"/>
    </row>
    <row r="41" spans="1:10" ht="16.5">
      <c r="A41" s="160" t="s">
        <v>60</v>
      </c>
      <c r="B41" s="116">
        <v>0</v>
      </c>
      <c r="C41" s="161" t="s">
        <v>31</v>
      </c>
      <c r="D41" s="162">
        <f>IF(C41="Str",'Personal File'!$C$7,IF(C41="Dex",'Personal File'!$C$8,IF(C41="Con",'Personal File'!$C$9,IF(C41="Int",'Personal File'!$C$10,IF(C41="Wis",'Personal File'!$C$11,IF(C41="Cha",'Personal File'!$C$12))))))</f>
        <v>-1</v>
      </c>
      <c r="E41" s="163" t="str">
        <f t="shared" si="4"/>
        <v>Cha (-1)</v>
      </c>
      <c r="F41" s="120" t="s">
        <v>63</v>
      </c>
      <c r="G41" s="120">
        <f t="shared" si="1"/>
        <v>-1</v>
      </c>
      <c r="H41" s="80">
        <f t="shared" ca="1" si="5"/>
        <v>9</v>
      </c>
      <c r="I41" s="120">
        <f t="shared" ca="1" si="3"/>
        <v>8</v>
      </c>
      <c r="J41" s="121"/>
    </row>
    <row r="42" spans="1:10" ht="17.25" thickBot="1">
      <c r="A42" s="327" t="s">
        <v>61</v>
      </c>
      <c r="B42" s="328">
        <v>2</v>
      </c>
      <c r="C42" s="329" t="s">
        <v>35</v>
      </c>
      <c r="D42" s="330" t="str">
        <f>IF(C42="Str",'Personal File'!$C$7,IF(C42="Dex",'Personal File'!$C$8,IF(C42="Con",'Personal File'!$C$9,IF(C42="Int",'Personal File'!$C$10,IF(C42="Wis",'Personal File'!$C$11,IF(C42="Cha",'Personal File'!$C$12))))))</f>
        <v>+4</v>
      </c>
      <c r="E42" s="331" t="str">
        <f t="shared" si="4"/>
        <v>Dex (+4)</v>
      </c>
      <c r="F42" s="332" t="s">
        <v>63</v>
      </c>
      <c r="G42" s="332">
        <f t="shared" si="1"/>
        <v>6</v>
      </c>
      <c r="H42" s="164">
        <f t="shared" ca="1" si="5"/>
        <v>14</v>
      </c>
      <c r="I42" s="332">
        <f t="shared" ca="1" si="3"/>
        <v>20</v>
      </c>
      <c r="J42" s="333"/>
    </row>
    <row r="43" spans="1:10" ht="16.5" thickTop="1">
      <c r="A43" s="165"/>
      <c r="B43" s="165">
        <f>SUM(B6:B42)</f>
        <v>99</v>
      </c>
      <c r="E43" s="165">
        <f>SUM(E44:E52)</f>
        <v>99</v>
      </c>
      <c r="F43" s="166" t="s">
        <v>68</v>
      </c>
    </row>
    <row r="44" spans="1:10">
      <c r="B44" s="165"/>
      <c r="E44" s="165">
        <v>32</v>
      </c>
      <c r="F44" s="168" t="s">
        <v>136</v>
      </c>
    </row>
    <row r="45" spans="1:10">
      <c r="E45" s="165">
        <v>8</v>
      </c>
      <c r="F45" s="168" t="s">
        <v>137</v>
      </c>
    </row>
    <row r="46" spans="1:10">
      <c r="E46" s="165">
        <v>8</v>
      </c>
      <c r="F46" s="168" t="s">
        <v>138</v>
      </c>
    </row>
    <row r="47" spans="1:10">
      <c r="E47" s="165">
        <v>8</v>
      </c>
      <c r="F47" s="168" t="s">
        <v>139</v>
      </c>
    </row>
    <row r="48" spans="1:10">
      <c r="E48" s="165">
        <v>8</v>
      </c>
      <c r="F48" s="168" t="s">
        <v>140</v>
      </c>
    </row>
    <row r="49" spans="5:6">
      <c r="E49" s="165">
        <v>8</v>
      </c>
      <c r="F49" s="168" t="s">
        <v>141</v>
      </c>
    </row>
    <row r="50" spans="5:6">
      <c r="E50" s="165">
        <v>8</v>
      </c>
      <c r="F50" s="168" t="s">
        <v>172</v>
      </c>
    </row>
    <row r="51" spans="5:6">
      <c r="E51" s="165">
        <v>8</v>
      </c>
      <c r="F51" s="168" t="s">
        <v>173</v>
      </c>
    </row>
    <row r="52" spans="5:6">
      <c r="E52" s="165">
        <f>3+'Personal File'!E3</f>
        <v>11</v>
      </c>
      <c r="F52" s="168" t="s">
        <v>115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workbookViewId="0"/>
  </sheetViews>
  <sheetFormatPr defaultColWidth="13" defaultRowHeight="16.5"/>
  <cols>
    <col min="1" max="1" width="34" style="175" bestFit="1" customWidth="1"/>
    <col min="2" max="2" width="1.875" style="179" customWidth="1"/>
    <col min="3" max="3" width="20.625" style="170" bestFit="1" customWidth="1"/>
    <col min="4" max="4" width="17.75" style="171" bestFit="1" customWidth="1"/>
    <col min="5" max="16384" width="13" style="170"/>
  </cols>
  <sheetData>
    <row r="1" spans="1:3" ht="24.75" thickTop="1" thickBot="1">
      <c r="A1" s="169" t="s">
        <v>96</v>
      </c>
      <c r="B1" s="170"/>
      <c r="C1" s="169" t="s">
        <v>92</v>
      </c>
    </row>
    <row r="2" spans="1:3">
      <c r="A2" s="173" t="s">
        <v>156</v>
      </c>
      <c r="B2" s="170"/>
      <c r="C2" s="172" t="s">
        <v>167</v>
      </c>
    </row>
    <row r="3" spans="1:3">
      <c r="A3" s="173" t="s">
        <v>157</v>
      </c>
      <c r="B3" s="170"/>
      <c r="C3" s="178" t="s">
        <v>114</v>
      </c>
    </row>
    <row r="4" spans="1:3">
      <c r="A4" s="174" t="s">
        <v>158</v>
      </c>
      <c r="B4" s="170"/>
      <c r="C4" s="172" t="s">
        <v>142</v>
      </c>
    </row>
    <row r="5" spans="1:3">
      <c r="A5" s="174" t="s">
        <v>177</v>
      </c>
      <c r="B5" s="170"/>
      <c r="C5" s="172" t="s">
        <v>143</v>
      </c>
    </row>
    <row r="6" spans="1:3">
      <c r="A6" s="174" t="s">
        <v>150</v>
      </c>
      <c r="B6" s="170"/>
      <c r="C6" s="176" t="s">
        <v>144</v>
      </c>
    </row>
    <row r="7" spans="1:3">
      <c r="A7" s="174" t="s">
        <v>183</v>
      </c>
      <c r="B7" s="170"/>
      <c r="C7" s="178" t="s">
        <v>145</v>
      </c>
    </row>
    <row r="8" spans="1:3" ht="17.25" thickBot="1">
      <c r="A8" s="335" t="s">
        <v>176</v>
      </c>
      <c r="B8" s="170"/>
      <c r="C8" s="178" t="s">
        <v>175</v>
      </c>
    </row>
    <row r="9" spans="1:3" ht="18" thickTop="1" thickBot="1">
      <c r="B9" s="170"/>
      <c r="C9" s="300" t="s">
        <v>148</v>
      </c>
    </row>
    <row r="10" spans="1:3" ht="24.75" thickTop="1" thickBot="1">
      <c r="A10" s="9" t="s">
        <v>94</v>
      </c>
      <c r="B10" s="170"/>
      <c r="C10" s="301" t="s">
        <v>146</v>
      </c>
    </row>
    <row r="11" spans="1:3" ht="17.25" thickBot="1">
      <c r="A11" s="302" t="s">
        <v>151</v>
      </c>
      <c r="B11" s="170"/>
      <c r="C11" s="334" t="s">
        <v>147</v>
      </c>
    </row>
    <row r="12" spans="1:3" ht="18" thickTop="1" thickBot="1">
      <c r="A12" s="177" t="s">
        <v>152</v>
      </c>
      <c r="B12" s="170"/>
    </row>
    <row r="13" spans="1:3" ht="24.75" thickTop="1" thickBot="1">
      <c r="C13" s="10" t="s">
        <v>78</v>
      </c>
    </row>
    <row r="14" spans="1:3" ht="17.25" thickBot="1">
      <c r="C14" s="180" t="s">
        <v>169</v>
      </c>
    </row>
    <row r="15"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showGridLines="0" workbookViewId="0"/>
  </sheetViews>
  <sheetFormatPr defaultColWidth="13" defaultRowHeight="15.75"/>
  <cols>
    <col min="1" max="1" width="25.875" style="191" bestFit="1" customWidth="1"/>
    <col min="2" max="2" width="8.625" style="191" customWidth="1"/>
    <col min="3" max="3" width="6.125" style="191" customWidth="1"/>
    <col min="4" max="4" width="6.25" style="191" bestFit="1" customWidth="1"/>
    <col min="5" max="6" width="8" style="191" bestFit="1" customWidth="1"/>
    <col min="7" max="7" width="4.5" style="191" bestFit="1" customWidth="1"/>
    <col min="8" max="8" width="6.125" style="191" bestFit="1" customWidth="1"/>
    <col min="9" max="9" width="5.5" style="191" bestFit="1" customWidth="1"/>
    <col min="10" max="10" width="6.25" style="191" bestFit="1" customWidth="1"/>
    <col min="11" max="11" width="21.875" style="191" bestFit="1" customWidth="1"/>
    <col min="12" max="12" width="2.375" style="26" customWidth="1"/>
    <col min="13" max="13" width="6.375" style="26" bestFit="1" customWidth="1"/>
    <col min="14" max="14" width="7.75" style="191" bestFit="1" customWidth="1"/>
    <col min="15" max="16384" width="13" style="26"/>
  </cols>
  <sheetData>
    <row r="1" spans="1:14" ht="24" thickBot="1">
      <c r="A1" s="181" t="s">
        <v>24</v>
      </c>
      <c r="B1" s="181"/>
      <c r="C1" s="181"/>
      <c r="D1" s="181"/>
      <c r="E1" s="181"/>
      <c r="F1" s="181"/>
      <c r="G1" s="181"/>
      <c r="H1" s="181"/>
      <c r="I1" s="181"/>
      <c r="J1" s="181"/>
      <c r="K1" s="181"/>
    </row>
    <row r="2" spans="1:14" ht="17.25" thickTop="1" thickBot="1">
      <c r="A2" s="182" t="s">
        <v>5</v>
      </c>
      <c r="B2" s="183" t="s">
        <v>6</v>
      </c>
      <c r="C2" s="183" t="s">
        <v>26</v>
      </c>
      <c r="D2" s="183" t="s">
        <v>27</v>
      </c>
      <c r="E2" s="184" t="s">
        <v>69</v>
      </c>
      <c r="F2" s="183" t="s">
        <v>25</v>
      </c>
      <c r="G2" s="183" t="s">
        <v>28</v>
      </c>
      <c r="H2" s="185" t="s">
        <v>95</v>
      </c>
      <c r="I2" s="186" t="s">
        <v>98</v>
      </c>
      <c r="J2" s="187" t="s">
        <v>84</v>
      </c>
      <c r="K2" s="188" t="s">
        <v>82</v>
      </c>
      <c r="M2" s="189" t="s">
        <v>122</v>
      </c>
    </row>
    <row r="3" spans="1:14">
      <c r="A3" s="338" t="s">
        <v>130</v>
      </c>
      <c r="B3" s="339" t="s">
        <v>97</v>
      </c>
      <c r="C3" s="340" t="str">
        <f>'Personal File'!$C$7</f>
        <v>+0</v>
      </c>
      <c r="D3" s="17" t="s">
        <v>112</v>
      </c>
      <c r="E3" s="17" t="s">
        <v>127</v>
      </c>
      <c r="F3" s="241" t="s">
        <v>113</v>
      </c>
      <c r="G3" s="342">
        <v>2</v>
      </c>
      <c r="H3" s="343" t="str">
        <f>CONCATENATE("+",RIGHT('Personal File'!$B$5,1)+RIGHT('Personal File'!$C$8)+D3)</f>
        <v>+8</v>
      </c>
      <c r="I3" s="22">
        <f ca="1">RANDBETWEEN(1,20)</f>
        <v>7</v>
      </c>
      <c r="J3" s="345">
        <f ca="1">(I3+H3)</f>
        <v>15</v>
      </c>
      <c r="K3" s="346"/>
      <c r="M3" s="24">
        <v>10</v>
      </c>
      <c r="N3" s="210"/>
    </row>
    <row r="4" spans="1:14">
      <c r="A4" s="23" t="s">
        <v>126</v>
      </c>
      <c r="B4" s="15" t="s">
        <v>118</v>
      </c>
      <c r="C4" s="16" t="str">
        <f>'Personal File'!$C$7</f>
        <v>+0</v>
      </c>
      <c r="D4" s="17" t="s">
        <v>112</v>
      </c>
      <c r="E4" s="18" t="s">
        <v>127</v>
      </c>
      <c r="F4" s="19" t="s">
        <v>128</v>
      </c>
      <c r="G4" s="20">
        <v>1</v>
      </c>
      <c r="H4" s="21" t="str">
        <f>CONCATENATE("+",RIGHT('Personal File'!$B$5,1)+RIGHT('Personal File'!$C$8)+D4)</f>
        <v>+8</v>
      </c>
      <c r="I4" s="22">
        <f ca="1">RANDBETWEEN(1,20)</f>
        <v>10</v>
      </c>
      <c r="J4" s="273">
        <f ca="1">(I4+H4)</f>
        <v>18</v>
      </c>
      <c r="K4" s="190"/>
      <c r="M4" s="24">
        <v>2</v>
      </c>
      <c r="N4" s="210"/>
    </row>
    <row r="5" spans="1:14">
      <c r="A5" s="23" t="s">
        <v>184</v>
      </c>
      <c r="B5" s="15" t="s">
        <v>97</v>
      </c>
      <c r="C5" s="16" t="str">
        <f>'Personal File'!$C$7</f>
        <v>+0</v>
      </c>
      <c r="D5" s="17" t="s">
        <v>116</v>
      </c>
      <c r="E5" s="18" t="s">
        <v>129</v>
      </c>
      <c r="F5" s="19" t="s">
        <v>119</v>
      </c>
      <c r="G5" s="20">
        <f>2*3</f>
        <v>6</v>
      </c>
      <c r="H5" s="21" t="str">
        <f>CONCATENATE("+",RIGHT('Personal File'!$B$5,1)+RIGHT('Personal File'!$C$8)+D5)</f>
        <v>+9</v>
      </c>
      <c r="I5" s="22">
        <f ca="1">RANDBETWEEN(1,20)</f>
        <v>19</v>
      </c>
      <c r="J5" s="273">
        <f ca="1">(I5+H5)</f>
        <v>28</v>
      </c>
      <c r="K5" s="190"/>
      <c r="M5" s="24">
        <f>2*306</f>
        <v>612</v>
      </c>
      <c r="N5" s="210"/>
    </row>
    <row r="6" spans="1:14" ht="16.5" thickBot="1">
      <c r="A6" s="276" t="s">
        <v>185</v>
      </c>
      <c r="B6" s="277" t="s">
        <v>164</v>
      </c>
      <c r="C6" s="341" t="s">
        <v>164</v>
      </c>
      <c r="D6" s="341">
        <v>0</v>
      </c>
      <c r="E6" s="341" t="s">
        <v>164</v>
      </c>
      <c r="F6" s="341" t="s">
        <v>164</v>
      </c>
      <c r="G6" s="254"/>
      <c r="H6" s="344" t="str">
        <f>CONCATENATE("+",RIGHT('Personal File'!$B$5,1)+RIGHT('Personal File'!$C$8)+D6)</f>
        <v>+8</v>
      </c>
      <c r="I6" s="14">
        <f ca="1">RANDBETWEEN(1,20)</f>
        <v>9</v>
      </c>
      <c r="J6" s="316">
        <f ca="1">(I6+H6)</f>
        <v>17</v>
      </c>
      <c r="K6" s="347"/>
      <c r="M6" s="25">
        <v>0</v>
      </c>
      <c r="N6" s="210"/>
    </row>
    <row r="7" spans="1:14" ht="6" customHeight="1" thickTop="1" thickBot="1">
      <c r="M7" s="191"/>
    </row>
    <row r="8" spans="1:14" ht="17.25" thickTop="1" thickBot="1">
      <c r="A8" s="182" t="s">
        <v>8</v>
      </c>
      <c r="B8" s="183" t="s">
        <v>9</v>
      </c>
      <c r="C8" s="183" t="s">
        <v>26</v>
      </c>
      <c r="D8" s="183" t="s">
        <v>27</v>
      </c>
      <c r="E8" s="184" t="s">
        <v>69</v>
      </c>
      <c r="F8" s="183" t="s">
        <v>10</v>
      </c>
      <c r="G8" s="183" t="s">
        <v>28</v>
      </c>
      <c r="H8" s="185" t="s">
        <v>95</v>
      </c>
      <c r="I8" s="186" t="s">
        <v>98</v>
      </c>
      <c r="J8" s="185" t="s">
        <v>84</v>
      </c>
      <c r="K8" s="188" t="s">
        <v>82</v>
      </c>
      <c r="M8" s="189" t="s">
        <v>122</v>
      </c>
    </row>
    <row r="9" spans="1:14">
      <c r="A9" s="23" t="s">
        <v>181</v>
      </c>
      <c r="B9" s="256" t="s">
        <v>153</v>
      </c>
      <c r="C9" s="317" t="s">
        <v>182</v>
      </c>
      <c r="D9" s="261" t="s">
        <v>116</v>
      </c>
      <c r="E9" s="318" t="s">
        <v>129</v>
      </c>
      <c r="F9" s="261" t="s">
        <v>168</v>
      </c>
      <c r="G9" s="250">
        <v>3</v>
      </c>
      <c r="H9" s="250" t="str">
        <f>CONCATENATE("+",RIGHT('Personal File'!$B$5,1)+RIGHT('Personal File'!$C$8)+D9)</f>
        <v>+9</v>
      </c>
      <c r="I9" s="22">
        <f t="shared" ref="I9" ca="1" si="0">RANDBETWEEN(1,20)</f>
        <v>17</v>
      </c>
      <c r="J9" s="319">
        <f t="shared" ref="J9" ca="1" si="1">(I9+H9)</f>
        <v>26</v>
      </c>
      <c r="K9" s="320" t="s">
        <v>186</v>
      </c>
      <c r="L9" s="274"/>
      <c r="M9" s="275">
        <v>2375</v>
      </c>
      <c r="N9" s="210"/>
    </row>
    <row r="10" spans="1:14" ht="16.5" thickBot="1">
      <c r="A10" s="11"/>
      <c r="B10" s="12"/>
      <c r="C10" s="251"/>
      <c r="D10" s="252"/>
      <c r="E10" s="12"/>
      <c r="F10" s="252"/>
      <c r="G10" s="253"/>
      <c r="H10" s="315"/>
      <c r="I10" s="14"/>
      <c r="J10" s="316"/>
      <c r="K10" s="336"/>
      <c r="M10" s="192"/>
      <c r="N10" s="210"/>
    </row>
    <row r="11" spans="1:14" ht="6" customHeight="1" thickTop="1" thickBot="1">
      <c r="D11" s="193"/>
      <c r="E11" s="193"/>
      <c r="G11" s="194"/>
      <c r="H11" s="194"/>
      <c r="I11" s="194"/>
      <c r="J11" s="194"/>
      <c r="M11" s="194"/>
    </row>
    <row r="12" spans="1:14" ht="17.25" thickTop="1" thickBot="1">
      <c r="A12" s="182" t="s">
        <v>73</v>
      </c>
      <c r="B12" s="183" t="s">
        <v>18</v>
      </c>
      <c r="C12" s="183" t="s">
        <v>35</v>
      </c>
      <c r="D12" s="183" t="s">
        <v>84</v>
      </c>
      <c r="E12" s="183" t="s">
        <v>85</v>
      </c>
      <c r="F12" s="183" t="s">
        <v>86</v>
      </c>
      <c r="G12" s="183" t="s">
        <v>28</v>
      </c>
      <c r="H12" s="195" t="s">
        <v>82</v>
      </c>
      <c r="I12" s="196"/>
      <c r="J12" s="196"/>
      <c r="K12" s="197"/>
      <c r="M12" s="189" t="s">
        <v>122</v>
      </c>
    </row>
    <row r="13" spans="1:14">
      <c r="A13" s="255" t="s">
        <v>135</v>
      </c>
      <c r="B13" s="256">
        <v>3</v>
      </c>
      <c r="C13" s="256">
        <v>6</v>
      </c>
      <c r="D13" s="256">
        <v>-1</v>
      </c>
      <c r="E13" s="257">
        <v>0.15</v>
      </c>
      <c r="F13" s="256" t="s">
        <v>101</v>
      </c>
      <c r="G13" s="250">
        <v>5</v>
      </c>
      <c r="H13" s="259" t="s">
        <v>155</v>
      </c>
      <c r="I13" s="198"/>
      <c r="J13" s="198"/>
      <c r="K13" s="199"/>
      <c r="M13" s="275">
        <v>35</v>
      </c>
      <c r="N13" s="210"/>
    </row>
    <row r="14" spans="1:14">
      <c r="A14" s="308" t="s">
        <v>165</v>
      </c>
      <c r="B14" s="309">
        <v>1</v>
      </c>
      <c r="C14" s="309" t="s">
        <v>164</v>
      </c>
      <c r="D14" s="309" t="s">
        <v>164</v>
      </c>
      <c r="E14" s="310" t="s">
        <v>164</v>
      </c>
      <c r="F14" s="309" t="s">
        <v>164</v>
      </c>
      <c r="G14" s="311">
        <v>0</v>
      </c>
      <c r="H14" s="312"/>
      <c r="I14" s="313"/>
      <c r="J14" s="313"/>
      <c r="K14" s="314"/>
      <c r="M14" s="222">
        <v>1000</v>
      </c>
      <c r="N14" s="210"/>
    </row>
    <row r="15" spans="1:14" ht="16.5" thickBot="1">
      <c r="A15" s="276" t="s">
        <v>163</v>
      </c>
      <c r="B15" s="277">
        <v>1</v>
      </c>
      <c r="C15" s="278" t="s">
        <v>164</v>
      </c>
      <c r="D15" s="277" t="s">
        <v>164</v>
      </c>
      <c r="E15" s="279" t="s">
        <v>164</v>
      </c>
      <c r="F15" s="277" t="s">
        <v>164</v>
      </c>
      <c r="G15" s="254">
        <v>0</v>
      </c>
      <c r="H15" s="280"/>
      <c r="I15" s="281"/>
      <c r="J15" s="281"/>
      <c r="K15" s="200"/>
      <c r="L15" s="274"/>
      <c r="M15" s="201">
        <v>1000</v>
      </c>
      <c r="N15" s="210"/>
    </row>
    <row r="16" spans="1:14" ht="6.75" customHeight="1" thickTop="1" thickBot="1">
      <c r="M16" s="191"/>
    </row>
    <row r="17" spans="1:14" ht="17.25" thickTop="1" thickBot="1">
      <c r="A17" s="202"/>
      <c r="B17" s="194"/>
      <c r="C17" s="203" t="s">
        <v>74</v>
      </c>
      <c r="D17" s="196"/>
      <c r="E17" s="204"/>
      <c r="F17" s="195" t="s">
        <v>7</v>
      </c>
      <c r="G17" s="183" t="s">
        <v>28</v>
      </c>
      <c r="H17" s="185" t="s">
        <v>95</v>
      </c>
      <c r="I17" s="195" t="s">
        <v>82</v>
      </c>
      <c r="J17" s="196"/>
      <c r="K17" s="197"/>
      <c r="M17" s="189" t="s">
        <v>122</v>
      </c>
    </row>
    <row r="18" spans="1:14">
      <c r="A18" s="202"/>
      <c r="B18" s="194"/>
      <c r="C18" s="205" t="s">
        <v>154</v>
      </c>
      <c r="D18" s="206"/>
      <c r="E18" s="267"/>
      <c r="F18" s="260">
        <v>100</v>
      </c>
      <c r="G18" s="250">
        <f t="shared" ref="G18" si="2">(F18*3)/20</f>
        <v>15</v>
      </c>
      <c r="H18" s="261" t="s">
        <v>63</v>
      </c>
      <c r="I18" s="262"/>
      <c r="J18" s="207"/>
      <c r="K18" s="208"/>
      <c r="L18" s="350"/>
      <c r="M18" s="209">
        <f t="shared" ref="M18" si="3">(L18*3)/20</f>
        <v>0</v>
      </c>
      <c r="N18" s="210"/>
    </row>
    <row r="19" spans="1:14">
      <c r="A19" s="202"/>
      <c r="B19" s="194"/>
      <c r="C19" s="351" t="s">
        <v>178</v>
      </c>
      <c r="D19" s="352"/>
      <c r="E19" s="353"/>
      <c r="F19" s="354">
        <v>1</v>
      </c>
      <c r="G19" s="20">
        <v>1</v>
      </c>
      <c r="H19" s="355" t="s">
        <v>63</v>
      </c>
      <c r="I19" s="264"/>
      <c r="J19" s="356"/>
      <c r="K19" s="357"/>
      <c r="L19" s="358"/>
      <c r="M19" s="24">
        <v>1800</v>
      </c>
      <c r="N19" s="210"/>
    </row>
    <row r="20" spans="1:14">
      <c r="A20" s="202"/>
      <c r="B20" s="194"/>
      <c r="C20" s="351" t="s">
        <v>193</v>
      </c>
      <c r="D20" s="352"/>
      <c r="E20" s="353"/>
      <c r="F20" s="354">
        <v>25</v>
      </c>
      <c r="G20" s="20">
        <v>1</v>
      </c>
      <c r="H20" s="355" t="s">
        <v>63</v>
      </c>
      <c r="I20" s="264"/>
      <c r="J20" s="356"/>
      <c r="K20" s="357"/>
      <c r="L20" s="358"/>
      <c r="M20" s="24"/>
      <c r="N20" s="210"/>
    </row>
    <row r="21" spans="1:14">
      <c r="A21" s="202"/>
      <c r="B21" s="194"/>
      <c r="C21" s="351" t="s">
        <v>192</v>
      </c>
      <c r="D21" s="352"/>
      <c r="E21" s="353"/>
      <c r="F21" s="354">
        <v>25</v>
      </c>
      <c r="G21" s="20">
        <v>1</v>
      </c>
      <c r="H21" s="355" t="s">
        <v>63</v>
      </c>
      <c r="I21" s="264"/>
      <c r="J21" s="356"/>
      <c r="K21" s="357"/>
      <c r="L21" s="358"/>
      <c r="M21" s="24">
        <v>1800</v>
      </c>
      <c r="N21" s="210"/>
    </row>
    <row r="22" spans="1:14" ht="16.5" thickBot="1">
      <c r="A22" s="210"/>
      <c r="C22" s="211" t="s">
        <v>170</v>
      </c>
      <c r="D22" s="212"/>
      <c r="E22" s="306"/>
      <c r="F22" s="321">
        <v>20</v>
      </c>
      <c r="G22" s="254">
        <f>(F22*3)/20</f>
        <v>3</v>
      </c>
      <c r="H22" s="258" t="s">
        <v>63</v>
      </c>
      <c r="I22" s="263" t="s">
        <v>171</v>
      </c>
      <c r="J22" s="213"/>
      <c r="K22" s="214"/>
      <c r="L22" s="359"/>
      <c r="M22" s="201">
        <v>0</v>
      </c>
      <c r="N22" s="210"/>
    </row>
    <row r="23" spans="1:14" ht="17.25" thickTop="1" thickBot="1"/>
    <row r="24" spans="1:14" ht="17.25" thickTop="1" thickBot="1">
      <c r="C24" s="203" t="s">
        <v>107</v>
      </c>
      <c r="D24" s="196"/>
      <c r="E24" s="196"/>
      <c r="F24" s="196"/>
      <c r="G24" s="215" t="s">
        <v>7</v>
      </c>
      <c r="H24" s="215" t="s">
        <v>4</v>
      </c>
      <c r="I24" s="215" t="s">
        <v>108</v>
      </c>
      <c r="J24" s="195" t="s">
        <v>82</v>
      </c>
      <c r="K24" s="197"/>
      <c r="M24" s="189" t="s">
        <v>122</v>
      </c>
    </row>
    <row r="25" spans="1:14">
      <c r="C25" s="216" t="s">
        <v>161</v>
      </c>
      <c r="D25" s="217"/>
      <c r="E25" s="217"/>
      <c r="F25" s="304"/>
      <c r="G25" s="265">
        <v>7</v>
      </c>
      <c r="H25" s="256">
        <v>1</v>
      </c>
      <c r="I25" s="256">
        <v>1</v>
      </c>
      <c r="J25" s="262"/>
      <c r="K25" s="218"/>
      <c r="M25" s="209">
        <f>25*G25</f>
        <v>175</v>
      </c>
      <c r="N25" s="210"/>
    </row>
    <row r="26" spans="1:14">
      <c r="C26" s="219" t="s">
        <v>187</v>
      </c>
      <c r="D26" s="220"/>
      <c r="E26" s="220"/>
      <c r="F26" s="305"/>
      <c r="G26" s="266">
        <v>3</v>
      </c>
      <c r="H26" s="15">
        <v>2</v>
      </c>
      <c r="I26" s="15">
        <v>4</v>
      </c>
      <c r="J26" s="264"/>
      <c r="K26" s="221"/>
      <c r="M26" s="222" t="s">
        <v>191</v>
      </c>
      <c r="N26" s="210"/>
    </row>
    <row r="27" spans="1:14" ht="16.5" thickBot="1">
      <c r="C27" s="283" t="s">
        <v>188</v>
      </c>
      <c r="D27" s="212"/>
      <c r="E27" s="212"/>
      <c r="F27" s="306"/>
      <c r="G27" s="284" t="s">
        <v>116</v>
      </c>
      <c r="H27" s="258" t="s">
        <v>189</v>
      </c>
      <c r="I27" s="258" t="s">
        <v>190</v>
      </c>
      <c r="J27" s="263"/>
      <c r="K27" s="200"/>
      <c r="M27" s="192" t="s">
        <v>191</v>
      </c>
      <c r="N27" s="210"/>
    </row>
    <row r="28" spans="1:14" ht="16.5" thickTop="1"/>
    <row r="29" spans="1:14">
      <c r="K29" s="69" t="s">
        <v>123</v>
      </c>
      <c r="M29" s="223">
        <f>SUM(M3:M27,Equipment!B3:B13)</f>
        <v>8818</v>
      </c>
    </row>
  </sheetData>
  <sortState ref="A3:K6">
    <sortCondition ref="A3:A6"/>
  </sortState>
  <phoneticPr fontId="0" type="noConversion"/>
  <conditionalFormatting sqref="B15">
    <cfRule type="cellIs" dxfId="10" priority="39" operator="equal">
      <formula>2</formula>
    </cfRule>
  </conditionalFormatting>
  <conditionalFormatting sqref="I6">
    <cfRule type="cellIs" dxfId="9" priority="35" operator="equal">
      <formula>20</formula>
    </cfRule>
    <cfRule type="cellIs" dxfId="8" priority="36" operator="equal">
      <formula>1</formula>
    </cfRule>
  </conditionalFormatting>
  <conditionalFormatting sqref="I10">
    <cfRule type="cellIs" dxfId="7" priority="33" operator="equal">
      <formula>20</formula>
    </cfRule>
    <cfRule type="cellIs" dxfId="6" priority="34" operator="equal">
      <formula>1</formula>
    </cfRule>
  </conditionalFormatting>
  <conditionalFormatting sqref="I3:I4">
    <cfRule type="cellIs" dxfId="5" priority="13" operator="equal">
      <formula>20</formula>
    </cfRule>
    <cfRule type="cellIs" dxfId="4" priority="14" operator="equal">
      <formula>1</formula>
    </cfRule>
  </conditionalFormatting>
  <conditionalFormatting sqref="I5">
    <cfRule type="cellIs" dxfId="3" priority="7" operator="equal">
      <formula>20</formula>
    </cfRule>
    <cfRule type="cellIs" dxfId="2" priority="8" operator="equal">
      <formula>1</formula>
    </cfRule>
  </conditionalFormatting>
  <conditionalFormatting sqref="I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showGridLines="0" workbookViewId="0"/>
  </sheetViews>
  <sheetFormatPr defaultColWidth="13" defaultRowHeight="15.75"/>
  <cols>
    <col min="1" max="1" width="28.125" style="191" bestFit="1" customWidth="1"/>
    <col min="2" max="2" width="4.5" style="191" bestFit="1" customWidth="1"/>
    <col min="3" max="3" width="5.625" style="194" bestFit="1" customWidth="1"/>
    <col min="4" max="5" width="26.625" style="26" customWidth="1"/>
    <col min="6" max="6" width="1.75" style="191" bestFit="1" customWidth="1"/>
    <col min="7" max="7" width="6.375" style="26" bestFit="1" customWidth="1"/>
    <col min="8" max="16384" width="13" style="26"/>
  </cols>
  <sheetData>
    <row r="1" spans="1:7" ht="24" thickBot="1">
      <c r="A1" s="181" t="s">
        <v>79</v>
      </c>
      <c r="B1" s="181"/>
      <c r="C1" s="224"/>
      <c r="D1" s="181"/>
      <c r="E1" s="181"/>
    </row>
    <row r="2" spans="1:7" s="191" customFormat="1" ht="17.25" thickTop="1" thickBot="1">
      <c r="A2" s="225" t="s">
        <v>80</v>
      </c>
      <c r="B2" s="225" t="s">
        <v>7</v>
      </c>
      <c r="C2" s="226" t="s">
        <v>28</v>
      </c>
      <c r="D2" s="227" t="s">
        <v>81</v>
      </c>
      <c r="E2" s="228" t="s">
        <v>82</v>
      </c>
      <c r="G2" s="271" t="s">
        <v>122</v>
      </c>
    </row>
    <row r="3" spans="1:7">
      <c r="A3" s="229" t="s">
        <v>131</v>
      </c>
      <c r="B3" s="230">
        <v>1</v>
      </c>
      <c r="C3" s="231">
        <v>2</v>
      </c>
      <c r="D3" s="232"/>
      <c r="E3" s="233"/>
      <c r="F3" s="210"/>
      <c r="G3" s="24">
        <v>2</v>
      </c>
    </row>
    <row r="4" spans="1:7">
      <c r="A4" s="245" t="s">
        <v>194</v>
      </c>
      <c r="B4" s="230">
        <v>1</v>
      </c>
      <c r="C4" s="231">
        <v>0</v>
      </c>
      <c r="D4" s="360" t="s">
        <v>195</v>
      </c>
      <c r="E4" s="233"/>
      <c r="F4" s="210"/>
      <c r="G4" s="275" t="s">
        <v>191</v>
      </c>
    </row>
    <row r="5" spans="1:7">
      <c r="A5" s="245" t="s">
        <v>162</v>
      </c>
      <c r="B5" s="230">
        <v>1</v>
      </c>
      <c r="C5" s="231">
        <v>1</v>
      </c>
      <c r="D5" s="307"/>
      <c r="E5" s="233"/>
      <c r="F5" s="210"/>
      <c r="G5" s="275">
        <v>1000</v>
      </c>
    </row>
    <row r="6" spans="1:7" ht="16.5" thickBot="1">
      <c r="A6" s="234" t="s">
        <v>133</v>
      </c>
      <c r="B6" s="13">
        <v>1</v>
      </c>
      <c r="C6" s="235">
        <v>0.5</v>
      </c>
      <c r="D6" s="236"/>
      <c r="E6" s="237"/>
      <c r="G6" s="25">
        <v>1</v>
      </c>
    </row>
    <row r="7" spans="1:7" ht="24.75" thickTop="1" thickBot="1">
      <c r="A7" s="181" t="s">
        <v>83</v>
      </c>
      <c r="B7" s="181"/>
      <c r="C7" s="238"/>
      <c r="D7" s="181"/>
      <c r="E7" s="239"/>
    </row>
    <row r="8" spans="1:7" ht="17.25" thickTop="1" thickBot="1">
      <c r="A8" s="225" t="s">
        <v>80</v>
      </c>
      <c r="B8" s="225" t="s">
        <v>7</v>
      </c>
      <c r="C8" s="226" t="s">
        <v>28</v>
      </c>
      <c r="D8" s="227" t="s">
        <v>81</v>
      </c>
      <c r="E8" s="228" t="s">
        <v>82</v>
      </c>
      <c r="G8" s="271" t="s">
        <v>122</v>
      </c>
    </row>
    <row r="9" spans="1:7">
      <c r="A9" s="240" t="s">
        <v>132</v>
      </c>
      <c r="B9" s="241">
        <v>1</v>
      </c>
      <c r="C9" s="242">
        <v>0</v>
      </c>
      <c r="D9" s="243"/>
      <c r="E9" s="244"/>
      <c r="F9" s="210"/>
      <c r="G9" s="24">
        <v>1</v>
      </c>
    </row>
    <row r="10" spans="1:7">
      <c r="A10" s="245" t="s">
        <v>166</v>
      </c>
      <c r="B10" s="241">
        <v>1</v>
      </c>
      <c r="C10" s="242">
        <v>1</v>
      </c>
      <c r="D10" s="243"/>
      <c r="E10" s="244"/>
      <c r="F10" s="210"/>
      <c r="G10" s="24">
        <v>110</v>
      </c>
    </row>
    <row r="11" spans="1:7">
      <c r="A11" s="245" t="s">
        <v>134</v>
      </c>
      <c r="B11" s="241">
        <v>1</v>
      </c>
      <c r="C11" s="231">
        <v>0.5</v>
      </c>
      <c r="D11" s="243"/>
      <c r="E11" s="244"/>
      <c r="F11" s="210"/>
      <c r="G11" s="24">
        <v>0</v>
      </c>
    </row>
    <row r="12" spans="1:7">
      <c r="A12" s="240" t="s">
        <v>179</v>
      </c>
      <c r="B12" s="241">
        <v>1</v>
      </c>
      <c r="C12" s="242">
        <v>3.5</v>
      </c>
      <c r="D12" s="246"/>
      <c r="E12" s="244"/>
      <c r="F12" s="210"/>
      <c r="G12" s="24">
        <v>3000</v>
      </c>
    </row>
    <row r="13" spans="1:7" ht="16.5" thickBot="1">
      <c r="A13" s="247" t="s">
        <v>180</v>
      </c>
      <c r="B13" s="13">
        <v>1</v>
      </c>
      <c r="C13" s="248">
        <v>0</v>
      </c>
      <c r="D13" s="272"/>
      <c r="E13" s="249"/>
      <c r="G13" s="192">
        <v>0</v>
      </c>
    </row>
    <row r="14" spans="1:7" ht="16.5" thickTop="1"/>
    <row r="15" spans="1:7">
      <c r="E15" s="269" t="s">
        <v>124</v>
      </c>
      <c r="F15" s="268"/>
      <c r="G15" s="270">
        <f>SUM(G3:G13,Martial!M3:M27)</f>
        <v>12923</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2014-02-23T01:55:21Z</dcterms:modified>
</cp:coreProperties>
</file>