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05" yWindow="-15" windowWidth="6705" windowHeight="10200" tabRatio="638" activeTab="3"/>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File'!$A$1:$H$23</definedName>
    <definedName name="_xlnm.Print_Area" localSheetId="1">Skills!$A$1:$K$28</definedName>
  </definedNames>
  <calcPr calcId="145621"/>
</workbook>
</file>

<file path=xl/calcChain.xml><?xml version="1.0" encoding="utf-8"?>
<calcChain xmlns="http://schemas.openxmlformats.org/spreadsheetml/2006/main">
  <c r="B5" i="4" l="1"/>
  <c r="E9" i="4" l="1"/>
  <c r="I10" i="6" l="1"/>
  <c r="H10" i="6"/>
  <c r="D10" i="6"/>
  <c r="J10" i="6" l="1"/>
  <c r="H11" i="6"/>
  <c r="H9" i="6"/>
  <c r="I11" i="6" l="1"/>
  <c r="J11" i="6" s="1"/>
  <c r="D9" i="6"/>
  <c r="D11" i="6"/>
  <c r="E10" i="4" l="1"/>
  <c r="H33" i="15" l="1"/>
  <c r="M26" i="6" l="1"/>
  <c r="I6" i="6" l="1"/>
  <c r="H6" i="6"/>
  <c r="J6" i="6" l="1"/>
  <c r="M5" i="6"/>
  <c r="H25" i="15" l="1"/>
  <c r="H24" i="15"/>
  <c r="H23" i="15"/>
  <c r="G23" i="6" l="1"/>
  <c r="I9" i="6" l="1"/>
  <c r="J9" i="6" s="1"/>
  <c r="F23" i="15" l="1"/>
  <c r="G5" i="6" l="1"/>
  <c r="E53" i="15"/>
  <c r="H38" i="15" l="1"/>
  <c r="H37" i="15"/>
  <c r="H35" i="15"/>
  <c r="H34" i="15"/>
  <c r="H32" i="15"/>
  <c r="H31" i="15"/>
  <c r="H30" i="15"/>
  <c r="H29" i="15"/>
  <c r="H28" i="15"/>
  <c r="H27" i="15"/>
  <c r="H26" i="15"/>
  <c r="H22" i="15"/>
  <c r="H21" i="15"/>
  <c r="H20" i="15"/>
  <c r="H19" i="15"/>
  <c r="H18" i="15"/>
  <c r="H17" i="15"/>
  <c r="H16" i="15"/>
  <c r="H15" i="15"/>
  <c r="H14" i="15"/>
  <c r="H13" i="15"/>
  <c r="H12" i="15"/>
  <c r="H11" i="15"/>
  <c r="H10" i="15"/>
  <c r="H9" i="15"/>
  <c r="H8" i="15"/>
  <c r="I5" i="6" l="1"/>
  <c r="I4" i="6"/>
  <c r="E43" i="15" l="1"/>
  <c r="G19" i="6" l="1"/>
  <c r="M19" i="6" l="1"/>
  <c r="G15" i="19" l="1"/>
  <c r="M30" i="6"/>
  <c r="H3" i="15"/>
  <c r="H4" i="15"/>
  <c r="B43" i="15" l="1"/>
  <c r="H41" i="15" l="1"/>
  <c r="H40" i="15"/>
  <c r="H39" i="15"/>
  <c r="H36" i="15"/>
  <c r="E8" i="4" l="1"/>
  <c r="I3" i="6" l="1"/>
  <c r="H5" i="15" l="1"/>
  <c r="C12" i="4" l="1"/>
  <c r="C11" i="4"/>
  <c r="C10" i="4"/>
  <c r="D25" i="15" s="1"/>
  <c r="C9" i="4"/>
  <c r="C8" i="4"/>
  <c r="C7" i="4"/>
  <c r="B6" i="4" l="1"/>
  <c r="D3" i="15"/>
  <c r="G3" i="15" s="1"/>
  <c r="I3" i="15" s="1"/>
  <c r="H5" i="6"/>
  <c r="J5" i="6" s="1"/>
  <c r="C4" i="6"/>
  <c r="C5" i="6"/>
  <c r="H4" i="6"/>
  <c r="J4" i="6" s="1"/>
  <c r="C3" i="6"/>
  <c r="E11" i="4"/>
  <c r="E12" i="4" s="1"/>
  <c r="D4" i="15"/>
  <c r="E25" i="15"/>
  <c r="G25" i="15"/>
  <c r="I25" i="15" s="1"/>
  <c r="H3" i="6"/>
  <c r="J3" i="6" s="1"/>
  <c r="D5" i="15"/>
  <c r="H42" i="15"/>
  <c r="H7" i="15"/>
  <c r="H6" i="15"/>
  <c r="E3" i="15" l="1"/>
  <c r="E4" i="15"/>
  <c r="G4" i="15"/>
  <c r="I4" i="15"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haste +1
shaken -2
neg level -3</t>
        </r>
      </text>
    </comment>
    <comment ref="C6" authorId="0">
      <text>
        <r>
          <rPr>
            <sz val="12"/>
            <color indexed="81"/>
            <rFont val="Times New Roman"/>
            <family val="1"/>
          </rPr>
          <t>Battle Fortitude</t>
        </r>
      </text>
    </comment>
    <comment ref="E6" authorId="0">
      <text>
        <r>
          <rPr>
            <sz val="12"/>
            <color indexed="81"/>
            <rFont val="Times New Roman"/>
            <family val="1"/>
          </rPr>
          <t>Fast Movement</t>
        </r>
      </text>
    </comment>
    <comment ref="E7" authorId="0">
      <text>
        <r>
          <rPr>
            <sz val="12"/>
            <color indexed="81"/>
            <rFont val="Times New Roman"/>
            <family val="1"/>
          </rPr>
          <t>See PHB 162</t>
        </r>
      </text>
    </comment>
    <comment ref="E9" authorId="0">
      <text>
        <r>
          <rPr>
            <sz val="12"/>
            <color indexed="81"/>
            <rFont val="Times New Roman"/>
            <family val="1"/>
          </rPr>
          <t>[(9 * 8 Scout) * 75%] + (9 * 0 Con)</t>
        </r>
      </text>
    </comment>
    <comment ref="E10" authorId="0">
      <text>
        <r>
          <rPr>
            <sz val="12"/>
            <color indexed="81"/>
            <rFont val="Times New Roman"/>
            <family val="1"/>
          </rPr>
          <t xml:space="preserve">+2 skirmish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E12" authorId="0">
      <text>
        <r>
          <rPr>
            <sz val="12"/>
            <color indexed="81"/>
            <rFont val="Times New Roman"/>
            <family val="1"/>
          </rPr>
          <t>Uncanny Dodge</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Battle Fortitude +1
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Tumble synergy +2
Leather Scale -1</t>
        </r>
      </text>
    </comment>
    <comment ref="F9" authorId="0">
      <text>
        <r>
          <rPr>
            <sz val="12"/>
            <color indexed="81"/>
            <rFont val="Times New Roman"/>
            <family val="1"/>
          </rPr>
          <t>Leather Scale -1</t>
        </r>
      </text>
    </comment>
    <comment ref="F16" authorId="0">
      <text>
        <r>
          <rPr>
            <sz val="12"/>
            <color indexed="81"/>
            <rFont val="Times New Roman"/>
            <family val="1"/>
          </rPr>
          <t>Leather Scale -1</t>
        </r>
      </text>
    </comment>
    <comment ref="F21" authorId="0">
      <text>
        <r>
          <rPr>
            <sz val="12"/>
            <color indexed="81"/>
            <rFont val="Times New Roman"/>
            <family val="1"/>
          </rPr>
          <t>Leather Scale -1</t>
        </r>
      </text>
    </comment>
    <comment ref="F23" authorId="0">
      <text>
        <r>
          <rPr>
            <sz val="12"/>
            <color indexed="81"/>
            <rFont val="Times New Roman"/>
            <family val="1"/>
          </rPr>
          <t>Tumble synergy +2
Leather Scale -1</t>
        </r>
      </text>
    </comment>
    <comment ref="F27" authorId="0">
      <text>
        <r>
          <rPr>
            <sz val="12"/>
            <color indexed="81"/>
            <rFont val="Times New Roman"/>
            <family val="1"/>
          </rPr>
          <t>Leather Scale -1</t>
        </r>
      </text>
    </comment>
    <comment ref="F34" authorId="0">
      <text>
        <r>
          <rPr>
            <sz val="12"/>
            <color indexed="81"/>
            <rFont val="Times New Roman"/>
            <family val="1"/>
          </rPr>
          <t>Leather Scale -1</t>
        </r>
      </text>
    </comment>
    <comment ref="J38" authorId="0">
      <text>
        <r>
          <rPr>
            <sz val="12"/>
            <color indexed="81"/>
            <rFont val="Times New Roman"/>
            <family val="1"/>
          </rPr>
          <t>Search synergy</t>
        </r>
      </text>
    </comment>
    <comment ref="F40" authorId="0">
      <text>
        <r>
          <rPr>
            <sz val="12"/>
            <color indexed="81"/>
            <rFont val="Times New Roman"/>
            <family val="1"/>
          </rPr>
          <t>Leather Scale -1</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2" authorId="0">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A3" authorId="0">
      <text>
        <r>
          <rPr>
            <sz val="12"/>
            <color indexed="81"/>
            <rFont val="Times New Roman"/>
            <family val="1"/>
          </rPr>
          <t xml:space="preserve">Choose a type of martial weapon, such as a longbow (see Table 7–5: Weapons, page 116, for a list of martial weapons).  You understand how to use that type of martial weapon in combat.
Use this feat to expand the list of weapons with which you are proficient beyond the basic list in your class description.
</t>
        </r>
        <r>
          <rPr>
            <b/>
            <sz val="12"/>
            <color indexed="81"/>
            <rFont val="Times New Roman"/>
            <family val="1"/>
          </rPr>
          <t xml:space="preserve">Benefit:  </t>
        </r>
        <r>
          <rPr>
            <sz val="12"/>
            <color indexed="81"/>
            <rFont val="Times New Roman"/>
            <family val="1"/>
          </rPr>
          <t xml:space="preserve">You make attack rolls with the selected weapon normally.
</t>
        </r>
        <r>
          <rPr>
            <b/>
            <sz val="12"/>
            <color indexed="81"/>
            <rFont val="Times New Roman"/>
            <family val="1"/>
          </rPr>
          <t xml:space="preserve">Normal:  </t>
        </r>
        <r>
          <rPr>
            <sz val="12"/>
            <color indexed="81"/>
            <rFont val="Times New Roman"/>
            <family val="1"/>
          </rPr>
          <t>When using a weapon with which you are not proficient, you take a –4 penalty on attack rolls.  Special: Barbarians, fighters, paladins, and rangers are proficient with all martial weapons.  They need not select this feat.
You can gain Martial Weapon Proficiency multiple times.  Each time you take the feat, it applies to a new type of weapon.
A cleric who chooses the War domain automatically gains the Martial Weapon Proficiency feat related to his deity’s favored weapon as a bonus feat, if the weapon is a martial one.  He need not select it.
A sorcerer or wizard who casts the spell Tenser’s transformation on himself or herself gains proficiency with all martial weapons for the duration of the spell.
PHB 97</t>
        </r>
      </text>
    </comment>
    <comment ref="C3" authorId="0">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4" authorId="0">
      <text>
        <r>
          <rPr>
            <sz val="12"/>
            <color indexed="81"/>
            <rFont val="Times New Roman"/>
            <family val="1"/>
          </rPr>
          <t xml:space="preserve">You are tougher than normal.
</t>
        </r>
        <r>
          <rPr>
            <b/>
            <sz val="12"/>
            <color indexed="81"/>
            <rFont val="Times New Roman"/>
            <family val="1"/>
          </rPr>
          <t xml:space="preserve">Benefit:  </t>
        </r>
        <r>
          <rPr>
            <sz val="12"/>
            <color indexed="81"/>
            <rFont val="Times New Roman"/>
            <family val="1"/>
          </rPr>
          <t>You get a +2 bonus on all Fortitude saving throws.
PHB 97</t>
        </r>
      </text>
    </comment>
    <comment ref="C4" authorId="0">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C5" authorId="0">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A6"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C6" authorId="0">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A7"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7" authorId="0">
      <text>
        <r>
          <rPr>
            <sz val="12"/>
            <color indexed="81"/>
            <rFont val="Times New Roman"/>
            <family val="1"/>
          </rPr>
          <t>Beginning at 3rd level, a scout cannot be tracked in natural surroundings.  See the druid class feature, page 36 of the Player’s Handbook.
Complete Adventurer 13</t>
        </r>
      </text>
    </comment>
    <comment ref="A8"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sz val="12"/>
            <color indexed="81"/>
            <rFont val="Times New Roman"/>
            <family val="1"/>
          </rPr>
          <t>Beginning at 8th level, a scout can use the Hide skill in any sort of natural terrain.  See the ranger class feature, page 48 of the Player’s Handbook.  She loses this benefit when wearing medium or heavy armor or when carrying a medium or heavy load.
Complete Adventurer 13</t>
        </r>
      </text>
    </comment>
    <comment ref="C9"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10"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11" authorId="0">
      <text>
        <r>
          <rPr>
            <sz val="12"/>
            <color indexed="81"/>
            <rFont val="Times New Roman"/>
            <family val="1"/>
          </rPr>
          <t>All simple weapons, handaxe, throwing axe, short sword, and shortbow.</t>
        </r>
      </text>
    </comment>
    <comment ref="C11" authorId="0">
      <text>
        <r>
          <rPr>
            <sz val="12"/>
            <color indexed="81"/>
            <rFont val="Times New Roman"/>
            <family val="1"/>
          </rPr>
          <t>Starting at 6th level, a scout can move through any sort of terrain that slows movement (such as undergrowth, rubble, and similar terrain) at her normal speed and without taking damage or suffering any other impairment.
This ability does not let her move more quickly through terrain that requires a Climb or Swim check to navigate, nor can she move more quickly through terrain or undergrowth that has been magically manipulated to impede motion.
A scout loses this benefit when wearing medium or heavy armor or when carrying a medium or heavy load.
Complete Adventurer 13</t>
        </r>
      </text>
    </comment>
  </commentList>
</comments>
</file>

<file path=xl/comments4.xml><?xml version="1.0" encoding="utf-8"?>
<comments xmlns="http://schemas.openxmlformats.org/spreadsheetml/2006/main">
  <authors>
    <author>Alexis Álvarez</author>
  </authors>
  <commentList>
    <comment ref="D9" authorId="0">
      <text>
        <r>
          <rPr>
            <i/>
            <sz val="12"/>
            <color indexed="81"/>
            <rFont val="Times New Roman"/>
            <family val="1"/>
          </rPr>
          <t>blessed aim +2</t>
        </r>
      </text>
    </comment>
    <comment ref="H9" authorId="0">
      <text>
        <r>
          <rPr>
            <i/>
            <sz val="12"/>
            <color indexed="81"/>
            <rFont val="Times New Roman"/>
            <family val="1"/>
          </rPr>
          <t>includes weapon focus +1</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D13"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12" authorId="0">
      <text>
        <r>
          <rPr>
            <sz val="12"/>
            <color indexed="81"/>
            <rFont val="Times New Roman"/>
            <family val="1"/>
          </rPr>
          <t>Rust:  This small sack appears normal and empty. However, anyone reaching into the bag feels a small, fuzzy ball.  If the ball is removed and tossed up to 20 feet away, it turns into an animal.  The animal serves the character who drew it from the bag for 10 minutes (or until slain or ordered back into the bag), at which point it disappears.  It can follow any of the commands described in the Handle Animal skill (page 74 of the Player’s Handbook).  Each of the three kinds of a bag of tricks produces a different set of animals.  Use the following tables to determine what animals can be drawn out of each.
The heavy warhorse appears with harness and tack and accepts the character who drew it from the bag as a rider. Animals produced are always random, and only one may exist at a time.  Up to ten animals can be drawn from the bag each week.
Faint or moderate conjuration; CL 3rd (gray), 5th (rust), 9th (tan); Craft Wondrous Item, summon nature’s ally II (gray), summon nature’s ally III (rust), or summon nature’s ally V (tan); Price 900 gp (gray); 3,000 gp (rust); 6,300 gp (tan).
01 - 30  Wolverine
31 - 60  Wolf
61 - 85  Boar
86 - 100 Black Bear
DMG 248</t>
        </r>
      </text>
    </comment>
  </commentList>
</comments>
</file>

<file path=xl/sharedStrings.xml><?xml version="1.0" encoding="utf-8"?>
<sst xmlns="http://schemas.openxmlformats.org/spreadsheetml/2006/main" count="343" uniqueCount="201">
  <si>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</si>
  <si>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</si>
  <si>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</si>
  <si>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</si>
  <si>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</si>
  <si>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</si>
  <si>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</si>
  <si>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</si>
  <si>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</si>
  <si>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</si>
  <si>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</si>
  <si>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</si>
  <si>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</si>
  <si>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</si>
  <si>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</si>
  <si>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</si>
  <si>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</si>
  <si>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</si>
  <si>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</si>
  <si>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</si>
  <si>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</si>
  <si>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</si>
  <si>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</si>
  <si>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</si>
  <si>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</si>
  <si>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</si>
  <si>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</si>
  <si>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</si>
  <si>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</si>
  <si>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</si>
  <si>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</si>
  <si>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</si>
  <si>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</si>
  <si>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</si>
  <si>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</si>
  <si>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</si>
  <si>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</si>
  <si>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</si>
  <si>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</si>
  <si>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</si>
  <si>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</si>
  <si>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</si>
  <si>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</si>
  <si>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</si>
  <si>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</si>
  <si>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</si>
  <si>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</si>
  <si>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</si>
  <si>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</si>
  <si>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</si>
  <si>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</si>
  <si>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</si>
  <si>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</si>
  <si>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</si>
  <si>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</si>
  <si>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</si>
  <si>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</si>
  <si>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</si>
  <si>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</si>
  <si>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</si>
  <si>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</si>
  <si>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</si>
  <si>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</si>
  <si>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</si>
  <si>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</si>
  <si>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</si>
  <si>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</si>
  <si>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</si>
  <si>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</si>
  <si>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</si>
  <si>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</si>
  <si>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</si>
  <si>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</si>
  <si>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</si>
  <si>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</si>
  <si>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</si>
  <si>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</si>
  <si>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</si>
  <si>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</si>
  <si>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</si>
  <si>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</si>
  <si>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</si>
  <si>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</si>
  <si>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</si>
  <si>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</si>
  <si>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</si>
  <si>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</si>
  <si>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</si>
  <si>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</si>
  <si>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</si>
  <si>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</si>
  <si>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</si>
  <si>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</si>
  <si>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</si>
  <si>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</si>
  <si>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Atk</t>
  </si>
  <si>
    <t>Feats</t>
  </si>
  <si>
    <t>1d6</t>
  </si>
  <si>
    <t>Roll</t>
  </si>
  <si>
    <t>Skill/Save</t>
  </si>
  <si>
    <t>Actual Speed:</t>
  </si>
  <si>
    <t>30’</t>
  </si>
  <si>
    <t>FF AC:</t>
  </si>
  <si>
    <t>Knowledge:  Arcana</t>
  </si>
  <si>
    <t>Male</t>
  </si>
  <si>
    <t>Perform:  [type]</t>
  </si>
  <si>
    <t>Profession:  [type]</t>
  </si>
  <si>
    <t>Scrolls and Potions</t>
  </si>
  <si>
    <t>CLev</t>
  </si>
  <si>
    <t>Played by Wayne Willis</t>
  </si>
  <si>
    <t>Human</t>
  </si>
  <si>
    <t>Chaotic Neutral</t>
  </si>
  <si>
    <t>+0</t>
  </si>
  <si>
    <t>Piercing</t>
  </si>
  <si>
    <t>Trapfinding</t>
  </si>
  <si>
    <t>human</t>
  </si>
  <si>
    <t>1</t>
  </si>
  <si>
    <t>+2 to follow tracks</t>
  </si>
  <si>
    <t>1d4</t>
  </si>
  <si>
    <t>Slashing</t>
  </si>
  <si>
    <t>Initiative:</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</si>
  <si>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</si>
  <si>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Value</t>
  </si>
  <si>
    <t>Equity on this page:</t>
  </si>
  <si>
    <t>Total Equity:</t>
  </si>
  <si>
    <t>Scout</t>
  </si>
  <si>
    <t>Dagger</t>
  </si>
  <si>
    <t>19-20/x2</t>
  </si>
  <si>
    <t>Prng/Slsh</t>
  </si>
  <si>
    <t>x3</t>
  </si>
  <si>
    <t>Short Sword</t>
  </si>
  <si>
    <t>Backpack</t>
  </si>
  <si>
    <t>Flint and Steel</t>
  </si>
  <si>
    <t>Pouch Belt</t>
  </si>
  <si>
    <t xml:space="preserve">Sack </t>
  </si>
  <si>
    <t>MW Leather Scale</t>
  </si>
  <si>
    <t>scout 1</t>
  </si>
  <si>
    <t>scout 2</t>
  </si>
  <si>
    <t>scout 3</t>
  </si>
  <si>
    <t>scout 4</t>
  </si>
  <si>
    <t>scout 5</t>
  </si>
  <si>
    <t>scout 6</t>
  </si>
  <si>
    <t>Battle Fortitude</t>
  </si>
  <si>
    <t>Uncanny Dodge</t>
  </si>
  <si>
    <t>Fast Movement</t>
  </si>
  <si>
    <t>Trackless Step</t>
  </si>
  <si>
    <t>Evasion</t>
  </si>
  <si>
    <t>Flawless Stride</t>
  </si>
  <si>
    <t>Point Blank Shot</t>
  </si>
  <si>
    <t>40’</t>
  </si>
  <si>
    <t>6th:  Quick Draw</t>
  </si>
  <si>
    <t>Scout Weapons</t>
  </si>
  <si>
    <t>Light Armor, No Shields</t>
  </si>
  <si>
    <t>1d8</t>
  </si>
  <si>
    <t>Arrows</t>
  </si>
  <si>
    <t>Arms &amp; Equipment Guide 15</t>
  </si>
  <si>
    <t>Human:  Precise Shot</t>
  </si>
  <si>
    <t>1st:  Weapon Proficiency ~ Longbow</t>
  </si>
  <si>
    <t>3rd:  Great Fortitude +2</t>
  </si>
  <si>
    <t>Jason</t>
  </si>
  <si>
    <t>-1</t>
  </si>
  <si>
    <t>Potion of Cure Light Wounds</t>
  </si>
  <si>
    <t>Cloak of Resistance +1</t>
  </si>
  <si>
    <t>Bracers of Armor</t>
  </si>
  <si>
    <t>-</t>
  </si>
  <si>
    <t>Ring of Protection +1</t>
  </si>
  <si>
    <t>Everburning Torch</t>
  </si>
  <si>
    <t>Skirmish +2d6; +2 AC</t>
  </si>
  <si>
    <t>200’</t>
  </si>
  <si>
    <t>Common</t>
  </si>
  <si>
    <t>Blunt Arrows</t>
  </si>
  <si>
    <t>Bludgeoning damage (Races of the Wild)</t>
  </si>
  <si>
    <t>scout 7</t>
  </si>
  <si>
    <t>scout 8</t>
  </si>
  <si>
    <t>Knowledge:  Dungeoneering</t>
  </si>
  <si>
    <t>Camouflage</t>
  </si>
  <si>
    <t>Scout 4:  Blind Fighting</t>
  </si>
  <si>
    <t>Quiver of Elhonna</t>
  </si>
  <si>
    <t>Bag of Tricks, Rust</t>
  </si>
  <si>
    <t>Earplugs</t>
  </si>
  <si>
    <t>Longbow of Distance</t>
  </si>
  <si>
    <t>Scout 8:  Rapid Shot</t>
  </si>
  <si>
    <t>2 MW Hand Axes</t>
  </si>
  <si>
    <t>Opposed Grapple</t>
  </si>
  <si>
    <t>+1 within 30’</t>
  </si>
  <si>
    <t>Potion of Cure Moderate Wounds</t>
  </si>
  <si>
    <t>Scroll of Haste</t>
  </si>
  <si>
    <t>3</t>
  </si>
  <si>
    <t>6</t>
  </si>
  <si>
    <t>bonus</t>
  </si>
  <si>
    <t>Dragonbane Arrows</t>
  </si>
  <si>
    <t>Elfbane Arrows</t>
  </si>
  <si>
    <t>Ring of Fire Resistance, Minor</t>
  </si>
  <si>
    <t>Resist Fire 10</t>
  </si>
  <si>
    <t>3d6</t>
  </si>
  <si>
    <t>scout 9</t>
  </si>
  <si>
    <t>9th:  Weapon Focus (Longbow)</t>
  </si>
  <si>
    <t>2nd Shot, Rapid Firing</t>
  </si>
  <si>
    <r>
      <t xml:space="preserve">3rd Shot, </t>
    </r>
    <r>
      <rPr>
        <i/>
        <sz val="12"/>
        <rFont val="Times New Roman"/>
        <family val="1"/>
      </rPr>
      <t>haste</t>
    </r>
  </si>
  <si>
    <t>-3 neg. levels</t>
  </si>
  <si>
    <t>+1 haste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</si>
</sst>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sz val="12"/>
      <color rgb="FFFF0000"/>
      <name val="Times New Roman"/>
      <family val="1"/>
    </font>
    <font>
      <i/>
      <sz val="22"/>
      <color rgb="FFCCFF99"/>
      <name val="Times New Roman"/>
      <family val="1"/>
    </font>
    <font>
      <i/>
      <sz val="12"/>
      <color indexed="81"/>
      <name val="Times New Roman"/>
      <family val="1"/>
    </font>
    <font>
      <i/>
      <sz val="12"/>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
      <patternFill patternType="solid">
        <fgColor theme="1" tint="0.14999847407452621"/>
        <bgColor indexed="64"/>
      </patternFill>
    </fill>
    <fill>
      <patternFill patternType="solid">
        <fgColor rgb="FFFFFF00"/>
        <bgColor indexed="64"/>
      </patternFill>
    </fill>
  </fills>
  <borders count="10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top style="double">
        <color indexed="64"/>
      </top>
      <bottom style="thick">
        <color rgb="FF92D050"/>
      </bottom>
      <diagonal/>
    </border>
    <border>
      <left/>
      <right/>
      <top style="double">
        <color indexed="64"/>
      </top>
      <bottom style="thick">
        <color rgb="FF92D050"/>
      </bottom>
      <diagonal/>
    </border>
    <border>
      <left/>
      <right style="double">
        <color indexed="64"/>
      </right>
      <top style="double">
        <color indexed="64"/>
      </top>
      <bottom style="thick">
        <color rgb="FF92D050"/>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diagonal/>
    </border>
    <border>
      <left/>
      <right style="double">
        <color indexed="64"/>
      </right>
      <top style="hair">
        <color indexed="64"/>
      </top>
      <bottom/>
      <diagonal/>
    </border>
    <border>
      <left/>
      <right/>
      <top/>
      <bottom style="hair">
        <color indexed="64"/>
      </bottom>
      <diagonal/>
    </border>
    <border>
      <left/>
      <right style="hair">
        <color indexed="64"/>
      </right>
      <top/>
      <bottom/>
      <diagonal/>
    </border>
    <border>
      <left style="hair">
        <color indexed="64"/>
      </left>
      <right style="double">
        <color indexed="64"/>
      </right>
      <top/>
      <bottom/>
      <diagonal/>
    </border>
  </borders>
  <cellStyleXfs count="10">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38" fillId="0" borderId="0"/>
    <xf numFmtId="0" fontId="2" fillId="0" borderId="0"/>
    <xf numFmtId="0" fontId="2" fillId="0" borderId="0"/>
    <xf numFmtId="0" fontId="1" fillId="0" borderId="0"/>
  </cellStyleXfs>
  <cellXfs count="377">
    <xf numFmtId="0" fontId="0" fillId="0" borderId="0" xfId="0"/>
    <xf numFmtId="0" fontId="12" fillId="3" borderId="50" xfId="0" applyFont="1" applyFill="1" applyBorder="1" applyAlignment="1">
      <alignment horizontal="centerContinuous" vertical="center"/>
    </xf>
    <xf numFmtId="0" fontId="12" fillId="3" borderId="34"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4" xfId="0" applyNumberFormat="1" applyFont="1" applyFill="1" applyBorder="1" applyAlignment="1">
      <alignment horizontal="center" vertical="center" wrapText="1"/>
    </xf>
    <xf numFmtId="0" fontId="45" fillId="12" borderId="33" xfId="0" applyNumberFormat="1" applyFont="1" applyFill="1" applyBorder="1" applyAlignment="1">
      <alignment horizontal="center" vertical="center" wrapText="1"/>
    </xf>
    <xf numFmtId="0" fontId="12" fillId="3" borderId="34" xfId="0" applyNumberFormat="1" applyFont="1" applyFill="1" applyBorder="1" applyAlignment="1">
      <alignment horizontal="center" vertical="center"/>
    </xf>
    <xf numFmtId="0" fontId="12" fillId="3" borderId="51" xfId="0" applyFont="1" applyFill="1" applyBorder="1" applyAlignment="1">
      <alignment horizontal="center" vertical="center"/>
    </xf>
    <xf numFmtId="0" fontId="4" fillId="0" borderId="0" xfId="0" applyFont="1" applyBorder="1" applyAlignment="1">
      <alignment vertical="center"/>
    </xf>
    <xf numFmtId="0" fontId="50" fillId="0" borderId="27" xfId="0" applyFont="1" applyBorder="1" applyAlignment="1">
      <alignment horizontal="centerContinuous" vertical="center" wrapText="1"/>
    </xf>
    <xf numFmtId="0" fontId="51" fillId="0" borderId="27" xfId="0" applyFont="1" applyBorder="1" applyAlignment="1">
      <alignment horizontal="centerContinuous" vertical="center" wrapText="1"/>
    </xf>
    <xf numFmtId="0" fontId="2" fillId="0" borderId="62" xfId="0" applyFont="1" applyBorder="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horizontal="center" vertical="center" shrinkToFit="1"/>
    </xf>
    <xf numFmtId="1" fontId="47" fillId="12" borderId="58" xfId="0" applyNumberFormat="1" applyFont="1" applyFill="1" applyBorder="1" applyAlignment="1">
      <alignment horizontal="center" vertical="center"/>
    </xf>
    <xf numFmtId="0" fontId="2" fillId="0" borderId="36" xfId="0" applyFont="1" applyFill="1" applyBorder="1" applyAlignment="1">
      <alignment horizontal="center" vertical="center"/>
    </xf>
    <xf numFmtId="0" fontId="2" fillId="0" borderId="36" xfId="0" quotePrefix="1" applyFont="1" applyBorder="1" applyAlignment="1">
      <alignment horizontal="center" vertical="center" wrapText="1"/>
    </xf>
    <xf numFmtId="49" fontId="2" fillId="0" borderId="36" xfId="2" applyNumberFormat="1" applyFont="1" applyBorder="1" applyAlignment="1">
      <alignment horizontal="center" vertical="center"/>
    </xf>
    <xf numFmtId="49" fontId="2" fillId="0" borderId="36" xfId="2" applyNumberFormat="1" applyFont="1" applyFill="1" applyBorder="1" applyAlignment="1">
      <alignment horizontal="center" vertical="center"/>
    </xf>
    <xf numFmtId="0" fontId="2" fillId="0" borderId="36" xfId="0" applyFont="1" applyFill="1" applyBorder="1" applyAlignment="1">
      <alignment horizontal="center" vertical="center" shrinkToFit="1"/>
    </xf>
    <xf numFmtId="164" fontId="2" fillId="0" borderId="36" xfId="0" applyNumberFormat="1" applyFont="1" applyFill="1" applyBorder="1" applyAlignment="1">
      <alignment horizontal="center" vertical="center"/>
    </xf>
    <xf numFmtId="164" fontId="2" fillId="0" borderId="74" xfId="0" applyNumberFormat="1" applyFont="1" applyBorder="1" applyAlignment="1">
      <alignment horizontal="center" vertical="center"/>
    </xf>
    <xf numFmtId="1" fontId="47" fillId="12" borderId="72" xfId="0" applyNumberFormat="1" applyFont="1" applyFill="1" applyBorder="1" applyAlignment="1">
      <alignment horizontal="center" vertical="center"/>
    </xf>
    <xf numFmtId="0" fontId="2" fillId="0" borderId="61" xfId="0" applyFont="1" applyFill="1" applyBorder="1" applyAlignment="1">
      <alignment horizontal="center" vertical="center"/>
    </xf>
    <xf numFmtId="164" fontId="2" fillId="0" borderId="3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2" xfId="0" applyFont="1" applyFill="1" applyBorder="1" applyAlignment="1">
      <alignment horizontal="right" vertical="center"/>
    </xf>
    <xf numFmtId="0" fontId="6" fillId="4" borderId="53" xfId="0" applyFont="1" applyFill="1" applyBorder="1" applyAlignment="1">
      <alignment horizontal="right" vertical="center"/>
    </xf>
    <xf numFmtId="49" fontId="7" fillId="0" borderId="54" xfId="0" applyNumberFormat="1" applyFont="1" applyFill="1" applyBorder="1" applyAlignment="1">
      <alignment horizontal="center" vertical="center"/>
    </xf>
    <xf numFmtId="0" fontId="7" fillId="0" borderId="0" xfId="0" applyFont="1" applyBorder="1" applyAlignment="1">
      <alignment horizontal="left" vertical="center"/>
    </xf>
    <xf numFmtId="0" fontId="4" fillId="4" borderId="8" xfId="0" applyFont="1" applyFill="1" applyBorder="1" applyAlignment="1">
      <alignment horizontal="right" vertical="center"/>
    </xf>
    <xf numFmtId="49" fontId="7" fillId="0" borderId="78" xfId="0" applyNumberFormat="1" applyFont="1" applyBorder="1" applyAlignment="1">
      <alignment horizontal="centerContinuous" vertical="center"/>
    </xf>
    <xf numFmtId="0" fontId="2" fillId="0" borderId="79" xfId="0" applyFont="1" applyBorder="1" applyAlignment="1">
      <alignment horizontal="centerContinuous" vertical="center"/>
    </xf>
    <xf numFmtId="0" fontId="48" fillId="4" borderId="26" xfId="0" applyFont="1" applyFill="1" applyBorder="1" applyAlignment="1">
      <alignment horizontal="right" vertical="center"/>
    </xf>
    <xf numFmtId="0" fontId="7" fillId="0" borderId="9" xfId="0" applyFont="1" applyFill="1" applyBorder="1" applyAlignment="1">
      <alignment horizontal="center" vertical="center"/>
    </xf>
    <xf numFmtId="0" fontId="8" fillId="2" borderId="10" xfId="0" applyFont="1" applyFill="1" applyBorder="1" applyAlignment="1">
      <alignment horizontal="right" vertical="center"/>
    </xf>
    <xf numFmtId="0" fontId="7" fillId="0" borderId="11" xfId="0" applyFont="1" applyFill="1" applyBorder="1" applyAlignment="1">
      <alignment horizontal="center" vertical="center"/>
    </xf>
    <xf numFmtId="0" fontId="26" fillId="0" borderId="11" xfId="0" applyNumberFormat="1" applyFont="1" applyBorder="1" applyAlignment="1">
      <alignment horizontal="center" vertical="center"/>
    </xf>
    <xf numFmtId="0" fontId="8" fillId="4" borderId="47"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1" xfId="0" applyNumberFormat="1" applyFont="1" applyBorder="1" applyAlignment="1">
      <alignment horizontal="center" vertical="center"/>
    </xf>
    <xf numFmtId="0" fontId="8" fillId="4" borderId="45" xfId="0" applyFont="1" applyFill="1" applyBorder="1" applyAlignment="1">
      <alignment horizontal="right" vertical="center"/>
    </xf>
    <xf numFmtId="164" fontId="6" fillId="8" borderId="25"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9" fillId="2" borderId="4" xfId="0" applyFont="1" applyFill="1" applyBorder="1" applyAlignment="1">
      <alignment horizontal="right" vertical="center"/>
    </xf>
    <xf numFmtId="0" fontId="11" fillId="4" borderId="45" xfId="0" applyFont="1" applyFill="1" applyBorder="1" applyAlignment="1">
      <alignment horizontal="right" vertical="center"/>
    </xf>
    <xf numFmtId="49" fontId="7" fillId="0" borderId="24" xfId="0" applyNumberFormat="1" applyFont="1" applyBorder="1" applyAlignment="1">
      <alignment horizontal="center" vertical="center"/>
    </xf>
    <xf numFmtId="0" fontId="22" fillId="2" borderId="4" xfId="0" applyFont="1" applyFill="1" applyBorder="1" applyAlignment="1">
      <alignment horizontal="right" vertical="center"/>
    </xf>
    <xf numFmtId="0" fontId="14" fillId="2" borderId="12" xfId="0" applyFont="1" applyFill="1" applyBorder="1" applyAlignment="1">
      <alignment horizontal="right" vertical="center"/>
    </xf>
    <xf numFmtId="0" fontId="7" fillId="0" borderId="20" xfId="0" quotePrefix="1" applyFont="1" applyBorder="1" applyAlignment="1">
      <alignment horizontal="center" vertical="center"/>
    </xf>
    <xf numFmtId="49" fontId="26" fillId="0" borderId="20" xfId="0" applyNumberFormat="1" applyFont="1" applyBorder="1" applyAlignment="1">
      <alignment horizontal="center" vertical="center"/>
    </xf>
    <xf numFmtId="0" fontId="11" fillId="4" borderId="46" xfId="0" applyFont="1" applyFill="1" applyBorder="1" applyAlignment="1">
      <alignment horizontal="righ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19"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2" fillId="0" borderId="1" xfId="0" applyFont="1" applyFill="1" applyBorder="1" applyAlignment="1">
      <alignment vertical="center"/>
    </xf>
    <xf numFmtId="0" fontId="6" fillId="0" borderId="21" xfId="0" applyFont="1" applyFill="1" applyBorder="1" applyAlignment="1">
      <alignment horizontal="center" vertical="center"/>
    </xf>
    <xf numFmtId="0" fontId="7" fillId="0" borderId="21" xfId="0" applyFont="1" applyFill="1" applyBorder="1" applyAlignment="1">
      <alignment horizontal="center" vertical="center"/>
    </xf>
    <xf numFmtId="0" fontId="43" fillId="0" borderId="21" xfId="0" applyFont="1" applyFill="1" applyBorder="1" applyAlignment="1">
      <alignment horizontal="center" vertical="center" wrapText="1"/>
    </xf>
    <xf numFmtId="0" fontId="7" fillId="0" borderId="21" xfId="0" applyFont="1" applyFill="1" applyBorder="1" applyAlignment="1">
      <alignment horizontal="center" vertical="center" wrapText="1"/>
    </xf>
    <xf numFmtId="1" fontId="7" fillId="0" borderId="21" xfId="0" applyNumberFormat="1" applyFont="1" applyFill="1" applyBorder="1" applyAlignment="1">
      <alignment horizontal="center" vertical="center" wrapText="1"/>
    </xf>
    <xf numFmtId="0" fontId="40" fillId="12" borderId="22"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44" fillId="0" borderId="1" xfId="0" applyFont="1" applyFill="1" applyBorder="1" applyAlignment="1">
      <alignment vertical="center"/>
    </xf>
    <xf numFmtId="0" fontId="13" fillId="0" borderId="22" xfId="0" applyNumberFormat="1" applyFont="1" applyFill="1" applyBorder="1" applyAlignment="1">
      <alignment horizontal="center" vertical="center"/>
    </xf>
    <xf numFmtId="0" fontId="43" fillId="0" borderId="28" xfId="0" applyFont="1" applyFill="1" applyBorder="1" applyAlignment="1">
      <alignment vertical="center"/>
    </xf>
    <xf numFmtId="0" fontId="6" fillId="0" borderId="41" xfId="0" applyFont="1" applyFill="1" applyBorder="1" applyAlignment="1">
      <alignment horizontal="center" vertical="center"/>
    </xf>
    <xf numFmtId="0" fontId="7" fillId="0" borderId="41" xfId="0" applyFont="1" applyFill="1" applyBorder="1" applyAlignment="1">
      <alignment horizontal="center" vertical="center"/>
    </xf>
    <xf numFmtId="0" fontId="45" fillId="0" borderId="41" xfId="0" applyFont="1" applyFill="1" applyBorder="1" applyAlignment="1">
      <alignment horizontal="center" vertical="center" wrapText="1"/>
    </xf>
    <xf numFmtId="0" fontId="7" fillId="0" borderId="41" xfId="0" applyFont="1" applyFill="1" applyBorder="1" applyAlignment="1">
      <alignment horizontal="center" vertical="center" wrapText="1"/>
    </xf>
    <xf numFmtId="1" fontId="7" fillId="0" borderId="41" xfId="0" applyNumberFormat="1" applyFont="1" applyFill="1" applyBorder="1" applyAlignment="1">
      <alignment horizontal="center" vertical="center" wrapText="1"/>
    </xf>
    <xf numFmtId="0" fontId="40" fillId="12" borderId="41" xfId="0" applyNumberFormat="1" applyFont="1" applyFill="1" applyBorder="1" applyAlignment="1">
      <alignment horizontal="center" vertical="center"/>
    </xf>
    <xf numFmtId="0" fontId="7" fillId="0" borderId="29" xfId="0" quotePrefix="1" applyFont="1" applyFill="1" applyBorder="1" applyAlignment="1">
      <alignment horizontal="center" vertical="center"/>
    </xf>
    <xf numFmtId="0" fontId="11" fillId="0" borderId="1" xfId="0" applyFont="1" applyFill="1" applyBorder="1" applyAlignment="1">
      <alignment vertical="center"/>
    </xf>
    <xf numFmtId="0" fontId="7" fillId="0" borderId="21" xfId="0" applyNumberFormat="1" applyFont="1" applyFill="1" applyBorder="1" applyAlignment="1">
      <alignment horizontal="center" vertical="center"/>
    </xf>
    <xf numFmtId="49" fontId="16" fillId="0" borderId="21"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19" fillId="0" borderId="0" xfId="0" applyFont="1" applyBorder="1" applyAlignment="1">
      <alignment vertical="center"/>
    </xf>
    <xf numFmtId="0" fontId="13" fillId="9" borderId="1" xfId="0" applyFont="1" applyFill="1" applyBorder="1" applyAlignment="1">
      <alignment vertical="center"/>
    </xf>
    <xf numFmtId="0" fontId="7" fillId="9" borderId="21" xfId="0" applyNumberFormat="1" applyFont="1" applyFill="1" applyBorder="1" applyAlignment="1">
      <alignment horizontal="center" vertical="center"/>
    </xf>
    <xf numFmtId="49" fontId="24" fillId="9" borderId="21" xfId="0" applyNumberFormat="1" applyFont="1" applyFill="1" applyBorder="1" applyAlignment="1">
      <alignment horizontal="center" vertical="center"/>
    </xf>
    <xf numFmtId="0" fontId="24" fillId="9" borderId="22" xfId="0" applyNumberFormat="1" applyFont="1" applyFill="1" applyBorder="1" applyAlignment="1">
      <alignment horizontal="center" vertical="center"/>
    </xf>
    <xf numFmtId="0" fontId="13" fillId="9" borderId="22" xfId="0" applyNumberFormat="1" applyFont="1" applyFill="1" applyBorder="1" applyAlignment="1">
      <alignment horizontal="center" vertical="center"/>
    </xf>
    <xf numFmtId="49" fontId="7" fillId="9" borderId="22" xfId="0" applyNumberFormat="1" applyFont="1" applyFill="1" applyBorder="1" applyAlignment="1">
      <alignment horizontal="center" vertical="center"/>
    </xf>
    <xf numFmtId="0" fontId="7" fillId="9" borderId="23"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1" xfId="0" applyNumberFormat="1" applyFont="1" applyFill="1" applyBorder="1" applyAlignment="1">
      <alignment horizontal="center" vertical="center"/>
    </xf>
    <xf numFmtId="0" fontId="23" fillId="0" borderId="22"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1" fillId="5" borderId="1" xfId="0" applyFont="1" applyFill="1" applyBorder="1" applyAlignment="1">
      <alignment vertical="center"/>
    </xf>
    <xf numFmtId="0" fontId="7" fillId="5" borderId="21" xfId="0" applyNumberFormat="1" applyFont="1" applyFill="1" applyBorder="1" applyAlignment="1">
      <alignment horizontal="center" vertical="center"/>
    </xf>
    <xf numFmtId="49" fontId="16" fillId="5" borderId="21" xfId="0" applyNumberFormat="1" applyFont="1" applyFill="1" applyBorder="1" applyAlignment="1">
      <alignment horizontal="center" vertical="center"/>
    </xf>
    <xf numFmtId="0" fontId="16" fillId="5" borderId="22" xfId="0" applyNumberFormat="1" applyFont="1" applyFill="1" applyBorder="1" applyAlignment="1">
      <alignment horizontal="center" vertical="center"/>
    </xf>
    <xf numFmtId="0" fontId="11" fillId="5" borderId="22"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0" fontId="7" fillId="5" borderId="23" xfId="0" applyNumberFormat="1" applyFont="1" applyFill="1" applyBorder="1" applyAlignment="1">
      <alignment horizontal="center" vertical="center"/>
    </xf>
    <xf numFmtId="0" fontId="31" fillId="0" borderId="0" xfId="0" applyFont="1" applyBorder="1" applyAlignment="1">
      <alignment vertical="center"/>
    </xf>
    <xf numFmtId="0" fontId="7" fillId="0" borderId="23" xfId="0" quotePrefix="1"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1" xfId="0" applyNumberFormat="1" applyFont="1" applyFill="1" applyBorder="1" applyAlignment="1">
      <alignment horizontal="center" vertical="center"/>
    </xf>
    <xf numFmtId="0" fontId="16" fillId="9" borderId="22" xfId="0" applyNumberFormat="1" applyFont="1" applyFill="1" applyBorder="1" applyAlignment="1">
      <alignment horizontal="center" vertical="center"/>
    </xf>
    <xf numFmtId="0" fontId="11" fillId="9" borderId="22"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1" xfId="0" applyNumberFormat="1" applyFont="1" applyFill="1" applyBorder="1" applyAlignment="1">
      <alignment horizontal="center" vertical="center"/>
    </xf>
    <xf numFmtId="49" fontId="16" fillId="6" borderId="21" xfId="0" applyNumberFormat="1" applyFont="1" applyFill="1" applyBorder="1" applyAlignment="1">
      <alignment horizontal="center" vertical="center"/>
    </xf>
    <xf numFmtId="0" fontId="16" fillId="6" borderId="22" xfId="0" applyNumberFormat="1" applyFont="1" applyFill="1" applyBorder="1" applyAlignment="1">
      <alignment horizontal="center" vertical="center"/>
    </xf>
    <xf numFmtId="0" fontId="11" fillId="6" borderId="22" xfId="0" applyNumberFormat="1" applyFont="1" applyFill="1" applyBorder="1" applyAlignment="1">
      <alignment horizontal="center" vertical="center"/>
    </xf>
    <xf numFmtId="49" fontId="7" fillId="6" borderId="22" xfId="0" applyNumberFormat="1" applyFont="1" applyFill="1" applyBorder="1" applyAlignment="1">
      <alignment horizontal="center" vertical="center"/>
    </xf>
    <xf numFmtId="0" fontId="7" fillId="6" borderId="2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1"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2" fillId="0" borderId="22"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1" xfId="0" applyNumberFormat="1" applyFont="1" applyFill="1" applyBorder="1" applyAlignment="1">
      <alignment horizontal="center" vertical="center"/>
    </xf>
    <xf numFmtId="0" fontId="23" fillId="7" borderId="22" xfId="0" applyNumberFormat="1" applyFont="1" applyFill="1" applyBorder="1" applyAlignment="1">
      <alignment horizontal="center" vertical="center"/>
    </xf>
    <xf numFmtId="0" fontId="14" fillId="6" borderId="22"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1" xfId="0" applyNumberFormat="1" applyFont="1" applyFill="1" applyBorder="1" applyAlignment="1">
      <alignment horizontal="center" vertical="center"/>
    </xf>
    <xf numFmtId="49" fontId="16" fillId="10" borderId="21" xfId="0" applyNumberFormat="1" applyFont="1" applyFill="1" applyBorder="1" applyAlignment="1">
      <alignment horizontal="center" vertical="center"/>
    </xf>
    <xf numFmtId="0" fontId="16" fillId="10" borderId="22" xfId="0" applyNumberFormat="1" applyFont="1" applyFill="1" applyBorder="1" applyAlignment="1">
      <alignment horizontal="center" vertical="center"/>
    </xf>
    <xf numFmtId="0" fontId="11" fillId="10" borderId="22" xfId="0" applyNumberFormat="1" applyFont="1" applyFill="1" applyBorder="1" applyAlignment="1">
      <alignment horizontal="center" vertical="center"/>
    </xf>
    <xf numFmtId="49" fontId="7" fillId="10" borderId="22" xfId="0" applyNumberFormat="1" applyFont="1" applyFill="1" applyBorder="1" applyAlignment="1">
      <alignment horizontal="center" vertical="center"/>
    </xf>
    <xf numFmtId="0" fontId="7" fillId="10" borderId="23"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1" xfId="0" applyNumberFormat="1" applyFont="1" applyFill="1" applyBorder="1" applyAlignment="1">
      <alignment horizontal="center" vertical="center"/>
    </xf>
    <xf numFmtId="0" fontId="24" fillId="5" borderId="22" xfId="0" applyNumberFormat="1" applyFont="1" applyFill="1" applyBorder="1" applyAlignment="1">
      <alignment horizontal="center" vertical="center"/>
    </xf>
    <xf numFmtId="0" fontId="13" fillId="5" borderId="22" xfId="0" applyNumberFormat="1" applyFont="1" applyFill="1" applyBorder="1" applyAlignment="1">
      <alignment horizontal="center" vertical="center"/>
    </xf>
    <xf numFmtId="0" fontId="14" fillId="10" borderId="1" xfId="0" applyFont="1" applyFill="1" applyBorder="1" applyAlignment="1">
      <alignment vertical="center"/>
    </xf>
    <xf numFmtId="49" fontId="28" fillId="10" borderId="21" xfId="0" applyNumberFormat="1" applyFont="1" applyFill="1" applyBorder="1" applyAlignment="1">
      <alignment horizontal="center" vertical="center"/>
    </xf>
    <xf numFmtId="0" fontId="28" fillId="10" borderId="22" xfId="0" applyNumberFormat="1" applyFont="1" applyFill="1" applyBorder="1" applyAlignment="1">
      <alignment horizontal="center" vertical="center"/>
    </xf>
    <xf numFmtId="0" fontId="22" fillId="10" borderId="22" xfId="0" applyNumberFormat="1" applyFont="1" applyFill="1" applyBorder="1" applyAlignment="1">
      <alignment horizontal="center" vertical="center"/>
    </xf>
    <xf numFmtId="49" fontId="7" fillId="13" borderId="22" xfId="0" applyNumberFormat="1" applyFont="1" applyFill="1" applyBorder="1" applyAlignment="1">
      <alignment horizontal="center" vertical="center"/>
    </xf>
    <xf numFmtId="0" fontId="7" fillId="10" borderId="23"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1" xfId="0" applyNumberFormat="1" applyFont="1" applyFill="1" applyBorder="1" applyAlignment="1">
      <alignment horizontal="center" vertical="center"/>
    </xf>
    <xf numFmtId="0" fontId="23" fillId="5" borderId="22" xfId="0" applyNumberFormat="1" applyFont="1" applyFill="1" applyBorder="1" applyAlignment="1">
      <alignment horizontal="center" vertical="center"/>
    </xf>
    <xf numFmtId="0" fontId="14" fillId="5" borderId="22" xfId="0" applyNumberFormat="1" applyFont="1" applyFill="1" applyBorder="1" applyAlignment="1">
      <alignment horizontal="center" vertical="center"/>
    </xf>
    <xf numFmtId="0" fontId="40" fillId="12" borderId="40"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49" fillId="0" borderId="27" xfId="0" applyFont="1" applyBorder="1" applyAlignment="1">
      <alignment horizontal="centerContinuous"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2" fillId="0" borderId="32" xfId="0" applyFont="1" applyFill="1" applyBorder="1" applyAlignment="1">
      <alignment horizontal="centerContinuous" vertical="center" shrinkToFit="1"/>
    </xf>
    <xf numFmtId="0" fontId="52" fillId="0" borderId="32" xfId="0" applyFont="1" applyFill="1" applyBorder="1" applyAlignment="1">
      <alignment horizontal="centerContinuous" vertical="center"/>
    </xf>
    <xf numFmtId="0" fontId="52" fillId="0" borderId="32" xfId="0" quotePrefix="1" applyFont="1" applyFill="1" applyBorder="1" applyAlignment="1">
      <alignment horizontal="center" vertical="center" shrinkToFit="1"/>
    </xf>
    <xf numFmtId="0" fontId="7" fillId="0" borderId="0" xfId="0" applyFont="1" applyBorder="1" applyAlignment="1">
      <alignment horizontal="left" vertical="center" wrapText="1"/>
    </xf>
    <xf numFmtId="0" fontId="27" fillId="0" borderId="32" xfId="0" applyFont="1" applyFill="1" applyBorder="1" applyAlignment="1">
      <alignment horizontal="centerContinuous" vertical="center" shrinkToFit="1"/>
    </xf>
    <xf numFmtId="0" fontId="7" fillId="0" borderId="43" xfId="0" applyFont="1" applyFill="1" applyBorder="1" applyAlignment="1">
      <alignment horizontal="centerContinuous" vertical="center"/>
    </xf>
    <xf numFmtId="0" fontId="53" fillId="0" borderId="32" xfId="0" applyFont="1" applyFill="1" applyBorder="1" applyAlignment="1">
      <alignment horizontal="centerContinuous" vertical="center" shrinkToFit="1"/>
    </xf>
    <xf numFmtId="0" fontId="6" fillId="0" borderId="0" xfId="0" applyFont="1" applyBorder="1" applyAlignment="1">
      <alignment horizontal="right" vertical="center" wrapText="1"/>
    </xf>
    <xf numFmtId="0" fontId="7" fillId="0" borderId="49" xfId="0" applyFont="1" applyFill="1" applyBorder="1" applyAlignment="1">
      <alignment horizontal="centerContinuous" vertical="center"/>
    </xf>
    <xf numFmtId="0" fontId="3" fillId="0" borderId="0" xfId="0" applyFont="1" applyBorder="1" applyAlignment="1">
      <alignment horizontal="centerContinuous" vertical="center"/>
    </xf>
    <xf numFmtId="0" fontId="21" fillId="11" borderId="13" xfId="0" applyFont="1" applyFill="1" applyBorder="1" applyAlignment="1">
      <alignment horizontal="center" vertical="center"/>
    </xf>
    <xf numFmtId="0" fontId="21" fillId="11" borderId="14" xfId="0" applyFont="1" applyFill="1" applyBorder="1" applyAlignment="1">
      <alignment horizontal="center" vertical="center"/>
    </xf>
    <xf numFmtId="49" fontId="21" fillId="11" borderId="14" xfId="0" applyNumberFormat="1" applyFont="1" applyFill="1" applyBorder="1" applyAlignment="1">
      <alignment horizontal="center" vertical="center"/>
    </xf>
    <xf numFmtId="0" fontId="21" fillId="11" borderId="18" xfId="0" applyFont="1" applyFill="1" applyBorder="1" applyAlignment="1">
      <alignment horizontal="center" vertical="center"/>
    </xf>
    <xf numFmtId="0" fontId="46" fillId="12" borderId="73" xfId="0" applyFont="1" applyFill="1" applyBorder="1" applyAlignment="1">
      <alignment horizontal="center" vertical="center"/>
    </xf>
    <xf numFmtId="0" fontId="21" fillId="11" borderId="55"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7" xfId="0" applyFont="1" applyFill="1" applyBorder="1" applyAlignment="1">
      <alignment horizontal="center" vertical="center"/>
    </xf>
    <xf numFmtId="0" fontId="2" fillId="0" borderId="37" xfId="0" applyFont="1" applyFill="1" applyBorder="1" applyAlignment="1">
      <alignment horizontal="center" vertical="center"/>
    </xf>
    <xf numFmtId="0" fontId="5" fillId="0" borderId="0" xfId="0" applyFont="1" applyBorder="1" applyAlignment="1">
      <alignment horizontal="center" vertical="center"/>
    </xf>
    <xf numFmtId="164" fontId="2" fillId="0" borderId="43" xfId="0" applyNumberFormat="1"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1" borderId="18" xfId="0" applyFont="1" applyFill="1" applyBorder="1" applyAlignment="1">
      <alignment horizontal="centerContinuous" vertical="center"/>
    </xf>
    <xf numFmtId="0" fontId="21" fillId="11" borderId="55" xfId="0" applyFont="1" applyFill="1" applyBorder="1" applyAlignment="1">
      <alignment horizontal="centerContinuous" vertical="center"/>
    </xf>
    <xf numFmtId="0" fontId="21" fillId="11" borderId="44" xfId="0" applyFont="1" applyFill="1" applyBorder="1" applyAlignment="1">
      <alignment horizontal="centerContinuous" vertical="center"/>
    </xf>
    <xf numFmtId="164" fontId="2" fillId="0" borderId="56" xfId="0" applyNumberFormat="1" applyFont="1" applyFill="1" applyBorder="1" applyAlignment="1">
      <alignment horizontal="centerContinuous" vertical="center"/>
    </xf>
    <xf numFmtId="0" fontId="5" fillId="0" borderId="57" xfId="0" quotePrefix="1" applyFont="1" applyBorder="1" applyAlignment="1">
      <alignment horizontal="centerContinuous" vertical="center"/>
    </xf>
    <xf numFmtId="0" fontId="2" fillId="0" borderId="60" xfId="0" applyFont="1" applyFill="1" applyBorder="1" applyAlignment="1">
      <alignment horizontal="centerContinuous" vertical="center"/>
    </xf>
    <xf numFmtId="164" fontId="2" fillId="0" borderId="43"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1" borderId="16" xfId="0" applyFont="1" applyFill="1" applyBorder="1" applyAlignment="1">
      <alignment horizontal="centerContinuous" vertical="center"/>
    </xf>
    <xf numFmtId="0" fontId="21" fillId="11" borderId="17" xfId="0" applyFont="1" applyFill="1" applyBorder="1" applyAlignment="1">
      <alignment horizontal="centerContinuous" vertical="center"/>
    </xf>
    <xf numFmtId="0" fontId="2" fillId="0" borderId="69" xfId="0" applyFont="1" applyFill="1" applyBorder="1" applyAlignment="1">
      <alignment horizontal="centerContinuous" vertical="center"/>
    </xf>
    <xf numFmtId="0" fontId="2" fillId="0" borderId="70" xfId="0" applyFont="1" applyFill="1" applyBorder="1" applyAlignment="1">
      <alignment horizontal="centerContinuous" vertical="center"/>
    </xf>
    <xf numFmtId="49" fontId="2" fillId="0" borderId="70" xfId="0" applyNumberFormat="1" applyFont="1" applyFill="1" applyBorder="1" applyAlignment="1">
      <alignment horizontal="centerContinuous" vertical="center"/>
    </xf>
    <xf numFmtId="0" fontId="5" fillId="0" borderId="71" xfId="0" applyFont="1" applyFill="1" applyBorder="1" applyAlignment="1">
      <alignment horizontal="centerContinuous" vertical="center"/>
    </xf>
    <xf numFmtId="164" fontId="2" fillId="0" borderId="48"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68" xfId="0" applyFont="1" applyFill="1" applyBorder="1" applyAlignment="1">
      <alignment horizontal="centerContinuous" vertical="center"/>
    </xf>
    <xf numFmtId="0" fontId="2" fillId="0" borderId="59" xfId="0" applyFont="1" applyFill="1" applyBorder="1" applyAlignment="1">
      <alignment horizontal="centerContinuous" vertical="center"/>
    </xf>
    <xf numFmtId="49" fontId="2" fillId="0" borderId="59" xfId="0" applyNumberFormat="1" applyFont="1" applyFill="1" applyBorder="1" applyAlignment="1">
      <alignment horizontal="centerContinuous" vertical="center"/>
    </xf>
    <xf numFmtId="0" fontId="5" fillId="0" borderId="60" xfId="0" applyFont="1" applyFill="1" applyBorder="1" applyAlignment="1">
      <alignment horizontal="centerContinuous" vertical="center"/>
    </xf>
    <xf numFmtId="0" fontId="21" fillId="11" borderId="73" xfId="0" applyFont="1" applyFill="1" applyBorder="1" applyAlignment="1">
      <alignment horizontal="center" vertical="center"/>
    </xf>
    <xf numFmtId="0" fontId="2" fillId="0" borderId="69" xfId="0" applyFont="1" applyFill="1" applyBorder="1" applyAlignment="1">
      <alignment horizontal="centerContinuous" vertical="center" shrinkToFit="1"/>
    </xf>
    <xf numFmtId="0" fontId="21" fillId="0" borderId="70" xfId="0" applyFont="1" applyFill="1" applyBorder="1" applyAlignment="1">
      <alignment horizontal="centerContinuous" vertical="center"/>
    </xf>
    <xf numFmtId="0" fontId="2" fillId="0" borderId="71" xfId="0" applyFont="1" applyFill="1" applyBorder="1" applyAlignment="1">
      <alignment horizontal="centerContinuous" vertical="center"/>
    </xf>
    <xf numFmtId="0" fontId="2" fillId="0" borderId="82" xfId="0" applyFont="1" applyFill="1" applyBorder="1" applyAlignment="1">
      <alignment horizontal="centerContinuous" vertical="center" shrinkToFit="1"/>
    </xf>
    <xf numFmtId="0" fontId="21" fillId="0" borderId="56" xfId="0" applyFont="1" applyFill="1" applyBorder="1" applyAlignment="1">
      <alignment horizontal="centerContinuous" vertical="center"/>
    </xf>
    <xf numFmtId="0" fontId="2" fillId="0" borderId="57" xfId="0" applyFont="1" applyFill="1" applyBorder="1" applyAlignment="1">
      <alignment horizontal="centerContinuous" vertical="center"/>
    </xf>
    <xf numFmtId="164" fontId="2" fillId="0" borderId="81" xfId="0" applyNumberFormat="1" applyFont="1" applyBorder="1" applyAlignment="1">
      <alignment horizontal="center" vertical="center"/>
    </xf>
    <xf numFmtId="164" fontId="5" fillId="0" borderId="0" xfId="0" applyNumberFormat="1" applyFont="1" applyBorder="1" applyAlignment="1">
      <alignment vertical="center"/>
    </xf>
    <xf numFmtId="164" fontId="3" fillId="0" borderId="0" xfId="0" applyNumberFormat="1" applyFont="1" applyBorder="1" applyAlignment="1">
      <alignment horizontal="centerContinuous" vertical="center"/>
    </xf>
    <xf numFmtId="0" fontId="21" fillId="3" borderId="33" xfId="0" applyFont="1" applyFill="1" applyBorder="1" applyAlignment="1">
      <alignment horizontal="center" vertical="center"/>
    </xf>
    <xf numFmtId="164" fontId="21" fillId="3" borderId="34" xfId="0" applyNumberFormat="1" applyFont="1" applyFill="1" applyBorder="1" applyAlignment="1">
      <alignment horizontal="center" vertical="center"/>
    </xf>
    <xf numFmtId="0" fontId="21" fillId="3" borderId="33" xfId="0" applyFont="1" applyFill="1" applyBorder="1" applyAlignment="1">
      <alignment horizontal="right" vertical="center"/>
    </xf>
    <xf numFmtId="0" fontId="21" fillId="3" borderId="35" xfId="0" applyFont="1" applyFill="1" applyBorder="1" applyAlignment="1">
      <alignment vertical="center"/>
    </xf>
    <xf numFmtId="0" fontId="2" fillId="0" borderId="65" xfId="0" applyFont="1" applyBorder="1" applyAlignment="1">
      <alignment horizontal="center" vertical="center" shrinkToFit="1"/>
    </xf>
    <xf numFmtId="0" fontId="5" fillId="0" borderId="66" xfId="0" applyFont="1" applyBorder="1" applyAlignment="1">
      <alignment horizontal="center" vertical="center" shrinkToFit="1"/>
    </xf>
    <xf numFmtId="164" fontId="2" fillId="0" borderId="66" xfId="0" applyNumberFormat="1" applyFont="1" applyBorder="1" applyAlignment="1">
      <alignment horizontal="center" vertical="center" shrinkToFit="1"/>
    </xf>
    <xf numFmtId="0" fontId="5" fillId="0" borderId="66" xfId="0" applyFont="1" applyBorder="1" applyAlignment="1">
      <alignment horizontal="left" vertical="center"/>
    </xf>
    <xf numFmtId="0" fontId="5" fillId="0" borderId="67" xfId="0" applyFont="1" applyBorder="1" applyAlignment="1">
      <alignment horizontal="left" vertical="center" shrinkToFit="1"/>
    </xf>
    <xf numFmtId="0" fontId="2" fillId="0" borderId="68" xfId="0" applyFont="1" applyBorder="1" applyAlignment="1">
      <alignment horizontal="center" vertical="center" shrinkToFit="1"/>
    </xf>
    <xf numFmtId="164" fontId="2" fillId="0" borderId="38" xfId="0" applyNumberFormat="1" applyFont="1" applyFill="1" applyBorder="1" applyAlignment="1">
      <alignment horizontal="center" vertical="center" shrinkToFit="1"/>
    </xf>
    <xf numFmtId="0" fontId="2" fillId="0" borderId="75" xfId="0" applyFont="1" applyFill="1" applyBorder="1" applyAlignment="1">
      <alignment horizontal="left" vertical="center"/>
    </xf>
    <xf numFmtId="0" fontId="2" fillId="0" borderId="39"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61" xfId="0" applyFont="1" applyFill="1" applyBorder="1" applyAlignment="1">
      <alignment horizontal="center" vertical="center" shrinkToFit="1"/>
    </xf>
    <xf numFmtId="0" fontId="2" fillId="0" borderId="36" xfId="0" applyFont="1" applyBorder="1" applyAlignment="1">
      <alignment horizontal="center" vertical="center" shrinkToFit="1"/>
    </xf>
    <xf numFmtId="164" fontId="2" fillId="0" borderId="36" xfId="0" applyNumberFormat="1" applyFont="1" applyBorder="1" applyAlignment="1">
      <alignment horizontal="center" vertical="center" shrinkToFit="1"/>
    </xf>
    <xf numFmtId="0" fontId="5" fillId="0" borderId="36" xfId="0" applyFont="1" applyBorder="1" applyAlignment="1">
      <alignment horizontal="left" vertical="center"/>
    </xf>
    <xf numFmtId="0" fontId="5" fillId="0" borderId="37" xfId="0" applyFont="1" applyBorder="1" applyAlignment="1">
      <alignment horizontal="left" vertical="center" shrinkToFit="1"/>
    </xf>
    <xf numFmtId="0" fontId="2" fillId="0" borderId="80" xfId="0" applyFont="1" applyBorder="1" applyAlignment="1">
      <alignment horizontal="center" vertical="center" shrinkToFit="1"/>
    </xf>
    <xf numFmtId="0" fontId="2" fillId="0" borderId="36" xfId="0" applyFont="1" applyBorder="1" applyAlignment="1">
      <alignment horizontal="left" vertical="center"/>
    </xf>
    <xf numFmtId="0" fontId="2" fillId="0" borderId="62"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9" xfId="0" applyFont="1" applyBorder="1" applyAlignment="1">
      <alignment horizontal="left" vertical="center" shrinkToFit="1"/>
    </xf>
    <xf numFmtId="164" fontId="2" fillId="0" borderId="84" xfId="0" applyNumberFormat="1" applyFont="1" applyFill="1" applyBorder="1" applyAlignment="1">
      <alignment horizontal="center" vertical="center"/>
    </xf>
    <xf numFmtId="0" fontId="2" fillId="0" borderId="38" xfId="0" quotePrefix="1" applyNumberFormat="1" applyFont="1" applyBorder="1" applyAlignment="1">
      <alignment horizontal="center" vertical="center"/>
    </xf>
    <xf numFmtId="164" fontId="2" fillId="0" borderId="38" xfId="0" applyNumberFormat="1" applyFont="1" applyFill="1" applyBorder="1" applyAlignment="1">
      <alignment horizontal="center" vertical="center"/>
    </xf>
    <xf numFmtId="0" fontId="2" fillId="0" borderId="83" xfId="0" applyFont="1" applyBorder="1" applyAlignment="1">
      <alignment horizontal="center" vertical="center" shrinkToFit="1"/>
    </xf>
    <xf numFmtId="0" fontId="2" fillId="0" borderId="84" xfId="0" applyFont="1" applyFill="1" applyBorder="1" applyAlignment="1">
      <alignment horizontal="center" vertical="center"/>
    </xf>
    <xf numFmtId="9" fontId="2" fillId="0" borderId="84"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164" fontId="2" fillId="0" borderId="85" xfId="0" applyNumberFormat="1" applyFont="1" applyFill="1" applyBorder="1" applyAlignment="1">
      <alignment horizontal="centerContinuous" vertical="center"/>
    </xf>
    <xf numFmtId="0" fontId="5" fillId="0" borderId="85" xfId="0" applyFont="1" applyFill="1" applyBorder="1" applyAlignment="1">
      <alignment horizontal="centerContinuous" vertical="center"/>
    </xf>
    <xf numFmtId="49" fontId="2" fillId="0" borderId="84" xfId="0" applyNumberFormat="1" applyFont="1" applyFill="1" applyBorder="1" applyAlignment="1">
      <alignment horizontal="center" vertical="center"/>
    </xf>
    <xf numFmtId="49" fontId="2" fillId="0" borderId="85" xfId="0" applyNumberFormat="1" applyFont="1" applyFill="1" applyBorder="1" applyAlignment="1">
      <alignment horizontal="centerContinuous" vertical="center"/>
    </xf>
    <xf numFmtId="49" fontId="2" fillId="0" borderId="75" xfId="0" applyNumberFormat="1" applyFont="1" applyFill="1" applyBorder="1" applyAlignment="1">
      <alignment horizontal="centerContinuous" vertical="center"/>
    </xf>
    <xf numFmtId="49" fontId="2" fillId="0" borderId="74" xfId="0" applyNumberFormat="1" applyFont="1" applyFill="1" applyBorder="1" applyAlignment="1">
      <alignment horizontal="centerContinuous" vertical="center"/>
    </xf>
    <xf numFmtId="0" fontId="2" fillId="0" borderId="85" xfId="0" applyFont="1" applyFill="1" applyBorder="1" applyAlignment="1">
      <alignment horizontal="center" vertical="center"/>
    </xf>
    <xf numFmtId="0" fontId="2" fillId="0" borderId="74" xfId="0" applyFont="1" applyFill="1" applyBorder="1" applyAlignment="1">
      <alignment horizontal="center" vertical="center"/>
    </xf>
    <xf numFmtId="0" fontId="5" fillId="0" borderId="86" xfId="0" applyFont="1" applyFill="1" applyBorder="1" applyAlignment="1">
      <alignment horizontal="centerContinuous" vertical="center"/>
    </xf>
    <xf numFmtId="0" fontId="2" fillId="0" borderId="0" xfId="0" applyFont="1" applyBorder="1" applyAlignment="1">
      <alignment vertical="center"/>
    </xf>
    <xf numFmtId="0" fontId="4" fillId="0" borderId="0" xfId="0" applyFont="1" applyFill="1" applyBorder="1" applyAlignment="1">
      <alignment horizontal="right" vertical="center"/>
    </xf>
    <xf numFmtId="1" fontId="2" fillId="0" borderId="0" xfId="0" applyNumberFormat="1" applyFont="1" applyBorder="1" applyAlignment="1">
      <alignment horizontal="center" vertical="center"/>
    </xf>
    <xf numFmtId="0" fontId="21" fillId="14" borderId="27" xfId="0" applyFont="1" applyFill="1" applyBorder="1" applyAlignment="1">
      <alignment horizontal="center" vertical="center"/>
    </xf>
    <xf numFmtId="0" fontId="54" fillId="0" borderId="38" xfId="0" applyFont="1" applyBorder="1" applyAlignment="1">
      <alignment horizontal="left" vertical="center"/>
    </xf>
    <xf numFmtId="1" fontId="2" fillId="0" borderId="77" xfId="0" applyNumberFormat="1" applyFont="1" applyFill="1" applyBorder="1" applyAlignment="1">
      <alignment horizontal="center" vertical="center"/>
    </xf>
    <xf numFmtId="0" fontId="5" fillId="0" borderId="0" xfId="0" applyFont="1" applyFill="1" applyBorder="1" applyAlignment="1">
      <alignment vertical="center"/>
    </xf>
    <xf numFmtId="164" fontId="2" fillId="0" borderId="81" xfId="0" applyNumberFormat="1" applyFont="1" applyFill="1" applyBorder="1" applyAlignment="1">
      <alignment horizontal="center" vertical="center"/>
    </xf>
    <xf numFmtId="0" fontId="2" fillId="0" borderId="62"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8" xfId="0" quotePrefix="1" applyFont="1" applyFill="1" applyBorder="1" applyAlignment="1">
      <alignment horizontal="center" vertical="center"/>
    </xf>
    <xf numFmtId="9" fontId="2" fillId="0" borderId="38" xfId="0" applyNumberFormat="1" applyFont="1" applyFill="1" applyBorder="1" applyAlignment="1">
      <alignment horizontal="center" vertical="center"/>
    </xf>
    <xf numFmtId="164" fontId="2" fillId="0" borderId="75" xfId="0" applyNumberFormat="1" applyFont="1" applyFill="1" applyBorder="1" applyAlignment="1">
      <alignment horizontal="centerContinuous" vertical="center"/>
    </xf>
    <xf numFmtId="164" fontId="2" fillId="0" borderId="59" xfId="0" applyNumberFormat="1" applyFont="1" applyFill="1" applyBorder="1" applyAlignment="1">
      <alignment horizontal="centerContinuous" vertical="center"/>
    </xf>
    <xf numFmtId="49" fontId="16" fillId="0" borderId="30" xfId="0" applyNumberFormat="1" applyFont="1" applyBorder="1" applyAlignment="1">
      <alignment horizontal="center" shrinkToFit="1"/>
    </xf>
    <xf numFmtId="0" fontId="2" fillId="0" borderId="68" xfId="0" applyFont="1" applyFill="1" applyBorder="1" applyAlignment="1">
      <alignment horizontal="centerContinuous" vertical="center" shrinkToFit="1"/>
    </xf>
    <xf numFmtId="49" fontId="2" fillId="0" borderId="75" xfId="0" applyNumberFormat="1" applyFont="1" applyFill="1" applyBorder="1" applyAlignment="1">
      <alignment horizontal="center" vertical="center"/>
    </xf>
    <xf numFmtId="0" fontId="55" fillId="2" borderId="88" xfId="0" applyFont="1" applyFill="1" applyBorder="1" applyAlignment="1">
      <alignment horizontal="right" vertical="center"/>
    </xf>
    <xf numFmtId="0" fontId="36" fillId="2" borderId="89" xfId="0" applyFont="1" applyFill="1" applyBorder="1" applyAlignment="1">
      <alignment horizontal="left" vertical="center"/>
    </xf>
    <xf numFmtId="0" fontId="20" fillId="2" borderId="89" xfId="0" applyFont="1" applyFill="1" applyBorder="1" applyAlignment="1">
      <alignment horizontal="left" vertical="center"/>
    </xf>
    <xf numFmtId="0" fontId="4" fillId="2" borderId="89" xfId="0" applyFont="1" applyFill="1" applyBorder="1" applyAlignment="1">
      <alignment horizontal="centerContinuous" vertical="center"/>
    </xf>
    <xf numFmtId="0" fontId="5" fillId="2" borderId="89" xfId="0" applyFont="1" applyFill="1" applyBorder="1" applyAlignment="1">
      <alignment horizontal="centerContinuous" vertical="center"/>
    </xf>
    <xf numFmtId="0" fontId="35" fillId="2" borderId="90" xfId="1" applyFont="1" applyFill="1" applyBorder="1" applyAlignment="1" applyProtection="1">
      <alignment horizontal="right" vertical="center"/>
    </xf>
    <xf numFmtId="0" fontId="10" fillId="0" borderId="1" xfId="0" applyFont="1" applyFill="1" applyBorder="1" applyAlignment="1">
      <alignment vertical="center"/>
    </xf>
    <xf numFmtId="49" fontId="27" fillId="0" borderId="21" xfId="0" applyNumberFormat="1" applyFont="1" applyFill="1" applyBorder="1" applyAlignment="1">
      <alignment horizontal="center" vertical="center"/>
    </xf>
    <xf numFmtId="0" fontId="27" fillId="0" borderId="22" xfId="0" applyNumberFormat="1" applyFont="1" applyFill="1" applyBorder="1" applyAlignment="1">
      <alignment horizontal="center" vertical="center"/>
    </xf>
    <xf numFmtId="0" fontId="10" fillId="0" borderId="22" xfId="0" applyNumberFormat="1" applyFont="1" applyFill="1" applyBorder="1" applyAlignment="1">
      <alignment horizontal="center" vertical="center"/>
    </xf>
    <xf numFmtId="0" fontId="22" fillId="9" borderId="1" xfId="0" applyFont="1" applyFill="1" applyBorder="1" applyAlignment="1">
      <alignment vertical="center"/>
    </xf>
    <xf numFmtId="49" fontId="28" fillId="9" borderId="21" xfId="0" applyNumberFormat="1" applyFont="1" applyFill="1" applyBorder="1" applyAlignment="1">
      <alignment horizontal="center" vertical="center"/>
    </xf>
    <xf numFmtId="0" fontId="28" fillId="9" borderId="22" xfId="0" applyNumberFormat="1" applyFont="1" applyFill="1" applyBorder="1" applyAlignment="1">
      <alignment horizontal="center" vertical="center"/>
    </xf>
    <xf numFmtId="0" fontId="22" fillId="9" borderId="22" xfId="0" applyNumberFormat="1" applyFont="1" applyFill="1" applyBorder="1" applyAlignment="1">
      <alignment horizontal="center" vertical="center"/>
    </xf>
    <xf numFmtId="0" fontId="7" fillId="9" borderId="23" xfId="0" quotePrefix="1" applyNumberFormat="1" applyFont="1" applyFill="1" applyBorder="1" applyAlignment="1">
      <alignment horizontal="center" vertical="center"/>
    </xf>
    <xf numFmtId="0" fontId="52" fillId="0" borderId="9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7" fillId="0" borderId="32" xfId="0" quotePrefix="1" applyFont="1" applyFill="1" applyBorder="1" applyAlignment="1">
      <alignment horizontal="center" vertical="center" shrinkToFit="1"/>
    </xf>
    <xf numFmtId="49" fontId="7" fillId="15" borderId="9" xfId="0" applyNumberFormat="1" applyFont="1" applyFill="1" applyBorder="1" applyAlignment="1">
      <alignment horizontal="center" vertical="center"/>
    </xf>
    <xf numFmtId="0" fontId="21" fillId="0" borderId="86" xfId="0" applyFont="1" applyFill="1" applyBorder="1" applyAlignment="1">
      <alignment horizontal="centerContinuous" vertical="center"/>
    </xf>
    <xf numFmtId="0" fontId="21" fillId="0" borderId="77" xfId="0" applyFont="1" applyFill="1" applyBorder="1" applyAlignment="1">
      <alignment horizontal="centerContinuous" vertical="center"/>
    </xf>
    <xf numFmtId="0" fontId="2" fillId="0" borderId="76" xfId="0" applyFont="1" applyFill="1" applyBorder="1" applyAlignment="1">
      <alignment horizontal="centerContinuous" vertical="center"/>
    </xf>
    <xf numFmtId="0" fontId="5" fillId="0" borderId="92" xfId="0" applyFont="1" applyBorder="1" applyAlignment="1">
      <alignment horizontal="left" vertical="center"/>
    </xf>
    <xf numFmtId="0" fontId="2" fillId="0" borderId="93" xfId="0" applyFont="1" applyBorder="1" applyAlignment="1">
      <alignment horizontal="center" vertical="center" shrinkToFit="1"/>
    </xf>
    <xf numFmtId="0" fontId="2" fillId="0" borderId="94" xfId="0" applyFont="1" applyFill="1" applyBorder="1" applyAlignment="1">
      <alignment horizontal="center" vertical="center"/>
    </xf>
    <xf numFmtId="9" fontId="2" fillId="0" borderId="94" xfId="0" applyNumberFormat="1" applyFont="1" applyFill="1" applyBorder="1" applyAlignment="1">
      <alignment horizontal="center" vertical="center"/>
    </xf>
    <xf numFmtId="164" fontId="2" fillId="0" borderId="94" xfId="0" applyNumberFormat="1" applyFont="1" applyFill="1" applyBorder="1" applyAlignment="1">
      <alignment horizontal="center" vertical="center"/>
    </xf>
    <xf numFmtId="164" fontId="2" fillId="0" borderId="95" xfId="0" applyNumberFormat="1" applyFont="1" applyFill="1" applyBorder="1" applyAlignment="1">
      <alignment horizontal="centerContinuous" vertical="center"/>
    </xf>
    <xf numFmtId="164" fontId="2" fillId="0" borderId="96" xfId="0" applyNumberFormat="1" applyFont="1" applyFill="1" applyBorder="1" applyAlignment="1">
      <alignment horizontal="centerContinuous" vertical="center"/>
    </xf>
    <xf numFmtId="0" fontId="5" fillId="0" borderId="97" xfId="0" quotePrefix="1" applyFont="1" applyBorder="1" applyAlignment="1">
      <alignment horizontal="centerContinuous" vertical="center"/>
    </xf>
    <xf numFmtId="164" fontId="2" fillId="0" borderId="75" xfId="0" applyNumberFormat="1" applyFont="1" applyFill="1" applyBorder="1" applyAlignment="1">
      <alignment horizontal="center" vertical="center"/>
    </xf>
    <xf numFmtId="1" fontId="2" fillId="0" borderId="76" xfId="0" applyNumberFormat="1" applyFont="1" applyFill="1" applyBorder="1" applyAlignment="1">
      <alignment horizontal="center" vertical="center"/>
    </xf>
    <xf numFmtId="0" fontId="2" fillId="0" borderId="36" xfId="0" quotePrefix="1" applyFont="1" applyFill="1" applyBorder="1" applyAlignment="1">
      <alignment horizontal="center" vertical="center" wrapText="1"/>
    </xf>
    <xf numFmtId="49" fontId="2" fillId="0" borderId="84" xfId="2" applyNumberFormat="1" applyFont="1" applyFill="1" applyBorder="1" applyAlignment="1">
      <alignment horizontal="center" vertical="center"/>
    </xf>
    <xf numFmtId="1" fontId="2" fillId="0" borderId="84" xfId="0" applyNumberFormat="1" applyFont="1" applyFill="1" applyBorder="1" applyAlignment="1">
      <alignment horizontal="center" vertical="center"/>
    </xf>
    <xf numFmtId="0" fontId="2" fillId="0" borderId="87" xfId="0" quotePrefix="1" applyFont="1" applyFill="1" applyBorder="1" applyAlignment="1">
      <alignment horizontal="center" vertical="center"/>
    </xf>
    <xf numFmtId="0" fontId="2" fillId="0" borderId="38" xfId="0" applyFont="1" applyFill="1" applyBorder="1" applyAlignment="1">
      <alignment horizontal="centerContinuous" vertical="center"/>
    </xf>
    <xf numFmtId="0" fontId="8" fillId="9" borderId="1" xfId="0" applyFont="1" applyFill="1" applyBorder="1" applyAlignment="1">
      <alignment vertical="center"/>
    </xf>
    <xf numFmtId="49" fontId="17" fillId="9" borderId="21" xfId="0" applyNumberFormat="1" applyFont="1" applyFill="1" applyBorder="1" applyAlignment="1">
      <alignment horizontal="center" vertical="center"/>
    </xf>
    <xf numFmtId="0" fontId="17" fillId="9" borderId="22" xfId="0" applyNumberFormat="1" applyFont="1" applyFill="1" applyBorder="1" applyAlignment="1">
      <alignment horizontal="center" vertical="center"/>
    </xf>
    <xf numFmtId="0" fontId="8" fillId="9" borderId="22" xfId="0" applyNumberFormat="1" applyFont="1" applyFill="1" applyBorder="1" applyAlignment="1">
      <alignment horizontal="center" vertical="center"/>
    </xf>
    <xf numFmtId="0" fontId="7" fillId="9" borderId="22" xfId="0" applyNumberFormat="1" applyFont="1" applyFill="1" applyBorder="1" applyAlignment="1">
      <alignment horizontal="center" vertical="center"/>
    </xf>
    <xf numFmtId="0" fontId="13" fillId="9" borderId="5" xfId="0" applyFont="1" applyFill="1" applyBorder="1" applyAlignment="1">
      <alignment vertical="center"/>
    </xf>
    <xf numFmtId="0" fontId="7" fillId="9" borderId="40" xfId="0" applyNumberFormat="1" applyFont="1" applyFill="1" applyBorder="1" applyAlignment="1">
      <alignment horizontal="center" vertical="center"/>
    </xf>
    <xf numFmtId="49" fontId="24" fillId="9" borderId="40" xfId="0" applyNumberFormat="1" applyFont="1" applyFill="1" applyBorder="1" applyAlignment="1">
      <alignment horizontal="center" vertical="center"/>
    </xf>
    <xf numFmtId="0" fontId="24" fillId="9" borderId="42" xfId="0" applyNumberFormat="1" applyFont="1" applyFill="1" applyBorder="1" applyAlignment="1">
      <alignment horizontal="center" vertical="center"/>
    </xf>
    <xf numFmtId="0" fontId="13" fillId="9" borderId="42" xfId="0" applyNumberFormat="1" applyFont="1" applyFill="1" applyBorder="1" applyAlignment="1">
      <alignment horizontal="center" vertical="center"/>
    </xf>
    <xf numFmtId="49" fontId="7" fillId="9" borderId="42" xfId="0" applyNumberFormat="1" applyFont="1" applyFill="1" applyBorder="1" applyAlignment="1">
      <alignment horizontal="center" vertical="center"/>
    </xf>
    <xf numFmtId="0" fontId="7" fillId="9" borderId="31" xfId="0" applyNumberFormat="1" applyFont="1" applyFill="1" applyBorder="1" applyAlignment="1">
      <alignment horizontal="center" vertical="center"/>
    </xf>
    <xf numFmtId="0" fontId="53" fillId="0" borderId="43" xfId="0" quotePrefix="1" applyFont="1" applyFill="1" applyBorder="1" applyAlignment="1">
      <alignment horizontal="center" vertical="center" shrinkToFit="1"/>
    </xf>
    <xf numFmtId="0" fontId="2" fillId="0" borderId="39" xfId="0" quotePrefix="1" applyFont="1" applyBorder="1" applyAlignment="1">
      <alignment horizontal="center" vertical="center"/>
    </xf>
    <xf numFmtId="0" fontId="4" fillId="0" borderId="61" xfId="0" applyFont="1" applyBorder="1" applyAlignment="1">
      <alignment horizontal="center" vertical="center"/>
    </xf>
    <xf numFmtId="0" fontId="2" fillId="0" borderId="36" xfId="0" applyFont="1" applyBorder="1" applyAlignment="1">
      <alignment horizontal="center" vertical="center"/>
    </xf>
    <xf numFmtId="0" fontId="2" fillId="0" borderId="36" xfId="0" applyNumberFormat="1" applyFont="1" applyBorder="1" applyAlignment="1">
      <alignment horizontal="center" vertical="center"/>
    </xf>
    <xf numFmtId="0" fontId="2" fillId="0" borderId="38" xfId="0" applyFont="1" applyFill="1" applyBorder="1" applyAlignment="1">
      <alignment horizontal="center" vertical="center" shrinkToFit="1"/>
    </xf>
    <xf numFmtId="164" fontId="5" fillId="0" borderId="36" xfId="0" applyNumberFormat="1" applyFont="1" applyBorder="1" applyAlignment="1">
      <alignment horizontal="center" vertical="center"/>
    </xf>
    <xf numFmtId="164" fontId="5" fillId="0" borderId="74" xfId="0" applyNumberFormat="1" applyFont="1" applyBorder="1" applyAlignment="1">
      <alignment horizontal="center" vertical="center"/>
    </xf>
    <xf numFmtId="164" fontId="2" fillId="0" borderId="75" xfId="0" applyNumberFormat="1" applyFont="1" applyBorder="1" applyAlignment="1">
      <alignment horizontal="center" vertical="center"/>
    </xf>
    <xf numFmtId="1" fontId="5" fillId="0" borderId="77" xfId="0" applyNumberFormat="1" applyFont="1" applyFill="1" applyBorder="1" applyAlignment="1">
      <alignment horizontal="center" vertical="center"/>
    </xf>
    <xf numFmtId="0" fontId="4" fillId="0" borderId="37" xfId="0" applyFont="1" applyBorder="1" applyAlignment="1">
      <alignment horizontal="center" vertical="center"/>
    </xf>
    <xf numFmtId="0" fontId="2" fillId="0" borderId="39" xfId="0" applyFont="1" applyFill="1" applyBorder="1" applyAlignment="1">
      <alignment horizontal="center" vertical="center"/>
    </xf>
    <xf numFmtId="0" fontId="5" fillId="0" borderId="98" xfId="0" applyFont="1" applyBorder="1" applyAlignment="1">
      <alignment vertical="center"/>
    </xf>
    <xf numFmtId="0" fontId="2" fillId="0" borderId="82" xfId="0" applyFont="1" applyFill="1" applyBorder="1" applyAlignment="1">
      <alignment horizontal="centerContinuous" vertical="center"/>
    </xf>
    <xf numFmtId="0" fontId="2" fillId="0" borderId="56" xfId="0" applyFont="1" applyFill="1" applyBorder="1" applyAlignment="1">
      <alignment horizontal="centerContinuous" vertical="center"/>
    </xf>
    <xf numFmtId="0" fontId="5" fillId="0" borderId="77" xfId="0" applyFont="1" applyFill="1" applyBorder="1" applyAlignment="1">
      <alignment horizontal="centerContinuous" vertical="center"/>
    </xf>
    <xf numFmtId="0" fontId="5" fillId="0" borderId="74" xfId="0" applyFont="1" applyFill="1" applyBorder="1" applyAlignment="1">
      <alignment horizontal="centerContinuous" vertical="center"/>
    </xf>
    <xf numFmtId="49" fontId="2" fillId="0" borderId="36" xfId="0" applyNumberFormat="1" applyFont="1" applyFill="1" applyBorder="1" applyAlignment="1">
      <alignment horizontal="center" vertical="center"/>
    </xf>
    <xf numFmtId="49" fontId="2" fillId="0" borderId="56" xfId="0" applyNumberFormat="1" applyFont="1" applyFill="1" applyBorder="1" applyAlignment="1">
      <alignment horizontal="centerContinuous" vertical="center"/>
    </xf>
    <xf numFmtId="0" fontId="5" fillId="0" borderId="57" xfId="0" applyFont="1" applyFill="1" applyBorder="1" applyAlignment="1">
      <alignment horizontal="centerContinuous" vertical="center"/>
    </xf>
    <xf numFmtId="0" fontId="5" fillId="0" borderId="56" xfId="0" applyFont="1" applyBorder="1" applyAlignment="1">
      <alignment vertical="center"/>
    </xf>
    <xf numFmtId="0" fontId="5" fillId="0" borderId="96" xfId="0" applyFont="1" applyBorder="1" applyAlignment="1">
      <alignment vertical="center"/>
    </xf>
    <xf numFmtId="0" fontId="2" fillId="0" borderId="92" xfId="0" applyFont="1" applyBorder="1" applyAlignment="1">
      <alignment horizontal="left" vertical="center"/>
    </xf>
    <xf numFmtId="0" fontId="2" fillId="16" borderId="84" xfId="0" applyNumberFormat="1" applyFont="1" applyFill="1" applyBorder="1" applyAlignment="1">
      <alignment horizontal="center" vertical="center"/>
    </xf>
    <xf numFmtId="0" fontId="52" fillId="0" borderId="43" xfId="0" applyFont="1" applyFill="1" applyBorder="1" applyAlignment="1">
      <alignment horizontal="centerContinuous" vertical="center"/>
    </xf>
    <xf numFmtId="49" fontId="7" fillId="16" borderId="24" xfId="0" applyNumberFormat="1" applyFont="1" applyFill="1" applyBorder="1" applyAlignment="1">
      <alignment horizontal="center" vertical="center"/>
    </xf>
    <xf numFmtId="49" fontId="2" fillId="16" borderId="38" xfId="0" applyNumberFormat="1" applyFont="1" applyFill="1" applyBorder="1" applyAlignment="1">
      <alignment horizontal="center" vertical="center"/>
    </xf>
    <xf numFmtId="0" fontId="2" fillId="10" borderId="38" xfId="0" applyFont="1" applyFill="1" applyBorder="1" applyAlignment="1">
      <alignment horizontal="center" vertical="center"/>
    </xf>
    <xf numFmtId="49" fontId="2" fillId="10" borderId="38" xfId="0" applyNumberFormat="1" applyFont="1" applyFill="1" applyBorder="1" applyAlignment="1">
      <alignment horizontal="center" vertical="center"/>
    </xf>
    <xf numFmtId="164" fontId="2" fillId="10" borderId="38" xfId="0" applyNumberFormat="1" applyFont="1" applyFill="1" applyBorder="1" applyAlignment="1">
      <alignment horizontal="center" vertical="center"/>
    </xf>
    <xf numFmtId="164" fontId="2" fillId="10" borderId="43" xfId="0" applyNumberFormat="1"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quotePrefix="1" applyFont="1" applyFill="1" applyBorder="1" applyAlignment="1">
      <alignment horizontal="center" vertical="center" wrapText="1"/>
    </xf>
    <xf numFmtId="0" fontId="2" fillId="16" borderId="94" xfId="0" applyNumberFormat="1" applyFont="1" applyFill="1" applyBorder="1" applyAlignment="1">
      <alignment horizontal="center" vertical="center"/>
    </xf>
    <xf numFmtId="164" fontId="2" fillId="0" borderId="95" xfId="0" applyNumberFormat="1" applyFont="1" applyFill="1" applyBorder="1" applyAlignment="1">
      <alignment horizontal="center" vertical="center"/>
    </xf>
    <xf numFmtId="1" fontId="2" fillId="0" borderId="99" xfId="0" applyNumberFormat="1" applyFont="1" applyFill="1" applyBorder="1" applyAlignment="1">
      <alignment horizontal="center" vertical="center"/>
    </xf>
    <xf numFmtId="0" fontId="2" fillId="0" borderId="100" xfId="0" quotePrefix="1" applyFont="1" applyFill="1" applyBorder="1" applyAlignment="1">
      <alignment horizontal="center" vertical="center"/>
    </xf>
    <xf numFmtId="49" fontId="2" fillId="10" borderId="94" xfId="2" applyNumberFormat="1" applyFont="1" applyFill="1" applyBorder="1" applyAlignment="1">
      <alignment horizontal="center" vertical="center"/>
    </xf>
    <xf numFmtId="49" fontId="2" fillId="10" borderId="94" xfId="0" applyNumberFormat="1" applyFont="1" applyFill="1" applyBorder="1" applyAlignment="1">
      <alignment horizontal="center" vertical="center"/>
    </xf>
    <xf numFmtId="164" fontId="2" fillId="10" borderId="94" xfId="0" applyNumberFormat="1" applyFont="1" applyFill="1" applyBorder="1" applyAlignment="1">
      <alignment horizontal="center" vertical="center"/>
    </xf>
    <xf numFmtId="164" fontId="2" fillId="10" borderId="81" xfId="0" applyNumberFormat="1" applyFont="1" applyFill="1" applyBorder="1" applyAlignment="1">
      <alignment horizontal="center" vertical="center"/>
    </xf>
    <xf numFmtId="49" fontId="6" fillId="0" borderId="24" xfId="0" applyNumberFormat="1" applyFont="1" applyBorder="1" applyAlignment="1">
      <alignment horizontal="center" vertical="center"/>
    </xf>
    <xf numFmtId="0" fontId="7" fillId="5" borderId="23" xfId="0" quotePrefix="1" applyNumberFormat="1" applyFont="1" applyFill="1" applyBorder="1" applyAlignment="1">
      <alignment horizontal="center" vertical="center"/>
    </xf>
    <xf numFmtId="0" fontId="7" fillId="11" borderId="63" xfId="0" applyNumberFormat="1" applyFont="1" applyFill="1" applyBorder="1" applyAlignment="1">
      <alignment horizontal="centerContinuous" vertical="center"/>
    </xf>
    <xf numFmtId="0" fontId="2" fillId="11" borderId="64" xfId="0" applyFont="1" applyFill="1" applyBorder="1" applyAlignment="1">
      <alignment horizontal="centerContinuous" vertical="center"/>
    </xf>
    <xf numFmtId="0" fontId="2" fillId="0" borderId="0" xfId="0" quotePrefix="1" applyFont="1" applyBorder="1" applyAlignment="1">
      <alignment vertical="center"/>
    </xf>
  </cellXfs>
  <cellStyles count="10">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CCFF99"/>
      <color rgb="FF0000FF"/>
      <color rgb="FFFF00FF"/>
      <color rgb="FFFF6600"/>
      <color rgb="FFCCCC00"/>
      <color rgb="FF99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12</xdr:row>
      <xdr:rowOff>76200</xdr:rowOff>
    </xdr:from>
    <xdr:to>
      <xdr:col>6</xdr:col>
      <xdr:colOff>1247775</xdr:colOff>
      <xdr:row>22</xdr:row>
      <xdr:rowOff>161925</xdr:rowOff>
    </xdr:to>
    <xdr:sp macro="" textlink="">
      <xdr:nvSpPr>
        <xdr:cNvPr id="1084" name="Text Box 60"/>
        <xdr:cNvSpPr txBox="1">
          <a:spLocks noChangeArrowheads="1"/>
        </xdr:cNvSpPr>
      </xdr:nvSpPr>
      <xdr:spPr bwMode="auto">
        <a:xfrm>
          <a:off x="66675" y="2809875"/>
          <a:ext cx="6924675" cy="1143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0" i="0" u="none" strike="noStrike" baseline="0">
              <a:solidFill>
                <a:sysClr val="windowText" lastClr="000000"/>
              </a:solidFill>
              <a:latin typeface="Times New Roman"/>
              <a:cs typeface="Times New Roman"/>
            </a:rPr>
            <a:t>The man materialized out of the bush.  Had he been there before watching all along?  He was an average human of normal size.  His hair was light brown and hang to his shoulders.  One bradded lock hung down his chest and was tied with a leather thong with a feather attached.  His hair was kept out of his face by a  one inch leather band.  The man’s face was not much to see, but not ugly either.  He had high check bones and a square chin.  His eyes where slate gray.  The look on his face was not particular friendly. His eyes kept watch only pausing to meet the eyes of the one he spoke with momentarily.  His skin was of the reddish tone one gets when spending most of life outside.  The man wore a forest green leather jerking and paints with the sleeves ending just above his elbows.  Below that was leather brace with blue runes etched into the back.  At his left side hung a short sword.  In his belt to the front two hand-axes crossed.  Over his right shoulder could be seen the arrows for the bow he carried in his left hand.  His boots where of an autumn brown color.  The man walked with the gate of a forester, his long steps carrying him to his destination fast.  Little to now sound was heard as he moved across the ground.</a:t>
          </a:r>
        </a:p>
      </xdr:txBody>
    </xdr:sp>
    <xdr:clientData/>
  </xdr:twoCellAnchor>
  <xdr:twoCellAnchor>
    <xdr:from>
      <xdr:col>5</xdr:col>
      <xdr:colOff>66675</xdr:colOff>
      <xdr:row>1</xdr:row>
      <xdr:rowOff>76200</xdr:rowOff>
    </xdr:from>
    <xdr:to>
      <xdr:col>6</xdr:col>
      <xdr:colOff>1247775</xdr:colOff>
      <xdr:row>12</xdr:row>
      <xdr:rowOff>0</xdr:rowOff>
    </xdr:to>
    <xdr:sp macro="" textlink="">
      <xdr:nvSpPr>
        <xdr:cNvPr id="3" name="Text Box 60"/>
        <xdr:cNvSpPr txBox="1">
          <a:spLocks noChangeArrowheads="1"/>
        </xdr:cNvSpPr>
      </xdr:nvSpPr>
      <xdr:spPr bwMode="auto">
        <a:xfrm>
          <a:off x="4686300" y="447675"/>
          <a:ext cx="2305050" cy="2286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1" u="none" strike="noStrike" baseline="0">
              <a:solidFill>
                <a:sysClr val="windowText" lastClr="000000"/>
              </a:solidFill>
              <a:latin typeface="Times New Roman"/>
              <a:cs typeface="Times New Roman"/>
            </a:rPr>
            <a:t>Current Status</a:t>
          </a:r>
        </a:p>
        <a:p>
          <a:pPr algn="ctr" rtl="0">
            <a:defRPr sz="1000"/>
          </a:pPr>
          <a:endParaRPr lang="en-US" sz="1400" b="0" i="1" u="none" strike="noStrike" baseline="0">
            <a:solidFill>
              <a:sysClr val="windowText" lastClr="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504825</xdr:colOff>
      <xdr:row>1</xdr:row>
      <xdr:rowOff>123825</xdr:rowOff>
    </xdr:from>
    <xdr:to>
      <xdr:col>3</xdr:col>
      <xdr:colOff>76200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zoomScaleNormal="100" workbookViewId="0"/>
  </sheetViews>
  <sheetFormatPr defaultColWidth="13" defaultRowHeight="15.75"/>
  <cols>
    <col min="1" max="1" width="22.625" style="68" customWidth="1"/>
    <col min="2" max="2" width="10" style="69" customWidth="1"/>
    <col min="3" max="3" width="5.125" style="69" customWidth="1"/>
    <col min="4" max="4" width="13.75" style="68" bestFit="1" customWidth="1"/>
    <col min="5" max="5" width="9.125" style="69" bestFit="1" customWidth="1"/>
    <col min="6" max="6" width="14.75" style="68" customWidth="1"/>
    <col min="7" max="7" width="17.125" style="69" customWidth="1"/>
    <col min="8" max="16384" width="13" style="26"/>
  </cols>
  <sheetData>
    <row r="1" spans="1:7" ht="29.25" thickTop="1" thickBot="1">
      <c r="A1" s="282" t="s">
        <v>159</v>
      </c>
      <c r="B1" s="283"/>
      <c r="C1" s="284"/>
      <c r="D1" s="285"/>
      <c r="E1" s="286"/>
      <c r="F1" s="285"/>
      <c r="G1" s="287" t="s">
        <v>109</v>
      </c>
    </row>
    <row r="2" spans="1:7" ht="17.25" thickTop="1">
      <c r="A2" s="27" t="s">
        <v>0</v>
      </c>
      <c r="B2" s="28" t="s">
        <v>110</v>
      </c>
      <c r="C2" s="28"/>
      <c r="D2" s="29" t="s">
        <v>1</v>
      </c>
      <c r="E2" s="30" t="s">
        <v>104</v>
      </c>
      <c r="F2" s="31"/>
      <c r="G2" s="32"/>
    </row>
    <row r="3" spans="1:7" ht="16.5">
      <c r="A3" s="27" t="s">
        <v>65</v>
      </c>
      <c r="B3" s="28" t="s">
        <v>125</v>
      </c>
      <c r="C3" s="28"/>
      <c r="D3" s="29" t="s">
        <v>66</v>
      </c>
      <c r="E3" s="30">
        <v>9</v>
      </c>
      <c r="F3" s="29"/>
      <c r="G3" s="32"/>
    </row>
    <row r="4" spans="1:7" ht="17.25" thickBot="1">
      <c r="A4" s="27" t="s">
        <v>67</v>
      </c>
      <c r="B4" s="28" t="s">
        <v>111</v>
      </c>
      <c r="C4" s="28"/>
      <c r="D4" s="29"/>
      <c r="E4" s="30"/>
      <c r="F4" s="29"/>
      <c r="G4" s="32"/>
    </row>
    <row r="5" spans="1:7" ht="17.25" thickTop="1">
      <c r="A5" s="33" t="s">
        <v>91</v>
      </c>
      <c r="B5" s="374">
        <f>6-3+1</f>
        <v>4</v>
      </c>
      <c r="C5" s="375"/>
      <c r="D5" s="34" t="s">
        <v>77</v>
      </c>
      <c r="E5" s="35" t="s">
        <v>101</v>
      </c>
      <c r="F5" s="36"/>
      <c r="G5" s="32"/>
    </row>
    <row r="6" spans="1:7" ht="17.25" thickBot="1">
      <c r="A6" s="37" t="s">
        <v>120</v>
      </c>
      <c r="B6" s="38">
        <f>C8+1</f>
        <v>5</v>
      </c>
      <c r="C6" s="39"/>
      <c r="D6" s="40" t="s">
        <v>100</v>
      </c>
      <c r="E6" s="41" t="s">
        <v>149</v>
      </c>
      <c r="F6" s="36"/>
      <c r="G6" s="32"/>
    </row>
    <row r="7" spans="1:7" ht="17.25" thickTop="1">
      <c r="A7" s="42" t="s">
        <v>2</v>
      </c>
      <c r="B7" s="43">
        <v>11</v>
      </c>
      <c r="C7" s="44" t="str">
        <f t="shared" ref="C7:C12" si="0">IF(B7&gt;9.9,CONCATENATE("+",ROUNDDOWN((B7-10)/2,0)),ROUNDUP((B7-10)/2,0))</f>
        <v>+0</v>
      </c>
      <c r="D7" s="45" t="s">
        <v>75</v>
      </c>
      <c r="E7" s="279" t="s">
        <v>121</v>
      </c>
      <c r="F7" s="36"/>
      <c r="G7" s="32"/>
    </row>
    <row r="8" spans="1:7" ht="16.5">
      <c r="A8" s="46" t="s">
        <v>3</v>
      </c>
      <c r="B8" s="47">
        <v>18</v>
      </c>
      <c r="C8" s="48" t="str">
        <f t="shared" si="0"/>
        <v>+4</v>
      </c>
      <c r="D8" s="49" t="s">
        <v>76</v>
      </c>
      <c r="E8" s="50">
        <f>SUM(Martial!G6:G19)+SUM(Equipment!C3:C12)</f>
        <v>31.5</v>
      </c>
      <c r="F8" s="36"/>
      <c r="G8" s="32"/>
    </row>
    <row r="9" spans="1:7" ht="16.5">
      <c r="A9" s="51" t="s">
        <v>13</v>
      </c>
      <c r="B9" s="52">
        <v>10</v>
      </c>
      <c r="C9" s="53" t="str">
        <f t="shared" si="0"/>
        <v>+0</v>
      </c>
      <c r="D9" s="49" t="s">
        <v>15</v>
      </c>
      <c r="E9" s="372">
        <f>ROUNDUP(((E3*8)*0.75)+(E3*C9),0)-15</f>
        <v>39</v>
      </c>
      <c r="F9" s="36"/>
      <c r="G9" s="32"/>
    </row>
    <row r="10" spans="1:7" ht="16.5">
      <c r="A10" s="54" t="s">
        <v>14</v>
      </c>
      <c r="B10" s="52">
        <v>10</v>
      </c>
      <c r="C10" s="48" t="str">
        <f t="shared" si="0"/>
        <v>+0</v>
      </c>
      <c r="D10" s="55" t="s">
        <v>93</v>
      </c>
      <c r="E10" s="356">
        <f>10+C8+1</f>
        <v>15</v>
      </c>
      <c r="F10" s="27"/>
      <c r="G10" s="32"/>
    </row>
    <row r="11" spans="1:7" ht="16.5">
      <c r="A11" s="57" t="s">
        <v>16</v>
      </c>
      <c r="B11" s="52">
        <v>15</v>
      </c>
      <c r="C11" s="48" t="str">
        <f t="shared" si="0"/>
        <v>+2</v>
      </c>
      <c r="D11" s="55" t="s">
        <v>64</v>
      </c>
      <c r="E11" s="56">
        <f>E10+SUM(Martial!B14:B16)</f>
        <v>20</v>
      </c>
      <c r="F11" s="36"/>
      <c r="G11" s="32"/>
    </row>
    <row r="12" spans="1:7" ht="17.25" thickBot="1">
      <c r="A12" s="58" t="s">
        <v>12</v>
      </c>
      <c r="B12" s="59">
        <v>8</v>
      </c>
      <c r="C12" s="60">
        <f t="shared" si="0"/>
        <v>-1</v>
      </c>
      <c r="D12" s="61" t="s">
        <v>102</v>
      </c>
      <c r="E12" s="300">
        <f>E11-C8</f>
        <v>16</v>
      </c>
      <c r="F12" s="36"/>
      <c r="G12" s="32"/>
    </row>
    <row r="13" spans="1:7" s="8" customFormat="1" ht="17.25" thickTop="1">
      <c r="A13" s="62"/>
      <c r="B13" s="63"/>
      <c r="C13" s="63"/>
      <c r="D13" s="63"/>
      <c r="E13" s="63"/>
      <c r="F13" s="63"/>
      <c r="G13" s="64"/>
    </row>
    <row r="14" spans="1:7" s="8" customFormat="1" ht="16.5">
      <c r="A14" s="62"/>
      <c r="B14" s="63"/>
      <c r="C14" s="63"/>
      <c r="D14" s="63"/>
      <c r="E14" s="63"/>
      <c r="F14" s="63"/>
      <c r="G14" s="64"/>
    </row>
    <row r="15" spans="1:7" s="8" customFormat="1" ht="16.5">
      <c r="A15" s="62"/>
      <c r="B15" s="63"/>
      <c r="C15" s="63"/>
      <c r="D15" s="63"/>
      <c r="E15" s="63"/>
      <c r="F15" s="63"/>
      <c r="G15" s="64"/>
    </row>
    <row r="16" spans="1:7" s="8" customFormat="1" ht="16.5">
      <c r="A16" s="62"/>
      <c r="B16" s="63"/>
      <c r="C16" s="63"/>
      <c r="D16" s="63"/>
      <c r="E16" s="63"/>
      <c r="F16" s="63"/>
      <c r="G16" s="64"/>
    </row>
    <row r="17" spans="1:7" s="8" customFormat="1" ht="16.5">
      <c r="A17" s="62"/>
      <c r="B17" s="63"/>
      <c r="C17" s="63"/>
      <c r="D17" s="63"/>
      <c r="E17" s="63"/>
      <c r="F17" s="63"/>
      <c r="G17" s="64"/>
    </row>
    <row r="18" spans="1:7" s="8" customFormat="1" ht="16.5">
      <c r="A18" s="62"/>
      <c r="B18" s="63"/>
      <c r="C18" s="63"/>
      <c r="D18" s="63"/>
      <c r="E18" s="63"/>
      <c r="F18" s="63"/>
      <c r="G18" s="64"/>
    </row>
    <row r="19" spans="1:7" s="8" customFormat="1" ht="16.5">
      <c r="A19" s="62"/>
      <c r="B19" s="63"/>
      <c r="C19" s="63"/>
      <c r="D19" s="63"/>
      <c r="E19" s="63"/>
      <c r="F19" s="63"/>
      <c r="G19" s="64"/>
    </row>
    <row r="20" spans="1:7" s="8" customFormat="1" ht="16.5">
      <c r="A20" s="62"/>
      <c r="B20" s="63"/>
      <c r="C20" s="63"/>
      <c r="D20" s="63"/>
      <c r="E20" s="63"/>
      <c r="F20" s="63"/>
      <c r="G20" s="64"/>
    </row>
    <row r="21" spans="1:7" s="8" customFormat="1" ht="16.5">
      <c r="A21" s="62"/>
      <c r="B21" s="63"/>
      <c r="C21" s="63"/>
      <c r="D21" s="63"/>
      <c r="E21" s="63"/>
      <c r="F21" s="63"/>
      <c r="G21" s="64"/>
    </row>
    <row r="22" spans="1:7" s="8" customFormat="1" ht="16.5">
      <c r="A22" s="62"/>
      <c r="B22" s="63"/>
      <c r="C22" s="63"/>
      <c r="D22" s="63"/>
      <c r="E22" s="63"/>
      <c r="F22" s="63"/>
      <c r="G22" s="64"/>
    </row>
    <row r="23" spans="1:7" ht="17.25" thickBot="1">
      <c r="A23" s="65"/>
      <c r="B23" s="66"/>
      <c r="C23" s="66"/>
      <c r="D23" s="66"/>
      <c r="E23" s="66"/>
      <c r="F23" s="66"/>
      <c r="G23" s="67"/>
    </row>
    <row r="24" spans="1:7" ht="16.5"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showGridLines="0" workbookViewId="0">
      <pane ySplit="2" topLeftCell="A3" activePane="bottomLeft" state="frozen"/>
      <selection pane="bottomLeft" activeCell="A3" sqref="A3"/>
    </sheetView>
  </sheetViews>
  <sheetFormatPr defaultColWidth="13" defaultRowHeight="15.75"/>
  <cols>
    <col min="1" max="1" width="27.875" style="68" bestFit="1" customWidth="1"/>
    <col min="2" max="2" width="5.875" style="68" bestFit="1" customWidth="1"/>
    <col min="3" max="3" width="7.625" style="69" hidden="1" customWidth="1"/>
    <col min="4" max="4" width="5.875" style="69" hidden="1" customWidth="1"/>
    <col min="5" max="5" width="9.25" style="69" bestFit="1" customWidth="1"/>
    <col min="6" max="6" width="6.75" style="69" bestFit="1" customWidth="1"/>
    <col min="7" max="7" width="6" style="166" bestFit="1" customWidth="1"/>
    <col min="8" max="8" width="5.25" style="166" bestFit="1" customWidth="1"/>
    <col min="9" max="9" width="6.875" style="166" bestFit="1" customWidth="1"/>
    <col min="10" max="10" width="20.75" style="68" bestFit="1" customWidth="1"/>
    <col min="11" max="11" width="13" style="265"/>
    <col min="12" max="16384" width="13" style="26"/>
  </cols>
  <sheetData>
    <row r="1" spans="1:11" ht="24" thickBot="1">
      <c r="A1" s="70" t="s">
        <v>11</v>
      </c>
      <c r="B1" s="71"/>
      <c r="C1" s="71"/>
      <c r="D1" s="71"/>
      <c r="E1" s="71"/>
      <c r="F1" s="71"/>
      <c r="G1" s="72"/>
      <c r="H1" s="72"/>
      <c r="I1" s="72"/>
      <c r="J1" s="71"/>
    </row>
    <row r="2" spans="1:11" s="8" customFormat="1" ht="33.75" thickBot="1">
      <c r="A2" s="1" t="s">
        <v>99</v>
      </c>
      <c r="B2" s="2" t="s">
        <v>30</v>
      </c>
      <c r="C2" s="2" t="s">
        <v>37</v>
      </c>
      <c r="D2" s="2" t="s">
        <v>29</v>
      </c>
      <c r="E2" s="3" t="s">
        <v>62</v>
      </c>
      <c r="F2" s="3" t="s">
        <v>38</v>
      </c>
      <c r="G2" s="4" t="s">
        <v>68</v>
      </c>
      <c r="H2" s="5" t="s">
        <v>98</v>
      </c>
      <c r="I2" s="6" t="s">
        <v>84</v>
      </c>
      <c r="J2" s="7" t="s">
        <v>82</v>
      </c>
      <c r="K2" s="265"/>
    </row>
    <row r="3" spans="1:11" s="8" customFormat="1" ht="16.5">
      <c r="A3" s="73" t="s">
        <v>70</v>
      </c>
      <c r="B3" s="74">
        <v>3</v>
      </c>
      <c r="C3" s="75" t="s">
        <v>32</v>
      </c>
      <c r="D3" s="75" t="str">
        <f>IF(C3="Str",'Personal File'!$C$7,IF(C3="Dex",'Personal File'!$C$8,IF(C3="Con",'Personal File'!$C$9,IF(C3="Int",'Personal File'!$C$10,IF(C3="Wis",'Personal File'!$C$11,IF(C3="Cha",'Personal File'!$C$12))))))</f>
        <v>+0</v>
      </c>
      <c r="E3" s="76" t="str">
        <f t="shared" ref="E3:E5" si="0">CONCATENATE(C3," (",D3,")")</f>
        <v>Con (+0)</v>
      </c>
      <c r="F3" s="77">
        <v>2</v>
      </c>
      <c r="G3" s="78">
        <f t="shared" ref="G3:G42" si="1">B3+D3+F3</f>
        <v>5</v>
      </c>
      <c r="H3" s="79">
        <f t="shared" ref="H3:H5" ca="1" si="2">RANDBETWEEN(1,20)</f>
        <v>19</v>
      </c>
      <c r="I3" s="78">
        <f t="shared" ref="I3:I42" ca="1" si="3">SUM(G3:H3)</f>
        <v>24</v>
      </c>
      <c r="J3" s="80" t="s">
        <v>199</v>
      </c>
      <c r="K3" s="265"/>
    </row>
    <row r="4" spans="1:11" s="8" customFormat="1" ht="16.5">
      <c r="A4" s="81" t="s">
        <v>71</v>
      </c>
      <c r="B4" s="74">
        <v>6</v>
      </c>
      <c r="C4" s="75" t="s">
        <v>35</v>
      </c>
      <c r="D4" s="75" t="str">
        <f>IF(C4="Str",'Personal File'!$C$7,IF(C4="Dex",'Personal File'!$C$8,IF(C4="Con",'Personal File'!$C$9,IF(C4="Int",'Personal File'!$C$10,IF(C4="Wis",'Personal File'!$C$11,IF(C4="Cha",'Personal File'!$C$12))))))</f>
        <v>+4</v>
      </c>
      <c r="E4" s="82" t="str">
        <f t="shared" si="0"/>
        <v>Dex (+4)</v>
      </c>
      <c r="F4" s="77">
        <v>1</v>
      </c>
      <c r="G4" s="78">
        <f t="shared" si="1"/>
        <v>11</v>
      </c>
      <c r="H4" s="79">
        <f t="shared" ca="1" si="2"/>
        <v>4</v>
      </c>
      <c r="I4" s="78">
        <f t="shared" ca="1" si="3"/>
        <v>15</v>
      </c>
      <c r="J4" s="80" t="s">
        <v>199</v>
      </c>
      <c r="K4" s="376" t="s">
        <v>200</v>
      </c>
    </row>
    <row r="5" spans="1:11" s="8" customFormat="1" ht="16.5">
      <c r="A5" s="83" t="s">
        <v>72</v>
      </c>
      <c r="B5" s="84">
        <v>3</v>
      </c>
      <c r="C5" s="85" t="s">
        <v>34</v>
      </c>
      <c r="D5" s="85" t="str">
        <f>IF(C5="Str",'Personal File'!$C$7,IF(C5="Dex",'Personal File'!$C$8,IF(C5="Con",'Personal File'!$C$9,IF(C5="Int",'Personal File'!$C$10,IF(C5="Wis",'Personal File'!$C$11,IF(C5="Cha",'Personal File'!$C$12))))))</f>
        <v>+2</v>
      </c>
      <c r="E5" s="86" t="str">
        <f t="shared" si="0"/>
        <v>Wis (+2)</v>
      </c>
      <c r="F5" s="87">
        <v>1</v>
      </c>
      <c r="G5" s="88">
        <f t="shared" si="1"/>
        <v>6</v>
      </c>
      <c r="H5" s="89">
        <f t="shared" ca="1" si="2"/>
        <v>3</v>
      </c>
      <c r="I5" s="88">
        <f t="shared" ca="1" si="3"/>
        <v>9</v>
      </c>
      <c r="J5" s="90" t="s">
        <v>199</v>
      </c>
      <c r="K5" s="265"/>
    </row>
    <row r="6" spans="1:11" s="99" customFormat="1" ht="16.5">
      <c r="A6" s="91" t="s">
        <v>39</v>
      </c>
      <c r="B6" s="92">
        <v>0</v>
      </c>
      <c r="C6" s="93" t="s">
        <v>33</v>
      </c>
      <c r="D6" s="94" t="str">
        <f>IF(C6="Str",'Personal File'!$C$7,IF(C6="Dex",'Personal File'!$C$8,IF(C6="Con",'Personal File'!$C$9,IF(C6="Int",'Personal File'!$C$10,IF(C6="Wis",'Personal File'!$C$11,IF(C6="Cha",'Personal File'!$C$12))))))</f>
        <v>+0</v>
      </c>
      <c r="E6" s="95" t="str">
        <f t="shared" ref="E6:E42" si="4">CONCATENATE(C6," (",D6,")")</f>
        <v>Int (+0)</v>
      </c>
      <c r="F6" s="96" t="s">
        <v>63</v>
      </c>
      <c r="G6" s="97">
        <f t="shared" si="1"/>
        <v>0</v>
      </c>
      <c r="H6" s="79">
        <f ca="1">RANDBETWEEN(1,20)</f>
        <v>5</v>
      </c>
      <c r="I6" s="97">
        <f t="shared" ca="1" si="3"/>
        <v>5</v>
      </c>
      <c r="J6" s="122" t="s">
        <v>199</v>
      </c>
    </row>
    <row r="7" spans="1:11" s="107" customFormat="1" ht="16.5">
      <c r="A7" s="100" t="s">
        <v>40</v>
      </c>
      <c r="B7" s="101">
        <v>6</v>
      </c>
      <c r="C7" s="102" t="s">
        <v>35</v>
      </c>
      <c r="D7" s="103" t="str">
        <f>IF(C7="Str",'Personal File'!$C$7,IF(C7="Dex",'Personal File'!$C$8,IF(C7="Con",'Personal File'!$C$9,IF(C7="Int",'Personal File'!$C$10,IF(C7="Wis",'Personal File'!$C$11,IF(C7="Cha",'Personal File'!$C$12))))))</f>
        <v>+4</v>
      </c>
      <c r="E7" s="104" t="str">
        <f t="shared" si="4"/>
        <v>Dex (+4)</v>
      </c>
      <c r="F7" s="105">
        <v>1</v>
      </c>
      <c r="G7" s="105">
        <f t="shared" si="1"/>
        <v>11</v>
      </c>
      <c r="H7" s="79">
        <f ca="1">RANDBETWEEN(1,20)</f>
        <v>12</v>
      </c>
      <c r="I7" s="105">
        <f t="shared" ca="1" si="3"/>
        <v>23</v>
      </c>
      <c r="J7" s="296" t="s">
        <v>199</v>
      </c>
    </row>
    <row r="8" spans="1:11" s="112" customFormat="1" ht="16.5">
      <c r="A8" s="108" t="s">
        <v>41</v>
      </c>
      <c r="B8" s="92">
        <v>0</v>
      </c>
      <c r="C8" s="109" t="s">
        <v>31</v>
      </c>
      <c r="D8" s="110">
        <f>IF(C8="Str",'Personal File'!$C$7,IF(C8="Dex",'Personal File'!$C$8,IF(C8="Con",'Personal File'!$C$9,IF(C8="Int",'Personal File'!$C$10,IF(C8="Wis",'Personal File'!$C$11,IF(C8="Cha",'Personal File'!$C$12))))))</f>
        <v>-1</v>
      </c>
      <c r="E8" s="111" t="str">
        <f t="shared" si="4"/>
        <v>Cha (-1)</v>
      </c>
      <c r="F8" s="97" t="s">
        <v>63</v>
      </c>
      <c r="G8" s="97">
        <f t="shared" si="1"/>
        <v>-1</v>
      </c>
      <c r="H8" s="79">
        <f t="shared" ref="H8:H42" ca="1" si="5">RANDBETWEEN(1,20)</f>
        <v>6</v>
      </c>
      <c r="I8" s="97">
        <f t="shared" ca="1" si="3"/>
        <v>5</v>
      </c>
      <c r="J8" s="122" t="s">
        <v>199</v>
      </c>
    </row>
    <row r="9" spans="1:11" s="113" customFormat="1" ht="16.5">
      <c r="A9" s="319" t="s">
        <v>42</v>
      </c>
      <c r="B9" s="101">
        <v>3</v>
      </c>
      <c r="C9" s="320" t="s">
        <v>36</v>
      </c>
      <c r="D9" s="321" t="str">
        <f>IF(C9="Str",'Personal File'!$C$7,IF(C9="Dex",'Personal File'!$C$8,IF(C9="Con",'Personal File'!$C$9,IF(C9="Int",'Personal File'!$C$10,IF(C9="Wis",'Personal File'!$C$11,IF(C9="Cha",'Personal File'!$C$12))))))</f>
        <v>+0</v>
      </c>
      <c r="E9" s="322" t="str">
        <f t="shared" si="4"/>
        <v>Str (+0)</v>
      </c>
      <c r="F9" s="105" t="s">
        <v>160</v>
      </c>
      <c r="G9" s="105">
        <f t="shared" si="1"/>
        <v>2</v>
      </c>
      <c r="H9" s="79">
        <f t="shared" ca="1" si="5"/>
        <v>3</v>
      </c>
      <c r="I9" s="105">
        <f t="shared" ca="1" si="3"/>
        <v>5</v>
      </c>
      <c r="J9" s="296" t="s">
        <v>199</v>
      </c>
    </row>
    <row r="10" spans="1:11" s="113" customFormat="1" ht="16.5">
      <c r="A10" s="288" t="s">
        <v>17</v>
      </c>
      <c r="B10" s="92">
        <v>0</v>
      </c>
      <c r="C10" s="289" t="s">
        <v>32</v>
      </c>
      <c r="D10" s="290" t="str">
        <f>IF(C10="Str",'Personal File'!$C$7,IF(C10="Dex",'Personal File'!$C$8,IF(C10="Con",'Personal File'!$C$9,IF(C10="Int",'Personal File'!$C$10,IF(C10="Wis",'Personal File'!$C$11,IF(C10="Cha",'Personal File'!$C$12))))))</f>
        <v>+0</v>
      </c>
      <c r="E10" s="291" t="str">
        <f t="shared" si="4"/>
        <v>Con (+0)</v>
      </c>
      <c r="F10" s="97" t="s">
        <v>63</v>
      </c>
      <c r="G10" s="97">
        <f t="shared" si="1"/>
        <v>0</v>
      </c>
      <c r="H10" s="79">
        <f t="shared" ca="1" si="5"/>
        <v>8</v>
      </c>
      <c r="I10" s="97">
        <f t="shared" ca="1" si="3"/>
        <v>8</v>
      </c>
      <c r="J10" s="122" t="s">
        <v>199</v>
      </c>
    </row>
    <row r="11" spans="1:11" s="99" customFormat="1" ht="16.5">
      <c r="A11" s="91" t="s">
        <v>90</v>
      </c>
      <c r="B11" s="92">
        <v>0</v>
      </c>
      <c r="C11" s="93" t="s">
        <v>33</v>
      </c>
      <c r="D11" s="94" t="str">
        <f>IF(C11="Str",'Personal File'!$C$7,IF(C11="Dex",'Personal File'!$C$8,IF(C11="Con",'Personal File'!$C$9,IF(C11="Int",'Personal File'!$C$10,IF(C11="Wis",'Personal File'!$C$11,IF(C11="Cha",'Personal File'!$C$12))))))</f>
        <v>+0</v>
      </c>
      <c r="E11" s="95" t="str">
        <f t="shared" si="4"/>
        <v>Int (+0)</v>
      </c>
      <c r="F11" s="97" t="s">
        <v>63</v>
      </c>
      <c r="G11" s="97">
        <f t="shared" si="1"/>
        <v>0</v>
      </c>
      <c r="H11" s="79">
        <f t="shared" ca="1" si="5"/>
        <v>11</v>
      </c>
      <c r="I11" s="97">
        <f t="shared" ca="1" si="3"/>
        <v>11</v>
      </c>
      <c r="J11" s="122" t="s">
        <v>199</v>
      </c>
    </row>
    <row r="12" spans="1:11" s="121" customFormat="1" ht="16.5">
      <c r="A12" s="114" t="s">
        <v>43</v>
      </c>
      <c r="B12" s="115">
        <v>0</v>
      </c>
      <c r="C12" s="116" t="s">
        <v>33</v>
      </c>
      <c r="D12" s="117" t="str">
        <f>IF(C12="Str",'Personal File'!$C$7,IF(C12="Dex",'Personal File'!$C$8,IF(C12="Con",'Personal File'!$C$9,IF(C12="Int",'Personal File'!$C$10,IF(C12="Wis",'Personal File'!$C$11,IF(C12="Cha",'Personal File'!$C$12))))))</f>
        <v>+0</v>
      </c>
      <c r="E12" s="118" t="str">
        <f t="shared" si="4"/>
        <v>Int (+0)</v>
      </c>
      <c r="F12" s="119" t="s">
        <v>63</v>
      </c>
      <c r="G12" s="119">
        <f t="shared" si="1"/>
        <v>0</v>
      </c>
      <c r="H12" s="79">
        <f t="shared" ca="1" si="5"/>
        <v>18</v>
      </c>
      <c r="I12" s="119">
        <f t="shared" ca="1" si="3"/>
        <v>18</v>
      </c>
      <c r="J12" s="373" t="s">
        <v>199</v>
      </c>
    </row>
    <row r="13" spans="1:11" s="107" customFormat="1" ht="16.5">
      <c r="A13" s="108" t="s">
        <v>44</v>
      </c>
      <c r="B13" s="92">
        <v>0</v>
      </c>
      <c r="C13" s="109" t="s">
        <v>31</v>
      </c>
      <c r="D13" s="110">
        <f>IF(C13="Str",'Personal File'!$C$7,IF(C13="Dex",'Personal File'!$C$8,IF(C13="Con",'Personal File'!$C$9,IF(C13="Int",'Personal File'!$C$10,IF(C13="Wis",'Personal File'!$C$11,IF(C13="Cha",'Personal File'!$C$12))))))</f>
        <v>-1</v>
      </c>
      <c r="E13" s="111" t="str">
        <f t="shared" si="4"/>
        <v>Cha (-1)</v>
      </c>
      <c r="F13" s="97" t="s">
        <v>63</v>
      </c>
      <c r="G13" s="97">
        <f t="shared" si="1"/>
        <v>-1</v>
      </c>
      <c r="H13" s="79">
        <f t="shared" ca="1" si="5"/>
        <v>3</v>
      </c>
      <c r="I13" s="97">
        <f t="shared" ca="1" si="3"/>
        <v>2</v>
      </c>
      <c r="J13" s="122" t="s">
        <v>199</v>
      </c>
    </row>
    <row r="14" spans="1:11" s="107" customFormat="1" ht="16.5">
      <c r="A14" s="91" t="s">
        <v>45</v>
      </c>
      <c r="B14" s="92">
        <v>0</v>
      </c>
      <c r="C14" s="93" t="s">
        <v>33</v>
      </c>
      <c r="D14" s="94" t="str">
        <f>IF(C14="Str",'Personal File'!$C$7,IF(C14="Dex",'Personal File'!$C$8,IF(C14="Con",'Personal File'!$C$9,IF(C14="Int",'Personal File'!$C$10,IF(C14="Wis",'Personal File'!$C$11,IF(C14="Cha",'Personal File'!$C$12))))))</f>
        <v>+0</v>
      </c>
      <c r="E14" s="95" t="str">
        <f t="shared" si="4"/>
        <v>Int (+0)</v>
      </c>
      <c r="F14" s="97" t="s">
        <v>63</v>
      </c>
      <c r="G14" s="97">
        <f t="shared" si="1"/>
        <v>0</v>
      </c>
      <c r="H14" s="79">
        <f t="shared" ca="1" si="5"/>
        <v>6</v>
      </c>
      <c r="I14" s="97">
        <f t="shared" ca="1" si="3"/>
        <v>6</v>
      </c>
      <c r="J14" s="98"/>
    </row>
    <row r="15" spans="1:11" s="107" customFormat="1" ht="16.5">
      <c r="A15" s="108" t="s">
        <v>46</v>
      </c>
      <c r="B15" s="92">
        <v>0</v>
      </c>
      <c r="C15" s="109" t="s">
        <v>31</v>
      </c>
      <c r="D15" s="110">
        <f>IF(C15="Str",'Personal File'!$C$7,IF(C15="Dex",'Personal File'!$C$8,IF(C15="Con",'Personal File'!$C$9,IF(C15="Int",'Personal File'!$C$10,IF(C15="Wis",'Personal File'!$C$11,IF(C15="Cha",'Personal File'!$C$12))))))</f>
        <v>-1</v>
      </c>
      <c r="E15" s="111" t="str">
        <f t="shared" si="4"/>
        <v>Cha (-1)</v>
      </c>
      <c r="F15" s="97" t="s">
        <v>63</v>
      </c>
      <c r="G15" s="97">
        <f t="shared" si="1"/>
        <v>-1</v>
      </c>
      <c r="H15" s="79">
        <f t="shared" ca="1" si="5"/>
        <v>17</v>
      </c>
      <c r="I15" s="97">
        <f t="shared" ca="1" si="3"/>
        <v>16</v>
      </c>
      <c r="J15" s="98"/>
    </row>
    <row r="16" spans="1:11" s="107" customFormat="1" ht="16.5">
      <c r="A16" s="100" t="s">
        <v>47</v>
      </c>
      <c r="B16" s="101">
        <v>10</v>
      </c>
      <c r="C16" s="102" t="s">
        <v>35</v>
      </c>
      <c r="D16" s="103" t="str">
        <f>IF(C16="Str",'Personal File'!$C$7,IF(C16="Dex",'Personal File'!$C$8,IF(C16="Con",'Personal File'!$C$9,IF(C16="Int",'Personal File'!$C$10,IF(C16="Wis",'Personal File'!$C$11,IF(C16="Cha",'Personal File'!$C$12))))))</f>
        <v>+4</v>
      </c>
      <c r="E16" s="104" t="str">
        <f t="shared" si="4"/>
        <v>Dex (+4)</v>
      </c>
      <c r="F16" s="105" t="s">
        <v>160</v>
      </c>
      <c r="G16" s="105">
        <f t="shared" si="1"/>
        <v>13</v>
      </c>
      <c r="H16" s="79">
        <f t="shared" ca="1" si="5"/>
        <v>12</v>
      </c>
      <c r="I16" s="105">
        <f t="shared" ca="1" si="3"/>
        <v>25</v>
      </c>
      <c r="J16" s="106"/>
    </row>
    <row r="17" spans="1:10" s="107" customFormat="1" ht="16.5">
      <c r="A17" s="127" t="s">
        <v>48</v>
      </c>
      <c r="B17" s="128">
        <v>0</v>
      </c>
      <c r="C17" s="129" t="s">
        <v>33</v>
      </c>
      <c r="D17" s="130" t="str">
        <f>IF(C17="Str",'Personal File'!$C$7,IF(C17="Dex",'Personal File'!$C$8,IF(C17="Con",'Personal File'!$C$9,IF(C17="Int",'Personal File'!$C$10,IF(C17="Wis",'Personal File'!$C$11,IF(C17="Cha",'Personal File'!$C$12))))))</f>
        <v>+0</v>
      </c>
      <c r="E17" s="131" t="str">
        <f t="shared" si="4"/>
        <v>Int (+0)</v>
      </c>
      <c r="F17" s="132" t="s">
        <v>63</v>
      </c>
      <c r="G17" s="132">
        <f t="shared" si="1"/>
        <v>0</v>
      </c>
      <c r="H17" s="79">
        <f t="shared" ca="1" si="5"/>
        <v>10</v>
      </c>
      <c r="I17" s="132">
        <f t="shared" ca="1" si="3"/>
        <v>10</v>
      </c>
      <c r="J17" s="133"/>
    </row>
    <row r="18" spans="1:10" s="107" customFormat="1" ht="16.5">
      <c r="A18" s="108" t="s">
        <v>49</v>
      </c>
      <c r="B18" s="92">
        <v>0</v>
      </c>
      <c r="C18" s="109" t="s">
        <v>31</v>
      </c>
      <c r="D18" s="110">
        <f>IF(C18="Str",'Personal File'!$C$7,IF(C18="Dex",'Personal File'!$C$8,IF(C18="Con",'Personal File'!$C$9,IF(C18="Int",'Personal File'!$C$10,IF(C18="Wis",'Personal File'!$C$11,IF(C18="Cha",'Personal File'!$C$12))))))</f>
        <v>-1</v>
      </c>
      <c r="E18" s="111" t="str">
        <f t="shared" si="4"/>
        <v>Cha (-1)</v>
      </c>
      <c r="F18" s="97" t="s">
        <v>63</v>
      </c>
      <c r="G18" s="97">
        <f t="shared" si="1"/>
        <v>-1</v>
      </c>
      <c r="H18" s="79">
        <f t="shared" ca="1" si="5"/>
        <v>2</v>
      </c>
      <c r="I18" s="97">
        <f t="shared" ca="1" si="3"/>
        <v>1</v>
      </c>
      <c r="J18" s="98"/>
    </row>
    <row r="19" spans="1:10" s="107" customFormat="1" ht="16.5">
      <c r="A19" s="108" t="s">
        <v>19</v>
      </c>
      <c r="B19" s="92">
        <v>0</v>
      </c>
      <c r="C19" s="109" t="s">
        <v>31</v>
      </c>
      <c r="D19" s="110">
        <f>IF(C19="Str",'Personal File'!$C$7,IF(C19="Dex",'Personal File'!$C$8,IF(C19="Con",'Personal File'!$C$9,IF(C19="Int",'Personal File'!$C$10,IF(C19="Wis",'Personal File'!$C$11,IF(C19="Cha",'Personal File'!$C$12))))))</f>
        <v>-1</v>
      </c>
      <c r="E19" s="111" t="str">
        <f t="shared" si="4"/>
        <v>Cha (-1)</v>
      </c>
      <c r="F19" s="97" t="s">
        <v>63</v>
      </c>
      <c r="G19" s="97">
        <f t="shared" si="1"/>
        <v>-1</v>
      </c>
      <c r="H19" s="79">
        <f t="shared" ca="1" si="5"/>
        <v>3</v>
      </c>
      <c r="I19" s="97">
        <f t="shared" ca="1" si="3"/>
        <v>2</v>
      </c>
      <c r="J19" s="98"/>
    </row>
    <row r="20" spans="1:10" s="107" customFormat="1" ht="16.5">
      <c r="A20" s="134" t="s">
        <v>50</v>
      </c>
      <c r="B20" s="92">
        <v>0</v>
      </c>
      <c r="C20" s="135" t="s">
        <v>34</v>
      </c>
      <c r="D20" s="136" t="str">
        <f>IF(C20="Str",'Personal File'!$C$7,IF(C20="Dex",'Personal File'!$C$8,IF(C20="Con",'Personal File'!$C$9,IF(C20="Int",'Personal File'!$C$10,IF(C20="Wis",'Personal File'!$C$11,IF(C20="Cha",'Personal File'!$C$12))))))</f>
        <v>+2</v>
      </c>
      <c r="E20" s="137" t="str">
        <f t="shared" si="4"/>
        <v>Wis (+2)</v>
      </c>
      <c r="F20" s="97" t="s">
        <v>63</v>
      </c>
      <c r="G20" s="97">
        <f t="shared" si="1"/>
        <v>2</v>
      </c>
      <c r="H20" s="79">
        <f t="shared" ca="1" si="5"/>
        <v>13</v>
      </c>
      <c r="I20" s="97">
        <f t="shared" ca="1" si="3"/>
        <v>15</v>
      </c>
      <c r="J20" s="98"/>
    </row>
    <row r="21" spans="1:10" s="107" customFormat="1" ht="16.5">
      <c r="A21" s="100" t="s">
        <v>51</v>
      </c>
      <c r="B21" s="101">
        <v>11</v>
      </c>
      <c r="C21" s="102" t="s">
        <v>35</v>
      </c>
      <c r="D21" s="103" t="str">
        <f>IF(C21="Str",'Personal File'!$C$7,IF(C21="Dex",'Personal File'!$C$8,IF(C21="Con",'Personal File'!$C$9,IF(C21="Int",'Personal File'!$C$10,IF(C21="Wis",'Personal File'!$C$11,IF(C21="Cha",'Personal File'!$C$12))))))</f>
        <v>+4</v>
      </c>
      <c r="E21" s="104" t="str">
        <f t="shared" si="4"/>
        <v>Dex (+4)</v>
      </c>
      <c r="F21" s="105" t="s">
        <v>160</v>
      </c>
      <c r="G21" s="105">
        <f t="shared" si="1"/>
        <v>14</v>
      </c>
      <c r="H21" s="79">
        <f t="shared" ca="1" si="5"/>
        <v>17</v>
      </c>
      <c r="I21" s="105">
        <f t="shared" ca="1" si="3"/>
        <v>31</v>
      </c>
      <c r="J21" s="106"/>
    </row>
    <row r="22" spans="1:10" s="107" customFormat="1" ht="16.5">
      <c r="A22" s="138" t="s">
        <v>52</v>
      </c>
      <c r="B22" s="128">
        <v>0</v>
      </c>
      <c r="C22" s="139" t="s">
        <v>31</v>
      </c>
      <c r="D22" s="140">
        <f>IF(C22="Str",'Personal File'!$C$7,IF(C22="Dex",'Personal File'!$C$8,IF(C22="Con",'Personal File'!$C$9,IF(C22="Int",'Personal File'!$C$10,IF(C22="Wis",'Personal File'!$C$11,IF(C22="Cha",'Personal File'!$C$12))))))</f>
        <v>-1</v>
      </c>
      <c r="E22" s="141" t="str">
        <f t="shared" si="4"/>
        <v>Cha (-1)</v>
      </c>
      <c r="F22" s="132" t="s">
        <v>63</v>
      </c>
      <c r="G22" s="132">
        <f t="shared" si="1"/>
        <v>-1</v>
      </c>
      <c r="H22" s="79">
        <f t="shared" ca="1" si="5"/>
        <v>19</v>
      </c>
      <c r="I22" s="132">
        <f t="shared" ca="1" si="3"/>
        <v>18</v>
      </c>
      <c r="J22" s="133"/>
    </row>
    <row r="23" spans="1:10" s="107" customFormat="1" ht="16.5">
      <c r="A23" s="319" t="s">
        <v>53</v>
      </c>
      <c r="B23" s="101">
        <v>5</v>
      </c>
      <c r="C23" s="320" t="s">
        <v>36</v>
      </c>
      <c r="D23" s="321" t="str">
        <f>IF(C23="Str",'Personal File'!$C$7,IF(C23="Dex",'Personal File'!$C$8,IF(C23="Con",'Personal File'!$C$9,IF(C23="Int",'Personal File'!$C$10,IF(C23="Wis",'Personal File'!$C$11,IF(C23="Cha",'Personal File'!$C$12))))))</f>
        <v>+0</v>
      </c>
      <c r="E23" s="322" t="str">
        <f t="shared" si="4"/>
        <v>Str (+0)</v>
      </c>
      <c r="F23" s="323">
        <f>2-1</f>
        <v>1</v>
      </c>
      <c r="G23" s="105">
        <f t="shared" si="1"/>
        <v>6</v>
      </c>
      <c r="H23" s="79">
        <f t="shared" ca="1" si="5"/>
        <v>13</v>
      </c>
      <c r="I23" s="105">
        <f t="shared" ca="1" si="3"/>
        <v>19</v>
      </c>
      <c r="J23" s="106"/>
    </row>
    <row r="24" spans="1:10" s="107" customFormat="1" ht="16.5">
      <c r="A24" s="142" t="s">
        <v>103</v>
      </c>
      <c r="B24" s="143">
        <v>0</v>
      </c>
      <c r="C24" s="144" t="s">
        <v>33</v>
      </c>
      <c r="D24" s="145" t="str">
        <f>IF(C24="Str",'Personal File'!$C$7,IF(C24="Dex",'Personal File'!$C$8,IF(C24="Con",'Personal File'!$C$9,IF(C24="Int",'Personal File'!$C$10,IF(C24="Wis",'Personal File'!$C$11,IF(C24="Cha",'Personal File'!$C$12))))))</f>
        <v>+0</v>
      </c>
      <c r="E24" s="146" t="str">
        <f>CONCATENATE(C24," (",D24,")")</f>
        <v>Int (+0)</v>
      </c>
      <c r="F24" s="147" t="s">
        <v>63</v>
      </c>
      <c r="G24" s="147">
        <f t="shared" si="1"/>
        <v>0</v>
      </c>
      <c r="H24" s="79">
        <f t="shared" ca="1" si="5"/>
        <v>5</v>
      </c>
      <c r="I24" s="147">
        <f t="shared" ca="1" si="3"/>
        <v>5</v>
      </c>
      <c r="J24" s="148"/>
    </row>
    <row r="25" spans="1:10" s="107" customFormat="1" ht="16.5">
      <c r="A25" s="123" t="s">
        <v>174</v>
      </c>
      <c r="B25" s="101">
        <v>3</v>
      </c>
      <c r="C25" s="124" t="s">
        <v>33</v>
      </c>
      <c r="D25" s="125" t="str">
        <f>IF(C25="Str",'Personal File'!$C$7,IF(C25="Dex",'Personal File'!$C$8,IF(C25="Con",'Personal File'!$C$9,IF(C25="Int",'Personal File'!$C$10,IF(C25="Wis",'Personal File'!$C$11,IF(C25="Cha",'Personal File'!$C$12))))))</f>
        <v>+0</v>
      </c>
      <c r="E25" s="126" t="str">
        <f>CONCATENATE(C25," (",D25,")")</f>
        <v>Int (+0)</v>
      </c>
      <c r="F25" s="105" t="s">
        <v>63</v>
      </c>
      <c r="G25" s="105">
        <f t="shared" si="1"/>
        <v>3</v>
      </c>
      <c r="H25" s="79">
        <f t="shared" ca="1" si="5"/>
        <v>1</v>
      </c>
      <c r="I25" s="105">
        <f t="shared" ca="1" si="3"/>
        <v>4</v>
      </c>
      <c r="J25" s="106"/>
    </row>
    <row r="26" spans="1:10" s="107" customFormat="1" ht="16.5">
      <c r="A26" s="292" t="s">
        <v>54</v>
      </c>
      <c r="B26" s="101">
        <v>11</v>
      </c>
      <c r="C26" s="293" t="s">
        <v>34</v>
      </c>
      <c r="D26" s="294" t="str">
        <f>IF(C26="Str",'Personal File'!$C$7,IF(C26="Dex",'Personal File'!$C$8,IF(C26="Con",'Personal File'!$C$9,IF(C26="Int",'Personal File'!$C$10,IF(C26="Wis",'Personal File'!$C$11,IF(C26="Cha",'Personal File'!$C$12))))))</f>
        <v>+2</v>
      </c>
      <c r="E26" s="295" t="str">
        <f t="shared" si="4"/>
        <v>Wis (+2)</v>
      </c>
      <c r="F26" s="105" t="s">
        <v>63</v>
      </c>
      <c r="G26" s="105">
        <f t="shared" si="1"/>
        <v>13</v>
      </c>
      <c r="H26" s="79">
        <f t="shared" ca="1" si="5"/>
        <v>10</v>
      </c>
      <c r="I26" s="105">
        <f t="shared" ca="1" si="3"/>
        <v>23</v>
      </c>
      <c r="J26" s="106"/>
    </row>
    <row r="27" spans="1:10" s="107" customFormat="1" ht="16.5">
      <c r="A27" s="100" t="s">
        <v>20</v>
      </c>
      <c r="B27" s="101">
        <v>11</v>
      </c>
      <c r="C27" s="102" t="s">
        <v>35</v>
      </c>
      <c r="D27" s="103" t="str">
        <f>IF(C27="Str",'Personal File'!$C$7,IF(C27="Dex",'Personal File'!$C$8,IF(C27="Con",'Personal File'!$C$9,IF(C27="Int",'Personal File'!$C$10,IF(C27="Wis",'Personal File'!$C$11,IF(C27="Cha",'Personal File'!$C$12))))))</f>
        <v>+4</v>
      </c>
      <c r="E27" s="104" t="str">
        <f t="shared" si="4"/>
        <v>Dex (+4)</v>
      </c>
      <c r="F27" s="105" t="s">
        <v>160</v>
      </c>
      <c r="G27" s="105">
        <f t="shared" si="1"/>
        <v>14</v>
      </c>
      <c r="H27" s="79">
        <f t="shared" ca="1" si="5"/>
        <v>7</v>
      </c>
      <c r="I27" s="105">
        <f t="shared" ca="1" si="3"/>
        <v>21</v>
      </c>
      <c r="J27" s="106"/>
    </row>
    <row r="28" spans="1:10" s="107" customFormat="1" ht="16.5">
      <c r="A28" s="149" t="s">
        <v>55</v>
      </c>
      <c r="B28" s="115">
        <v>0</v>
      </c>
      <c r="C28" s="150" t="s">
        <v>35</v>
      </c>
      <c r="D28" s="151" t="str">
        <f>IF(C28="Str",'Personal File'!$C$7,IF(C28="Dex",'Personal File'!$C$8,IF(C28="Con",'Personal File'!$C$9,IF(C28="Int",'Personal File'!$C$10,IF(C28="Wis",'Personal File'!$C$11,IF(C28="Cha",'Personal File'!$C$12))))))</f>
        <v>+4</v>
      </c>
      <c r="E28" s="152" t="str">
        <f t="shared" si="4"/>
        <v>Dex (+4)</v>
      </c>
      <c r="F28" s="119" t="s">
        <v>63</v>
      </c>
      <c r="G28" s="119">
        <f t="shared" si="1"/>
        <v>4</v>
      </c>
      <c r="H28" s="79">
        <f t="shared" ca="1" si="5"/>
        <v>18</v>
      </c>
      <c r="I28" s="119">
        <f t="shared" ca="1" si="3"/>
        <v>22</v>
      </c>
      <c r="J28" s="120"/>
    </row>
    <row r="29" spans="1:10" ht="16.5">
      <c r="A29" s="108" t="s">
        <v>105</v>
      </c>
      <c r="B29" s="92">
        <v>0</v>
      </c>
      <c r="C29" s="109" t="s">
        <v>31</v>
      </c>
      <c r="D29" s="110">
        <f>IF(C29="Str",'Personal File'!$C$7,IF(C29="Dex",'Personal File'!$C$8,IF(C29="Con",'Personal File'!$C$9,IF(C29="Int",'Personal File'!$C$10,IF(C29="Wis",'Personal File'!$C$11,IF(C29="Cha",'Personal File'!$C$12))))))</f>
        <v>-1</v>
      </c>
      <c r="E29" s="111" t="str">
        <f t="shared" si="4"/>
        <v>Cha (-1)</v>
      </c>
      <c r="F29" s="97" t="s">
        <v>63</v>
      </c>
      <c r="G29" s="97">
        <f t="shared" si="1"/>
        <v>-1</v>
      </c>
      <c r="H29" s="79">
        <f t="shared" ca="1" si="5"/>
        <v>15</v>
      </c>
      <c r="I29" s="97">
        <f t="shared" ca="1" si="3"/>
        <v>14</v>
      </c>
      <c r="J29" s="98"/>
    </row>
    <row r="30" spans="1:10" ht="16.5">
      <c r="A30" s="153" t="s">
        <v>106</v>
      </c>
      <c r="B30" s="143">
        <v>0</v>
      </c>
      <c r="C30" s="154" t="s">
        <v>34</v>
      </c>
      <c r="D30" s="155" t="str">
        <f>IF(C30="Str",'Personal File'!$C$7,IF(C30="Dex",'Personal File'!$C$8,IF(C30="Con",'Personal File'!$C$9,IF(C30="Int",'Personal File'!$C$10,IF(C30="Wis",'Personal File'!$C$11,IF(C30="Cha",'Personal File'!$C$12))))))</f>
        <v>+2</v>
      </c>
      <c r="E30" s="156" t="str">
        <f t="shared" ref="E30" si="6">CONCATENATE(C30," (",D30,")")</f>
        <v>Wis (+2)</v>
      </c>
      <c r="F30" s="147" t="s">
        <v>63</v>
      </c>
      <c r="G30" s="157">
        <f t="shared" si="1"/>
        <v>2</v>
      </c>
      <c r="H30" s="79">
        <f t="shared" ca="1" si="5"/>
        <v>8</v>
      </c>
      <c r="I30" s="157">
        <f t="shared" ca="1" si="3"/>
        <v>10</v>
      </c>
      <c r="J30" s="148"/>
    </row>
    <row r="31" spans="1:10" ht="16.5">
      <c r="A31" s="100" t="s">
        <v>21</v>
      </c>
      <c r="B31" s="101">
        <v>2</v>
      </c>
      <c r="C31" s="102" t="s">
        <v>35</v>
      </c>
      <c r="D31" s="103" t="str">
        <f>IF(C31="Str",'Personal File'!$C$7,IF(C31="Dex",'Personal File'!$C$8,IF(C31="Con",'Personal File'!$C$9,IF(C31="Int",'Personal File'!$C$10,IF(C31="Wis",'Personal File'!$C$11,IF(C31="Cha",'Personal File'!$C$12))))))</f>
        <v>+4</v>
      </c>
      <c r="E31" s="104" t="str">
        <f t="shared" si="4"/>
        <v>Dex (+4)</v>
      </c>
      <c r="F31" s="105" t="s">
        <v>63</v>
      </c>
      <c r="G31" s="105">
        <f t="shared" si="1"/>
        <v>6</v>
      </c>
      <c r="H31" s="79">
        <f t="shared" ca="1" si="5"/>
        <v>5</v>
      </c>
      <c r="I31" s="105">
        <f t="shared" ca="1" si="3"/>
        <v>11</v>
      </c>
      <c r="J31" s="106"/>
    </row>
    <row r="32" spans="1:10" ht="16.5">
      <c r="A32" s="123" t="s">
        <v>22</v>
      </c>
      <c r="B32" s="101">
        <v>5</v>
      </c>
      <c r="C32" s="124" t="s">
        <v>33</v>
      </c>
      <c r="D32" s="125" t="str">
        <f>IF(C32="Str",'Personal File'!$C$7,IF(C32="Dex",'Personal File'!$C$8,IF(C32="Con",'Personal File'!$C$9,IF(C32="Int",'Personal File'!$C$10,IF(C32="Wis",'Personal File'!$C$11,IF(C32="Cha",'Personal File'!$C$12))))))</f>
        <v>+0</v>
      </c>
      <c r="E32" s="126" t="str">
        <f t="shared" si="4"/>
        <v>Int (+0)</v>
      </c>
      <c r="F32" s="105" t="s">
        <v>63</v>
      </c>
      <c r="G32" s="105">
        <f t="shared" si="1"/>
        <v>5</v>
      </c>
      <c r="H32" s="79">
        <f t="shared" ca="1" si="5"/>
        <v>11</v>
      </c>
      <c r="I32" s="105">
        <f t="shared" ca="1" si="3"/>
        <v>16</v>
      </c>
      <c r="J32" s="106"/>
    </row>
    <row r="33" spans="1:10" ht="16.5">
      <c r="A33" s="292" t="s">
        <v>56</v>
      </c>
      <c r="B33" s="101">
        <v>3</v>
      </c>
      <c r="C33" s="293" t="s">
        <v>34</v>
      </c>
      <c r="D33" s="294" t="str">
        <f>IF(C33="Str",'Personal File'!$C$7,IF(C33="Dex",'Personal File'!$C$8,IF(C33="Con",'Personal File'!$C$9,IF(C33="Int",'Personal File'!$C$10,IF(C33="Wis",'Personal File'!$C$11,IF(C33="Cha",'Personal File'!$C$12))))))</f>
        <v>+2</v>
      </c>
      <c r="E33" s="295" t="str">
        <f t="shared" si="4"/>
        <v>Wis (+2)</v>
      </c>
      <c r="F33" s="105" t="s">
        <v>63</v>
      </c>
      <c r="G33" s="105">
        <f t="shared" si="1"/>
        <v>5</v>
      </c>
      <c r="H33" s="79">
        <f t="shared" ca="1" si="5"/>
        <v>15</v>
      </c>
      <c r="I33" s="105">
        <f t="shared" ca="1" si="3"/>
        <v>20</v>
      </c>
      <c r="J33" s="106"/>
    </row>
    <row r="34" spans="1:10" ht="16.5">
      <c r="A34" s="149" t="s">
        <v>88</v>
      </c>
      <c r="B34" s="115">
        <v>0</v>
      </c>
      <c r="C34" s="150" t="s">
        <v>35</v>
      </c>
      <c r="D34" s="151" t="str">
        <f>IF(C34="Str",'Personal File'!$C$7,IF(C34="Dex",'Personal File'!$C$8,IF(C34="Con",'Personal File'!$C$9,IF(C34="Int",'Personal File'!$C$10,IF(C34="Wis",'Personal File'!$C$11,IF(C34="Cha",'Personal File'!$C$12))))))</f>
        <v>+4</v>
      </c>
      <c r="E34" s="152" t="str">
        <f t="shared" si="4"/>
        <v>Dex (+4)</v>
      </c>
      <c r="F34" s="147" t="s">
        <v>160</v>
      </c>
      <c r="G34" s="119">
        <f t="shared" si="1"/>
        <v>3</v>
      </c>
      <c r="H34" s="79">
        <f t="shared" ca="1" si="5"/>
        <v>15</v>
      </c>
      <c r="I34" s="119">
        <f t="shared" ca="1" si="3"/>
        <v>18</v>
      </c>
      <c r="J34" s="120"/>
    </row>
    <row r="35" spans="1:10" ht="16.5">
      <c r="A35" s="142" t="s">
        <v>87</v>
      </c>
      <c r="B35" s="143">
        <v>0</v>
      </c>
      <c r="C35" s="144" t="s">
        <v>33</v>
      </c>
      <c r="D35" s="145" t="str">
        <f>IF(C35="Str",'Personal File'!$C$7,IF(C35="Dex",'Personal File'!$C$8,IF(C35="Con",'Personal File'!$C$9,IF(C35="Int",'Personal File'!$C$10,IF(C35="Wis",'Personal File'!$C$11,IF(C35="Cha",'Personal File'!$C$12))))))</f>
        <v>+0</v>
      </c>
      <c r="E35" s="146" t="str">
        <f t="shared" si="4"/>
        <v>Int (+0)</v>
      </c>
      <c r="F35" s="147" t="s">
        <v>63</v>
      </c>
      <c r="G35" s="119">
        <f t="shared" si="1"/>
        <v>0</v>
      </c>
      <c r="H35" s="79">
        <f t="shared" ca="1" si="5"/>
        <v>4</v>
      </c>
      <c r="I35" s="119">
        <f t="shared" ca="1" si="3"/>
        <v>4</v>
      </c>
      <c r="J35" s="158"/>
    </row>
    <row r="36" spans="1:10" ht="16.5">
      <c r="A36" s="142" t="s">
        <v>57</v>
      </c>
      <c r="B36" s="143">
        <v>0</v>
      </c>
      <c r="C36" s="144" t="s">
        <v>33</v>
      </c>
      <c r="D36" s="145" t="str">
        <f>IF(C36="Str",'Personal File'!$C$7,IF(C36="Dex",'Personal File'!$C$8,IF(C36="Con",'Personal File'!$C$9,IF(C36="Int",'Personal File'!$C$10,IF(C36="Wis",'Personal File'!$C$11,IF(C36="Cha",'Personal File'!$C$12))))))</f>
        <v>+0</v>
      </c>
      <c r="E36" s="146" t="str">
        <f t="shared" si="4"/>
        <v>Int (+0)</v>
      </c>
      <c r="F36" s="147" t="s">
        <v>63</v>
      </c>
      <c r="G36" s="147">
        <f t="shared" si="1"/>
        <v>0</v>
      </c>
      <c r="H36" s="79">
        <f t="shared" ca="1" si="5"/>
        <v>11</v>
      </c>
      <c r="I36" s="147">
        <f t="shared" ca="1" si="3"/>
        <v>11</v>
      </c>
      <c r="J36" s="158"/>
    </row>
    <row r="37" spans="1:10" ht="16.5">
      <c r="A37" s="292" t="s">
        <v>58</v>
      </c>
      <c r="B37" s="101">
        <v>11</v>
      </c>
      <c r="C37" s="293" t="s">
        <v>34</v>
      </c>
      <c r="D37" s="294" t="str">
        <f>IF(C37="Str",'Personal File'!$C$7,IF(C37="Dex",'Personal File'!$C$8,IF(C37="Con",'Personal File'!$C$9,IF(C37="Int",'Personal File'!$C$10,IF(C37="Wis",'Personal File'!$C$11,IF(C37="Cha",'Personal File'!$C$12))))))</f>
        <v>+2</v>
      </c>
      <c r="E37" s="295" t="str">
        <f t="shared" si="4"/>
        <v>Wis (+2)</v>
      </c>
      <c r="F37" s="105" t="s">
        <v>63</v>
      </c>
      <c r="G37" s="105">
        <f t="shared" si="1"/>
        <v>13</v>
      </c>
      <c r="H37" s="79">
        <f t="shared" ca="1" si="5"/>
        <v>20</v>
      </c>
      <c r="I37" s="105">
        <f t="shared" ca="1" si="3"/>
        <v>33</v>
      </c>
      <c r="J37" s="106"/>
    </row>
    <row r="38" spans="1:10" ht="16.5">
      <c r="A38" s="292" t="s">
        <v>89</v>
      </c>
      <c r="B38" s="101">
        <v>11</v>
      </c>
      <c r="C38" s="293" t="s">
        <v>34</v>
      </c>
      <c r="D38" s="294" t="str">
        <f>IF(C38="Str",'Personal File'!$C$7,IF(C38="Dex",'Personal File'!$C$8,IF(C38="Con",'Personal File'!$C$9,IF(C38="Int",'Personal File'!$C$10,IF(C38="Wis",'Personal File'!$C$11,IF(C38="Cha",'Personal File'!$C$12))))))</f>
        <v>+2</v>
      </c>
      <c r="E38" s="295" t="str">
        <f t="shared" si="4"/>
        <v>Wis (+2)</v>
      </c>
      <c r="F38" s="105" t="s">
        <v>63</v>
      </c>
      <c r="G38" s="105">
        <f t="shared" si="1"/>
        <v>13</v>
      </c>
      <c r="H38" s="79">
        <f t="shared" ca="1" si="5"/>
        <v>14</v>
      </c>
      <c r="I38" s="105">
        <f t="shared" ca="1" si="3"/>
        <v>27</v>
      </c>
      <c r="J38" s="296" t="s">
        <v>117</v>
      </c>
    </row>
    <row r="39" spans="1:10" ht="16.5">
      <c r="A39" s="319" t="s">
        <v>23</v>
      </c>
      <c r="B39" s="101">
        <v>3</v>
      </c>
      <c r="C39" s="320" t="s">
        <v>36</v>
      </c>
      <c r="D39" s="321" t="str">
        <f>IF(C39="Str",'Personal File'!$C$7,IF(C39="Dex",'Personal File'!$C$8,IF(C39="Con",'Personal File'!$C$9,IF(C39="Int",'Personal File'!$C$10,IF(C39="Wis",'Personal File'!$C$11,IF(C39="Cha",'Personal File'!$C$12))))))</f>
        <v>+0</v>
      </c>
      <c r="E39" s="322" t="str">
        <f t="shared" si="4"/>
        <v>Str (+0)</v>
      </c>
      <c r="F39" s="105" t="s">
        <v>63</v>
      </c>
      <c r="G39" s="105">
        <f t="shared" si="1"/>
        <v>3</v>
      </c>
      <c r="H39" s="79">
        <f t="shared" ca="1" si="5"/>
        <v>18</v>
      </c>
      <c r="I39" s="105">
        <f t="shared" ca="1" si="3"/>
        <v>21</v>
      </c>
      <c r="J39" s="296"/>
    </row>
    <row r="40" spans="1:10" ht="16.5">
      <c r="A40" s="100" t="s">
        <v>59</v>
      </c>
      <c r="B40" s="101">
        <v>11</v>
      </c>
      <c r="C40" s="102" t="s">
        <v>35</v>
      </c>
      <c r="D40" s="103" t="str">
        <f>IF(C40="Str",'Personal File'!$C$7,IF(C40="Dex",'Personal File'!$C$8,IF(C40="Con",'Personal File'!$C$9,IF(C40="Int",'Personal File'!$C$10,IF(C40="Wis",'Personal File'!$C$11,IF(C40="Cha",'Personal File'!$C$12))))))</f>
        <v>+4</v>
      </c>
      <c r="E40" s="104" t="str">
        <f t="shared" si="4"/>
        <v>Dex (+4)</v>
      </c>
      <c r="F40" s="105" t="s">
        <v>160</v>
      </c>
      <c r="G40" s="105">
        <f t="shared" si="1"/>
        <v>14</v>
      </c>
      <c r="H40" s="79">
        <f t="shared" ca="1" si="5"/>
        <v>14</v>
      </c>
      <c r="I40" s="105">
        <f t="shared" ca="1" si="3"/>
        <v>28</v>
      </c>
      <c r="J40" s="106"/>
    </row>
    <row r="41" spans="1:10" ht="16.5">
      <c r="A41" s="159" t="s">
        <v>60</v>
      </c>
      <c r="B41" s="115">
        <v>0</v>
      </c>
      <c r="C41" s="160" t="s">
        <v>31</v>
      </c>
      <c r="D41" s="161">
        <f>IF(C41="Str",'Personal File'!$C$7,IF(C41="Dex",'Personal File'!$C$8,IF(C41="Con",'Personal File'!$C$9,IF(C41="Int",'Personal File'!$C$10,IF(C41="Wis",'Personal File'!$C$11,IF(C41="Cha",'Personal File'!$C$12))))))</f>
        <v>-1</v>
      </c>
      <c r="E41" s="162" t="str">
        <f t="shared" si="4"/>
        <v>Cha (-1)</v>
      </c>
      <c r="F41" s="119" t="s">
        <v>63</v>
      </c>
      <c r="G41" s="119">
        <f t="shared" si="1"/>
        <v>-1</v>
      </c>
      <c r="H41" s="79">
        <f t="shared" ca="1" si="5"/>
        <v>15</v>
      </c>
      <c r="I41" s="119">
        <f t="shared" ca="1" si="3"/>
        <v>14</v>
      </c>
      <c r="J41" s="120"/>
    </row>
    <row r="42" spans="1:10" ht="17.25" thickBot="1">
      <c r="A42" s="324" t="s">
        <v>61</v>
      </c>
      <c r="B42" s="325">
        <v>2</v>
      </c>
      <c r="C42" s="326" t="s">
        <v>35</v>
      </c>
      <c r="D42" s="327" t="str">
        <f>IF(C42="Str",'Personal File'!$C$7,IF(C42="Dex",'Personal File'!$C$8,IF(C42="Con",'Personal File'!$C$9,IF(C42="Int",'Personal File'!$C$10,IF(C42="Wis",'Personal File'!$C$11,IF(C42="Cha",'Personal File'!$C$12))))))</f>
        <v>+4</v>
      </c>
      <c r="E42" s="328" t="str">
        <f t="shared" si="4"/>
        <v>Dex (+4)</v>
      </c>
      <c r="F42" s="329" t="s">
        <v>63</v>
      </c>
      <c r="G42" s="329">
        <f t="shared" si="1"/>
        <v>6</v>
      </c>
      <c r="H42" s="163">
        <f t="shared" ca="1" si="5"/>
        <v>4</v>
      </c>
      <c r="I42" s="329">
        <f t="shared" ca="1" si="3"/>
        <v>10</v>
      </c>
      <c r="J42" s="330"/>
    </row>
    <row r="43" spans="1:10" ht="16.5" thickTop="1">
      <c r="A43" s="164"/>
      <c r="B43" s="164">
        <f>SUM(B6:B42)</f>
        <v>108</v>
      </c>
      <c r="E43" s="164">
        <f>SUM(E44:E53)</f>
        <v>108</v>
      </c>
      <c r="F43" s="165" t="s">
        <v>68</v>
      </c>
    </row>
    <row r="44" spans="1:10">
      <c r="B44" s="164"/>
      <c r="E44" s="164">
        <v>32</v>
      </c>
      <c r="F44" s="167" t="s">
        <v>136</v>
      </c>
    </row>
    <row r="45" spans="1:10">
      <c r="E45" s="164">
        <v>8</v>
      </c>
      <c r="F45" s="167" t="s">
        <v>137</v>
      </c>
    </row>
    <row r="46" spans="1:10">
      <c r="E46" s="164">
        <v>8</v>
      </c>
      <c r="F46" s="167" t="s">
        <v>138</v>
      </c>
    </row>
    <row r="47" spans="1:10">
      <c r="E47" s="164">
        <v>8</v>
      </c>
      <c r="F47" s="167" t="s">
        <v>139</v>
      </c>
    </row>
    <row r="48" spans="1:10">
      <c r="E48" s="164">
        <v>8</v>
      </c>
      <c r="F48" s="167" t="s">
        <v>140</v>
      </c>
    </row>
    <row r="49" spans="5:6">
      <c r="E49" s="164">
        <v>8</v>
      </c>
      <c r="F49" s="167" t="s">
        <v>141</v>
      </c>
    </row>
    <row r="50" spans="5:6">
      <c r="E50" s="164">
        <v>8</v>
      </c>
      <c r="F50" s="167" t="s">
        <v>172</v>
      </c>
    </row>
    <row r="51" spans="5:6">
      <c r="E51" s="164">
        <v>8</v>
      </c>
      <c r="F51" s="167" t="s">
        <v>173</v>
      </c>
    </row>
    <row r="52" spans="5:6">
      <c r="E52" s="164">
        <v>8</v>
      </c>
      <c r="F52" s="167" t="s">
        <v>195</v>
      </c>
    </row>
    <row r="53" spans="5:6">
      <c r="E53" s="164">
        <f>3+'Personal File'!E3</f>
        <v>12</v>
      </c>
      <c r="F53" s="167" t="s">
        <v>115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workbookViewId="0"/>
  </sheetViews>
  <sheetFormatPr defaultColWidth="13" defaultRowHeight="16.5"/>
  <cols>
    <col min="1" max="1" width="34" style="174" bestFit="1" customWidth="1"/>
    <col min="2" max="2" width="1.875" style="178" customWidth="1"/>
    <col min="3" max="3" width="20.625" style="169" bestFit="1" customWidth="1"/>
    <col min="4" max="4" width="17.75" style="170" bestFit="1" customWidth="1"/>
    <col min="5" max="16384" width="13" style="169"/>
  </cols>
  <sheetData>
    <row r="1" spans="1:3" ht="24.75" thickTop="1" thickBot="1">
      <c r="A1" s="168" t="s">
        <v>96</v>
      </c>
      <c r="B1" s="169"/>
      <c r="C1" s="168" t="s">
        <v>92</v>
      </c>
    </row>
    <row r="2" spans="1:3">
      <c r="A2" s="172" t="s">
        <v>156</v>
      </c>
      <c r="B2" s="169"/>
      <c r="C2" s="171" t="s">
        <v>167</v>
      </c>
    </row>
    <row r="3" spans="1:3">
      <c r="A3" s="172" t="s">
        <v>157</v>
      </c>
      <c r="B3" s="169"/>
      <c r="C3" s="177" t="s">
        <v>114</v>
      </c>
    </row>
    <row r="4" spans="1:3">
      <c r="A4" s="173" t="s">
        <v>158</v>
      </c>
      <c r="B4" s="169"/>
      <c r="C4" s="171" t="s">
        <v>142</v>
      </c>
    </row>
    <row r="5" spans="1:3">
      <c r="A5" s="173" t="s">
        <v>176</v>
      </c>
      <c r="B5" s="169"/>
      <c r="C5" s="171" t="s">
        <v>143</v>
      </c>
    </row>
    <row r="6" spans="1:3">
      <c r="A6" s="173" t="s">
        <v>150</v>
      </c>
      <c r="B6" s="169"/>
      <c r="C6" s="175" t="s">
        <v>144</v>
      </c>
    </row>
    <row r="7" spans="1:3">
      <c r="A7" s="173" t="s">
        <v>181</v>
      </c>
      <c r="B7" s="169"/>
      <c r="C7" s="177" t="s">
        <v>145</v>
      </c>
    </row>
    <row r="8" spans="1:3" ht="17.25" thickBot="1">
      <c r="A8" s="355" t="s">
        <v>196</v>
      </c>
      <c r="B8" s="169"/>
      <c r="C8" s="177" t="s">
        <v>175</v>
      </c>
    </row>
    <row r="9" spans="1:3" ht="18" thickTop="1" thickBot="1">
      <c r="B9" s="169"/>
      <c r="C9" s="297" t="s">
        <v>148</v>
      </c>
    </row>
    <row r="10" spans="1:3" ht="24.75" thickTop="1" thickBot="1">
      <c r="A10" s="9" t="s">
        <v>94</v>
      </c>
      <c r="B10" s="169"/>
      <c r="C10" s="298" t="s">
        <v>146</v>
      </c>
    </row>
    <row r="11" spans="1:3" ht="17.25" thickBot="1">
      <c r="A11" s="299" t="s">
        <v>151</v>
      </c>
      <c r="B11" s="169"/>
      <c r="C11" s="331" t="s">
        <v>147</v>
      </c>
    </row>
    <row r="12" spans="1:3" ht="18" thickTop="1" thickBot="1">
      <c r="A12" s="176" t="s">
        <v>152</v>
      </c>
      <c r="B12" s="169"/>
    </row>
    <row r="13" spans="1:3" ht="24.75" thickTop="1" thickBot="1">
      <c r="C13" s="10" t="s">
        <v>78</v>
      </c>
    </row>
    <row r="14" spans="1:3" ht="17.25" thickBot="1">
      <c r="C14" s="179" t="s">
        <v>169</v>
      </c>
    </row>
    <row r="15"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showGridLines="0" tabSelected="1" workbookViewId="0"/>
  </sheetViews>
  <sheetFormatPr defaultColWidth="13" defaultRowHeight="15.75"/>
  <cols>
    <col min="1" max="1" width="25.875" style="190" bestFit="1" customWidth="1"/>
    <col min="2" max="2" width="8.625" style="190" customWidth="1"/>
    <col min="3" max="3" width="6.125" style="190" customWidth="1"/>
    <col min="4" max="4" width="6.25" style="190" bestFit="1" customWidth="1"/>
    <col min="5" max="6" width="8" style="190" bestFit="1" customWidth="1"/>
    <col min="7" max="7" width="4.5" style="190" bestFit="1" customWidth="1"/>
    <col min="8" max="8" width="6.125" style="190" bestFit="1" customWidth="1"/>
    <col min="9" max="9" width="5.5" style="190" bestFit="1" customWidth="1"/>
    <col min="10" max="10" width="6.25" style="190" bestFit="1" customWidth="1"/>
    <col min="11" max="11" width="21.875" style="190" bestFit="1" customWidth="1"/>
    <col min="12" max="12" width="2.375" style="26" customWidth="1"/>
    <col min="13" max="13" width="6.375" style="26" bestFit="1" customWidth="1"/>
    <col min="14" max="14" width="7.75" style="190" bestFit="1" customWidth="1"/>
    <col min="15" max="16384" width="13" style="26"/>
  </cols>
  <sheetData>
    <row r="1" spans="1:14" ht="24" thickBot="1">
      <c r="A1" s="180" t="s">
        <v>24</v>
      </c>
      <c r="B1" s="180"/>
      <c r="C1" s="180"/>
      <c r="D1" s="180"/>
      <c r="E1" s="180"/>
      <c r="F1" s="180"/>
      <c r="G1" s="180"/>
      <c r="H1" s="180"/>
      <c r="I1" s="180"/>
      <c r="J1" s="180"/>
      <c r="K1" s="180"/>
    </row>
    <row r="2" spans="1:14" ht="17.25" thickTop="1" thickBot="1">
      <c r="A2" s="181" t="s">
        <v>5</v>
      </c>
      <c r="B2" s="182" t="s">
        <v>6</v>
      </c>
      <c r="C2" s="182" t="s">
        <v>26</v>
      </c>
      <c r="D2" s="182" t="s">
        <v>27</v>
      </c>
      <c r="E2" s="183" t="s">
        <v>69</v>
      </c>
      <c r="F2" s="182" t="s">
        <v>25</v>
      </c>
      <c r="G2" s="182" t="s">
        <v>28</v>
      </c>
      <c r="H2" s="184" t="s">
        <v>95</v>
      </c>
      <c r="I2" s="185" t="s">
        <v>98</v>
      </c>
      <c r="J2" s="186" t="s">
        <v>84</v>
      </c>
      <c r="K2" s="187" t="s">
        <v>82</v>
      </c>
      <c r="M2" s="188" t="s">
        <v>122</v>
      </c>
    </row>
    <row r="3" spans="1:14">
      <c r="A3" s="333" t="s">
        <v>130</v>
      </c>
      <c r="B3" s="334" t="s">
        <v>97</v>
      </c>
      <c r="C3" s="335" t="str">
        <f>'Personal File'!$C$7</f>
        <v>+0</v>
      </c>
      <c r="D3" s="17" t="s">
        <v>112</v>
      </c>
      <c r="E3" s="17" t="s">
        <v>127</v>
      </c>
      <c r="F3" s="240" t="s">
        <v>113</v>
      </c>
      <c r="G3" s="337">
        <v>2</v>
      </c>
      <c r="H3" s="338" t="str">
        <f>CONCATENATE("+",RIGHT('Personal File'!$B$5,1)+RIGHT('Personal File'!$C$8)+D3)</f>
        <v>+8</v>
      </c>
      <c r="I3" s="22">
        <f ca="1">RANDBETWEEN(1,20)</f>
        <v>8</v>
      </c>
      <c r="J3" s="340">
        <f ca="1">(I3+H3)</f>
        <v>16</v>
      </c>
      <c r="K3" s="341"/>
      <c r="M3" s="24">
        <v>10</v>
      </c>
      <c r="N3" s="209"/>
    </row>
    <row r="4" spans="1:14">
      <c r="A4" s="23" t="s">
        <v>126</v>
      </c>
      <c r="B4" s="15" t="s">
        <v>118</v>
      </c>
      <c r="C4" s="16" t="str">
        <f>'Personal File'!$C$7</f>
        <v>+0</v>
      </c>
      <c r="D4" s="17" t="s">
        <v>112</v>
      </c>
      <c r="E4" s="18" t="s">
        <v>127</v>
      </c>
      <c r="F4" s="19" t="s">
        <v>128</v>
      </c>
      <c r="G4" s="20">
        <v>1</v>
      </c>
      <c r="H4" s="21" t="str">
        <f>CONCATENATE("+",RIGHT('Personal File'!$B$5,1)+RIGHT('Personal File'!$C$8)+D4)</f>
        <v>+8</v>
      </c>
      <c r="I4" s="22">
        <f ca="1">RANDBETWEEN(1,20)</f>
        <v>17</v>
      </c>
      <c r="J4" s="270">
        <f ca="1">(I4+H4)</f>
        <v>25</v>
      </c>
      <c r="K4" s="189"/>
      <c r="M4" s="24">
        <v>2</v>
      </c>
      <c r="N4" s="209"/>
    </row>
    <row r="5" spans="1:14">
      <c r="A5" s="23" t="s">
        <v>182</v>
      </c>
      <c r="B5" s="15" t="s">
        <v>97</v>
      </c>
      <c r="C5" s="16" t="str">
        <f>'Personal File'!$C$7</f>
        <v>+0</v>
      </c>
      <c r="D5" s="17" t="s">
        <v>116</v>
      </c>
      <c r="E5" s="18" t="s">
        <v>129</v>
      </c>
      <c r="F5" s="19" t="s">
        <v>119</v>
      </c>
      <c r="G5" s="20">
        <f>2*3</f>
        <v>6</v>
      </c>
      <c r="H5" s="21" t="str">
        <f>CONCATENATE("+",RIGHT('Personal File'!$B$5,1)+RIGHT('Personal File'!$C$8)+D5)</f>
        <v>+9</v>
      </c>
      <c r="I5" s="22">
        <f ca="1">RANDBETWEEN(1,20)</f>
        <v>17</v>
      </c>
      <c r="J5" s="270">
        <f ca="1">(I5+H5)</f>
        <v>26</v>
      </c>
      <c r="K5" s="189"/>
      <c r="M5" s="24">
        <f>2*306</f>
        <v>612</v>
      </c>
      <c r="N5" s="209"/>
    </row>
    <row r="6" spans="1:14" ht="16.5" thickBot="1">
      <c r="A6" s="273" t="s">
        <v>183</v>
      </c>
      <c r="B6" s="274" t="s">
        <v>164</v>
      </c>
      <c r="C6" s="336" t="s">
        <v>164</v>
      </c>
      <c r="D6" s="336">
        <v>0</v>
      </c>
      <c r="E6" s="336" t="s">
        <v>164</v>
      </c>
      <c r="F6" s="336" t="s">
        <v>164</v>
      </c>
      <c r="G6" s="251"/>
      <c r="H6" s="339" t="str">
        <f>CONCATENATE("+",RIGHT('Personal File'!$B$5,1)+RIGHT('Personal File'!$C$8)+D6)</f>
        <v>+8</v>
      </c>
      <c r="I6" s="14">
        <f ca="1">RANDBETWEEN(1,20)</f>
        <v>2</v>
      </c>
      <c r="J6" s="313">
        <f ca="1">(I6+H6)</f>
        <v>10</v>
      </c>
      <c r="K6" s="342"/>
      <c r="M6" s="25">
        <v>0</v>
      </c>
      <c r="N6" s="209"/>
    </row>
    <row r="7" spans="1:14" ht="6" customHeight="1" thickTop="1" thickBot="1">
      <c r="M7" s="190"/>
    </row>
    <row r="8" spans="1:14" ht="17.25" thickTop="1" thickBot="1">
      <c r="A8" s="181" t="s">
        <v>8</v>
      </c>
      <c r="B8" s="182" t="s">
        <v>9</v>
      </c>
      <c r="C8" s="182" t="s">
        <v>26</v>
      </c>
      <c r="D8" s="182" t="s">
        <v>27</v>
      </c>
      <c r="E8" s="183" t="s">
        <v>69</v>
      </c>
      <c r="F8" s="182" t="s">
        <v>10</v>
      </c>
      <c r="G8" s="182" t="s">
        <v>28</v>
      </c>
      <c r="H8" s="184" t="s">
        <v>95</v>
      </c>
      <c r="I8" s="185" t="s">
        <v>98</v>
      </c>
      <c r="J8" s="184" t="s">
        <v>84</v>
      </c>
      <c r="K8" s="187" t="s">
        <v>82</v>
      </c>
      <c r="M8" s="188" t="s">
        <v>122</v>
      </c>
    </row>
    <row r="9" spans="1:14">
      <c r="A9" s="23" t="s">
        <v>180</v>
      </c>
      <c r="B9" s="253" t="s">
        <v>153</v>
      </c>
      <c r="C9" s="314" t="s">
        <v>194</v>
      </c>
      <c r="D9" s="354">
        <f t="shared" ref="D9:D11" si="0">1+2</f>
        <v>3</v>
      </c>
      <c r="E9" s="315" t="s">
        <v>129</v>
      </c>
      <c r="F9" s="258" t="s">
        <v>168</v>
      </c>
      <c r="G9" s="249">
        <v>3</v>
      </c>
      <c r="H9" s="249" t="str">
        <f>CONCATENATE("+",RIGHT('Personal File'!$B$5,1)+RIGHT('Personal File'!$C$8)+D9+1-2)</f>
        <v>+10</v>
      </c>
      <c r="I9" s="22">
        <f t="shared" ref="I9:I11" ca="1" si="1">RANDBETWEEN(1,20)</f>
        <v>19</v>
      </c>
      <c r="J9" s="316">
        <f t="shared" ref="J9:J10" ca="1" si="2">(I9+H9)</f>
        <v>29</v>
      </c>
      <c r="K9" s="317" t="s">
        <v>184</v>
      </c>
      <c r="L9" s="271"/>
      <c r="M9" s="272">
        <v>2375</v>
      </c>
      <c r="N9" s="209"/>
    </row>
    <row r="10" spans="1:14">
      <c r="A10" s="362" t="s">
        <v>197</v>
      </c>
      <c r="B10" s="306" t="s">
        <v>153</v>
      </c>
      <c r="C10" s="363" t="s">
        <v>194</v>
      </c>
      <c r="D10" s="364">
        <f t="shared" si="0"/>
        <v>3</v>
      </c>
      <c r="E10" s="368"/>
      <c r="F10" s="369"/>
      <c r="G10" s="370"/>
      <c r="H10" s="365" t="str">
        <f>CONCATENATE("+",RIGHT('Personal File'!$B$5,1)+RIGHT('Personal File'!$C$8)+D10+1-2)</f>
        <v>+10</v>
      </c>
      <c r="I10" s="22">
        <f t="shared" ca="1" si="1"/>
        <v>12</v>
      </c>
      <c r="J10" s="366">
        <f t="shared" ca="1" si="2"/>
        <v>22</v>
      </c>
      <c r="K10" s="367" t="s">
        <v>184</v>
      </c>
      <c r="L10" s="271"/>
      <c r="M10" s="371"/>
      <c r="N10" s="209"/>
    </row>
    <row r="11" spans="1:14" ht="16.5" thickBot="1">
      <c r="A11" s="11" t="s">
        <v>198</v>
      </c>
      <c r="B11" s="12" t="s">
        <v>153</v>
      </c>
      <c r="C11" s="250" t="s">
        <v>194</v>
      </c>
      <c r="D11" s="357">
        <f t="shared" si="0"/>
        <v>3</v>
      </c>
      <c r="E11" s="358"/>
      <c r="F11" s="359"/>
      <c r="G11" s="360"/>
      <c r="H11" s="312" t="str">
        <f>CONCATENATE("+",RIGHT('Personal File'!$B$5,1)+RIGHT('Personal File'!$C$8)+D11+1-2)</f>
        <v>+10</v>
      </c>
      <c r="I11" s="14">
        <f t="shared" ca="1" si="1"/>
        <v>13</v>
      </c>
      <c r="J11" s="313">
        <f t="shared" ref="J11" ca="1" si="3">(I11+H11)</f>
        <v>23</v>
      </c>
      <c r="K11" s="332" t="s">
        <v>184</v>
      </c>
      <c r="M11" s="361"/>
      <c r="N11" s="209"/>
    </row>
    <row r="12" spans="1:14" ht="6" customHeight="1" thickTop="1" thickBot="1">
      <c r="D12" s="192"/>
      <c r="E12" s="192"/>
      <c r="G12" s="193"/>
      <c r="H12" s="193"/>
      <c r="I12" s="193"/>
      <c r="J12" s="193"/>
      <c r="M12" s="193"/>
    </row>
    <row r="13" spans="1:14" ht="17.25" thickTop="1" thickBot="1">
      <c r="A13" s="181" t="s">
        <v>73</v>
      </c>
      <c r="B13" s="182" t="s">
        <v>18</v>
      </c>
      <c r="C13" s="182" t="s">
        <v>35</v>
      </c>
      <c r="D13" s="182" t="s">
        <v>84</v>
      </c>
      <c r="E13" s="182" t="s">
        <v>85</v>
      </c>
      <c r="F13" s="182" t="s">
        <v>86</v>
      </c>
      <c r="G13" s="182" t="s">
        <v>28</v>
      </c>
      <c r="H13" s="194" t="s">
        <v>82</v>
      </c>
      <c r="I13" s="195"/>
      <c r="J13" s="195"/>
      <c r="K13" s="196"/>
      <c r="M13" s="188" t="s">
        <v>122</v>
      </c>
    </row>
    <row r="14" spans="1:14">
      <c r="A14" s="252" t="s">
        <v>135</v>
      </c>
      <c r="B14" s="253">
        <v>3</v>
      </c>
      <c r="C14" s="253">
        <v>6</v>
      </c>
      <c r="D14" s="253">
        <v>-1</v>
      </c>
      <c r="E14" s="254">
        <v>0.15</v>
      </c>
      <c r="F14" s="253" t="s">
        <v>101</v>
      </c>
      <c r="G14" s="249">
        <v>5</v>
      </c>
      <c r="H14" s="256" t="s">
        <v>155</v>
      </c>
      <c r="I14" s="197"/>
      <c r="J14" s="197"/>
      <c r="K14" s="198"/>
      <c r="M14" s="272">
        <v>35</v>
      </c>
      <c r="N14" s="209"/>
    </row>
    <row r="15" spans="1:14">
      <c r="A15" s="305" t="s">
        <v>165</v>
      </c>
      <c r="B15" s="306">
        <v>1</v>
      </c>
      <c r="C15" s="306" t="s">
        <v>164</v>
      </c>
      <c r="D15" s="306" t="s">
        <v>164</v>
      </c>
      <c r="E15" s="307" t="s">
        <v>164</v>
      </c>
      <c r="F15" s="306" t="s">
        <v>164</v>
      </c>
      <c r="G15" s="308">
        <v>0</v>
      </c>
      <c r="H15" s="309"/>
      <c r="I15" s="310"/>
      <c r="J15" s="310"/>
      <c r="K15" s="311"/>
      <c r="M15" s="221">
        <v>1000</v>
      </c>
      <c r="N15" s="209"/>
    </row>
    <row r="16" spans="1:14" ht="16.5" thickBot="1">
      <c r="A16" s="273" t="s">
        <v>163</v>
      </c>
      <c r="B16" s="274">
        <v>1</v>
      </c>
      <c r="C16" s="275" t="s">
        <v>164</v>
      </c>
      <c r="D16" s="274" t="s">
        <v>164</v>
      </c>
      <c r="E16" s="276" t="s">
        <v>164</v>
      </c>
      <c r="F16" s="274" t="s">
        <v>164</v>
      </c>
      <c r="G16" s="251">
        <v>0</v>
      </c>
      <c r="H16" s="277"/>
      <c r="I16" s="278"/>
      <c r="J16" s="278"/>
      <c r="K16" s="199"/>
      <c r="L16" s="271"/>
      <c r="M16" s="200">
        <v>1000</v>
      </c>
      <c r="N16" s="209"/>
    </row>
    <row r="17" spans="1:14" ht="6.75" customHeight="1" thickTop="1" thickBot="1">
      <c r="M17" s="190"/>
    </row>
    <row r="18" spans="1:14" ht="17.25" thickTop="1" thickBot="1">
      <c r="A18" s="201"/>
      <c r="B18" s="193"/>
      <c r="C18" s="202" t="s">
        <v>74</v>
      </c>
      <c r="D18" s="195"/>
      <c r="E18" s="203"/>
      <c r="F18" s="194" t="s">
        <v>7</v>
      </c>
      <c r="G18" s="182" t="s">
        <v>28</v>
      </c>
      <c r="H18" s="184" t="s">
        <v>95</v>
      </c>
      <c r="I18" s="194" t="s">
        <v>82</v>
      </c>
      <c r="J18" s="195"/>
      <c r="K18" s="196"/>
      <c r="M18" s="188" t="s">
        <v>122</v>
      </c>
    </row>
    <row r="19" spans="1:14">
      <c r="A19" s="201"/>
      <c r="B19" s="193"/>
      <c r="C19" s="204" t="s">
        <v>154</v>
      </c>
      <c r="D19" s="205"/>
      <c r="E19" s="264"/>
      <c r="F19" s="257">
        <v>100</v>
      </c>
      <c r="G19" s="249">
        <f t="shared" ref="G19" si="4">(F19*3)/20</f>
        <v>15</v>
      </c>
      <c r="H19" s="258" t="s">
        <v>63</v>
      </c>
      <c r="I19" s="259"/>
      <c r="J19" s="206"/>
      <c r="K19" s="207"/>
      <c r="L19" s="343"/>
      <c r="M19" s="208">
        <f t="shared" ref="M19" si="5">(L19*3)/20</f>
        <v>0</v>
      </c>
      <c r="N19" s="209"/>
    </row>
    <row r="20" spans="1:14">
      <c r="A20" s="201"/>
      <c r="B20" s="193"/>
      <c r="C20" s="344" t="s">
        <v>177</v>
      </c>
      <c r="D20" s="345"/>
      <c r="E20" s="346"/>
      <c r="F20" s="347">
        <v>1</v>
      </c>
      <c r="G20" s="20">
        <v>1</v>
      </c>
      <c r="H20" s="348" t="s">
        <v>63</v>
      </c>
      <c r="I20" s="261"/>
      <c r="J20" s="349"/>
      <c r="K20" s="350"/>
      <c r="L20" s="351"/>
      <c r="M20" s="24">
        <v>1800</v>
      </c>
      <c r="N20" s="209"/>
    </row>
    <row r="21" spans="1:14">
      <c r="A21" s="201"/>
      <c r="B21" s="193"/>
      <c r="C21" s="344" t="s">
        <v>191</v>
      </c>
      <c r="D21" s="345"/>
      <c r="E21" s="346"/>
      <c r="F21" s="347">
        <v>25</v>
      </c>
      <c r="G21" s="20">
        <v>1</v>
      </c>
      <c r="H21" s="348" t="s">
        <v>63</v>
      </c>
      <c r="I21" s="261"/>
      <c r="J21" s="349"/>
      <c r="K21" s="350"/>
      <c r="L21" s="351"/>
      <c r="M21" s="24"/>
      <c r="N21" s="209"/>
    </row>
    <row r="22" spans="1:14">
      <c r="A22" s="201"/>
      <c r="B22" s="193"/>
      <c r="C22" s="344" t="s">
        <v>190</v>
      </c>
      <c r="D22" s="345"/>
      <c r="E22" s="346"/>
      <c r="F22" s="347">
        <v>25</v>
      </c>
      <c r="G22" s="20">
        <v>1</v>
      </c>
      <c r="H22" s="348" t="s">
        <v>63</v>
      </c>
      <c r="I22" s="261"/>
      <c r="J22" s="349"/>
      <c r="K22" s="350"/>
      <c r="L22" s="351"/>
      <c r="M22" s="24">
        <v>1800</v>
      </c>
      <c r="N22" s="209"/>
    </row>
    <row r="23" spans="1:14" ht="16.5" thickBot="1">
      <c r="A23" s="209"/>
      <c r="C23" s="210" t="s">
        <v>170</v>
      </c>
      <c r="D23" s="211"/>
      <c r="E23" s="303"/>
      <c r="F23" s="318">
        <v>20</v>
      </c>
      <c r="G23" s="251">
        <f>(F23*3)/20</f>
        <v>3</v>
      </c>
      <c r="H23" s="255" t="s">
        <v>63</v>
      </c>
      <c r="I23" s="260" t="s">
        <v>171</v>
      </c>
      <c r="J23" s="212"/>
      <c r="K23" s="213"/>
      <c r="L23" s="352"/>
      <c r="M23" s="200">
        <v>0</v>
      </c>
      <c r="N23" s="209"/>
    </row>
    <row r="24" spans="1:14" ht="17.25" thickTop="1" thickBot="1"/>
    <row r="25" spans="1:14" ht="17.25" thickTop="1" thickBot="1">
      <c r="C25" s="202" t="s">
        <v>107</v>
      </c>
      <c r="D25" s="195"/>
      <c r="E25" s="195"/>
      <c r="F25" s="195"/>
      <c r="G25" s="214" t="s">
        <v>7</v>
      </c>
      <c r="H25" s="214" t="s">
        <v>4</v>
      </c>
      <c r="I25" s="214" t="s">
        <v>108</v>
      </c>
      <c r="J25" s="194" t="s">
        <v>82</v>
      </c>
      <c r="K25" s="196"/>
      <c r="M25" s="188" t="s">
        <v>122</v>
      </c>
    </row>
    <row r="26" spans="1:14">
      <c r="C26" s="215" t="s">
        <v>161</v>
      </c>
      <c r="D26" s="216"/>
      <c r="E26" s="216"/>
      <c r="F26" s="301"/>
      <c r="G26" s="262">
        <v>0</v>
      </c>
      <c r="H26" s="253">
        <v>1</v>
      </c>
      <c r="I26" s="253">
        <v>1</v>
      </c>
      <c r="J26" s="259"/>
      <c r="K26" s="217"/>
      <c r="M26" s="208">
        <f>25*G26</f>
        <v>0</v>
      </c>
      <c r="N26" s="209"/>
    </row>
    <row r="27" spans="1:14">
      <c r="C27" s="218" t="s">
        <v>185</v>
      </c>
      <c r="D27" s="219"/>
      <c r="E27" s="219"/>
      <c r="F27" s="302"/>
      <c r="G27" s="263">
        <v>0</v>
      </c>
      <c r="H27" s="15">
        <v>2</v>
      </c>
      <c r="I27" s="15">
        <v>4</v>
      </c>
      <c r="J27" s="261"/>
      <c r="K27" s="220"/>
      <c r="M27" s="221" t="s">
        <v>189</v>
      </c>
      <c r="N27" s="209"/>
    </row>
    <row r="28" spans="1:14" ht="16.5" thickBot="1">
      <c r="C28" s="280" t="s">
        <v>186</v>
      </c>
      <c r="D28" s="211"/>
      <c r="E28" s="211"/>
      <c r="F28" s="303"/>
      <c r="G28" s="281" t="s">
        <v>116</v>
      </c>
      <c r="H28" s="255" t="s">
        <v>187</v>
      </c>
      <c r="I28" s="255" t="s">
        <v>188</v>
      </c>
      <c r="J28" s="260"/>
      <c r="K28" s="199"/>
      <c r="M28" s="191" t="s">
        <v>189</v>
      </c>
      <c r="N28" s="209"/>
    </row>
    <row r="29" spans="1:14" ht="16.5" thickTop="1"/>
    <row r="30" spans="1:14">
      <c r="K30" s="68" t="s">
        <v>123</v>
      </c>
      <c r="M30" s="222">
        <f>SUM(M3:M28,Equipment!B3:B13)</f>
        <v>8643</v>
      </c>
    </row>
  </sheetData>
  <sortState ref="A3:K6">
    <sortCondition ref="A3:A6"/>
  </sortState>
  <phoneticPr fontId="0" type="noConversion"/>
  <conditionalFormatting sqref="B16">
    <cfRule type="cellIs" dxfId="10" priority="39" operator="equal">
      <formula>2</formula>
    </cfRule>
  </conditionalFormatting>
  <conditionalFormatting sqref="I6">
    <cfRule type="cellIs" dxfId="9" priority="35" operator="equal">
      <formula>20</formula>
    </cfRule>
    <cfRule type="cellIs" dxfId="8" priority="36" operator="equal">
      <formula>1</formula>
    </cfRule>
  </conditionalFormatting>
  <conditionalFormatting sqref="I11">
    <cfRule type="cellIs" dxfId="7" priority="33" operator="equal">
      <formula>20</formula>
    </cfRule>
    <cfRule type="cellIs" dxfId="6" priority="34" operator="equal">
      <formula>1</formula>
    </cfRule>
  </conditionalFormatting>
  <conditionalFormatting sqref="I3:I4">
    <cfRule type="cellIs" dxfId="5" priority="13" operator="equal">
      <formula>20</formula>
    </cfRule>
    <cfRule type="cellIs" dxfId="4" priority="14" operator="equal">
      <formula>1</formula>
    </cfRule>
  </conditionalFormatting>
  <conditionalFormatting sqref="I5">
    <cfRule type="cellIs" dxfId="3" priority="7" operator="equal">
      <formula>20</formula>
    </cfRule>
    <cfRule type="cellIs" dxfId="2" priority="8" operator="equal">
      <formula>1</formula>
    </cfRule>
  </conditionalFormatting>
  <conditionalFormatting sqref="I9:I10">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
  <sheetViews>
    <sheetView showGridLines="0" workbookViewId="0"/>
  </sheetViews>
  <sheetFormatPr defaultColWidth="13" defaultRowHeight="15.75"/>
  <cols>
    <col min="1" max="1" width="28.125" style="190" bestFit="1" customWidth="1"/>
    <col min="2" max="2" width="4.5" style="190" bestFit="1" customWidth="1"/>
    <col min="3" max="3" width="5.625" style="193" bestFit="1" customWidth="1"/>
    <col min="4" max="5" width="26.625" style="26" customWidth="1"/>
    <col min="6" max="6" width="1.75" style="190" bestFit="1" customWidth="1"/>
    <col min="7" max="7" width="6.375" style="26" bestFit="1" customWidth="1"/>
    <col min="8" max="16384" width="13" style="26"/>
  </cols>
  <sheetData>
    <row r="1" spans="1:7" ht="24" thickBot="1">
      <c r="A1" s="180" t="s">
        <v>79</v>
      </c>
      <c r="B1" s="180"/>
      <c r="C1" s="223"/>
      <c r="D1" s="180"/>
      <c r="E1" s="180"/>
    </row>
    <row r="2" spans="1:7" s="190" customFormat="1" ht="17.25" thickTop="1" thickBot="1">
      <c r="A2" s="224" t="s">
        <v>80</v>
      </c>
      <c r="B2" s="224" t="s">
        <v>7</v>
      </c>
      <c r="C2" s="225" t="s">
        <v>28</v>
      </c>
      <c r="D2" s="226" t="s">
        <v>81</v>
      </c>
      <c r="E2" s="227" t="s">
        <v>82</v>
      </c>
      <c r="G2" s="268" t="s">
        <v>122</v>
      </c>
    </row>
    <row r="3" spans="1:7">
      <c r="A3" s="228" t="s">
        <v>131</v>
      </c>
      <c r="B3" s="229">
        <v>1</v>
      </c>
      <c r="C3" s="230">
        <v>2</v>
      </c>
      <c r="D3" s="231"/>
      <c r="E3" s="232"/>
      <c r="F3" s="209"/>
      <c r="G3" s="24">
        <v>2</v>
      </c>
    </row>
    <row r="4" spans="1:7">
      <c r="A4" s="244" t="s">
        <v>192</v>
      </c>
      <c r="B4" s="229">
        <v>1</v>
      </c>
      <c r="C4" s="230">
        <v>0</v>
      </c>
      <c r="D4" s="353" t="s">
        <v>193</v>
      </c>
      <c r="E4" s="232"/>
      <c r="F4" s="209"/>
      <c r="G4" s="272" t="s">
        <v>189</v>
      </c>
    </row>
    <row r="5" spans="1:7">
      <c r="A5" s="244" t="s">
        <v>162</v>
      </c>
      <c r="B5" s="229">
        <v>1</v>
      </c>
      <c r="C5" s="230">
        <v>1</v>
      </c>
      <c r="D5" s="304"/>
      <c r="E5" s="232"/>
      <c r="F5" s="209"/>
      <c r="G5" s="272">
        <v>1000</v>
      </c>
    </row>
    <row r="6" spans="1:7" ht="16.5" thickBot="1">
      <c r="A6" s="233" t="s">
        <v>133</v>
      </c>
      <c r="B6" s="13">
        <v>1</v>
      </c>
      <c r="C6" s="234">
        <v>0.5</v>
      </c>
      <c r="D6" s="235"/>
      <c r="E6" s="236"/>
      <c r="G6" s="25">
        <v>1</v>
      </c>
    </row>
    <row r="7" spans="1:7" ht="24.75" thickTop="1" thickBot="1">
      <c r="A7" s="180" t="s">
        <v>83</v>
      </c>
      <c r="B7" s="180"/>
      <c r="C7" s="237"/>
      <c r="D7" s="180"/>
      <c r="E7" s="238"/>
    </row>
    <row r="8" spans="1:7" ht="17.25" thickTop="1" thickBot="1">
      <c r="A8" s="224" t="s">
        <v>80</v>
      </c>
      <c r="B8" s="224" t="s">
        <v>7</v>
      </c>
      <c r="C8" s="225" t="s">
        <v>28</v>
      </c>
      <c r="D8" s="226" t="s">
        <v>81</v>
      </c>
      <c r="E8" s="227" t="s">
        <v>82</v>
      </c>
      <c r="G8" s="268" t="s">
        <v>122</v>
      </c>
    </row>
    <row r="9" spans="1:7">
      <c r="A9" s="239" t="s">
        <v>132</v>
      </c>
      <c r="B9" s="240">
        <v>1</v>
      </c>
      <c r="C9" s="241">
        <v>0</v>
      </c>
      <c r="D9" s="242"/>
      <c r="E9" s="243"/>
      <c r="F9" s="209"/>
      <c r="G9" s="24">
        <v>1</v>
      </c>
    </row>
    <row r="10" spans="1:7">
      <c r="A10" s="244" t="s">
        <v>166</v>
      </c>
      <c r="B10" s="240">
        <v>1</v>
      </c>
      <c r="C10" s="241">
        <v>1</v>
      </c>
      <c r="D10" s="242"/>
      <c r="E10" s="243"/>
      <c r="F10" s="209"/>
      <c r="G10" s="24">
        <v>110</v>
      </c>
    </row>
    <row r="11" spans="1:7">
      <c r="A11" s="244" t="s">
        <v>134</v>
      </c>
      <c r="B11" s="240">
        <v>1</v>
      </c>
      <c r="C11" s="230">
        <v>0.5</v>
      </c>
      <c r="D11" s="242"/>
      <c r="E11" s="243"/>
      <c r="F11" s="209"/>
      <c r="G11" s="24">
        <v>0</v>
      </c>
    </row>
    <row r="12" spans="1:7">
      <c r="A12" s="239" t="s">
        <v>178</v>
      </c>
      <c r="B12" s="240">
        <v>1</v>
      </c>
      <c r="C12" s="241">
        <v>3.5</v>
      </c>
      <c r="D12" s="245"/>
      <c r="E12" s="243"/>
      <c r="F12" s="209"/>
      <c r="G12" s="24">
        <v>3000</v>
      </c>
    </row>
    <row r="13" spans="1:7" ht="16.5" thickBot="1">
      <c r="A13" s="246" t="s">
        <v>179</v>
      </c>
      <c r="B13" s="13">
        <v>1</v>
      </c>
      <c r="C13" s="247">
        <v>0</v>
      </c>
      <c r="D13" s="269"/>
      <c r="E13" s="248"/>
      <c r="G13" s="191">
        <v>0</v>
      </c>
    </row>
    <row r="14" spans="1:7" ht="16.5" thickTop="1"/>
    <row r="15" spans="1:7">
      <c r="E15" s="266" t="s">
        <v>124</v>
      </c>
      <c r="F15" s="265"/>
      <c r="G15" s="267">
        <f>SUM(G3:G13,Martial!M3:M28)</f>
        <v>12748</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2014-04-26T14:10:05Z</dcterms:modified>
</cp:coreProperties>
</file>