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705" yWindow="-15" windowWidth="6705" windowHeight="10200" tabRatio="638"/>
  </bookViews>
  <sheets>
    <sheet name="Personal File" sheetId="4" r:id="rId1"/>
    <sheet name="Skills" sheetId="15" r:id="rId2"/>
    <sheet name="Feats" sheetId="20" r:id="rId3"/>
    <sheet name="Martial" sheetId="6" r:id="rId4"/>
    <sheet name="Equipment" sheetId="19" r:id="rId5"/>
  </sheets>
  <externalReferences>
    <externalReference r:id="rId6"/>
  </externalReferences>
  <definedNames>
    <definedName name="NoShade">'[1]Spell Sheet'!$FH$1</definedName>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File'!$A$1:$H$12</definedName>
    <definedName name="_xlnm.Print_Area" localSheetId="1">Skills!$A$1:$K$28</definedName>
  </definedNames>
  <calcPr calcId="145621"/>
</workbook>
</file>

<file path=xl/calcChain.xml><?xml version="1.0" encoding="utf-8"?>
<calcChain xmlns="http://schemas.openxmlformats.org/spreadsheetml/2006/main">
  <c r="B5" i="4" l="1"/>
  <c r="E10" i="4" l="1"/>
  <c r="B7" i="4" l="1"/>
  <c r="I12" i="6" l="1"/>
  <c r="D12" i="6"/>
  <c r="I6" i="6" l="1"/>
  <c r="I4" i="6"/>
  <c r="I5" i="6" l="1"/>
  <c r="I7" i="6" l="1"/>
  <c r="D14" i="6"/>
  <c r="D13" i="6"/>
  <c r="D11" i="6"/>
  <c r="M25" i="6"/>
  <c r="M26" i="6"/>
  <c r="G25" i="6" l="1"/>
  <c r="G26" i="6"/>
  <c r="G27" i="6"/>
  <c r="I3" i="6"/>
  <c r="G3" i="6"/>
  <c r="I13" i="6" l="1"/>
  <c r="I14" i="6" l="1"/>
  <c r="H33" i="15" l="1"/>
  <c r="M30" i="6" l="1"/>
  <c r="I8" i="6" l="1"/>
  <c r="H25" i="15" l="1"/>
  <c r="H24" i="15"/>
  <c r="H23" i="15"/>
  <c r="I11" i="6" l="1"/>
  <c r="F23" i="15" l="1"/>
  <c r="E53" i="15" l="1"/>
  <c r="H38" i="15" l="1"/>
  <c r="H37" i="15"/>
  <c r="H35" i="15"/>
  <c r="H34" i="15"/>
  <c r="H32" i="15"/>
  <c r="H31" i="15"/>
  <c r="H30" i="15"/>
  <c r="H29" i="15"/>
  <c r="H28" i="15"/>
  <c r="H27" i="15"/>
  <c r="H26" i="15"/>
  <c r="H22" i="15"/>
  <c r="H21" i="15"/>
  <c r="H20" i="15"/>
  <c r="H19" i="15"/>
  <c r="H18" i="15"/>
  <c r="H17" i="15"/>
  <c r="H16" i="15"/>
  <c r="H15" i="15"/>
  <c r="H14" i="15"/>
  <c r="H13" i="15"/>
  <c r="H12" i="15"/>
  <c r="H11" i="15"/>
  <c r="H10" i="15"/>
  <c r="H9" i="15"/>
  <c r="H8" i="15"/>
  <c r="E43" i="15" l="1"/>
  <c r="G23" i="6" l="1"/>
  <c r="M23" i="6" l="1"/>
  <c r="G16" i="19" l="1"/>
  <c r="M34" i="6"/>
  <c r="H3" i="15"/>
  <c r="H4" i="15"/>
  <c r="B43" i="15" l="1"/>
  <c r="H41" i="15" l="1"/>
  <c r="H40" i="15"/>
  <c r="H39" i="15"/>
  <c r="H36" i="15"/>
  <c r="E8" i="4" l="1"/>
  <c r="H5" i="15" l="1"/>
  <c r="C12" i="4" l="1"/>
  <c r="C11" i="4"/>
  <c r="C10" i="4"/>
  <c r="D25" i="15" s="1"/>
  <c r="C9" i="4"/>
  <c r="E9" i="4" s="1"/>
  <c r="C8" i="4"/>
  <c r="C7" i="4"/>
  <c r="H12" i="6" l="1"/>
  <c r="J12" i="6" s="1"/>
  <c r="H5" i="6"/>
  <c r="H7" i="6"/>
  <c r="J7" i="6" s="1"/>
  <c r="H3" i="6"/>
  <c r="H13" i="6"/>
  <c r="J13" i="6" s="1"/>
  <c r="H11" i="6"/>
  <c r="J11" i="6" s="1"/>
  <c r="H14" i="6"/>
  <c r="J14" i="6" s="1"/>
  <c r="H8" i="6"/>
  <c r="J8" i="6" s="1"/>
  <c r="B6" i="4"/>
  <c r="D3" i="15"/>
  <c r="G3" i="15" s="1"/>
  <c r="I3" i="15" s="1"/>
  <c r="E11" i="4"/>
  <c r="E12" i="4" s="1"/>
  <c r="D4" i="15"/>
  <c r="E25" i="15"/>
  <c r="G25" i="15"/>
  <c r="I25" i="15" s="1"/>
  <c r="D5" i="15"/>
  <c r="H42" i="15"/>
  <c r="H7" i="15"/>
  <c r="H6" i="15"/>
  <c r="H6" i="6" l="1"/>
  <c r="J6" i="6" s="1"/>
  <c r="J5" i="6"/>
  <c r="H4" i="6"/>
  <c r="J3" i="6"/>
  <c r="E3" i="15"/>
  <c r="E4" i="15"/>
  <c r="G4" i="15"/>
  <c r="I4" i="15" s="1"/>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 r="E9" i="15"/>
  <c r="G9" i="15"/>
  <c r="I9"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J4" i="6"/>
</calcChain>
</file>

<file path=xl/comments1.xml><?xml version="1.0" encoding="utf-8"?>
<comments xmlns="http://schemas.openxmlformats.org/spreadsheetml/2006/main">
  <authors>
    <author>Alexis Álvarez</author>
  </authors>
  <commentList>
    <comment ref="C5" authorId="0">
      <text>
        <r>
          <rPr>
            <i/>
            <sz val="12"/>
            <color indexed="81"/>
            <rFont val="Times New Roman"/>
            <family val="1"/>
          </rPr>
          <t>haste +1
shaken -2
neg level -3</t>
        </r>
      </text>
    </comment>
    <comment ref="C6" authorId="0">
      <text>
        <r>
          <rPr>
            <sz val="12"/>
            <color indexed="81"/>
            <rFont val="Times New Roman"/>
            <family val="1"/>
          </rPr>
          <t>Battle Fortitude</t>
        </r>
      </text>
    </comment>
    <comment ref="E6" authorId="0">
      <text>
        <r>
          <rPr>
            <sz val="12"/>
            <color indexed="81"/>
            <rFont val="Times New Roman"/>
            <family val="1"/>
          </rPr>
          <t>Fast Movement</t>
        </r>
      </text>
    </comment>
    <comment ref="B7" authorId="0">
      <text>
        <r>
          <rPr>
            <i/>
            <sz val="12"/>
            <color indexed="81"/>
            <rFont val="Times New Roman"/>
            <family val="1"/>
          </rPr>
          <t>enfeeblement -6</t>
        </r>
      </text>
    </comment>
    <comment ref="E7" authorId="0">
      <text>
        <r>
          <rPr>
            <sz val="12"/>
            <color indexed="81"/>
            <rFont val="Times New Roman"/>
            <family val="1"/>
          </rPr>
          <t>See PHB 162</t>
        </r>
      </text>
    </comment>
    <comment ref="E9" authorId="0">
      <text>
        <r>
          <rPr>
            <sz val="12"/>
            <color indexed="81"/>
            <rFont val="Times New Roman"/>
            <family val="1"/>
          </rPr>
          <t>[(9 * 8 Scout) * 75%] + (9 * 0 Con)</t>
        </r>
      </text>
    </comment>
    <comment ref="E10" authorId="0">
      <text>
        <r>
          <rPr>
            <sz val="12"/>
            <color indexed="81"/>
            <rFont val="Times New Roman"/>
            <family val="1"/>
          </rPr>
          <t xml:space="preserve">+2 skirmish
</t>
        </r>
        <r>
          <rPr>
            <i/>
            <sz val="12"/>
            <color indexed="81"/>
            <rFont val="Times New Roman"/>
            <family val="1"/>
          </rPr>
          <t>+1 haste</t>
        </r>
        <r>
          <rPr>
            <sz val="12"/>
            <color indexed="81"/>
            <rFont val="Times New Roman"/>
            <family val="1"/>
          </rPr>
          <t xml:space="preserve">
</t>
        </r>
        <r>
          <rPr>
            <i/>
            <sz val="12"/>
            <color indexed="81"/>
            <rFont val="Times New Roman"/>
            <family val="1"/>
          </rPr>
          <t>+3 shield of faith</t>
        </r>
      </text>
    </comment>
    <comment ref="E12" authorId="0">
      <text>
        <r>
          <rPr>
            <sz val="12"/>
            <color indexed="81"/>
            <rFont val="Times New Roman"/>
            <family val="1"/>
          </rPr>
          <t>Uncanny Dodge</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Battle Fortitude +1
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Tumble synergy +2
Leather Scale -1</t>
        </r>
      </text>
    </comment>
    <comment ref="F9" authorId="0">
      <text>
        <r>
          <rPr>
            <sz val="12"/>
            <color indexed="81"/>
            <rFont val="Times New Roman"/>
            <family val="1"/>
          </rPr>
          <t>Leather Scale -1</t>
        </r>
      </text>
    </comment>
    <comment ref="F16" authorId="0">
      <text>
        <r>
          <rPr>
            <sz val="12"/>
            <color indexed="81"/>
            <rFont val="Times New Roman"/>
            <family val="1"/>
          </rPr>
          <t>Leather Scale -1</t>
        </r>
      </text>
    </comment>
    <comment ref="F21" authorId="0">
      <text>
        <r>
          <rPr>
            <sz val="12"/>
            <color indexed="81"/>
            <rFont val="Times New Roman"/>
            <family val="1"/>
          </rPr>
          <t>Leather Scale -1</t>
        </r>
      </text>
    </comment>
    <comment ref="F23" authorId="0">
      <text>
        <r>
          <rPr>
            <sz val="12"/>
            <color indexed="81"/>
            <rFont val="Times New Roman"/>
            <family val="1"/>
          </rPr>
          <t>Tumble synergy +2
Leather Scale -1</t>
        </r>
      </text>
    </comment>
    <comment ref="F27" authorId="0">
      <text>
        <r>
          <rPr>
            <sz val="12"/>
            <color indexed="81"/>
            <rFont val="Times New Roman"/>
            <family val="1"/>
          </rPr>
          <t>Leather Scale -1</t>
        </r>
      </text>
    </comment>
    <comment ref="F34" authorId="0">
      <text>
        <r>
          <rPr>
            <sz val="12"/>
            <color indexed="81"/>
            <rFont val="Times New Roman"/>
            <family val="1"/>
          </rPr>
          <t>Leather Scale -1</t>
        </r>
      </text>
    </comment>
    <comment ref="J38" authorId="0">
      <text>
        <r>
          <rPr>
            <sz val="12"/>
            <color indexed="81"/>
            <rFont val="Times New Roman"/>
            <family val="1"/>
          </rPr>
          <t>Search synergy</t>
        </r>
      </text>
    </comment>
    <comment ref="F40" authorId="0">
      <text>
        <r>
          <rPr>
            <sz val="12"/>
            <color indexed="81"/>
            <rFont val="Times New Roman"/>
            <family val="1"/>
          </rPr>
          <t>Leather Scale -1</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C2" authorId="0">
      <text>
        <r>
          <rPr>
            <sz val="12"/>
            <color indexed="81"/>
            <rFont val="Times New Roman"/>
            <family val="1"/>
          </rPr>
          <t>A scout relies on mobility to deal extra damage and improve her defense.  She deals an extra 1d6 points of damage on all attacks she makes during any round in which she moves at least 10 feet.  The extra damage applies only to attacks taken during the scout’s turn.  This extra damage increases by 1d6 for every four levels gained above 1st (2d6 at 5th, 3d6 at 9th, 4d6 at 13th, and 5d6 at 17th level).
The extra damage only applies against living creatures that have a discernible anatomy.  Undead, constructs, oozes, plants, incorporeal creatures, and creatures immune to extra damage from critical hits are not vulnerable to this additional damage.  The scout must be able to see the target well eough to pick out a vital spot and must be able to reach such a spot.  Scouts can apply this extra damage to ranged attacks made while skirmishing, but only if the target is within 30 feet.
At 3rd level, a scout gains a +1 competence bonus to Armor Class during any round in which she moves at least 10 feet.  The bonus applies as soon as the scout has moved 10 feet, and lasts until the start of her next turn.  This bonus improves by 1 for every four levels gained above 3rd (+2 at 7th, +3 at 11th, +4 at 15th, and +5 at 19th level).
A scout loses this ability when wearing medium or heavy armor or when carrying a medium or heavy load.  If she gains the skirmish ability from another class, the bonuses stack.
Complete Adventurer 12</t>
        </r>
      </text>
    </comment>
    <comment ref="A3" authorId="0">
      <text>
        <r>
          <rPr>
            <sz val="12"/>
            <color indexed="81"/>
            <rFont val="Times New Roman"/>
            <family val="1"/>
          </rPr>
          <t xml:space="preserve">Choose a type of martial weapon, such as a longbow (see Table 7–5: Weapons, page 116, for a list of martial weapons).  You understand how to use that type of martial weapon in combat.
Use this feat to expand the list of weapons with which you are proficient beyond the basic list in your class description.
</t>
        </r>
        <r>
          <rPr>
            <b/>
            <sz val="12"/>
            <color indexed="81"/>
            <rFont val="Times New Roman"/>
            <family val="1"/>
          </rPr>
          <t xml:space="preserve">Benefit:  </t>
        </r>
        <r>
          <rPr>
            <sz val="12"/>
            <color indexed="81"/>
            <rFont val="Times New Roman"/>
            <family val="1"/>
          </rPr>
          <t xml:space="preserve">You make attack rolls with the selected weapon normally.
</t>
        </r>
        <r>
          <rPr>
            <b/>
            <sz val="12"/>
            <color indexed="81"/>
            <rFont val="Times New Roman"/>
            <family val="1"/>
          </rPr>
          <t xml:space="preserve">Normal:  </t>
        </r>
        <r>
          <rPr>
            <sz val="12"/>
            <color indexed="81"/>
            <rFont val="Times New Roman"/>
            <family val="1"/>
          </rPr>
          <t>When using a weapon with which you are not proficient, you take a –4 penalty on attack rolls.  Special: Barbarians, fighters, paladins, and rangers are proficient with all martial weapons.  They need not select this feat.
You can gain Martial Weapon Proficiency multiple times.  Each time you take the feat, it applies to a new type of weapon.
A cleric who chooses the War domain automatically gains the Martial Weapon Proficiency feat related to his deity’s favored weapon as a bonus feat, if the weapon is a martial one.  He need not select it.
A sorcerer or wizard who casts the spell Tenser’s transformation on himself or herself gains proficiency with all martial weapons for the duration of the spell.
PHB 97</t>
        </r>
      </text>
    </comment>
    <comment ref="C3" authorId="0">
      <text>
        <r>
          <rPr>
            <sz val="12"/>
            <color indexed="81"/>
            <rFont val="Times New Roman"/>
            <family val="1"/>
          </rPr>
          <t>Scouts (like rogues) can use the Search skill to locate traps when the task has a Difficulty Class higher than 20.
Finding a nonmagical trap has a DC of at least 20, or higher if it is well hidden.  Finding a magic trap has a DC of 25 + the level of the spell used to create it.
Scouts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4" authorId="0">
      <text>
        <r>
          <rPr>
            <sz val="12"/>
            <color indexed="81"/>
            <rFont val="Times New Roman"/>
            <family val="1"/>
          </rPr>
          <t xml:space="preserve">You are tougher than normal.
</t>
        </r>
        <r>
          <rPr>
            <b/>
            <sz val="12"/>
            <color indexed="81"/>
            <rFont val="Times New Roman"/>
            <family val="1"/>
          </rPr>
          <t xml:space="preserve">Benefit:  </t>
        </r>
        <r>
          <rPr>
            <sz val="12"/>
            <color indexed="81"/>
            <rFont val="Times New Roman"/>
            <family val="1"/>
          </rPr>
          <t>You get a +2 bonus on all Fortitude saving throws.
PHB 97</t>
        </r>
      </text>
    </comment>
    <comment ref="C4" authorId="0">
      <text>
        <r>
          <rPr>
            <sz val="12"/>
            <color indexed="81"/>
            <rFont val="Times New Roman"/>
            <family val="1"/>
          </rPr>
          <t>At 2nd level, a scout gains a +1 competence bonus on Fortitude saves and initiative checks. This bonus increases to +2 at 11th level and +3 at 20th level.  A scout loses this bonus when wearing medium or heavy armor or when carrying a medium or heavy load.
Complete Adventurer 13</t>
        </r>
      </text>
    </comment>
    <comment ref="C5" authorId="0">
      <text>
        <r>
          <rPr>
            <sz val="12"/>
            <color indexed="81"/>
            <rFont val="Times New Roman"/>
            <family val="1"/>
          </rPr>
          <t>Starting at 2nd level, a scout cannot be caught flat-footed and reacts to danger before her senses would normally allow her to do so.  See the barbarian class feature, page 26 of the Player’s Handbook.
Complete Adventurer 13</t>
        </r>
      </text>
    </comment>
    <comment ref="A6" authorId="0">
      <text>
        <r>
          <rPr>
            <sz val="12"/>
            <color indexed="81"/>
            <rFont val="Times New Roman"/>
            <family val="1"/>
          </rPr>
          <t xml:space="preserve">You can draw weapons with startling speed.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You can draw a weapon as a free action instead of as a move action. You can draw a hidden weapon (see the Sleight of Hand skill, page 81) as a move action.
A character who has selected this feat may throw weapons at his full normal rate of attacks (much like a character with a bow).
</t>
        </r>
        <r>
          <rPr>
            <b/>
            <sz val="12"/>
            <color indexed="81"/>
            <rFont val="Times New Roman"/>
            <family val="1"/>
          </rPr>
          <t xml:space="preserve">Normal:  </t>
        </r>
        <r>
          <rPr>
            <sz val="12"/>
            <color indexed="81"/>
            <rFont val="Times New Roman"/>
            <family val="1"/>
          </rPr>
          <t xml:space="preserve">Without this feat, you may draw a weapon as a move action, or (if your base attack bonus is +1 or higher) as a free action as part of movement (see page 142).  Without this feat, you can draw a hidden weapon as a standard action.
</t>
        </r>
        <r>
          <rPr>
            <b/>
            <sz val="12"/>
            <color indexed="81"/>
            <rFont val="Times New Roman"/>
            <family val="1"/>
          </rPr>
          <t xml:space="preserve">Special:  </t>
        </r>
        <r>
          <rPr>
            <sz val="12"/>
            <color indexed="81"/>
            <rFont val="Times New Roman"/>
            <family val="1"/>
          </rPr>
          <t>A fighter may select Quick Draw as one of his fighter bonus feats (see page 38).
PHB 98</t>
        </r>
      </text>
    </comment>
    <comment ref="C6" authorId="0">
      <text>
        <r>
          <rPr>
            <sz val="12"/>
            <color indexed="81"/>
            <rFont val="Times New Roman"/>
            <family val="1"/>
          </rPr>
          <t>Starting at 3rd level, a scout’s gains a +10 foot enhancement bonus to her base land speed.  At 11th level, this bonus increases to +20 feet.
See the monk class feature, page 41 of the Player’s Handbook.
A scout loses this benefit when wearing medium or heavy armor or when carrying a medium or heavy load.
Complete Adventurer 13</t>
        </r>
      </text>
    </comment>
    <comment ref="A7"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7" authorId="0">
      <text>
        <r>
          <rPr>
            <sz val="12"/>
            <color indexed="81"/>
            <rFont val="Times New Roman"/>
            <family val="1"/>
          </rPr>
          <t>Beginning at 3rd level, a scout cannot be tracked in natural surroundings.  See the druid class feature, page 36 of the Player’s Handbook.
Complete Adventurer 13</t>
        </r>
      </text>
    </comment>
    <comment ref="A8"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8" authorId="0">
      <text>
        <r>
          <rPr>
            <sz val="12"/>
            <color indexed="81"/>
            <rFont val="Times New Roman"/>
            <family val="1"/>
          </rPr>
          <t>Beginning at 8th level, a scout can use the Hide skill in any sort of natural terrain.  See the ranger class feature, page 48 of the Player’s Handbook.  She loses this benefit when wearing medium or heavy armor or when carrying a medium or heavy load.
Complete Adventurer 13</t>
        </r>
      </text>
    </comment>
    <comment ref="C9"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10"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11" authorId="0">
      <text>
        <r>
          <rPr>
            <sz val="12"/>
            <color indexed="81"/>
            <rFont val="Times New Roman"/>
            <family val="1"/>
          </rPr>
          <t>All simple weapons, handaxe, throwing axe, short sword, and shortbow.</t>
        </r>
      </text>
    </comment>
    <comment ref="C11" authorId="0">
      <text>
        <r>
          <rPr>
            <sz val="12"/>
            <color indexed="81"/>
            <rFont val="Times New Roman"/>
            <family val="1"/>
          </rPr>
          <t>Starting at 6th level, a scout can move through any sort of terrain that slows movement (such as undergrowth, rubble, and similar terrain) at her normal speed and without taking damage or suffering any other impairment.
This ability does not let her move more quickly through terrain that requires a Climb or Swim check to navigate, nor can she move more quickly through terrain or undergrowth that has been magically manipulated to impede motion.
A scout loses this benefit when wearing medium or heavy armor or when carrying a medium or heavy load.
Complete Adventurer 13</t>
        </r>
      </text>
    </comment>
  </commentList>
</comments>
</file>

<file path=xl/comments4.xml><?xml version="1.0" encoding="utf-8"?>
<comments xmlns="http://schemas.openxmlformats.org/spreadsheetml/2006/main">
  <authors>
    <author>Alexis Álvarez</author>
  </authors>
  <commentList>
    <comment ref="H11" authorId="0">
      <text>
        <r>
          <rPr>
            <i/>
            <sz val="12"/>
            <color indexed="81"/>
            <rFont val="Times New Roman"/>
            <family val="1"/>
          </rPr>
          <t>includes weapon focus +1</t>
        </r>
      </text>
    </comment>
    <comment ref="H12" authorId="0">
      <text>
        <r>
          <rPr>
            <i/>
            <sz val="12"/>
            <color indexed="81"/>
            <rFont val="Times New Roman"/>
            <family val="1"/>
          </rPr>
          <t>includes weapon focus +1</t>
        </r>
      </text>
    </comment>
    <comment ref="H13" authorId="0">
      <text>
        <r>
          <rPr>
            <i/>
            <sz val="12"/>
            <color indexed="81"/>
            <rFont val="Times New Roman"/>
            <family val="1"/>
          </rPr>
          <t>includes weapon focus +1</t>
        </r>
      </text>
    </comment>
    <comment ref="H14" authorId="0">
      <text>
        <r>
          <rPr>
            <i/>
            <sz val="12"/>
            <color indexed="81"/>
            <rFont val="Times New Roman"/>
            <family val="1"/>
          </rPr>
          <t>includes weapon focus +1</t>
        </r>
      </text>
    </comment>
    <comment ref="D16"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13" authorId="0">
      <text>
        <r>
          <rPr>
            <sz val="12"/>
            <color indexed="81"/>
            <rFont val="Times New Roman"/>
            <family val="1"/>
          </rPr>
          <t>Rust:  This small sack appears normal and empty. However, anyone reaching into the bag feels a small, fuzzy ball.  If the ball is removed and tossed up to 20 feet away, it turns into an animal.  The animal serves the character who drew it from the bag for 10 minutes (or until slain or ordered back into the bag), at which point it disappears.  It can follow any of the commands described in the Handle Animal skill (page 74 of the Player’s Handbook).  Each of the three kinds of a bag of tricks produces a different set of animals.  Use the following tables to determine what animals can be drawn out of each.
The heavy warhorse appears with harness and tack and accepts the character who drew it from the bag as a rider. Animals produced are always random, and only one may exist at a time.  Up to ten animals can be drawn from the bag each week.
Faint or moderate conjuration; CL 3rd (gray), 5th (rust), 9th (tan); Craft Wondrous Item, summon nature’s ally II (gray), summon nature’s ally III (rust), or summon nature’s ally V (tan); Price 900 gp (gray); 3,000 gp (rust); 6,300 gp (tan).
01 - 30  Wolverine
31 - 60  Wolf
61 - 85  Boar
86 - 100 Black Bear
DMG 248</t>
        </r>
      </text>
    </comment>
  </commentList>
</comments>
</file>

<file path=xl/sharedStrings.xml><?xml version="1.0" encoding="utf-8"?>
<sst xmlns="http://schemas.openxmlformats.org/spreadsheetml/2006/main" count="342" uniqueCount="204">
  <si>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</si>
  <si>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</si>
  <si>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</si>
  <si>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</si>
  <si>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</si>
  <si>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</si>
  <si>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</si>
  <si>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</si>
  <si>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</si>
  <si>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</si>
  <si>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</si>
  <si>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</si>
  <si>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</si>
  <si>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</si>
  <si>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</si>
  <si>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</si>
  <si>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</si>
  <si>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</si>
  <si>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</si>
  <si>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</si>
  <si>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</si>
  <si>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</si>
  <si>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</si>
  <si>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</si>
  <si>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</si>
  <si>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</si>
  <si>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</si>
  <si>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</si>
  <si>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</si>
  <si>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</si>
  <si>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</si>
  <si>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</si>
  <si>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</si>
  <si>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</si>
  <si>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</si>
  <si>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</si>
  <si>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</si>
  <si>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</si>
  <si>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</si>
  <si>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</si>
  <si>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</si>
  <si>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</si>
  <si>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</si>
  <si>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</si>
  <si>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</si>
  <si>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</si>
  <si>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</si>
  <si>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</si>
  <si>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</si>
  <si>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</si>
  <si>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</si>
  <si>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</si>
  <si>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</si>
  <si>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</si>
  <si>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</si>
  <si>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</si>
  <si>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</si>
  <si>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</si>
  <si>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</si>
  <si>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</si>
  <si>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</si>
  <si>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</si>
  <si>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</si>
  <si>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</si>
  <si>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</si>
  <si>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</si>
  <si>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</si>
  <si>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</si>
  <si>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</si>
  <si>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</si>
  <si>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</si>
  <si>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</si>
  <si>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</si>
  <si>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</si>
  <si>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</si>
  <si>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</si>
  <si>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</si>
  <si>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</si>
  <si>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</si>
  <si>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</si>
  <si>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</si>
  <si>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</si>
  <si>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</si>
  <si>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</si>
  <si>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</si>
  <si>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</si>
  <si>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</si>
  <si>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</si>
  <si>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</si>
  <si>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</si>
  <si>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</si>
  <si>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</si>
  <si>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</si>
  <si>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</si>
  <si>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</si>
  <si>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Atk</t>
  </si>
  <si>
    <t>Feats</t>
  </si>
  <si>
    <t>1d6</t>
  </si>
  <si>
    <t>Roll</t>
  </si>
  <si>
    <t>Skill/Save</t>
  </si>
  <si>
    <t>Actual Speed:</t>
  </si>
  <si>
    <t>30’</t>
  </si>
  <si>
    <t>FF AC:</t>
  </si>
  <si>
    <t>Knowledge:  Arcana</t>
  </si>
  <si>
    <t>Male</t>
  </si>
  <si>
    <t>Perform:  [type]</t>
  </si>
  <si>
    <t>Profession:  [type]</t>
  </si>
  <si>
    <t>Scrolls and Potions</t>
  </si>
  <si>
    <t>CLev</t>
  </si>
  <si>
    <t>Played by Wayne Willis</t>
  </si>
  <si>
    <t>Human</t>
  </si>
  <si>
    <t>Chaotic Neutral</t>
  </si>
  <si>
    <t>+0</t>
  </si>
  <si>
    <t>Trapfinding</t>
  </si>
  <si>
    <t>human</t>
  </si>
  <si>
    <t>1</t>
  </si>
  <si>
    <t>+2 to follow tracks</t>
  </si>
  <si>
    <t>1d4</t>
  </si>
  <si>
    <t>Slashing</t>
  </si>
  <si>
    <t>Initiative:</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</si>
  <si>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</si>
  <si>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Value</t>
  </si>
  <si>
    <t>Equity on this page:</t>
  </si>
  <si>
    <t>Total Equity:</t>
  </si>
  <si>
    <t>Scout</t>
  </si>
  <si>
    <t>Dagger</t>
  </si>
  <si>
    <t>19-20/x2</t>
  </si>
  <si>
    <t>Prng/Slsh</t>
  </si>
  <si>
    <t>x3</t>
  </si>
  <si>
    <t>Backpack</t>
  </si>
  <si>
    <t>Flint and Steel</t>
  </si>
  <si>
    <t>Pouch Belt</t>
  </si>
  <si>
    <t xml:space="preserve">Sack </t>
  </si>
  <si>
    <t>scout 1</t>
  </si>
  <si>
    <t>scout 2</t>
  </si>
  <si>
    <t>scout 3</t>
  </si>
  <si>
    <t>scout 4</t>
  </si>
  <si>
    <t>scout 5</t>
  </si>
  <si>
    <t>scout 6</t>
  </si>
  <si>
    <t>Battle Fortitude</t>
  </si>
  <si>
    <t>Uncanny Dodge</t>
  </si>
  <si>
    <t>Fast Movement</t>
  </si>
  <si>
    <t>Trackless Step</t>
  </si>
  <si>
    <t>Evasion</t>
  </si>
  <si>
    <t>Flawless Stride</t>
  </si>
  <si>
    <t>Point Blank Shot</t>
  </si>
  <si>
    <t>40’</t>
  </si>
  <si>
    <t>6th:  Quick Draw</t>
  </si>
  <si>
    <t>Scout Weapons</t>
  </si>
  <si>
    <t>Light Armor, No Shields</t>
  </si>
  <si>
    <t>1d8</t>
  </si>
  <si>
    <t>Arrows</t>
  </si>
  <si>
    <t>Arms &amp; Equipment Guide 15</t>
  </si>
  <si>
    <t>Human:  Precise Shot</t>
  </si>
  <si>
    <t>1st:  Weapon Proficiency ~ Longbow</t>
  </si>
  <si>
    <t>3rd:  Great Fortitude +2</t>
  </si>
  <si>
    <t>Jason</t>
  </si>
  <si>
    <t>-1</t>
  </si>
  <si>
    <t>Potion of Cure Light Wounds</t>
  </si>
  <si>
    <t>Cloak of Resistance +1</t>
  </si>
  <si>
    <t>Bracers of Armor</t>
  </si>
  <si>
    <t>-</t>
  </si>
  <si>
    <t>Ring of Protection +1</t>
  </si>
  <si>
    <t>Everburning Torch</t>
  </si>
  <si>
    <t>200’</t>
  </si>
  <si>
    <t>Common</t>
  </si>
  <si>
    <t>Blunt Arrows</t>
  </si>
  <si>
    <t>scout 7</t>
  </si>
  <si>
    <t>scout 8</t>
  </si>
  <si>
    <t>Knowledge:  Dungeoneering</t>
  </si>
  <si>
    <t>Camouflage</t>
  </si>
  <si>
    <t>Scout 4:  Blind Fighting</t>
  </si>
  <si>
    <t>Quiver of Elhonna</t>
  </si>
  <si>
    <t>Bag of Tricks, Rust</t>
  </si>
  <si>
    <t>Earplugs</t>
  </si>
  <si>
    <t>Longbow of Distance</t>
  </si>
  <si>
    <t>Scout 8:  Rapid Shot</t>
  </si>
  <si>
    <t>Opposed Grapple</t>
  </si>
  <si>
    <t>+1 within 30’</t>
  </si>
  <si>
    <t>Potion of Cure Moderate Wounds</t>
  </si>
  <si>
    <t>Scroll of Haste</t>
  </si>
  <si>
    <t>3</t>
  </si>
  <si>
    <t>6</t>
  </si>
  <si>
    <t>bonus</t>
  </si>
  <si>
    <t>Dragonbane Arrows</t>
  </si>
  <si>
    <t>Elfbane Arrows</t>
  </si>
  <si>
    <t>3d6</t>
  </si>
  <si>
    <t>scout 9</t>
  </si>
  <si>
    <t>9th:  Weapon Focus (Longbow)</t>
  </si>
  <si>
    <t>Hand Axe of Frost</t>
  </si>
  <si>
    <t>MW Hand Axe</t>
  </si>
  <si>
    <t>+1d6</t>
  </si>
  <si>
    <t>Leather Scale +1</t>
  </si>
  <si>
    <t>Hand Axe of Frost, 2nd attack</t>
  </si>
  <si>
    <t>MW Hand Axe, 2nd attack</t>
  </si>
  <si>
    <t>3rd Shot, Rapid Firing</t>
  </si>
  <si>
    <r>
      <t xml:space="preserve">4th Shot, </t>
    </r>
    <r>
      <rPr>
        <i/>
        <sz val="12"/>
        <rFont val="Times New Roman"/>
        <family val="1"/>
      </rPr>
      <t>haste</t>
    </r>
  </si>
  <si>
    <t>2nd Shot</t>
  </si>
  <si>
    <t>Skirmish +3d6; +2 AC</t>
  </si>
  <si>
    <t>+1 haste</t>
  </si>
  <si>
    <t>Ring of Deflection +1</t>
  </si>
  <si>
    <t>one</t>
  </si>
  <si>
    <t>versus ranged attacks only</t>
  </si>
  <si>
    <t>Belt of Ultimate Athleticism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</si>
</sst>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rgb="FF00FF00"/>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sz val="13"/>
      <color rgb="FF009900"/>
      <name val="Times New Roman"/>
      <family val="1"/>
    </font>
    <font>
      <sz val="12"/>
      <color rgb="FFFF0000"/>
      <name val="Times New Roman"/>
      <family val="1"/>
    </font>
    <font>
      <i/>
      <sz val="22"/>
      <color rgb="FFCCFF99"/>
      <name val="Times New Roman"/>
      <family val="1"/>
    </font>
    <font>
      <i/>
      <sz val="12"/>
      <color indexed="81"/>
      <name val="Times New Roman"/>
      <family val="1"/>
    </font>
    <font>
      <i/>
      <sz val="12"/>
      <name val="Times New Roman"/>
      <family val="1"/>
    </font>
    <font>
      <sz val="12"/>
      <color rgb="FF00B0F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rgb="FF009900"/>
        <bgColor indexed="64"/>
      </patternFill>
    </fill>
    <fill>
      <patternFill patternType="solid">
        <fgColor theme="1" tint="0.14999847407452621"/>
        <bgColor indexed="64"/>
      </patternFill>
    </fill>
    <fill>
      <patternFill patternType="solid">
        <fgColor rgb="FFFFFF00"/>
        <bgColor indexed="64"/>
      </patternFill>
    </fill>
  </fills>
  <borders count="11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style="double">
        <color indexed="64"/>
      </top>
      <bottom style="thick">
        <color rgb="FF92D050"/>
      </bottom>
      <diagonal/>
    </border>
    <border>
      <left/>
      <right/>
      <top style="double">
        <color indexed="64"/>
      </top>
      <bottom style="thick">
        <color rgb="FF92D050"/>
      </bottom>
      <diagonal/>
    </border>
    <border>
      <left/>
      <right style="double">
        <color indexed="64"/>
      </right>
      <top style="double">
        <color indexed="64"/>
      </top>
      <bottom style="thick">
        <color rgb="FF92D050"/>
      </bottom>
      <diagonal/>
    </border>
    <border>
      <left style="double">
        <color indexed="64"/>
      </left>
      <right style="double">
        <color indexed="64"/>
      </right>
      <top/>
      <bottom style="hair">
        <color indexed="64"/>
      </bottom>
      <diagonal/>
    </border>
    <border>
      <left style="hair">
        <color indexed="64"/>
      </left>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diagonal/>
    </border>
    <border>
      <left/>
      <right style="double">
        <color indexed="64"/>
      </right>
      <top style="hair">
        <color indexed="64"/>
      </top>
      <bottom/>
      <diagonal/>
    </border>
    <border>
      <left/>
      <right style="hair">
        <color indexed="64"/>
      </right>
      <top/>
      <bottom/>
      <diagonal/>
    </border>
    <border>
      <left style="hair">
        <color indexed="64"/>
      </left>
      <right style="double">
        <color indexed="64"/>
      </right>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double">
        <color indexed="64"/>
      </right>
      <top/>
      <bottom style="double">
        <color indexed="64"/>
      </bottom>
      <diagonal/>
    </border>
  </borders>
  <cellStyleXfs count="10">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38" fillId="0" borderId="0"/>
    <xf numFmtId="0" fontId="2" fillId="0" borderId="0"/>
    <xf numFmtId="0" fontId="2" fillId="0" borderId="0"/>
    <xf numFmtId="0" fontId="1" fillId="0" borderId="0"/>
  </cellStyleXfs>
  <cellXfs count="405">
    <xf numFmtId="0" fontId="0" fillId="0" borderId="0" xfId="0"/>
    <xf numFmtId="0" fontId="12" fillId="3" borderId="49" xfId="0" applyFont="1" applyFill="1" applyBorder="1" applyAlignment="1">
      <alignment horizontal="centerContinuous" vertical="center"/>
    </xf>
    <xf numFmtId="0" fontId="12" fillId="3" borderId="33" xfId="0" applyFont="1" applyFill="1" applyBorder="1" applyAlignment="1">
      <alignment horizontal="center" vertical="center"/>
    </xf>
    <xf numFmtId="0" fontId="12" fillId="3" borderId="33" xfId="0" applyFont="1" applyFill="1" applyBorder="1" applyAlignment="1">
      <alignment horizontal="center" vertical="center" wrapText="1"/>
    </xf>
    <xf numFmtId="0" fontId="12" fillId="3" borderId="33" xfId="0" applyNumberFormat="1" applyFont="1" applyFill="1" applyBorder="1" applyAlignment="1">
      <alignment horizontal="center" vertical="center" wrapText="1"/>
    </xf>
    <xf numFmtId="0" fontId="45" fillId="12" borderId="32" xfId="0" applyNumberFormat="1" applyFont="1" applyFill="1" applyBorder="1" applyAlignment="1">
      <alignment horizontal="center" vertical="center" wrapText="1"/>
    </xf>
    <xf numFmtId="0" fontId="12" fillId="3" borderId="33" xfId="0" applyNumberFormat="1" applyFont="1" applyFill="1" applyBorder="1" applyAlignment="1">
      <alignment horizontal="center" vertical="center"/>
    </xf>
    <xf numFmtId="0" fontId="12" fillId="3" borderId="50" xfId="0" applyFont="1" applyFill="1" applyBorder="1" applyAlignment="1">
      <alignment horizontal="center" vertical="center"/>
    </xf>
    <xf numFmtId="0" fontId="4" fillId="0" borderId="0" xfId="0" applyFont="1" applyBorder="1" applyAlignment="1">
      <alignment vertical="center"/>
    </xf>
    <xf numFmtId="0" fontId="50" fillId="0" borderId="26" xfId="0" applyFont="1" applyBorder="1" applyAlignment="1">
      <alignment horizontal="centerContinuous" vertical="center" wrapText="1"/>
    </xf>
    <xf numFmtId="0" fontId="51" fillId="0" borderId="26" xfId="0" applyFont="1" applyBorder="1" applyAlignment="1">
      <alignment horizontal="centerContinuous" vertical="center" wrapText="1"/>
    </xf>
    <xf numFmtId="0" fontId="2" fillId="0" borderId="37" xfId="0" applyFont="1" applyBorder="1" applyAlignment="1">
      <alignment horizontal="center" vertical="center" shrinkToFit="1"/>
    </xf>
    <xf numFmtId="1" fontId="47" fillId="12" borderId="57" xfId="0" applyNumberFormat="1" applyFont="1" applyFill="1" applyBorder="1" applyAlignment="1">
      <alignment horizontal="center" vertical="center"/>
    </xf>
    <xf numFmtId="0" fontId="2" fillId="0" borderId="35" xfId="0" applyFont="1" applyFill="1" applyBorder="1" applyAlignment="1">
      <alignment horizontal="center" vertical="center"/>
    </xf>
    <xf numFmtId="164" fontId="2" fillId="0" borderId="35" xfId="0" applyNumberFormat="1" applyFont="1" applyFill="1" applyBorder="1" applyAlignment="1">
      <alignment horizontal="center" vertical="center"/>
    </xf>
    <xf numFmtId="164" fontId="2" fillId="0" borderId="73" xfId="0" applyNumberFormat="1" applyFont="1" applyBorder="1" applyAlignment="1">
      <alignment horizontal="center" vertical="center"/>
    </xf>
    <xf numFmtId="1" fontId="47" fillId="12" borderId="71" xfId="0" applyNumberFormat="1" applyFont="1" applyFill="1" applyBorder="1" applyAlignment="1">
      <alignment horizontal="center" vertical="center"/>
    </xf>
    <xf numFmtId="164" fontId="2" fillId="0" borderId="31" xfId="0" applyNumberFormat="1" applyFont="1" applyFill="1" applyBorder="1" applyAlignment="1">
      <alignment horizontal="center" vertical="center"/>
    </xf>
    <xf numFmtId="164" fontId="5" fillId="0" borderId="42" xfId="0" applyNumberFormat="1" applyFont="1" applyBorder="1" applyAlignment="1">
      <alignment horizontal="center"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1" xfId="0" applyFont="1" applyFill="1" applyBorder="1" applyAlignment="1">
      <alignment horizontal="right" vertical="center"/>
    </xf>
    <xf numFmtId="0" fontId="6" fillId="4" borderId="52" xfId="0" applyFont="1" applyFill="1" applyBorder="1" applyAlignment="1">
      <alignment horizontal="right" vertical="center"/>
    </xf>
    <xf numFmtId="49" fontId="7" fillId="0" borderId="53" xfId="0" applyNumberFormat="1" applyFont="1" applyFill="1" applyBorder="1" applyAlignment="1">
      <alignment horizontal="center" vertical="center"/>
    </xf>
    <xf numFmtId="0" fontId="7" fillId="0" borderId="0" xfId="0" applyFont="1" applyBorder="1" applyAlignment="1">
      <alignment horizontal="left" vertical="center"/>
    </xf>
    <xf numFmtId="0" fontId="4" fillId="4" borderId="8" xfId="0" applyFont="1" applyFill="1" applyBorder="1" applyAlignment="1">
      <alignment horizontal="right" vertical="center"/>
    </xf>
    <xf numFmtId="49" fontId="7" fillId="0" borderId="77" xfId="0" applyNumberFormat="1" applyFont="1" applyBorder="1" applyAlignment="1">
      <alignment horizontal="centerContinuous" vertical="center"/>
    </xf>
    <xf numFmtId="0" fontId="2" fillId="0" borderId="78" xfId="0" applyFont="1" applyBorder="1" applyAlignment="1">
      <alignment horizontal="centerContinuous" vertical="center"/>
    </xf>
    <xf numFmtId="0" fontId="48" fillId="4" borderId="25" xfId="0" applyFont="1" applyFill="1" applyBorder="1" applyAlignment="1">
      <alignment horizontal="right" vertical="center"/>
    </xf>
    <xf numFmtId="0" fontId="7" fillId="0" borderId="9" xfId="0" applyFont="1" applyFill="1" applyBorder="1" applyAlignment="1">
      <alignment horizontal="center" vertical="center"/>
    </xf>
    <xf numFmtId="0" fontId="8" fillId="2" borderId="10" xfId="0" applyFont="1" applyFill="1" applyBorder="1" applyAlignment="1">
      <alignment horizontal="right" vertical="center"/>
    </xf>
    <xf numFmtId="0" fontId="26" fillId="0" borderId="11" xfId="0" applyNumberFormat="1" applyFont="1" applyBorder="1" applyAlignment="1">
      <alignment horizontal="center" vertical="center"/>
    </xf>
    <xf numFmtId="0" fontId="8" fillId="4" borderId="46"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1" xfId="0" applyNumberFormat="1" applyFont="1" applyBorder="1" applyAlignment="1">
      <alignment horizontal="center" vertical="center"/>
    </xf>
    <xf numFmtId="0" fontId="8" fillId="4" borderId="44" xfId="0" applyFont="1" applyFill="1" applyBorder="1" applyAlignment="1">
      <alignment horizontal="right" vertical="center"/>
    </xf>
    <xf numFmtId="164" fontId="6" fillId="8" borderId="24"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9" fillId="2" borderId="4" xfId="0" applyFont="1" applyFill="1" applyBorder="1" applyAlignment="1">
      <alignment horizontal="right" vertical="center"/>
    </xf>
    <xf numFmtId="0" fontId="11" fillId="4" borderId="44" xfId="0" applyFont="1" applyFill="1" applyBorder="1" applyAlignment="1">
      <alignment horizontal="right" vertical="center"/>
    </xf>
    <xf numFmtId="49" fontId="7" fillId="0" borderId="23" xfId="0" applyNumberFormat="1" applyFont="1" applyBorder="1" applyAlignment="1">
      <alignment horizontal="center" vertical="center"/>
    </xf>
    <xf numFmtId="0" fontId="22" fillId="2" borderId="4" xfId="0" applyFont="1" applyFill="1" applyBorder="1" applyAlignment="1">
      <alignment horizontal="right" vertical="center"/>
    </xf>
    <xf numFmtId="0" fontId="14" fillId="2" borderId="12" xfId="0" applyFont="1" applyFill="1" applyBorder="1" applyAlignment="1">
      <alignment horizontal="right" vertical="center"/>
    </xf>
    <xf numFmtId="0" fontId="11" fillId="4" borderId="45" xfId="0" applyFont="1" applyFill="1" applyBorder="1" applyAlignment="1">
      <alignment horizontal="righ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19"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2" fillId="0" borderId="1" xfId="0" applyFont="1" applyFill="1" applyBorder="1" applyAlignment="1">
      <alignment vertical="center"/>
    </xf>
    <xf numFmtId="0" fontId="6" fillId="0" borderId="20" xfId="0" applyFont="1" applyFill="1" applyBorder="1" applyAlignment="1">
      <alignment horizontal="center" vertical="center"/>
    </xf>
    <xf numFmtId="0" fontId="7" fillId="0" borderId="20" xfId="0" applyFont="1" applyFill="1" applyBorder="1" applyAlignment="1">
      <alignment horizontal="center" vertical="center"/>
    </xf>
    <xf numFmtId="0" fontId="43"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1" fontId="7" fillId="0" borderId="20" xfId="0" applyNumberFormat="1" applyFont="1" applyFill="1" applyBorder="1" applyAlignment="1">
      <alignment horizontal="center" vertical="center" wrapText="1"/>
    </xf>
    <xf numFmtId="0" fontId="40" fillId="12" borderId="21" xfId="0" applyNumberFormat="1" applyFont="1" applyFill="1" applyBorder="1" applyAlignment="1">
      <alignment horizontal="center" vertical="center"/>
    </xf>
    <xf numFmtId="0" fontId="7" fillId="0" borderId="2" xfId="0" quotePrefix="1" applyFont="1" applyFill="1" applyBorder="1" applyAlignment="1">
      <alignment horizontal="center" vertical="center"/>
    </xf>
    <xf numFmtId="0" fontId="44" fillId="0" borderId="1" xfId="0" applyFont="1" applyFill="1" applyBorder="1" applyAlignment="1">
      <alignment vertical="center"/>
    </xf>
    <xf numFmtId="0" fontId="13" fillId="0" borderId="21" xfId="0" applyNumberFormat="1" applyFont="1" applyFill="1" applyBorder="1" applyAlignment="1">
      <alignment horizontal="center" vertical="center"/>
    </xf>
    <xf numFmtId="0" fontId="43" fillId="0" borderId="27" xfId="0" applyFont="1" applyFill="1" applyBorder="1" applyAlignment="1">
      <alignment vertical="center"/>
    </xf>
    <xf numFmtId="0" fontId="6" fillId="0" borderId="40" xfId="0" applyFont="1" applyFill="1" applyBorder="1" applyAlignment="1">
      <alignment horizontal="center" vertical="center"/>
    </xf>
    <xf numFmtId="0" fontId="7" fillId="0" borderId="40" xfId="0" applyFont="1" applyFill="1" applyBorder="1" applyAlignment="1">
      <alignment horizontal="center" vertical="center"/>
    </xf>
    <xf numFmtId="0" fontId="45" fillId="0" borderId="40" xfId="0" applyFont="1" applyFill="1" applyBorder="1" applyAlignment="1">
      <alignment horizontal="center" vertical="center" wrapText="1"/>
    </xf>
    <xf numFmtId="0" fontId="7" fillId="0" borderId="40" xfId="0" applyFont="1" applyFill="1" applyBorder="1" applyAlignment="1">
      <alignment horizontal="center" vertical="center" wrapText="1"/>
    </xf>
    <xf numFmtId="1" fontId="7" fillId="0" borderId="40" xfId="0" applyNumberFormat="1" applyFont="1" applyFill="1" applyBorder="1" applyAlignment="1">
      <alignment horizontal="center" vertical="center" wrapText="1"/>
    </xf>
    <xf numFmtId="0" fontId="40" fillId="12" borderId="40" xfId="0" applyNumberFormat="1" applyFont="1" applyFill="1" applyBorder="1" applyAlignment="1">
      <alignment horizontal="center" vertical="center"/>
    </xf>
    <xf numFmtId="0" fontId="7" fillId="0" borderId="28" xfId="0" quotePrefix="1" applyFont="1" applyFill="1" applyBorder="1" applyAlignment="1">
      <alignment horizontal="center" vertical="center"/>
    </xf>
    <xf numFmtId="0" fontId="11" fillId="0" borderId="1" xfId="0" applyFont="1" applyFill="1" applyBorder="1" applyAlignment="1">
      <alignment vertical="center"/>
    </xf>
    <xf numFmtId="0" fontId="7" fillId="0" borderId="20"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0" fontId="16" fillId="0" borderId="21" xfId="0" applyNumberFormat="1" applyFont="1" applyFill="1" applyBorder="1" applyAlignment="1">
      <alignment horizontal="center" vertical="center"/>
    </xf>
    <xf numFmtId="0" fontId="11" fillId="0" borderId="21"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19" fillId="0" borderId="0" xfId="0" applyFont="1" applyBorder="1" applyAlignment="1">
      <alignment vertical="center"/>
    </xf>
    <xf numFmtId="0" fontId="13" fillId="9" borderId="1" xfId="0" applyFont="1" applyFill="1" applyBorder="1" applyAlignment="1">
      <alignment vertical="center"/>
    </xf>
    <xf numFmtId="0" fontId="7" fillId="9" borderId="20" xfId="0" applyNumberFormat="1" applyFont="1" applyFill="1" applyBorder="1" applyAlignment="1">
      <alignment horizontal="center" vertical="center"/>
    </xf>
    <xf numFmtId="49" fontId="24" fillId="9" borderId="20" xfId="0" applyNumberFormat="1" applyFont="1" applyFill="1" applyBorder="1" applyAlignment="1">
      <alignment horizontal="center" vertical="center"/>
    </xf>
    <xf numFmtId="0" fontId="24" fillId="9" borderId="21" xfId="0" applyNumberFormat="1" applyFont="1" applyFill="1" applyBorder="1" applyAlignment="1">
      <alignment horizontal="center" vertical="center"/>
    </xf>
    <xf numFmtId="0" fontId="13" fillId="9" borderId="21" xfId="0" applyNumberFormat="1" applyFont="1" applyFill="1" applyBorder="1" applyAlignment="1">
      <alignment horizontal="center" vertical="center"/>
    </xf>
    <xf numFmtId="49" fontId="7" fillId="9" borderId="21" xfId="0" applyNumberFormat="1" applyFont="1" applyFill="1" applyBorder="1" applyAlignment="1">
      <alignment horizontal="center" vertical="center"/>
    </xf>
    <xf numFmtId="0" fontId="7" fillId="9" borderId="22"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0" xfId="0" applyNumberFormat="1" applyFont="1" applyFill="1" applyBorder="1" applyAlignment="1">
      <alignment horizontal="center" vertical="center"/>
    </xf>
    <xf numFmtId="0" fontId="23" fillId="0" borderId="21" xfId="0" applyNumberFormat="1" applyFont="1" applyFill="1" applyBorder="1" applyAlignment="1">
      <alignment horizontal="center" vertical="center"/>
    </xf>
    <xf numFmtId="0" fontId="14" fillId="0" borderId="21"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1" fillId="5" borderId="1" xfId="0" applyFont="1" applyFill="1" applyBorder="1" applyAlignment="1">
      <alignment vertical="center"/>
    </xf>
    <xf numFmtId="0" fontId="7" fillId="5" borderId="20" xfId="0" applyNumberFormat="1" applyFont="1" applyFill="1" applyBorder="1" applyAlignment="1">
      <alignment horizontal="center" vertical="center"/>
    </xf>
    <xf numFmtId="49" fontId="16" fillId="5" borderId="20" xfId="0" applyNumberFormat="1" applyFont="1" applyFill="1" applyBorder="1" applyAlignment="1">
      <alignment horizontal="center" vertical="center"/>
    </xf>
    <xf numFmtId="0" fontId="16" fillId="5" borderId="21" xfId="0" applyNumberFormat="1" applyFont="1" applyFill="1" applyBorder="1" applyAlignment="1">
      <alignment horizontal="center" vertical="center"/>
    </xf>
    <xf numFmtId="0" fontId="11" fillId="5" borderId="21" xfId="0" applyNumberFormat="1" applyFont="1" applyFill="1" applyBorder="1" applyAlignment="1">
      <alignment horizontal="center" vertical="center"/>
    </xf>
    <xf numFmtId="49" fontId="7" fillId="5" borderId="21" xfId="0" applyNumberFormat="1" applyFont="1" applyFill="1" applyBorder="1" applyAlignment="1">
      <alignment horizontal="center" vertical="center"/>
    </xf>
    <xf numFmtId="0" fontId="7" fillId="5" borderId="22" xfId="0" applyNumberFormat="1" applyFont="1" applyFill="1" applyBorder="1" applyAlignment="1">
      <alignment horizontal="center" vertical="center"/>
    </xf>
    <xf numFmtId="0" fontId="31" fillId="0" borderId="0" xfId="0" applyFont="1" applyBorder="1" applyAlignment="1">
      <alignment vertical="center"/>
    </xf>
    <xf numFmtId="0" fontId="7" fillId="0" borderId="22" xfId="0" quotePrefix="1"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0" xfId="0" applyNumberFormat="1" applyFont="1" applyFill="1" applyBorder="1" applyAlignment="1">
      <alignment horizontal="center" vertical="center"/>
    </xf>
    <xf numFmtId="0" fontId="16" fillId="9" borderId="21" xfId="0" applyNumberFormat="1" applyFont="1" applyFill="1" applyBorder="1" applyAlignment="1">
      <alignment horizontal="center" vertical="center"/>
    </xf>
    <xf numFmtId="0" fontId="11" fillId="9" borderId="21"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0" xfId="0" applyNumberFormat="1" applyFont="1" applyFill="1" applyBorder="1" applyAlignment="1">
      <alignment horizontal="center" vertical="center"/>
    </xf>
    <xf numFmtId="49" fontId="16" fillId="6" borderId="20" xfId="0" applyNumberFormat="1" applyFont="1" applyFill="1" applyBorder="1" applyAlignment="1">
      <alignment horizontal="center" vertical="center"/>
    </xf>
    <xf numFmtId="0" fontId="16" fillId="6" borderId="21" xfId="0" applyNumberFormat="1" applyFont="1" applyFill="1" applyBorder="1" applyAlignment="1">
      <alignment horizontal="center" vertical="center"/>
    </xf>
    <xf numFmtId="0" fontId="11" fillId="6" borderId="21" xfId="0" applyNumberFormat="1" applyFont="1" applyFill="1" applyBorder="1" applyAlignment="1">
      <alignment horizontal="center" vertical="center"/>
    </xf>
    <xf numFmtId="49" fontId="7" fillId="6" borderId="21" xfId="0" applyNumberFormat="1" applyFont="1" applyFill="1" applyBorder="1" applyAlignment="1">
      <alignment horizontal="center" vertical="center"/>
    </xf>
    <xf numFmtId="0" fontId="7" fillId="6" borderId="22"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0" xfId="0" applyNumberFormat="1" applyFont="1" applyFill="1" applyBorder="1" applyAlignment="1">
      <alignment horizontal="center" vertical="center"/>
    </xf>
    <xf numFmtId="0" fontId="28" fillId="0" borderId="21" xfId="0" applyNumberFormat="1" applyFont="1" applyFill="1" applyBorder="1" applyAlignment="1">
      <alignment horizontal="center" vertical="center"/>
    </xf>
    <xf numFmtId="0" fontId="22" fillId="0" borderId="21"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20" xfId="0" applyNumberFormat="1" applyFont="1" applyFill="1" applyBorder="1" applyAlignment="1">
      <alignment horizontal="center" vertical="center"/>
    </xf>
    <xf numFmtId="0" fontId="23" fillId="7" borderId="21" xfId="0" applyNumberFormat="1" applyFont="1" applyFill="1" applyBorder="1" applyAlignment="1">
      <alignment horizontal="center" vertical="center"/>
    </xf>
    <xf numFmtId="0" fontId="14" fillId="6" borderId="21" xfId="0" applyNumberFormat="1" applyFont="1" applyFill="1" applyBorder="1" applyAlignment="1">
      <alignment horizontal="center" vertical="center"/>
    </xf>
    <xf numFmtId="0" fontId="11" fillId="10" borderId="1" xfId="0" applyFont="1" applyFill="1" applyBorder="1" applyAlignment="1">
      <alignment vertical="center"/>
    </xf>
    <xf numFmtId="0" fontId="7" fillId="10" borderId="20" xfId="0" applyNumberFormat="1" applyFont="1" applyFill="1" applyBorder="1" applyAlignment="1">
      <alignment horizontal="center" vertical="center"/>
    </xf>
    <xf numFmtId="49" fontId="16" fillId="10" borderId="20" xfId="0" applyNumberFormat="1" applyFont="1" applyFill="1" applyBorder="1" applyAlignment="1">
      <alignment horizontal="center" vertical="center"/>
    </xf>
    <xf numFmtId="0" fontId="16" fillId="10" borderId="21" xfId="0" applyNumberFormat="1" applyFont="1" applyFill="1" applyBorder="1" applyAlignment="1">
      <alignment horizontal="center" vertical="center"/>
    </xf>
    <xf numFmtId="0" fontId="11" fillId="10" borderId="21" xfId="0" applyNumberFormat="1" applyFont="1" applyFill="1" applyBorder="1" applyAlignment="1">
      <alignment horizontal="center" vertical="center"/>
    </xf>
    <xf numFmtId="49" fontId="7" fillId="10" borderId="21" xfId="0" applyNumberFormat="1" applyFont="1" applyFill="1" applyBorder="1" applyAlignment="1">
      <alignment horizontal="center" vertical="center"/>
    </xf>
    <xf numFmtId="0" fontId="7" fillId="10" borderId="22"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0" xfId="0" applyNumberFormat="1" applyFont="1" applyFill="1" applyBorder="1" applyAlignment="1">
      <alignment horizontal="center" vertical="center"/>
    </xf>
    <xf numFmtId="0" fontId="24" fillId="5" borderId="21" xfId="0" applyNumberFormat="1" applyFont="1" applyFill="1" applyBorder="1" applyAlignment="1">
      <alignment horizontal="center" vertical="center"/>
    </xf>
    <xf numFmtId="0" fontId="13" fillId="5" borderId="21" xfId="0" applyNumberFormat="1" applyFont="1" applyFill="1" applyBorder="1" applyAlignment="1">
      <alignment horizontal="center" vertical="center"/>
    </xf>
    <xf numFmtId="0" fontId="14" fillId="10" borderId="1" xfId="0" applyFont="1" applyFill="1" applyBorder="1" applyAlignment="1">
      <alignment vertical="center"/>
    </xf>
    <xf numFmtId="49" fontId="28" fillId="10" borderId="20" xfId="0" applyNumberFormat="1" applyFont="1" applyFill="1" applyBorder="1" applyAlignment="1">
      <alignment horizontal="center" vertical="center"/>
    </xf>
    <xf numFmtId="0" fontId="28" fillId="10" borderId="21" xfId="0" applyNumberFormat="1" applyFont="1" applyFill="1" applyBorder="1" applyAlignment="1">
      <alignment horizontal="center" vertical="center"/>
    </xf>
    <xf numFmtId="0" fontId="22" fillId="10" borderId="21" xfId="0" applyNumberFormat="1" applyFont="1" applyFill="1" applyBorder="1" applyAlignment="1">
      <alignment horizontal="center" vertical="center"/>
    </xf>
    <xf numFmtId="49" fontId="7" fillId="13" borderId="21" xfId="0" applyNumberFormat="1" applyFont="1" applyFill="1" applyBorder="1" applyAlignment="1">
      <alignment horizontal="center" vertical="center"/>
    </xf>
    <xf numFmtId="0" fontId="7" fillId="10" borderId="22"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0" xfId="0" applyNumberFormat="1" applyFont="1" applyFill="1" applyBorder="1" applyAlignment="1">
      <alignment horizontal="center" vertical="center"/>
    </xf>
    <xf numFmtId="0" fontId="23" fillId="5" borderId="21" xfId="0" applyNumberFormat="1" applyFont="1" applyFill="1" applyBorder="1" applyAlignment="1">
      <alignment horizontal="center" vertical="center"/>
    </xf>
    <xf numFmtId="0" fontId="14" fillId="5" borderId="21" xfId="0" applyNumberFormat="1" applyFont="1" applyFill="1" applyBorder="1" applyAlignment="1">
      <alignment horizontal="center" vertical="center"/>
    </xf>
    <xf numFmtId="0" fontId="40" fillId="12" borderId="39"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49" fillId="0" borderId="26" xfId="0" applyFont="1" applyBorder="1" applyAlignment="1">
      <alignment horizontal="centerContinuous"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2" fillId="0" borderId="31" xfId="0" applyFont="1" applyFill="1" applyBorder="1" applyAlignment="1">
      <alignment horizontal="centerContinuous" vertical="center" shrinkToFit="1"/>
    </xf>
    <xf numFmtId="0" fontId="52" fillId="0" borderId="31" xfId="0" applyFont="1" applyFill="1" applyBorder="1" applyAlignment="1">
      <alignment horizontal="centerContinuous" vertical="center"/>
    </xf>
    <xf numFmtId="0" fontId="52" fillId="0" borderId="31" xfId="0" quotePrefix="1" applyFont="1" applyFill="1" applyBorder="1" applyAlignment="1">
      <alignment horizontal="center" vertical="center" shrinkToFit="1"/>
    </xf>
    <xf numFmtId="0" fontId="7" fillId="0" borderId="0" xfId="0" applyFont="1" applyBorder="1" applyAlignment="1">
      <alignment horizontal="left" vertical="center" wrapText="1"/>
    </xf>
    <xf numFmtId="0" fontId="27" fillId="0" borderId="31" xfId="0" applyFont="1" applyFill="1" applyBorder="1" applyAlignment="1">
      <alignment horizontal="centerContinuous" vertical="center" shrinkToFit="1"/>
    </xf>
    <xf numFmtId="0" fontId="7" fillId="0" borderId="42" xfId="0" applyFont="1" applyFill="1" applyBorder="1" applyAlignment="1">
      <alignment horizontal="centerContinuous" vertical="center"/>
    </xf>
    <xf numFmtId="0" fontId="53" fillId="0" borderId="31" xfId="0" applyFont="1" applyFill="1" applyBorder="1" applyAlignment="1">
      <alignment horizontal="centerContinuous" vertical="center" shrinkToFit="1"/>
    </xf>
    <xf numFmtId="0" fontId="6" fillId="0" borderId="0" xfId="0" applyFont="1" applyBorder="1" applyAlignment="1">
      <alignment horizontal="right" vertical="center" wrapText="1"/>
    </xf>
    <xf numFmtId="0" fontId="7" fillId="0" borderId="48" xfId="0" applyFont="1" applyFill="1" applyBorder="1" applyAlignment="1">
      <alignment horizontal="centerContinuous" vertical="center"/>
    </xf>
    <xf numFmtId="0" fontId="3" fillId="0" borderId="0" xfId="0" applyFont="1" applyBorder="1" applyAlignment="1">
      <alignment horizontal="centerContinuous" vertical="center"/>
    </xf>
    <xf numFmtId="0" fontId="21" fillId="11" borderId="13" xfId="0" applyFont="1" applyFill="1" applyBorder="1" applyAlignment="1">
      <alignment horizontal="center" vertical="center"/>
    </xf>
    <xf numFmtId="0" fontId="21" fillId="11" borderId="14" xfId="0" applyFont="1" applyFill="1" applyBorder="1" applyAlignment="1">
      <alignment horizontal="center" vertical="center"/>
    </xf>
    <xf numFmtId="49" fontId="21" fillId="11" borderId="14" xfId="0" applyNumberFormat="1" applyFont="1" applyFill="1" applyBorder="1" applyAlignment="1">
      <alignment horizontal="center" vertical="center"/>
    </xf>
    <xf numFmtId="0" fontId="21" fillId="11" borderId="18" xfId="0" applyFont="1" applyFill="1" applyBorder="1" applyAlignment="1">
      <alignment horizontal="center" vertical="center"/>
    </xf>
    <xf numFmtId="0" fontId="46" fillId="12" borderId="72" xfId="0" applyFont="1" applyFill="1" applyBorder="1" applyAlignment="1">
      <alignment horizontal="center" vertical="center"/>
    </xf>
    <xf numFmtId="0" fontId="21" fillId="11" borderId="54"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6" xfId="0" applyFont="1" applyFill="1" applyBorder="1" applyAlignment="1">
      <alignment horizontal="center" vertical="center"/>
    </xf>
    <xf numFmtId="0" fontId="5" fillId="0" borderId="0" xfId="0" applyFont="1" applyBorder="1" applyAlignment="1">
      <alignment horizontal="center" vertical="center"/>
    </xf>
    <xf numFmtId="164" fontId="2" fillId="0" borderId="42" xfId="0" applyNumberFormat="1"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1" borderId="18" xfId="0" applyFont="1" applyFill="1" applyBorder="1" applyAlignment="1">
      <alignment horizontal="centerContinuous" vertical="center"/>
    </xf>
    <xf numFmtId="0" fontId="21" fillId="11" borderId="54" xfId="0" applyFont="1" applyFill="1" applyBorder="1" applyAlignment="1">
      <alignment horizontal="centerContinuous" vertical="center"/>
    </xf>
    <xf numFmtId="0" fontId="21" fillId="11" borderId="43" xfId="0" applyFont="1" applyFill="1" applyBorder="1" applyAlignment="1">
      <alignment horizontal="centerContinuous" vertical="center"/>
    </xf>
    <xf numFmtId="164" fontId="2" fillId="0" borderId="55" xfId="0" applyNumberFormat="1" applyFont="1" applyFill="1" applyBorder="1" applyAlignment="1">
      <alignment horizontal="centerContinuous" vertical="center"/>
    </xf>
    <xf numFmtId="0" fontId="5" fillId="0" borderId="56" xfId="0" quotePrefix="1" applyFont="1" applyBorder="1" applyAlignment="1">
      <alignment horizontal="centerContinuous" vertical="center"/>
    </xf>
    <xf numFmtId="0" fontId="2" fillId="0" borderId="59" xfId="0" applyFont="1" applyFill="1" applyBorder="1" applyAlignment="1">
      <alignment horizontal="centerContinuous" vertical="center"/>
    </xf>
    <xf numFmtId="164" fontId="2" fillId="0" borderId="42" xfId="0" applyNumberFormat="1" applyFont="1" applyFill="1" applyBorder="1" applyAlignment="1">
      <alignment horizontal="center" vertical="center"/>
    </xf>
    <xf numFmtId="0" fontId="18" fillId="0" borderId="0" xfId="0" applyFont="1" applyBorder="1" applyAlignment="1">
      <alignment horizontal="right" vertical="center"/>
    </xf>
    <xf numFmtId="0" fontId="21" fillId="11" borderId="16" xfId="0" applyFont="1" applyFill="1" applyBorder="1" applyAlignment="1">
      <alignment horizontal="centerContinuous" vertical="center"/>
    </xf>
    <xf numFmtId="0" fontId="21" fillId="11" borderId="17" xfId="0" applyFont="1" applyFill="1" applyBorder="1" applyAlignment="1">
      <alignment horizontal="centerContinuous" vertical="center"/>
    </xf>
    <xf numFmtId="0" fontId="2" fillId="0" borderId="68" xfId="0" applyFont="1" applyFill="1" applyBorder="1" applyAlignment="1">
      <alignment horizontal="centerContinuous" vertical="center"/>
    </xf>
    <xf numFmtId="0" fontId="2" fillId="0" borderId="69" xfId="0" applyFont="1" applyFill="1" applyBorder="1" applyAlignment="1">
      <alignment horizontal="centerContinuous" vertical="center"/>
    </xf>
    <xf numFmtId="49" fontId="2" fillId="0" borderId="69" xfId="0" applyNumberFormat="1" applyFont="1" applyFill="1" applyBorder="1" applyAlignment="1">
      <alignment horizontal="centerContinuous" vertical="center"/>
    </xf>
    <xf numFmtId="0" fontId="5" fillId="0" borderId="70" xfId="0" applyFont="1" applyFill="1" applyBorder="1" applyAlignment="1">
      <alignment horizontal="centerContinuous" vertical="center"/>
    </xf>
    <xf numFmtId="164" fontId="2" fillId="0" borderId="47"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67" xfId="0" applyFont="1" applyFill="1" applyBorder="1" applyAlignment="1">
      <alignment horizontal="centerContinuous" vertical="center"/>
    </xf>
    <xf numFmtId="0" fontId="2" fillId="0" borderId="58" xfId="0" applyFont="1" applyFill="1" applyBorder="1" applyAlignment="1">
      <alignment horizontal="centerContinuous" vertical="center"/>
    </xf>
    <xf numFmtId="49" fontId="2" fillId="0" borderId="58" xfId="0" applyNumberFormat="1" applyFont="1" applyFill="1" applyBorder="1" applyAlignment="1">
      <alignment horizontal="centerContinuous" vertical="center"/>
    </xf>
    <xf numFmtId="0" fontId="5" fillId="0" borderId="59" xfId="0" applyFont="1" applyFill="1" applyBorder="1" applyAlignment="1">
      <alignment horizontal="centerContinuous" vertical="center"/>
    </xf>
    <xf numFmtId="0" fontId="21" fillId="11" borderId="72" xfId="0" applyFont="1" applyFill="1" applyBorder="1" applyAlignment="1">
      <alignment horizontal="center" vertical="center"/>
    </xf>
    <xf numFmtId="0" fontId="2" fillId="0" borderId="68" xfId="0" applyFont="1" applyFill="1" applyBorder="1" applyAlignment="1">
      <alignment horizontal="centerContinuous" vertical="center" shrinkToFit="1"/>
    </xf>
    <xf numFmtId="0" fontId="21" fillId="0" borderId="69" xfId="0" applyFont="1" applyFill="1" applyBorder="1" applyAlignment="1">
      <alignment horizontal="centerContinuous" vertical="center"/>
    </xf>
    <xf numFmtId="0" fontId="2" fillId="0" borderId="70" xfId="0" applyFont="1" applyFill="1" applyBorder="1" applyAlignment="1">
      <alignment horizontal="centerContinuous" vertical="center"/>
    </xf>
    <xf numFmtId="0" fontId="2" fillId="0" borderId="81" xfId="0" applyFont="1" applyFill="1" applyBorder="1" applyAlignment="1">
      <alignment horizontal="centerContinuous" vertical="center" shrinkToFit="1"/>
    </xf>
    <xf numFmtId="0" fontId="21" fillId="0" borderId="55" xfId="0" applyFont="1" applyFill="1" applyBorder="1" applyAlignment="1">
      <alignment horizontal="centerContinuous" vertical="center"/>
    </xf>
    <xf numFmtId="0" fontId="2" fillId="0" borderId="56" xfId="0" applyFont="1" applyFill="1" applyBorder="1" applyAlignment="1">
      <alignment horizontal="centerContinuous" vertical="center"/>
    </xf>
    <xf numFmtId="164" fontId="2" fillId="0" borderId="80" xfId="0" applyNumberFormat="1" applyFont="1" applyBorder="1" applyAlignment="1">
      <alignment horizontal="center" vertical="center"/>
    </xf>
    <xf numFmtId="164" fontId="5" fillId="0" borderId="0" xfId="0" applyNumberFormat="1" applyFont="1" applyBorder="1" applyAlignment="1">
      <alignment vertical="center"/>
    </xf>
    <xf numFmtId="164" fontId="3" fillId="0" borderId="0" xfId="0" applyNumberFormat="1" applyFont="1" applyBorder="1" applyAlignment="1">
      <alignment horizontal="centerContinuous" vertical="center"/>
    </xf>
    <xf numFmtId="0" fontId="21" fillId="3" borderId="32"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1" fillId="3" borderId="32" xfId="0" applyFont="1" applyFill="1" applyBorder="1" applyAlignment="1">
      <alignment horizontal="right" vertical="center"/>
    </xf>
    <xf numFmtId="0" fontId="21" fillId="3" borderId="34" xfId="0" applyFont="1" applyFill="1" applyBorder="1" applyAlignment="1">
      <alignment vertical="center"/>
    </xf>
    <xf numFmtId="0" fontId="2" fillId="0" borderId="64" xfId="0" applyFont="1" applyBorder="1" applyAlignment="1">
      <alignment horizontal="center" vertical="center" shrinkToFit="1"/>
    </xf>
    <xf numFmtId="0" fontId="5" fillId="0" borderId="65" xfId="0" applyFont="1" applyBorder="1" applyAlignment="1">
      <alignment horizontal="center" vertical="center" shrinkToFit="1"/>
    </xf>
    <xf numFmtId="164" fontId="2" fillId="0" borderId="65" xfId="0" applyNumberFormat="1" applyFont="1" applyBorder="1" applyAlignment="1">
      <alignment horizontal="center" vertical="center" shrinkToFit="1"/>
    </xf>
    <xf numFmtId="0" fontId="5" fillId="0" borderId="65" xfId="0" applyFont="1" applyBorder="1" applyAlignment="1">
      <alignment horizontal="left" vertical="center"/>
    </xf>
    <xf numFmtId="0" fontId="5" fillId="0" borderId="66" xfId="0" applyFont="1" applyBorder="1" applyAlignment="1">
      <alignment horizontal="left" vertical="center" shrinkToFit="1"/>
    </xf>
    <xf numFmtId="0" fontId="2" fillId="0" borderId="67" xfId="0" applyFont="1" applyBorder="1" applyAlignment="1">
      <alignment horizontal="center" vertical="center" shrinkToFit="1"/>
    </xf>
    <xf numFmtId="164" fontId="2" fillId="0" borderId="37" xfId="0" applyNumberFormat="1" applyFont="1" applyFill="1" applyBorder="1" applyAlignment="1">
      <alignment horizontal="center" vertical="center" shrinkToFit="1"/>
    </xf>
    <xf numFmtId="0" fontId="2" fillId="0" borderId="74" xfId="0" applyFont="1" applyFill="1" applyBorder="1" applyAlignment="1">
      <alignment horizontal="left" vertical="center"/>
    </xf>
    <xf numFmtId="0" fontId="2" fillId="0" borderId="38"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60" xfId="0" applyFont="1" applyFill="1" applyBorder="1" applyAlignment="1">
      <alignment horizontal="center" vertical="center" shrinkToFit="1"/>
    </xf>
    <xf numFmtId="0" fontId="2" fillId="0" borderId="35" xfId="0" applyFont="1" applyBorder="1" applyAlignment="1">
      <alignment horizontal="center" vertical="center" shrinkToFit="1"/>
    </xf>
    <xf numFmtId="164" fontId="2" fillId="0" borderId="35" xfId="0" applyNumberFormat="1" applyFont="1" applyBorder="1" applyAlignment="1">
      <alignment horizontal="center" vertical="center" shrinkToFit="1"/>
    </xf>
    <xf numFmtId="0" fontId="5" fillId="0" borderId="35" xfId="0" applyFont="1" applyBorder="1" applyAlignment="1">
      <alignment horizontal="left" vertical="center"/>
    </xf>
    <xf numFmtId="0" fontId="5" fillId="0" borderId="36" xfId="0" applyFont="1" applyBorder="1" applyAlignment="1">
      <alignment horizontal="left" vertical="center" shrinkToFit="1"/>
    </xf>
    <xf numFmtId="0" fontId="2" fillId="0" borderId="79" xfId="0" applyFont="1" applyBorder="1" applyAlignment="1">
      <alignment horizontal="center" vertical="center" shrinkToFit="1"/>
    </xf>
    <xf numFmtId="0" fontId="2" fillId="0" borderId="35" xfId="0" applyFont="1" applyBorder="1" applyAlignment="1">
      <alignment horizontal="left" vertical="center"/>
    </xf>
    <xf numFmtId="0" fontId="2" fillId="0" borderId="61" xfId="0" applyFont="1" applyBorder="1" applyAlignment="1">
      <alignment horizontal="center" vertical="center" shrinkToFit="1"/>
    </xf>
    <xf numFmtId="164" fontId="2" fillId="0" borderId="37" xfId="0" applyNumberFormat="1" applyFont="1" applyBorder="1" applyAlignment="1">
      <alignment horizontal="center" vertical="center" shrinkToFit="1"/>
    </xf>
    <xf numFmtId="0" fontId="5" fillId="0" borderId="38" xfId="0" applyFont="1" applyBorder="1" applyAlignment="1">
      <alignment horizontal="left" vertical="center" shrinkToFit="1"/>
    </xf>
    <xf numFmtId="164" fontId="2" fillId="0" borderId="83" xfId="0" applyNumberFormat="1" applyFont="1" applyFill="1" applyBorder="1" applyAlignment="1">
      <alignment horizontal="center" vertical="center"/>
    </xf>
    <xf numFmtId="164" fontId="2" fillId="0" borderId="37" xfId="0" applyNumberFormat="1" applyFont="1" applyFill="1" applyBorder="1" applyAlignment="1">
      <alignment horizontal="center" vertical="center"/>
    </xf>
    <xf numFmtId="0" fontId="2" fillId="0" borderId="82" xfId="0" applyFont="1" applyBorder="1" applyAlignment="1">
      <alignment horizontal="center" vertical="center" shrinkToFit="1"/>
    </xf>
    <xf numFmtId="0" fontId="2" fillId="0" borderId="83" xfId="0" applyFont="1" applyFill="1" applyBorder="1" applyAlignment="1">
      <alignment horizontal="center" vertical="center"/>
    </xf>
    <xf numFmtId="9" fontId="2" fillId="0" borderId="83" xfId="0" applyNumberFormat="1" applyFont="1" applyFill="1" applyBorder="1" applyAlignment="1">
      <alignment horizontal="center" vertical="center"/>
    </xf>
    <xf numFmtId="49" fontId="2" fillId="0" borderId="37" xfId="0" applyNumberFormat="1" applyFont="1" applyFill="1" applyBorder="1" applyAlignment="1">
      <alignment horizontal="center" vertical="center"/>
    </xf>
    <xf numFmtId="164" fontId="2" fillId="0" borderId="84" xfId="0" applyNumberFormat="1" applyFont="1" applyFill="1" applyBorder="1" applyAlignment="1">
      <alignment horizontal="centerContinuous" vertical="center"/>
    </xf>
    <xf numFmtId="0" fontId="5" fillId="0" borderId="84" xfId="0" applyFont="1" applyFill="1" applyBorder="1" applyAlignment="1">
      <alignment horizontal="centerContinuous" vertical="center"/>
    </xf>
    <xf numFmtId="49" fontId="2" fillId="0" borderId="83" xfId="0" applyNumberFormat="1" applyFont="1" applyFill="1" applyBorder="1" applyAlignment="1">
      <alignment horizontal="center" vertical="center"/>
    </xf>
    <xf numFmtId="49" fontId="2" fillId="0" borderId="84" xfId="0" applyNumberFormat="1" applyFont="1" applyFill="1" applyBorder="1" applyAlignment="1">
      <alignment horizontal="centerContinuous" vertical="center"/>
    </xf>
    <xf numFmtId="49" fontId="2" fillId="0" borderId="74" xfId="0" applyNumberFormat="1" applyFont="1" applyFill="1" applyBorder="1" applyAlignment="1">
      <alignment horizontal="centerContinuous" vertical="center"/>
    </xf>
    <xf numFmtId="49" fontId="2" fillId="0" borderId="73" xfId="0" applyNumberFormat="1" applyFont="1" applyFill="1" applyBorder="1" applyAlignment="1">
      <alignment horizontal="centerContinuous" vertical="center"/>
    </xf>
    <xf numFmtId="0" fontId="2" fillId="0" borderId="84" xfId="0" applyFont="1" applyFill="1" applyBorder="1" applyAlignment="1">
      <alignment horizontal="center" vertical="center"/>
    </xf>
    <xf numFmtId="0" fontId="2" fillId="0" borderId="73" xfId="0" applyFont="1" applyFill="1" applyBorder="1" applyAlignment="1">
      <alignment horizontal="center" vertical="center"/>
    </xf>
    <xf numFmtId="0" fontId="5" fillId="0" borderId="85" xfId="0" applyFont="1" applyFill="1" applyBorder="1" applyAlignment="1">
      <alignment horizontal="centerContinuous" vertical="center"/>
    </xf>
    <xf numFmtId="0" fontId="2" fillId="0" borderId="0" xfId="0" applyFont="1" applyBorder="1" applyAlignment="1">
      <alignment vertical="center"/>
    </xf>
    <xf numFmtId="0" fontId="4" fillId="0" borderId="0" xfId="0" applyFont="1" applyFill="1" applyBorder="1" applyAlignment="1">
      <alignment horizontal="right" vertical="center"/>
    </xf>
    <xf numFmtId="1" fontId="2" fillId="0" borderId="0" xfId="0" applyNumberFormat="1" applyFont="1" applyBorder="1" applyAlignment="1">
      <alignment horizontal="center" vertical="center"/>
    </xf>
    <xf numFmtId="0" fontId="21" fillId="14" borderId="26" xfId="0" applyFont="1" applyFill="1" applyBorder="1" applyAlignment="1">
      <alignment horizontal="center" vertical="center"/>
    </xf>
    <xf numFmtId="0" fontId="54" fillId="0" borderId="37" xfId="0" applyFont="1" applyBorder="1" applyAlignment="1">
      <alignment horizontal="left" vertical="center"/>
    </xf>
    <xf numFmtId="1" fontId="2" fillId="0" borderId="76" xfId="0" applyNumberFormat="1" applyFont="1" applyFill="1" applyBorder="1" applyAlignment="1">
      <alignment horizontal="center" vertical="center"/>
    </xf>
    <xf numFmtId="0" fontId="5" fillId="0" borderId="0" xfId="0" applyFont="1" applyFill="1" applyBorder="1" applyAlignment="1">
      <alignment vertical="center"/>
    </xf>
    <xf numFmtId="164" fontId="2" fillId="0" borderId="80" xfId="0" applyNumberFormat="1" applyFont="1" applyFill="1" applyBorder="1" applyAlignment="1">
      <alignment horizontal="center" vertical="center"/>
    </xf>
    <xf numFmtId="0" fontId="2" fillId="0" borderId="6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7" xfId="0" quotePrefix="1" applyFont="1" applyFill="1" applyBorder="1" applyAlignment="1">
      <alignment horizontal="center" vertical="center"/>
    </xf>
    <xf numFmtId="9" fontId="2" fillId="0" borderId="37" xfId="0" applyNumberFormat="1" applyFont="1" applyFill="1" applyBorder="1" applyAlignment="1">
      <alignment horizontal="center" vertical="center"/>
    </xf>
    <xf numFmtId="164" fontId="2" fillId="0" borderId="74" xfId="0" applyNumberFormat="1" applyFont="1" applyFill="1" applyBorder="1" applyAlignment="1">
      <alignment horizontal="centerContinuous" vertical="center"/>
    </xf>
    <xf numFmtId="164" fontId="2" fillId="0" borderId="58" xfId="0" applyNumberFormat="1" applyFont="1" applyFill="1" applyBorder="1" applyAlignment="1">
      <alignment horizontal="centerContinuous" vertical="center"/>
    </xf>
    <xf numFmtId="49" fontId="16" fillId="0" borderId="29" xfId="0" applyNumberFormat="1" applyFont="1" applyBorder="1" applyAlignment="1">
      <alignment horizontal="center" shrinkToFit="1"/>
    </xf>
    <xf numFmtId="0" fontId="2" fillId="0" borderId="67" xfId="0" applyFont="1" applyFill="1" applyBorder="1" applyAlignment="1">
      <alignment horizontal="centerContinuous" vertical="center" shrinkToFit="1"/>
    </xf>
    <xf numFmtId="49" fontId="2" fillId="0" borderId="74" xfId="0" applyNumberFormat="1" applyFont="1" applyFill="1" applyBorder="1" applyAlignment="1">
      <alignment horizontal="center" vertical="center"/>
    </xf>
    <xf numFmtId="0" fontId="55" fillId="2" borderId="86" xfId="0" applyFont="1" applyFill="1" applyBorder="1" applyAlignment="1">
      <alignment horizontal="right" vertical="center"/>
    </xf>
    <xf numFmtId="0" fontId="36" fillId="2" borderId="87" xfId="0" applyFont="1" applyFill="1" applyBorder="1" applyAlignment="1">
      <alignment horizontal="left" vertical="center"/>
    </xf>
    <xf numFmtId="0" fontId="20" fillId="2" borderId="87" xfId="0" applyFont="1" applyFill="1" applyBorder="1" applyAlignment="1">
      <alignment horizontal="left" vertical="center"/>
    </xf>
    <xf numFmtId="0" fontId="4" fillId="2" borderId="87" xfId="0" applyFont="1" applyFill="1" applyBorder="1" applyAlignment="1">
      <alignment horizontal="centerContinuous" vertical="center"/>
    </xf>
    <xf numFmtId="0" fontId="5" fillId="2" borderId="87" xfId="0" applyFont="1" applyFill="1" applyBorder="1" applyAlignment="1">
      <alignment horizontal="centerContinuous" vertical="center"/>
    </xf>
    <xf numFmtId="0" fontId="35" fillId="2" borderId="88" xfId="1" applyFont="1" applyFill="1" applyBorder="1" applyAlignment="1" applyProtection="1">
      <alignment horizontal="right" vertical="center"/>
    </xf>
    <xf numFmtId="0" fontId="10" fillId="0" borderId="1" xfId="0" applyFont="1" applyFill="1" applyBorder="1" applyAlignment="1">
      <alignment vertical="center"/>
    </xf>
    <xf numFmtId="49" fontId="27" fillId="0" borderId="20" xfId="0" applyNumberFormat="1" applyFont="1" applyFill="1" applyBorder="1" applyAlignment="1">
      <alignment horizontal="center" vertical="center"/>
    </xf>
    <xf numFmtId="0" fontId="27" fillId="0" borderId="21" xfId="0" applyNumberFormat="1" applyFont="1" applyFill="1" applyBorder="1" applyAlignment="1">
      <alignment horizontal="center" vertical="center"/>
    </xf>
    <xf numFmtId="0" fontId="10" fillId="0" borderId="21" xfId="0" applyNumberFormat="1" applyFont="1" applyFill="1" applyBorder="1" applyAlignment="1">
      <alignment horizontal="center" vertical="center"/>
    </xf>
    <xf numFmtId="0" fontId="22" fillId="9" borderId="1" xfId="0" applyFont="1" applyFill="1" applyBorder="1" applyAlignment="1">
      <alignment vertical="center"/>
    </xf>
    <xf numFmtId="49" fontId="28" fillId="9" borderId="20" xfId="0" applyNumberFormat="1" applyFont="1" applyFill="1" applyBorder="1" applyAlignment="1">
      <alignment horizontal="center" vertical="center"/>
    </xf>
    <xf numFmtId="0" fontId="28" fillId="9" borderId="21" xfId="0" applyNumberFormat="1" applyFont="1" applyFill="1" applyBorder="1" applyAlignment="1">
      <alignment horizontal="center" vertical="center"/>
    </xf>
    <xf numFmtId="0" fontId="22" fillId="9" borderId="21" xfId="0" applyNumberFormat="1" applyFont="1" applyFill="1" applyBorder="1" applyAlignment="1">
      <alignment horizontal="center" vertical="center"/>
    </xf>
    <xf numFmtId="0" fontId="7" fillId="9" borderId="22" xfId="0" quotePrefix="1" applyNumberFormat="1" applyFont="1" applyFill="1" applyBorder="1" applyAlignment="1">
      <alignment horizontal="center" vertical="center"/>
    </xf>
    <xf numFmtId="0" fontId="52" fillId="0" borderId="89"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7" fillId="0" borderId="31" xfId="0" quotePrefix="1" applyFont="1" applyFill="1" applyBorder="1" applyAlignment="1">
      <alignment horizontal="center" vertical="center" shrinkToFit="1"/>
    </xf>
    <xf numFmtId="49" fontId="7" fillId="15" borderId="9" xfId="0" applyNumberFormat="1" applyFont="1" applyFill="1" applyBorder="1" applyAlignment="1">
      <alignment horizontal="center" vertical="center"/>
    </xf>
    <xf numFmtId="0" fontId="21" fillId="0" borderId="85" xfId="0" applyFont="1" applyFill="1" applyBorder="1" applyAlignment="1">
      <alignment horizontal="centerContinuous" vertical="center"/>
    </xf>
    <xf numFmtId="0" fontId="21" fillId="0" borderId="76" xfId="0" applyFont="1" applyFill="1" applyBorder="1" applyAlignment="1">
      <alignment horizontal="centerContinuous" vertical="center"/>
    </xf>
    <xf numFmtId="0" fontId="2" fillId="0" borderId="75" xfId="0" applyFont="1" applyFill="1" applyBorder="1" applyAlignment="1">
      <alignment horizontal="centerContinuous" vertical="center"/>
    </xf>
    <xf numFmtId="0" fontId="5" fillId="0" borderId="90" xfId="0" applyFont="1" applyBorder="1" applyAlignment="1">
      <alignment horizontal="left" vertical="center"/>
    </xf>
    <xf numFmtId="0" fontId="2" fillId="0" borderId="91" xfId="0" applyFont="1" applyBorder="1" applyAlignment="1">
      <alignment horizontal="center" vertical="center" shrinkToFit="1"/>
    </xf>
    <xf numFmtId="0" fontId="2" fillId="0" borderId="92" xfId="0" applyFont="1" applyFill="1" applyBorder="1" applyAlignment="1">
      <alignment horizontal="center" vertical="center"/>
    </xf>
    <xf numFmtId="9" fontId="2" fillId="0" borderId="92" xfId="0" applyNumberFormat="1" applyFont="1" applyFill="1" applyBorder="1" applyAlignment="1">
      <alignment horizontal="center" vertical="center"/>
    </xf>
    <xf numFmtId="164" fontId="2" fillId="0" borderId="92" xfId="0" applyNumberFormat="1" applyFont="1" applyFill="1" applyBorder="1" applyAlignment="1">
      <alignment horizontal="center" vertical="center"/>
    </xf>
    <xf numFmtId="164" fontId="2" fillId="0" borderId="93" xfId="0" applyNumberFormat="1" applyFont="1" applyFill="1" applyBorder="1" applyAlignment="1">
      <alignment horizontal="centerContinuous" vertical="center"/>
    </xf>
    <xf numFmtId="164" fontId="2" fillId="0" borderId="94" xfId="0" applyNumberFormat="1" applyFont="1" applyFill="1" applyBorder="1" applyAlignment="1">
      <alignment horizontal="centerContinuous" vertical="center"/>
    </xf>
    <xf numFmtId="0" fontId="5" fillId="0" borderId="95" xfId="0" quotePrefix="1" applyFont="1" applyBorder="1" applyAlignment="1">
      <alignment horizontal="centerContinuous" vertical="center"/>
    </xf>
    <xf numFmtId="1" fontId="2" fillId="0" borderId="75" xfId="0" applyNumberFormat="1" applyFont="1" applyFill="1" applyBorder="1" applyAlignment="1">
      <alignment horizontal="center" vertical="center"/>
    </xf>
    <xf numFmtId="0" fontId="2" fillId="0" borderId="37" xfId="0" applyFont="1" applyFill="1" applyBorder="1" applyAlignment="1">
      <alignment horizontal="centerContinuous" vertical="center"/>
    </xf>
    <xf numFmtId="0" fontId="8" fillId="9" borderId="1" xfId="0" applyFont="1" applyFill="1" applyBorder="1" applyAlignment="1">
      <alignment vertical="center"/>
    </xf>
    <xf numFmtId="49" fontId="17" fillId="9" borderId="20" xfId="0" applyNumberFormat="1" applyFont="1" applyFill="1" applyBorder="1" applyAlignment="1">
      <alignment horizontal="center" vertical="center"/>
    </xf>
    <xf numFmtId="0" fontId="17" fillId="9" borderId="21" xfId="0" applyNumberFormat="1" applyFont="1" applyFill="1" applyBorder="1" applyAlignment="1">
      <alignment horizontal="center" vertical="center"/>
    </xf>
    <xf numFmtId="0" fontId="8" fillId="9" borderId="21" xfId="0" applyNumberFormat="1" applyFont="1" applyFill="1" applyBorder="1" applyAlignment="1">
      <alignment horizontal="center" vertical="center"/>
    </xf>
    <xf numFmtId="0" fontId="7" fillId="9" borderId="21" xfId="0" applyNumberFormat="1" applyFont="1" applyFill="1" applyBorder="1" applyAlignment="1">
      <alignment horizontal="center" vertical="center"/>
    </xf>
    <xf numFmtId="0" fontId="13" fillId="9" borderId="5" xfId="0" applyFont="1" applyFill="1" applyBorder="1" applyAlignment="1">
      <alignment vertical="center"/>
    </xf>
    <xf numFmtId="0" fontId="7" fillId="9" borderId="39" xfId="0" applyNumberFormat="1" applyFont="1" applyFill="1" applyBorder="1" applyAlignment="1">
      <alignment horizontal="center" vertical="center"/>
    </xf>
    <xf numFmtId="49" fontId="24" fillId="9" borderId="39" xfId="0" applyNumberFormat="1" applyFont="1" applyFill="1" applyBorder="1" applyAlignment="1">
      <alignment horizontal="center" vertical="center"/>
    </xf>
    <xf numFmtId="0" fontId="24" fillId="9" borderId="41" xfId="0" applyNumberFormat="1" applyFont="1" applyFill="1" applyBorder="1" applyAlignment="1">
      <alignment horizontal="center" vertical="center"/>
    </xf>
    <xf numFmtId="0" fontId="13" fillId="9" borderId="41" xfId="0" applyNumberFormat="1" applyFont="1" applyFill="1" applyBorder="1" applyAlignment="1">
      <alignment horizontal="center" vertical="center"/>
    </xf>
    <xf numFmtId="49" fontId="7" fillId="9" borderId="41" xfId="0" applyNumberFormat="1" applyFont="1" applyFill="1" applyBorder="1" applyAlignment="1">
      <alignment horizontal="center" vertical="center"/>
    </xf>
    <xf numFmtId="0" fontId="7" fillId="9" borderId="30" xfId="0" applyNumberFormat="1" applyFont="1" applyFill="1" applyBorder="1" applyAlignment="1">
      <alignment horizontal="center" vertical="center"/>
    </xf>
    <xf numFmtId="0" fontId="53" fillId="0" borderId="42" xfId="0" quotePrefix="1" applyFont="1" applyFill="1" applyBorder="1" applyAlignment="1">
      <alignment horizontal="center" vertical="center" shrinkToFit="1"/>
    </xf>
    <xf numFmtId="0" fontId="2" fillId="0" borderId="37" xfId="0" applyFont="1" applyFill="1" applyBorder="1" applyAlignment="1">
      <alignment horizontal="center" vertical="center" shrinkToFit="1"/>
    </xf>
    <xf numFmtId="164" fontId="2" fillId="0" borderId="74" xfId="0" applyNumberFormat="1" applyFont="1" applyBorder="1" applyAlignment="1">
      <alignment horizontal="center" vertical="center"/>
    </xf>
    <xf numFmtId="0" fontId="2" fillId="0" borderId="38" xfId="0" applyFont="1" applyFill="1" applyBorder="1" applyAlignment="1">
      <alignment horizontal="center" vertical="center"/>
    </xf>
    <xf numFmtId="0" fontId="2" fillId="0" borderId="81" xfId="0" applyFont="1" applyFill="1" applyBorder="1" applyAlignment="1">
      <alignment horizontal="centerContinuous" vertical="center"/>
    </xf>
    <xf numFmtId="0" fontId="2" fillId="0" borderId="55" xfId="0" applyFont="1" applyFill="1" applyBorder="1" applyAlignment="1">
      <alignment horizontal="centerContinuous" vertical="center"/>
    </xf>
    <xf numFmtId="0" fontId="5" fillId="0" borderId="76" xfId="0" applyFont="1" applyFill="1" applyBorder="1" applyAlignment="1">
      <alignment horizontal="centerContinuous" vertical="center"/>
    </xf>
    <xf numFmtId="0" fontId="5" fillId="0" borderId="73" xfId="0" applyFont="1" applyFill="1" applyBorder="1" applyAlignment="1">
      <alignment horizontal="centerContinuous" vertical="center"/>
    </xf>
    <xf numFmtId="49" fontId="2" fillId="0" borderId="35" xfId="0" applyNumberFormat="1" applyFont="1" applyFill="1" applyBorder="1" applyAlignment="1">
      <alignment horizontal="center" vertical="center"/>
    </xf>
    <xf numFmtId="49" fontId="2" fillId="0" borderId="55" xfId="0" applyNumberFormat="1" applyFont="1" applyFill="1" applyBorder="1" applyAlignment="1">
      <alignment horizontal="centerContinuous" vertical="center"/>
    </xf>
    <xf numFmtId="0" fontId="5" fillId="0" borderId="56" xfId="0" applyFont="1" applyFill="1" applyBorder="1" applyAlignment="1">
      <alignment horizontal="centerContinuous" vertical="center"/>
    </xf>
    <xf numFmtId="0" fontId="52" fillId="0" borderId="42" xfId="0" applyFont="1" applyFill="1" applyBorder="1" applyAlignment="1">
      <alignment horizontal="centerContinuous" vertical="center"/>
    </xf>
    <xf numFmtId="164" fontId="2" fillId="10" borderId="42" xfId="0" applyNumberFormat="1" applyFont="1" applyFill="1" applyBorder="1" applyAlignment="1">
      <alignment horizontal="center" vertical="center"/>
    </xf>
    <xf numFmtId="0" fontId="2" fillId="0" borderId="64" xfId="0" applyFont="1" applyFill="1" applyBorder="1" applyAlignment="1">
      <alignment horizontal="center" vertical="center"/>
    </xf>
    <xf numFmtId="164" fontId="2" fillId="0" borderId="93" xfId="0" applyNumberFormat="1" applyFont="1" applyFill="1" applyBorder="1" applyAlignment="1">
      <alignment horizontal="center" vertical="center"/>
    </xf>
    <xf numFmtId="1" fontId="2" fillId="0" borderId="96" xfId="0" applyNumberFormat="1" applyFont="1" applyFill="1" applyBorder="1" applyAlignment="1">
      <alignment horizontal="center" vertical="center"/>
    </xf>
    <xf numFmtId="0" fontId="2" fillId="0" borderId="97" xfId="0" quotePrefix="1" applyFont="1" applyFill="1" applyBorder="1" applyAlignment="1">
      <alignment horizontal="center" vertical="center"/>
    </xf>
    <xf numFmtId="49" fontId="2" fillId="10" borderId="92" xfId="2" applyNumberFormat="1" applyFont="1" applyFill="1" applyBorder="1" applyAlignment="1">
      <alignment horizontal="center" vertical="center"/>
    </xf>
    <xf numFmtId="49" fontId="2" fillId="10" borderId="92" xfId="0" applyNumberFormat="1" applyFont="1" applyFill="1" applyBorder="1" applyAlignment="1">
      <alignment horizontal="center" vertical="center"/>
    </xf>
    <xf numFmtId="164" fontId="2" fillId="10" borderId="92" xfId="0" applyNumberFormat="1" applyFont="1" applyFill="1" applyBorder="1" applyAlignment="1">
      <alignment horizontal="center" vertical="center"/>
    </xf>
    <xf numFmtId="164" fontId="2" fillId="10" borderId="80" xfId="0"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7" fillId="5" borderId="22" xfId="0" quotePrefix="1" applyNumberFormat="1" applyFont="1" applyFill="1" applyBorder="1" applyAlignment="1">
      <alignment horizontal="center" vertical="center"/>
    </xf>
    <xf numFmtId="0" fontId="2" fillId="0" borderId="0" xfId="0" quotePrefix="1" applyFont="1" applyBorder="1" applyAlignment="1">
      <alignment vertical="center"/>
    </xf>
    <xf numFmtId="0" fontId="2" fillId="0" borderId="65" xfId="0" applyFont="1" applyFill="1" applyBorder="1" applyAlignment="1">
      <alignment horizontal="center" vertical="center"/>
    </xf>
    <xf numFmtId="49" fontId="2" fillId="0" borderId="65" xfId="2" applyNumberFormat="1" applyFont="1" applyBorder="1" applyAlignment="1">
      <alignment horizontal="center" vertical="center"/>
    </xf>
    <xf numFmtId="49" fontId="2" fillId="0" borderId="65" xfId="2" applyNumberFormat="1" applyFont="1" applyFill="1" applyBorder="1" applyAlignment="1">
      <alignment horizontal="center" vertical="center"/>
    </xf>
    <xf numFmtId="0" fontId="2" fillId="0" borderId="65" xfId="0" applyFont="1" applyFill="1" applyBorder="1" applyAlignment="1">
      <alignment horizontal="center" vertical="center" shrinkToFit="1"/>
    </xf>
    <xf numFmtId="164" fontId="2" fillId="0" borderId="65" xfId="0" applyNumberFormat="1" applyFont="1" applyFill="1" applyBorder="1" applyAlignment="1">
      <alignment horizontal="center" vertical="center"/>
    </xf>
    <xf numFmtId="0" fontId="2" fillId="0" borderId="66" xfId="0" applyFont="1" applyFill="1" applyBorder="1" applyAlignment="1">
      <alignment horizontal="center" vertical="center"/>
    </xf>
    <xf numFmtId="164" fontId="2" fillId="10" borderId="31" xfId="0" applyNumberFormat="1" applyFont="1" applyFill="1" applyBorder="1" applyAlignment="1">
      <alignment horizontal="center" vertical="center"/>
    </xf>
    <xf numFmtId="0" fontId="2" fillId="10" borderId="81" xfId="0" applyFont="1" applyFill="1" applyBorder="1" applyAlignment="1">
      <alignment horizontal="centerContinuous" vertical="center"/>
    </xf>
    <xf numFmtId="0" fontId="2" fillId="10" borderId="55" xfId="0" applyFont="1" applyFill="1" applyBorder="1" applyAlignment="1">
      <alignment horizontal="centerContinuous" vertical="center"/>
    </xf>
    <xf numFmtId="0" fontId="5" fillId="10" borderId="76" xfId="0" applyFont="1" applyFill="1" applyBorder="1" applyAlignment="1">
      <alignment horizontal="centerContinuous" vertical="center"/>
    </xf>
    <xf numFmtId="0" fontId="5" fillId="10" borderId="73" xfId="0" applyFont="1" applyFill="1" applyBorder="1" applyAlignment="1">
      <alignment horizontal="centerContinuous" vertical="center"/>
    </xf>
    <xf numFmtId="164" fontId="2" fillId="10" borderId="35" xfId="0" applyNumberFormat="1" applyFont="1" applyFill="1" applyBorder="1" applyAlignment="1">
      <alignment horizontal="center" vertical="center"/>
    </xf>
    <xf numFmtId="49" fontId="2" fillId="10" borderId="35" xfId="0" applyNumberFormat="1" applyFont="1" applyFill="1" applyBorder="1" applyAlignment="1">
      <alignment horizontal="center" vertical="center"/>
    </xf>
    <xf numFmtId="49" fontId="2" fillId="10" borderId="73" xfId="0" applyNumberFormat="1" applyFont="1" applyFill="1" applyBorder="1" applyAlignment="1">
      <alignment horizontal="centerContinuous" vertical="center"/>
    </xf>
    <xf numFmtId="49" fontId="2" fillId="10" borderId="55" xfId="0" applyNumberFormat="1" applyFont="1" applyFill="1" applyBorder="1" applyAlignment="1">
      <alignment horizontal="centerContinuous" vertical="center"/>
    </xf>
    <xf numFmtId="0" fontId="5" fillId="10" borderId="56" xfId="0" applyFont="1" applyFill="1" applyBorder="1" applyAlignment="1">
      <alignment horizontal="centerContinuous" vertical="center"/>
    </xf>
    <xf numFmtId="0" fontId="2" fillId="0" borderId="92" xfId="0" applyNumberFormat="1" applyFont="1" applyFill="1" applyBorder="1" applyAlignment="1">
      <alignment horizontal="center" vertical="center"/>
    </xf>
    <xf numFmtId="0" fontId="58" fillId="0" borderId="65" xfId="0" quotePrefix="1" applyFont="1" applyBorder="1" applyAlignment="1">
      <alignment horizontal="center" vertical="center" wrapText="1"/>
    </xf>
    <xf numFmtId="0" fontId="2" fillId="0" borderId="98" xfId="0" applyFont="1" applyFill="1" applyBorder="1" applyAlignment="1">
      <alignment horizontal="center" vertical="center"/>
    </xf>
    <xf numFmtId="0" fontId="2" fillId="0" borderId="99" xfId="0" applyFont="1" applyFill="1" applyBorder="1" applyAlignment="1">
      <alignment horizontal="center" vertical="center"/>
    </xf>
    <xf numFmtId="0" fontId="58" fillId="0" borderId="99" xfId="0" quotePrefix="1" applyFont="1" applyBorder="1" applyAlignment="1">
      <alignment horizontal="center" vertical="center" wrapText="1"/>
    </xf>
    <xf numFmtId="49" fontId="2" fillId="0" borderId="99" xfId="2" applyNumberFormat="1" applyFont="1" applyBorder="1" applyAlignment="1">
      <alignment horizontal="center" vertical="center"/>
    </xf>
    <xf numFmtId="49" fontId="2" fillId="0" borderId="99" xfId="2" applyNumberFormat="1" applyFont="1" applyFill="1" applyBorder="1" applyAlignment="1">
      <alignment horizontal="center" vertical="center"/>
    </xf>
    <xf numFmtId="0" fontId="2" fillId="0" borderId="99" xfId="0" applyFont="1" applyFill="1" applyBorder="1" applyAlignment="1">
      <alignment horizontal="center" vertical="center" shrinkToFit="1"/>
    </xf>
    <xf numFmtId="164" fontId="2" fillId="0" borderId="99" xfId="0" applyNumberFormat="1" applyFont="1" applyFill="1" applyBorder="1" applyAlignment="1">
      <alignment horizontal="center" vertical="center"/>
    </xf>
    <xf numFmtId="164" fontId="2" fillId="0" borderId="100" xfId="0" applyNumberFormat="1" applyFont="1" applyBorder="1" applyAlignment="1">
      <alignment horizontal="center" vertical="center"/>
    </xf>
    <xf numFmtId="1" fontId="47" fillId="12" borderId="101" xfId="0" applyNumberFormat="1" applyFont="1" applyFill="1" applyBorder="1" applyAlignment="1">
      <alignment horizontal="center" vertical="center"/>
    </xf>
    <xf numFmtId="1" fontId="2" fillId="0" borderId="102" xfId="0" applyNumberFormat="1" applyFont="1" applyFill="1" applyBorder="1" applyAlignment="1">
      <alignment horizontal="center" vertical="center"/>
    </xf>
    <xf numFmtId="0" fontId="2" fillId="0" borderId="103" xfId="0" applyFont="1" applyFill="1" applyBorder="1" applyAlignment="1">
      <alignment horizontal="center" vertical="center"/>
    </xf>
    <xf numFmtId="0" fontId="2" fillId="0" borderId="104" xfId="0" applyFont="1" applyFill="1" applyBorder="1" applyAlignment="1">
      <alignment horizontal="center" vertical="center"/>
    </xf>
    <xf numFmtId="0" fontId="2" fillId="10" borderId="105" xfId="0" applyFont="1" applyFill="1" applyBorder="1" applyAlignment="1">
      <alignment horizontal="center" vertical="center"/>
    </xf>
    <xf numFmtId="0" fontId="58" fillId="10" borderId="105" xfId="0" quotePrefix="1" applyFont="1" applyFill="1" applyBorder="1" applyAlignment="1">
      <alignment horizontal="center" vertical="center" wrapText="1"/>
    </xf>
    <xf numFmtId="49" fontId="2" fillId="10" borderId="105" xfId="2" applyNumberFormat="1" applyFont="1" applyFill="1" applyBorder="1" applyAlignment="1">
      <alignment horizontal="center" vertical="center"/>
    </xf>
    <xf numFmtId="0" fontId="2" fillId="10" borderId="105" xfId="0" applyFont="1" applyFill="1" applyBorder="1" applyAlignment="1">
      <alignment horizontal="center" vertical="center" shrinkToFit="1"/>
    </xf>
    <xf numFmtId="164" fontId="2" fillId="10" borderId="105" xfId="0" applyNumberFormat="1" applyFont="1" applyFill="1" applyBorder="1" applyAlignment="1">
      <alignment horizontal="center" vertical="center"/>
    </xf>
    <xf numFmtId="164" fontId="2" fillId="0" borderId="106" xfId="0" applyNumberFormat="1" applyFont="1" applyBorder="1" applyAlignment="1">
      <alignment horizontal="center" vertical="center"/>
    </xf>
    <xf numFmtId="1" fontId="47" fillId="12" borderId="107" xfId="0" applyNumberFormat="1" applyFont="1" applyFill="1" applyBorder="1" applyAlignment="1">
      <alignment horizontal="center" vertical="center"/>
    </xf>
    <xf numFmtId="1" fontId="2" fillId="0" borderId="108" xfId="0" applyNumberFormat="1" applyFont="1" applyFill="1" applyBorder="1" applyAlignment="1">
      <alignment horizontal="center" vertical="center"/>
    </xf>
    <xf numFmtId="0" fontId="2" fillId="0" borderId="109" xfId="0" applyFont="1" applyFill="1" applyBorder="1" applyAlignment="1">
      <alignment horizontal="center" vertical="center"/>
    </xf>
    <xf numFmtId="0" fontId="2" fillId="0" borderId="91" xfId="0" applyFont="1" applyFill="1" applyBorder="1" applyAlignment="1">
      <alignment horizontal="center" vertical="center"/>
    </xf>
    <xf numFmtId="1" fontId="47" fillId="12" borderId="20" xfId="0" applyNumberFormat="1" applyFont="1" applyFill="1" applyBorder="1" applyAlignment="1">
      <alignment horizontal="center" vertical="center"/>
    </xf>
    <xf numFmtId="164" fontId="2" fillId="0" borderId="90" xfId="0" applyNumberFormat="1" applyFont="1" applyBorder="1" applyAlignment="1">
      <alignment horizontal="center" vertical="center"/>
    </xf>
    <xf numFmtId="1" fontId="47" fillId="12" borderId="110" xfId="0" applyNumberFormat="1" applyFont="1" applyFill="1" applyBorder="1" applyAlignment="1">
      <alignment horizontal="center" vertical="center"/>
    </xf>
    <xf numFmtId="1" fontId="2" fillId="0" borderId="111" xfId="0" applyNumberFormat="1" applyFont="1" applyFill="1" applyBorder="1" applyAlignment="1">
      <alignment horizontal="center" vertical="center"/>
    </xf>
    <xf numFmtId="0" fontId="2" fillId="0" borderId="99" xfId="0" quotePrefix="1" applyFont="1" applyFill="1" applyBorder="1" applyAlignment="1">
      <alignment horizontal="center" vertical="center" wrapText="1"/>
    </xf>
    <xf numFmtId="0" fontId="2" fillId="0" borderId="99" xfId="0" applyNumberFormat="1" applyFont="1" applyFill="1" applyBorder="1" applyAlignment="1">
      <alignment horizontal="center" vertical="center"/>
    </xf>
    <xf numFmtId="49" fontId="2" fillId="0" borderId="99" xfId="0" applyNumberFormat="1" applyFont="1" applyFill="1" applyBorder="1" applyAlignment="1">
      <alignment horizontal="center" vertical="center"/>
    </xf>
    <xf numFmtId="1" fontId="2" fillId="0" borderId="99" xfId="0" applyNumberFormat="1" applyFont="1" applyFill="1" applyBorder="1" applyAlignment="1">
      <alignment horizontal="center" vertical="center"/>
    </xf>
    <xf numFmtId="0" fontId="2" fillId="0" borderId="103" xfId="0" quotePrefix="1" applyFont="1" applyFill="1" applyBorder="1" applyAlignment="1">
      <alignment horizontal="center" vertical="center"/>
    </xf>
    <xf numFmtId="0" fontId="2" fillId="0" borderId="92" xfId="0" quotePrefix="1" applyFont="1" applyFill="1" applyBorder="1" applyAlignment="1">
      <alignment horizontal="center" vertical="center" wrapText="1"/>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113" xfId="0" quotePrefix="1" applyNumberFormat="1" applyFont="1" applyBorder="1" applyAlignment="1">
      <alignment horizontal="center" vertical="center"/>
    </xf>
    <xf numFmtId="49" fontId="2" fillId="0" borderId="113" xfId="0" applyNumberFormat="1" applyFont="1" applyFill="1" applyBorder="1" applyAlignment="1">
      <alignment horizontal="center" vertical="center"/>
    </xf>
    <xf numFmtId="0" fontId="2" fillId="10" borderId="113" xfId="0" applyFont="1" applyFill="1" applyBorder="1" applyAlignment="1">
      <alignment horizontal="center" vertical="center"/>
    </xf>
    <xf numFmtId="49" fontId="2" fillId="10" borderId="113" xfId="0" applyNumberFormat="1" applyFont="1" applyFill="1" applyBorder="1" applyAlignment="1">
      <alignment horizontal="center" vertical="center"/>
    </xf>
    <xf numFmtId="164" fontId="2" fillId="10" borderId="113" xfId="0" applyNumberFormat="1" applyFont="1" applyFill="1" applyBorder="1" applyAlignment="1">
      <alignment horizontal="center" vertical="center"/>
    </xf>
    <xf numFmtId="164" fontId="2" fillId="0" borderId="114" xfId="0" applyNumberFormat="1" applyFont="1" applyFill="1" applyBorder="1" applyAlignment="1">
      <alignment horizontal="center" vertical="center"/>
    </xf>
    <xf numFmtId="1" fontId="47" fillId="12" borderId="39" xfId="0" applyNumberFormat="1" applyFont="1" applyFill="1" applyBorder="1" applyAlignment="1">
      <alignment horizontal="center" vertical="center"/>
    </xf>
    <xf numFmtId="1" fontId="2" fillId="0" borderId="115" xfId="0" applyNumberFormat="1" applyFont="1" applyFill="1" applyBorder="1" applyAlignment="1">
      <alignment horizontal="center" vertical="center"/>
    </xf>
    <xf numFmtId="0" fontId="2" fillId="0" borderId="116" xfId="0" quotePrefix="1" applyFont="1" applyBorder="1" applyAlignment="1">
      <alignment horizontal="center" vertical="center"/>
    </xf>
    <xf numFmtId="1" fontId="7" fillId="16" borderId="23" xfId="0" applyNumberFormat="1" applyFont="1" applyFill="1" applyBorder="1" applyAlignment="1">
      <alignment horizontal="center" vertical="center"/>
    </xf>
    <xf numFmtId="0" fontId="7" fillId="0" borderId="77" xfId="0" quotePrefix="1" applyFont="1" applyBorder="1" applyAlignment="1">
      <alignment horizontal="center" vertical="center"/>
    </xf>
    <xf numFmtId="49" fontId="26" fillId="0" borderId="77" xfId="0" applyNumberFormat="1"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11" borderId="11" xfId="0" applyFont="1" applyFill="1" applyBorder="1" applyAlignment="1">
      <alignment horizontal="center" vertical="center"/>
    </xf>
    <xf numFmtId="0" fontId="2" fillId="0" borderId="60" xfId="0" applyFont="1" applyBorder="1" applyAlignment="1">
      <alignment horizontal="center" vertical="center" shrinkToFit="1"/>
    </xf>
    <xf numFmtId="9" fontId="2" fillId="0" borderId="35" xfId="0" applyNumberFormat="1" applyFont="1" applyFill="1" applyBorder="1" applyAlignment="1">
      <alignment horizontal="center" vertical="center"/>
    </xf>
    <xf numFmtId="164" fontId="2" fillId="0" borderId="73" xfId="0" applyNumberFormat="1" applyFont="1" applyFill="1" applyBorder="1" applyAlignment="1">
      <alignment horizontal="centerContinuous" vertical="center"/>
    </xf>
    <xf numFmtId="164" fontId="2" fillId="16" borderId="80" xfId="0" applyNumberFormat="1" applyFont="1" applyFill="1" applyBorder="1" applyAlignment="1">
      <alignment horizontal="center" vertical="center"/>
    </xf>
    <xf numFmtId="0" fontId="7" fillId="16" borderId="62" xfId="0" applyNumberFormat="1" applyFont="1" applyFill="1" applyBorder="1" applyAlignment="1">
      <alignment horizontal="centerContinuous" vertical="center"/>
    </xf>
    <xf numFmtId="0" fontId="2" fillId="16" borderId="63" xfId="0" applyFont="1" applyFill="1" applyBorder="1" applyAlignment="1">
      <alignment horizontal="centerContinuous" vertical="center"/>
    </xf>
  </cellXfs>
  <cellStyles count="10">
    <cellStyle name="Excel Built-in Normal" xfId="6"/>
    <cellStyle name="Hyperlink" xfId="1" builtinId="8"/>
    <cellStyle name="Normal" xfId="0" builtinId="0"/>
    <cellStyle name="Normal 2" xfId="4"/>
    <cellStyle name="Normal 2 2" xfId="5"/>
    <cellStyle name="Normal 3" xfId="8"/>
    <cellStyle name="Normal 4" xfId="7"/>
    <cellStyle name="Normal 5" xfId="9"/>
    <cellStyle name="Percent" xfId="2" builtinId="5"/>
    <cellStyle name="Percent 2" xfId="3"/>
  </cellStyles>
  <dxfs count="1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CCFF99"/>
      <color rgb="FF0000FF"/>
      <color rgb="FFFF00FF"/>
      <color rgb="FFFF6600"/>
      <color rgb="FFCCCC00"/>
      <color rgb="FF99FF99"/>
      <color rgb="FFFFFF66"/>
      <color rgb="FF00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66675</xdr:colOff>
      <xdr:row>1</xdr:row>
      <xdr:rowOff>95250</xdr:rowOff>
    </xdr:from>
    <xdr:to>
      <xdr:col>6</xdr:col>
      <xdr:colOff>1247775</xdr:colOff>
      <xdr:row>11</xdr:row>
      <xdr:rowOff>133350</xdr:rowOff>
    </xdr:to>
    <xdr:sp macro="" textlink="">
      <xdr:nvSpPr>
        <xdr:cNvPr id="3" name="Text Box 60"/>
        <xdr:cNvSpPr txBox="1">
          <a:spLocks noChangeArrowheads="1"/>
        </xdr:cNvSpPr>
      </xdr:nvSpPr>
      <xdr:spPr bwMode="auto">
        <a:xfrm>
          <a:off x="4686300" y="466725"/>
          <a:ext cx="2305050" cy="218122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1" u="none" strike="noStrike" baseline="0">
              <a:solidFill>
                <a:sysClr val="windowText" lastClr="000000"/>
              </a:solidFill>
              <a:latin typeface="Times New Roman"/>
              <a:cs typeface="Times New Roman"/>
            </a:rPr>
            <a:t>Current Status</a:t>
          </a:r>
        </a:p>
        <a:p>
          <a:pPr algn="ctr" rtl="0">
            <a:defRPr sz="1000"/>
          </a:pPr>
          <a:endParaRPr lang="en-US" sz="1400" b="0" i="1" u="none" strike="noStrike" baseline="0">
            <a:solidFill>
              <a:sysClr val="windowText" lastClr="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504825</xdr:colOff>
      <xdr:row>1</xdr:row>
      <xdr:rowOff>123825</xdr:rowOff>
    </xdr:from>
    <xdr:to>
      <xdr:col>3</xdr:col>
      <xdr:colOff>76200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
  <sheetViews>
    <sheetView showGridLines="0" tabSelected="1" zoomScaleNormal="100" workbookViewId="0"/>
  </sheetViews>
  <sheetFormatPr defaultColWidth="13" defaultRowHeight="15.75"/>
  <cols>
    <col min="1" max="1" width="22.625" style="52" customWidth="1"/>
    <col min="2" max="2" width="10" style="53" customWidth="1"/>
    <col min="3" max="3" width="5.125" style="53" customWidth="1"/>
    <col min="4" max="4" width="13.75" style="52" bestFit="1" customWidth="1"/>
    <col min="5" max="5" width="9.125" style="53" bestFit="1" customWidth="1"/>
    <col min="6" max="6" width="14.75" style="52" customWidth="1"/>
    <col min="7" max="7" width="17.125" style="53" customWidth="1"/>
    <col min="8" max="16384" width="13" style="19"/>
  </cols>
  <sheetData>
    <row r="1" spans="1:7" ht="29.25" thickTop="1" thickBot="1">
      <c r="A1" s="264" t="s">
        <v>156</v>
      </c>
      <c r="B1" s="265"/>
      <c r="C1" s="266"/>
      <c r="D1" s="267"/>
      <c r="E1" s="268"/>
      <c r="F1" s="267"/>
      <c r="G1" s="269" t="s">
        <v>109</v>
      </c>
    </row>
    <row r="2" spans="1:7" ht="17.25" thickTop="1">
      <c r="A2" s="20" t="s">
        <v>0</v>
      </c>
      <c r="B2" s="21" t="s">
        <v>110</v>
      </c>
      <c r="C2" s="21"/>
      <c r="D2" s="22" t="s">
        <v>1</v>
      </c>
      <c r="E2" s="23" t="s">
        <v>104</v>
      </c>
      <c r="F2" s="24"/>
      <c r="G2" s="25"/>
    </row>
    <row r="3" spans="1:7" ht="16.5">
      <c r="A3" s="20" t="s">
        <v>65</v>
      </c>
      <c r="B3" s="21" t="s">
        <v>124</v>
      </c>
      <c r="C3" s="21"/>
      <c r="D3" s="22" t="s">
        <v>66</v>
      </c>
      <c r="E3" s="23">
        <v>9</v>
      </c>
      <c r="F3" s="22"/>
      <c r="G3" s="25"/>
    </row>
    <row r="4" spans="1:7" ht="17.25" thickBot="1">
      <c r="A4" s="20" t="s">
        <v>67</v>
      </c>
      <c r="B4" s="21" t="s">
        <v>111</v>
      </c>
      <c r="C4" s="21"/>
      <c r="D4" s="22"/>
      <c r="E4" s="23"/>
      <c r="F4" s="22"/>
      <c r="G4" s="25"/>
    </row>
    <row r="5" spans="1:7" ht="17.25" thickTop="1">
      <c r="A5" s="26" t="s">
        <v>91</v>
      </c>
      <c r="B5" s="403">
        <f>6+1</f>
        <v>7</v>
      </c>
      <c r="C5" s="404"/>
      <c r="D5" s="27" t="s">
        <v>77</v>
      </c>
      <c r="E5" s="28" t="s">
        <v>101</v>
      </c>
      <c r="F5" s="29"/>
      <c r="G5" s="25"/>
    </row>
    <row r="6" spans="1:7" ht="17.25" thickBot="1">
      <c r="A6" s="30" t="s">
        <v>119</v>
      </c>
      <c r="B6" s="31">
        <f>C8+1</f>
        <v>5</v>
      </c>
      <c r="C6" s="32"/>
      <c r="D6" s="33" t="s">
        <v>100</v>
      </c>
      <c r="E6" s="34" t="s">
        <v>146</v>
      </c>
      <c r="F6" s="29"/>
      <c r="G6" s="25"/>
    </row>
    <row r="7" spans="1:7" ht="17.25" thickTop="1">
      <c r="A7" s="35" t="s">
        <v>2</v>
      </c>
      <c r="B7" s="398">
        <f>11-6-4+4</f>
        <v>5</v>
      </c>
      <c r="C7" s="36">
        <f t="shared" ref="C7:C12" si="0">IF(B7&gt;9.9,CONCATENATE("+",ROUNDDOWN((B7-10)/2,0)),ROUNDUP((B7-10)/2,0))</f>
        <v>-3</v>
      </c>
      <c r="D7" s="37" t="s">
        <v>75</v>
      </c>
      <c r="E7" s="261" t="s">
        <v>120</v>
      </c>
      <c r="F7" s="29"/>
      <c r="G7" s="25"/>
    </row>
    <row r="8" spans="1:7" ht="16.5">
      <c r="A8" s="38" t="s">
        <v>3</v>
      </c>
      <c r="B8" s="39">
        <v>18</v>
      </c>
      <c r="C8" s="40" t="str">
        <f t="shared" si="0"/>
        <v>+4</v>
      </c>
      <c r="D8" s="41" t="s">
        <v>76</v>
      </c>
      <c r="E8" s="42">
        <f>SUM(Martial!G8:G23)+SUM(Equipment!C3:C13)</f>
        <v>31.5</v>
      </c>
      <c r="F8" s="29"/>
      <c r="G8" s="25"/>
    </row>
    <row r="9" spans="1:7" ht="16.5">
      <c r="A9" s="43" t="s">
        <v>13</v>
      </c>
      <c r="B9" s="44">
        <v>10</v>
      </c>
      <c r="C9" s="45" t="str">
        <f t="shared" si="0"/>
        <v>+0</v>
      </c>
      <c r="D9" s="41" t="s">
        <v>15</v>
      </c>
      <c r="E9" s="329">
        <f>ROUNDUP(((E3*8)*0.75)+(E3*C9),0)-15</f>
        <v>39</v>
      </c>
      <c r="F9" s="29"/>
      <c r="G9" s="25"/>
    </row>
    <row r="10" spans="1:7" ht="16.5">
      <c r="A10" s="46" t="s">
        <v>14</v>
      </c>
      <c r="B10" s="44">
        <v>10</v>
      </c>
      <c r="C10" s="40" t="str">
        <f t="shared" si="0"/>
        <v>+0</v>
      </c>
      <c r="D10" s="47" t="s">
        <v>93</v>
      </c>
      <c r="E10" s="393">
        <f>10+C8</f>
        <v>14</v>
      </c>
      <c r="F10" s="20"/>
      <c r="G10" s="25"/>
    </row>
    <row r="11" spans="1:7" ht="16.5">
      <c r="A11" s="49" t="s">
        <v>16</v>
      </c>
      <c r="B11" s="44">
        <v>15</v>
      </c>
      <c r="C11" s="40" t="str">
        <f t="shared" si="0"/>
        <v>+2</v>
      </c>
      <c r="D11" s="47" t="s">
        <v>64</v>
      </c>
      <c r="E11" s="48">
        <f>E10+SUM(Martial!B17:B20)</f>
        <v>20</v>
      </c>
      <c r="F11" s="29"/>
      <c r="G11" s="25"/>
    </row>
    <row r="12" spans="1:7" ht="17.25" thickBot="1">
      <c r="A12" s="50" t="s">
        <v>12</v>
      </c>
      <c r="B12" s="394">
        <v>8</v>
      </c>
      <c r="C12" s="395">
        <f t="shared" si="0"/>
        <v>-1</v>
      </c>
      <c r="D12" s="51" t="s">
        <v>102</v>
      </c>
      <c r="E12" s="282">
        <f>E11-C8</f>
        <v>16</v>
      </c>
      <c r="F12" s="396"/>
      <c r="G12" s="397"/>
    </row>
    <row r="13" spans="1:7" ht="16.5" thickTop="1"/>
  </sheetData>
  <phoneticPr fontId="0" type="noConversion"/>
  <conditionalFormatting sqref="E8">
    <cfRule type="cellIs" dxfId="16" priority="4" stopIfTrue="1" operator="greaterThan">
      <formula>116</formula>
    </cfRule>
    <cfRule type="cellIs" dxfId="15"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showGridLines="0" workbookViewId="0">
      <pane ySplit="2" topLeftCell="A3" activePane="bottomLeft" state="frozen"/>
      <selection pane="bottomLeft" activeCell="A3" sqref="A3"/>
    </sheetView>
  </sheetViews>
  <sheetFormatPr defaultColWidth="13" defaultRowHeight="15.75"/>
  <cols>
    <col min="1" max="1" width="27.875" style="52" bestFit="1" customWidth="1"/>
    <col min="2" max="2" width="5.875" style="52" bestFit="1" customWidth="1"/>
    <col min="3" max="3" width="7.625" style="53" hidden="1" customWidth="1"/>
    <col min="4" max="4" width="5.875" style="53" hidden="1" customWidth="1"/>
    <col min="5" max="5" width="9.25" style="53" bestFit="1" customWidth="1"/>
    <col min="6" max="6" width="6.75" style="53" bestFit="1" customWidth="1"/>
    <col min="7" max="7" width="6" style="150" bestFit="1" customWidth="1"/>
    <col min="8" max="8" width="5.25" style="150" bestFit="1" customWidth="1"/>
    <col min="9" max="9" width="6.875" style="150" bestFit="1" customWidth="1"/>
    <col min="10" max="10" width="20.75" style="52" bestFit="1" customWidth="1"/>
    <col min="11" max="11" width="13" style="247"/>
    <col min="12" max="16384" width="13" style="19"/>
  </cols>
  <sheetData>
    <row r="1" spans="1:11" ht="24" thickBot="1">
      <c r="A1" s="54" t="s">
        <v>11</v>
      </c>
      <c r="B1" s="55"/>
      <c r="C1" s="55"/>
      <c r="D1" s="55"/>
      <c r="E1" s="55"/>
      <c r="F1" s="55"/>
      <c r="G1" s="56"/>
      <c r="H1" s="56"/>
      <c r="I1" s="56"/>
      <c r="J1" s="55"/>
    </row>
    <row r="2" spans="1:11" s="8" customFormat="1" ht="33.75" thickBot="1">
      <c r="A2" s="1" t="s">
        <v>99</v>
      </c>
      <c r="B2" s="2" t="s">
        <v>30</v>
      </c>
      <c r="C2" s="2" t="s">
        <v>37</v>
      </c>
      <c r="D2" s="2" t="s">
        <v>29</v>
      </c>
      <c r="E2" s="3" t="s">
        <v>62</v>
      </c>
      <c r="F2" s="3" t="s">
        <v>38</v>
      </c>
      <c r="G2" s="4" t="s">
        <v>68</v>
      </c>
      <c r="H2" s="5" t="s">
        <v>98</v>
      </c>
      <c r="I2" s="6" t="s">
        <v>84</v>
      </c>
      <c r="J2" s="7" t="s">
        <v>82</v>
      </c>
      <c r="K2" s="247"/>
    </row>
    <row r="3" spans="1:11" s="8" customFormat="1" ht="16.5">
      <c r="A3" s="57" t="s">
        <v>70</v>
      </c>
      <c r="B3" s="58">
        <v>3</v>
      </c>
      <c r="C3" s="59" t="s">
        <v>32</v>
      </c>
      <c r="D3" s="59" t="str">
        <f>IF(C3="Str",'Personal File'!$C$7,IF(C3="Dex",'Personal File'!$C$8,IF(C3="Con",'Personal File'!$C$9,IF(C3="Int",'Personal File'!$C$10,IF(C3="Wis",'Personal File'!$C$11,IF(C3="Cha",'Personal File'!$C$12))))))</f>
        <v>+0</v>
      </c>
      <c r="E3" s="60" t="str">
        <f t="shared" ref="E3:E5" si="0">CONCATENATE(C3," (",D3,")")</f>
        <v>Con (+0)</v>
      </c>
      <c r="F3" s="61">
        <v>2</v>
      </c>
      <c r="G3" s="62">
        <f t="shared" ref="G3:G42" si="1">B3+D3+F3</f>
        <v>5</v>
      </c>
      <c r="H3" s="63">
        <f t="shared" ref="H3:H5" ca="1" si="2">RANDBETWEEN(1,20)</f>
        <v>18</v>
      </c>
      <c r="I3" s="62">
        <f t="shared" ref="I3:I42" ca="1" si="3">SUM(G3:H3)</f>
        <v>23</v>
      </c>
      <c r="J3" s="64"/>
      <c r="K3" s="247"/>
    </row>
    <row r="4" spans="1:11" s="8" customFormat="1" ht="16.5">
      <c r="A4" s="65" t="s">
        <v>71</v>
      </c>
      <c r="B4" s="58">
        <v>6</v>
      </c>
      <c r="C4" s="59" t="s">
        <v>35</v>
      </c>
      <c r="D4" s="59" t="str">
        <f>IF(C4="Str",'Personal File'!$C$7,IF(C4="Dex",'Personal File'!$C$8,IF(C4="Con",'Personal File'!$C$9,IF(C4="Int",'Personal File'!$C$10,IF(C4="Wis",'Personal File'!$C$11,IF(C4="Cha",'Personal File'!$C$12))))))</f>
        <v>+4</v>
      </c>
      <c r="E4" s="66" t="str">
        <f t="shared" si="0"/>
        <v>Dex (+4)</v>
      </c>
      <c r="F4" s="61">
        <v>1</v>
      </c>
      <c r="G4" s="62">
        <f t="shared" si="1"/>
        <v>11</v>
      </c>
      <c r="H4" s="63">
        <f t="shared" ca="1" si="2"/>
        <v>5</v>
      </c>
      <c r="I4" s="62">
        <f t="shared" ca="1" si="3"/>
        <v>16</v>
      </c>
      <c r="J4" s="64" t="s">
        <v>199</v>
      </c>
      <c r="K4" s="331"/>
    </row>
    <row r="5" spans="1:11" s="8" customFormat="1" ht="16.5">
      <c r="A5" s="67" t="s">
        <v>72</v>
      </c>
      <c r="B5" s="68">
        <v>3</v>
      </c>
      <c r="C5" s="69" t="s">
        <v>34</v>
      </c>
      <c r="D5" s="69" t="str">
        <f>IF(C5="Str",'Personal File'!$C$7,IF(C5="Dex",'Personal File'!$C$8,IF(C5="Con",'Personal File'!$C$9,IF(C5="Int",'Personal File'!$C$10,IF(C5="Wis",'Personal File'!$C$11,IF(C5="Cha",'Personal File'!$C$12))))))</f>
        <v>+2</v>
      </c>
      <c r="E5" s="70" t="str">
        <f t="shared" si="0"/>
        <v>Wis (+2)</v>
      </c>
      <c r="F5" s="71">
        <v>1</v>
      </c>
      <c r="G5" s="72">
        <f t="shared" si="1"/>
        <v>6</v>
      </c>
      <c r="H5" s="73">
        <f t="shared" ca="1" si="2"/>
        <v>17</v>
      </c>
      <c r="I5" s="72">
        <f t="shared" ca="1" si="3"/>
        <v>23</v>
      </c>
      <c r="J5" s="74"/>
      <c r="K5" s="247"/>
    </row>
    <row r="6" spans="1:11" s="83" customFormat="1" ht="16.5">
      <c r="A6" s="75" t="s">
        <v>39</v>
      </c>
      <c r="B6" s="76">
        <v>0</v>
      </c>
      <c r="C6" s="77" t="s">
        <v>33</v>
      </c>
      <c r="D6" s="78" t="str">
        <f>IF(C6="Str",'Personal File'!$C$7,IF(C6="Dex",'Personal File'!$C$8,IF(C6="Con",'Personal File'!$C$9,IF(C6="Int",'Personal File'!$C$10,IF(C6="Wis",'Personal File'!$C$11,IF(C6="Cha",'Personal File'!$C$12))))))</f>
        <v>+0</v>
      </c>
      <c r="E6" s="79" t="str">
        <f t="shared" ref="E6:E42" si="4">CONCATENATE(C6," (",D6,")")</f>
        <v>Int (+0)</v>
      </c>
      <c r="F6" s="80" t="s">
        <v>63</v>
      </c>
      <c r="G6" s="81">
        <f t="shared" si="1"/>
        <v>0</v>
      </c>
      <c r="H6" s="63">
        <f ca="1">RANDBETWEEN(1,20)</f>
        <v>12</v>
      </c>
      <c r="I6" s="81">
        <f t="shared" ca="1" si="3"/>
        <v>12</v>
      </c>
      <c r="J6" s="106"/>
    </row>
    <row r="7" spans="1:11" s="91" customFormat="1" ht="16.5">
      <c r="A7" s="84" t="s">
        <v>40</v>
      </c>
      <c r="B7" s="85">
        <v>6</v>
      </c>
      <c r="C7" s="86" t="s">
        <v>35</v>
      </c>
      <c r="D7" s="87" t="str">
        <f>IF(C7="Str",'Personal File'!$C$7,IF(C7="Dex",'Personal File'!$C$8,IF(C7="Con",'Personal File'!$C$9,IF(C7="Int",'Personal File'!$C$10,IF(C7="Wis",'Personal File'!$C$11,IF(C7="Cha",'Personal File'!$C$12))))))</f>
        <v>+4</v>
      </c>
      <c r="E7" s="88" t="str">
        <f t="shared" si="4"/>
        <v>Dex (+4)</v>
      </c>
      <c r="F7" s="89">
        <v>1</v>
      </c>
      <c r="G7" s="89">
        <f t="shared" si="1"/>
        <v>11</v>
      </c>
      <c r="H7" s="63">
        <f ca="1">RANDBETWEEN(1,20)</f>
        <v>15</v>
      </c>
      <c r="I7" s="89">
        <f t="shared" ca="1" si="3"/>
        <v>26</v>
      </c>
      <c r="J7" s="278"/>
    </row>
    <row r="8" spans="1:11" s="96" customFormat="1" ht="16.5">
      <c r="A8" s="92" t="s">
        <v>41</v>
      </c>
      <c r="B8" s="76">
        <v>0</v>
      </c>
      <c r="C8" s="93" t="s">
        <v>31</v>
      </c>
      <c r="D8" s="94">
        <f>IF(C8="Str",'Personal File'!$C$7,IF(C8="Dex",'Personal File'!$C$8,IF(C8="Con",'Personal File'!$C$9,IF(C8="Int",'Personal File'!$C$10,IF(C8="Wis",'Personal File'!$C$11,IF(C8="Cha",'Personal File'!$C$12))))))</f>
        <v>-1</v>
      </c>
      <c r="E8" s="95" t="str">
        <f t="shared" si="4"/>
        <v>Cha (-1)</v>
      </c>
      <c r="F8" s="81" t="s">
        <v>63</v>
      </c>
      <c r="G8" s="81">
        <f t="shared" si="1"/>
        <v>-1</v>
      </c>
      <c r="H8" s="63">
        <f t="shared" ref="H8:H42" ca="1" si="5">RANDBETWEEN(1,20)</f>
        <v>13</v>
      </c>
      <c r="I8" s="81">
        <f t="shared" ca="1" si="3"/>
        <v>12</v>
      </c>
      <c r="J8" s="106"/>
    </row>
    <row r="9" spans="1:11" s="97" customFormat="1" ht="16.5">
      <c r="A9" s="296" t="s">
        <v>42</v>
      </c>
      <c r="B9" s="85">
        <v>3</v>
      </c>
      <c r="C9" s="297" t="s">
        <v>36</v>
      </c>
      <c r="D9" s="298">
        <f>IF(C9="Str",'Personal File'!$C$7,IF(C9="Dex",'Personal File'!$C$8,IF(C9="Con",'Personal File'!$C$9,IF(C9="Int",'Personal File'!$C$10,IF(C9="Wis",'Personal File'!$C$11,IF(C9="Cha",'Personal File'!$C$12))))))</f>
        <v>-3</v>
      </c>
      <c r="E9" s="299" t="str">
        <f t="shared" si="4"/>
        <v>Str (-3)</v>
      </c>
      <c r="F9" s="89" t="s">
        <v>157</v>
      </c>
      <c r="G9" s="89">
        <f t="shared" si="1"/>
        <v>-1</v>
      </c>
      <c r="H9" s="63">
        <f t="shared" ca="1" si="5"/>
        <v>16</v>
      </c>
      <c r="I9" s="89">
        <f t="shared" ca="1" si="3"/>
        <v>15</v>
      </c>
      <c r="J9" s="278"/>
    </row>
    <row r="10" spans="1:11" s="97" customFormat="1" ht="16.5">
      <c r="A10" s="270" t="s">
        <v>17</v>
      </c>
      <c r="B10" s="76">
        <v>0</v>
      </c>
      <c r="C10" s="271" t="s">
        <v>32</v>
      </c>
      <c r="D10" s="272" t="str">
        <f>IF(C10="Str",'Personal File'!$C$7,IF(C10="Dex",'Personal File'!$C$8,IF(C10="Con",'Personal File'!$C$9,IF(C10="Int",'Personal File'!$C$10,IF(C10="Wis",'Personal File'!$C$11,IF(C10="Cha",'Personal File'!$C$12))))))</f>
        <v>+0</v>
      </c>
      <c r="E10" s="273" t="str">
        <f t="shared" si="4"/>
        <v>Con (+0)</v>
      </c>
      <c r="F10" s="81" t="s">
        <v>63</v>
      </c>
      <c r="G10" s="81">
        <f t="shared" si="1"/>
        <v>0</v>
      </c>
      <c r="H10" s="63">
        <f t="shared" ca="1" si="5"/>
        <v>5</v>
      </c>
      <c r="I10" s="81">
        <f t="shared" ca="1" si="3"/>
        <v>5</v>
      </c>
      <c r="J10" s="106"/>
    </row>
    <row r="11" spans="1:11" s="83" customFormat="1" ht="16.5">
      <c r="A11" s="75" t="s">
        <v>90</v>
      </c>
      <c r="B11" s="76">
        <v>0</v>
      </c>
      <c r="C11" s="77" t="s">
        <v>33</v>
      </c>
      <c r="D11" s="78" t="str">
        <f>IF(C11="Str",'Personal File'!$C$7,IF(C11="Dex",'Personal File'!$C$8,IF(C11="Con",'Personal File'!$C$9,IF(C11="Int",'Personal File'!$C$10,IF(C11="Wis",'Personal File'!$C$11,IF(C11="Cha",'Personal File'!$C$12))))))</f>
        <v>+0</v>
      </c>
      <c r="E11" s="79" t="str">
        <f t="shared" si="4"/>
        <v>Int (+0)</v>
      </c>
      <c r="F11" s="81" t="s">
        <v>63</v>
      </c>
      <c r="G11" s="81">
        <f t="shared" si="1"/>
        <v>0</v>
      </c>
      <c r="H11" s="63">
        <f t="shared" ca="1" si="5"/>
        <v>11</v>
      </c>
      <c r="I11" s="81">
        <f t="shared" ca="1" si="3"/>
        <v>11</v>
      </c>
      <c r="J11" s="106"/>
    </row>
    <row r="12" spans="1:11" s="105" customFormat="1" ht="16.5">
      <c r="A12" s="98" t="s">
        <v>43</v>
      </c>
      <c r="B12" s="99">
        <v>0</v>
      </c>
      <c r="C12" s="100" t="s">
        <v>33</v>
      </c>
      <c r="D12" s="101" t="str">
        <f>IF(C12="Str",'Personal File'!$C$7,IF(C12="Dex",'Personal File'!$C$8,IF(C12="Con",'Personal File'!$C$9,IF(C12="Int",'Personal File'!$C$10,IF(C12="Wis",'Personal File'!$C$11,IF(C12="Cha",'Personal File'!$C$12))))))</f>
        <v>+0</v>
      </c>
      <c r="E12" s="102" t="str">
        <f t="shared" si="4"/>
        <v>Int (+0)</v>
      </c>
      <c r="F12" s="103" t="s">
        <v>63</v>
      </c>
      <c r="G12" s="103">
        <f t="shared" si="1"/>
        <v>0</v>
      </c>
      <c r="H12" s="63">
        <f t="shared" ca="1" si="5"/>
        <v>4</v>
      </c>
      <c r="I12" s="103">
        <f t="shared" ca="1" si="3"/>
        <v>4</v>
      </c>
      <c r="J12" s="330"/>
    </row>
    <row r="13" spans="1:11" s="91" customFormat="1" ht="16.5">
      <c r="A13" s="92" t="s">
        <v>44</v>
      </c>
      <c r="B13" s="76">
        <v>0</v>
      </c>
      <c r="C13" s="93" t="s">
        <v>31</v>
      </c>
      <c r="D13" s="94">
        <f>IF(C13="Str",'Personal File'!$C$7,IF(C13="Dex",'Personal File'!$C$8,IF(C13="Con",'Personal File'!$C$9,IF(C13="Int",'Personal File'!$C$10,IF(C13="Wis",'Personal File'!$C$11,IF(C13="Cha",'Personal File'!$C$12))))))</f>
        <v>-1</v>
      </c>
      <c r="E13" s="95" t="str">
        <f t="shared" si="4"/>
        <v>Cha (-1)</v>
      </c>
      <c r="F13" s="81" t="s">
        <v>63</v>
      </c>
      <c r="G13" s="81">
        <f t="shared" si="1"/>
        <v>-1</v>
      </c>
      <c r="H13" s="63">
        <f t="shared" ca="1" si="5"/>
        <v>6</v>
      </c>
      <c r="I13" s="81">
        <f t="shared" ca="1" si="3"/>
        <v>5</v>
      </c>
      <c r="J13" s="106"/>
    </row>
    <row r="14" spans="1:11" s="91" customFormat="1" ht="16.5">
      <c r="A14" s="75" t="s">
        <v>45</v>
      </c>
      <c r="B14" s="76">
        <v>0</v>
      </c>
      <c r="C14" s="77" t="s">
        <v>33</v>
      </c>
      <c r="D14" s="78" t="str">
        <f>IF(C14="Str",'Personal File'!$C$7,IF(C14="Dex",'Personal File'!$C$8,IF(C14="Con",'Personal File'!$C$9,IF(C14="Int",'Personal File'!$C$10,IF(C14="Wis",'Personal File'!$C$11,IF(C14="Cha",'Personal File'!$C$12))))))</f>
        <v>+0</v>
      </c>
      <c r="E14" s="79" t="str">
        <f t="shared" si="4"/>
        <v>Int (+0)</v>
      </c>
      <c r="F14" s="81" t="s">
        <v>63</v>
      </c>
      <c r="G14" s="81">
        <f t="shared" si="1"/>
        <v>0</v>
      </c>
      <c r="H14" s="63">
        <f t="shared" ca="1" si="5"/>
        <v>13</v>
      </c>
      <c r="I14" s="81">
        <f t="shared" ca="1" si="3"/>
        <v>13</v>
      </c>
      <c r="J14" s="82"/>
    </row>
    <row r="15" spans="1:11" s="91" customFormat="1" ht="16.5">
      <c r="A15" s="92" t="s">
        <v>46</v>
      </c>
      <c r="B15" s="76">
        <v>0</v>
      </c>
      <c r="C15" s="93" t="s">
        <v>31</v>
      </c>
      <c r="D15" s="94">
        <f>IF(C15="Str",'Personal File'!$C$7,IF(C15="Dex",'Personal File'!$C$8,IF(C15="Con",'Personal File'!$C$9,IF(C15="Int",'Personal File'!$C$10,IF(C15="Wis",'Personal File'!$C$11,IF(C15="Cha",'Personal File'!$C$12))))))</f>
        <v>-1</v>
      </c>
      <c r="E15" s="95" t="str">
        <f t="shared" si="4"/>
        <v>Cha (-1)</v>
      </c>
      <c r="F15" s="81" t="s">
        <v>63</v>
      </c>
      <c r="G15" s="81">
        <f t="shared" si="1"/>
        <v>-1</v>
      </c>
      <c r="H15" s="63">
        <f t="shared" ca="1" si="5"/>
        <v>15</v>
      </c>
      <c r="I15" s="81">
        <f t="shared" ca="1" si="3"/>
        <v>14</v>
      </c>
      <c r="J15" s="82"/>
    </row>
    <row r="16" spans="1:11" s="91" customFormat="1" ht="16.5">
      <c r="A16" s="84" t="s">
        <v>47</v>
      </c>
      <c r="B16" s="85">
        <v>10</v>
      </c>
      <c r="C16" s="86" t="s">
        <v>35</v>
      </c>
      <c r="D16" s="87" t="str">
        <f>IF(C16="Str",'Personal File'!$C$7,IF(C16="Dex",'Personal File'!$C$8,IF(C16="Con",'Personal File'!$C$9,IF(C16="Int",'Personal File'!$C$10,IF(C16="Wis",'Personal File'!$C$11,IF(C16="Cha",'Personal File'!$C$12))))))</f>
        <v>+4</v>
      </c>
      <c r="E16" s="88" t="str">
        <f t="shared" si="4"/>
        <v>Dex (+4)</v>
      </c>
      <c r="F16" s="89" t="s">
        <v>157</v>
      </c>
      <c r="G16" s="89">
        <f t="shared" si="1"/>
        <v>13</v>
      </c>
      <c r="H16" s="63">
        <f t="shared" ca="1" si="5"/>
        <v>20</v>
      </c>
      <c r="I16" s="89">
        <f t="shared" ca="1" si="3"/>
        <v>33</v>
      </c>
      <c r="J16" s="90"/>
    </row>
    <row r="17" spans="1:10" s="91" customFormat="1" ht="16.5">
      <c r="A17" s="111" t="s">
        <v>48</v>
      </c>
      <c r="B17" s="112">
        <v>0</v>
      </c>
      <c r="C17" s="113" t="s">
        <v>33</v>
      </c>
      <c r="D17" s="114" t="str">
        <f>IF(C17="Str",'Personal File'!$C$7,IF(C17="Dex",'Personal File'!$C$8,IF(C17="Con",'Personal File'!$C$9,IF(C17="Int",'Personal File'!$C$10,IF(C17="Wis",'Personal File'!$C$11,IF(C17="Cha",'Personal File'!$C$12))))))</f>
        <v>+0</v>
      </c>
      <c r="E17" s="115" t="str">
        <f t="shared" si="4"/>
        <v>Int (+0)</v>
      </c>
      <c r="F17" s="116" t="s">
        <v>63</v>
      </c>
      <c r="G17" s="116">
        <f t="shared" si="1"/>
        <v>0</v>
      </c>
      <c r="H17" s="63">
        <f t="shared" ca="1" si="5"/>
        <v>13</v>
      </c>
      <c r="I17" s="116">
        <f t="shared" ca="1" si="3"/>
        <v>13</v>
      </c>
      <c r="J17" s="117"/>
    </row>
    <row r="18" spans="1:10" s="91" customFormat="1" ht="16.5">
      <c r="A18" s="92" t="s">
        <v>49</v>
      </c>
      <c r="B18" s="76">
        <v>0</v>
      </c>
      <c r="C18" s="93" t="s">
        <v>31</v>
      </c>
      <c r="D18" s="94">
        <f>IF(C18="Str",'Personal File'!$C$7,IF(C18="Dex",'Personal File'!$C$8,IF(C18="Con",'Personal File'!$C$9,IF(C18="Int",'Personal File'!$C$10,IF(C18="Wis",'Personal File'!$C$11,IF(C18="Cha",'Personal File'!$C$12))))))</f>
        <v>-1</v>
      </c>
      <c r="E18" s="95" t="str">
        <f t="shared" si="4"/>
        <v>Cha (-1)</v>
      </c>
      <c r="F18" s="81" t="s">
        <v>63</v>
      </c>
      <c r="G18" s="81">
        <f t="shared" si="1"/>
        <v>-1</v>
      </c>
      <c r="H18" s="63">
        <f t="shared" ca="1" si="5"/>
        <v>8</v>
      </c>
      <c r="I18" s="81">
        <f t="shared" ca="1" si="3"/>
        <v>7</v>
      </c>
      <c r="J18" s="82"/>
    </row>
    <row r="19" spans="1:10" s="91" customFormat="1" ht="16.5">
      <c r="A19" s="92" t="s">
        <v>19</v>
      </c>
      <c r="B19" s="76">
        <v>0</v>
      </c>
      <c r="C19" s="93" t="s">
        <v>31</v>
      </c>
      <c r="D19" s="94">
        <f>IF(C19="Str",'Personal File'!$C$7,IF(C19="Dex",'Personal File'!$C$8,IF(C19="Con",'Personal File'!$C$9,IF(C19="Int",'Personal File'!$C$10,IF(C19="Wis",'Personal File'!$C$11,IF(C19="Cha",'Personal File'!$C$12))))))</f>
        <v>-1</v>
      </c>
      <c r="E19" s="95" t="str">
        <f t="shared" si="4"/>
        <v>Cha (-1)</v>
      </c>
      <c r="F19" s="81" t="s">
        <v>63</v>
      </c>
      <c r="G19" s="81">
        <f t="shared" si="1"/>
        <v>-1</v>
      </c>
      <c r="H19" s="63">
        <f t="shared" ca="1" si="5"/>
        <v>8</v>
      </c>
      <c r="I19" s="81">
        <f t="shared" ca="1" si="3"/>
        <v>7</v>
      </c>
      <c r="J19" s="82"/>
    </row>
    <row r="20" spans="1:10" s="91" customFormat="1" ht="16.5">
      <c r="A20" s="118" t="s">
        <v>50</v>
      </c>
      <c r="B20" s="76">
        <v>0</v>
      </c>
      <c r="C20" s="119" t="s">
        <v>34</v>
      </c>
      <c r="D20" s="120" t="str">
        <f>IF(C20="Str",'Personal File'!$C$7,IF(C20="Dex",'Personal File'!$C$8,IF(C20="Con",'Personal File'!$C$9,IF(C20="Int",'Personal File'!$C$10,IF(C20="Wis",'Personal File'!$C$11,IF(C20="Cha",'Personal File'!$C$12))))))</f>
        <v>+2</v>
      </c>
      <c r="E20" s="121" t="str">
        <f t="shared" si="4"/>
        <v>Wis (+2)</v>
      </c>
      <c r="F20" s="81" t="s">
        <v>63</v>
      </c>
      <c r="G20" s="81">
        <f t="shared" si="1"/>
        <v>2</v>
      </c>
      <c r="H20" s="63">
        <f t="shared" ca="1" si="5"/>
        <v>8</v>
      </c>
      <c r="I20" s="81">
        <f t="shared" ca="1" si="3"/>
        <v>10</v>
      </c>
      <c r="J20" s="82"/>
    </row>
    <row r="21" spans="1:10" s="91" customFormat="1" ht="16.5">
      <c r="A21" s="84" t="s">
        <v>51</v>
      </c>
      <c r="B21" s="85">
        <v>11</v>
      </c>
      <c r="C21" s="86" t="s">
        <v>35</v>
      </c>
      <c r="D21" s="87" t="str">
        <f>IF(C21="Str",'Personal File'!$C$7,IF(C21="Dex",'Personal File'!$C$8,IF(C21="Con",'Personal File'!$C$9,IF(C21="Int",'Personal File'!$C$10,IF(C21="Wis",'Personal File'!$C$11,IF(C21="Cha",'Personal File'!$C$12))))))</f>
        <v>+4</v>
      </c>
      <c r="E21" s="88" t="str">
        <f t="shared" si="4"/>
        <v>Dex (+4)</v>
      </c>
      <c r="F21" s="89" t="s">
        <v>157</v>
      </c>
      <c r="G21" s="89">
        <f t="shared" si="1"/>
        <v>14</v>
      </c>
      <c r="H21" s="63">
        <f t="shared" ca="1" si="5"/>
        <v>18</v>
      </c>
      <c r="I21" s="89">
        <f t="shared" ca="1" si="3"/>
        <v>32</v>
      </c>
      <c r="J21" s="90"/>
    </row>
    <row r="22" spans="1:10" s="91" customFormat="1" ht="16.5">
      <c r="A22" s="122" t="s">
        <v>52</v>
      </c>
      <c r="B22" s="112">
        <v>0</v>
      </c>
      <c r="C22" s="123" t="s">
        <v>31</v>
      </c>
      <c r="D22" s="124">
        <f>IF(C22="Str",'Personal File'!$C$7,IF(C22="Dex",'Personal File'!$C$8,IF(C22="Con",'Personal File'!$C$9,IF(C22="Int",'Personal File'!$C$10,IF(C22="Wis",'Personal File'!$C$11,IF(C22="Cha",'Personal File'!$C$12))))))</f>
        <v>-1</v>
      </c>
      <c r="E22" s="125" t="str">
        <f t="shared" si="4"/>
        <v>Cha (-1)</v>
      </c>
      <c r="F22" s="116" t="s">
        <v>63</v>
      </c>
      <c r="G22" s="116">
        <f t="shared" si="1"/>
        <v>-1</v>
      </c>
      <c r="H22" s="63">
        <f t="shared" ca="1" si="5"/>
        <v>4</v>
      </c>
      <c r="I22" s="116">
        <f t="shared" ca="1" si="3"/>
        <v>3</v>
      </c>
      <c r="J22" s="117"/>
    </row>
    <row r="23" spans="1:10" s="91" customFormat="1" ht="16.5">
      <c r="A23" s="296" t="s">
        <v>53</v>
      </c>
      <c r="B23" s="85">
        <v>5</v>
      </c>
      <c r="C23" s="297" t="s">
        <v>36</v>
      </c>
      <c r="D23" s="298">
        <f>IF(C23="Str",'Personal File'!$C$7,IF(C23="Dex",'Personal File'!$C$8,IF(C23="Con",'Personal File'!$C$9,IF(C23="Int",'Personal File'!$C$10,IF(C23="Wis",'Personal File'!$C$11,IF(C23="Cha",'Personal File'!$C$12))))))</f>
        <v>-3</v>
      </c>
      <c r="E23" s="299" t="str">
        <f t="shared" si="4"/>
        <v>Str (-3)</v>
      </c>
      <c r="F23" s="300">
        <f>2-1</f>
        <v>1</v>
      </c>
      <c r="G23" s="89">
        <f t="shared" si="1"/>
        <v>3</v>
      </c>
      <c r="H23" s="63">
        <f t="shared" ca="1" si="5"/>
        <v>9</v>
      </c>
      <c r="I23" s="89">
        <f t="shared" ca="1" si="3"/>
        <v>12</v>
      </c>
      <c r="J23" s="90"/>
    </row>
    <row r="24" spans="1:10" s="91" customFormat="1" ht="16.5">
      <c r="A24" s="126" t="s">
        <v>103</v>
      </c>
      <c r="B24" s="127">
        <v>0</v>
      </c>
      <c r="C24" s="128" t="s">
        <v>33</v>
      </c>
      <c r="D24" s="129" t="str">
        <f>IF(C24="Str",'Personal File'!$C$7,IF(C24="Dex",'Personal File'!$C$8,IF(C24="Con",'Personal File'!$C$9,IF(C24="Int",'Personal File'!$C$10,IF(C24="Wis",'Personal File'!$C$11,IF(C24="Cha",'Personal File'!$C$12))))))</f>
        <v>+0</v>
      </c>
      <c r="E24" s="130" t="str">
        <f>CONCATENATE(C24," (",D24,")")</f>
        <v>Int (+0)</v>
      </c>
      <c r="F24" s="131" t="s">
        <v>63</v>
      </c>
      <c r="G24" s="131">
        <f t="shared" si="1"/>
        <v>0</v>
      </c>
      <c r="H24" s="63">
        <f t="shared" ca="1" si="5"/>
        <v>3</v>
      </c>
      <c r="I24" s="131">
        <f t="shared" ca="1" si="3"/>
        <v>3</v>
      </c>
      <c r="J24" s="132"/>
    </row>
    <row r="25" spans="1:10" s="91" customFormat="1" ht="16.5">
      <c r="A25" s="107" t="s">
        <v>169</v>
      </c>
      <c r="B25" s="85">
        <v>3</v>
      </c>
      <c r="C25" s="108" t="s">
        <v>33</v>
      </c>
      <c r="D25" s="109" t="str">
        <f>IF(C25="Str",'Personal File'!$C$7,IF(C25="Dex",'Personal File'!$C$8,IF(C25="Con",'Personal File'!$C$9,IF(C25="Int",'Personal File'!$C$10,IF(C25="Wis",'Personal File'!$C$11,IF(C25="Cha",'Personal File'!$C$12))))))</f>
        <v>+0</v>
      </c>
      <c r="E25" s="110" t="str">
        <f>CONCATENATE(C25," (",D25,")")</f>
        <v>Int (+0)</v>
      </c>
      <c r="F25" s="89" t="s">
        <v>63</v>
      </c>
      <c r="G25" s="89">
        <f t="shared" si="1"/>
        <v>3</v>
      </c>
      <c r="H25" s="63">
        <f t="shared" ca="1" si="5"/>
        <v>6</v>
      </c>
      <c r="I25" s="89">
        <f t="shared" ca="1" si="3"/>
        <v>9</v>
      </c>
      <c r="J25" s="90"/>
    </row>
    <row r="26" spans="1:10" s="91" customFormat="1" ht="16.5">
      <c r="A26" s="274" t="s">
        <v>54</v>
      </c>
      <c r="B26" s="85">
        <v>11</v>
      </c>
      <c r="C26" s="275" t="s">
        <v>34</v>
      </c>
      <c r="D26" s="276" t="str">
        <f>IF(C26="Str",'Personal File'!$C$7,IF(C26="Dex",'Personal File'!$C$8,IF(C26="Con",'Personal File'!$C$9,IF(C26="Int",'Personal File'!$C$10,IF(C26="Wis",'Personal File'!$C$11,IF(C26="Cha",'Personal File'!$C$12))))))</f>
        <v>+2</v>
      </c>
      <c r="E26" s="277" t="str">
        <f t="shared" si="4"/>
        <v>Wis (+2)</v>
      </c>
      <c r="F26" s="89" t="s">
        <v>63</v>
      </c>
      <c r="G26" s="89">
        <f t="shared" si="1"/>
        <v>13</v>
      </c>
      <c r="H26" s="63">
        <f t="shared" ca="1" si="5"/>
        <v>8</v>
      </c>
      <c r="I26" s="89">
        <f t="shared" ca="1" si="3"/>
        <v>21</v>
      </c>
      <c r="J26" s="90"/>
    </row>
    <row r="27" spans="1:10" s="91" customFormat="1" ht="16.5">
      <c r="A27" s="84" t="s">
        <v>20</v>
      </c>
      <c r="B27" s="85">
        <v>11</v>
      </c>
      <c r="C27" s="86" t="s">
        <v>35</v>
      </c>
      <c r="D27" s="87" t="str">
        <f>IF(C27="Str",'Personal File'!$C$7,IF(C27="Dex",'Personal File'!$C$8,IF(C27="Con",'Personal File'!$C$9,IF(C27="Int",'Personal File'!$C$10,IF(C27="Wis",'Personal File'!$C$11,IF(C27="Cha",'Personal File'!$C$12))))))</f>
        <v>+4</v>
      </c>
      <c r="E27" s="88" t="str">
        <f t="shared" si="4"/>
        <v>Dex (+4)</v>
      </c>
      <c r="F27" s="89" t="s">
        <v>157</v>
      </c>
      <c r="G27" s="89">
        <f t="shared" si="1"/>
        <v>14</v>
      </c>
      <c r="H27" s="63">
        <f t="shared" ca="1" si="5"/>
        <v>6</v>
      </c>
      <c r="I27" s="89">
        <f t="shared" ca="1" si="3"/>
        <v>20</v>
      </c>
      <c r="J27" s="90"/>
    </row>
    <row r="28" spans="1:10" s="91" customFormat="1" ht="16.5">
      <c r="A28" s="133" t="s">
        <v>55</v>
      </c>
      <c r="B28" s="99">
        <v>0</v>
      </c>
      <c r="C28" s="134" t="s">
        <v>35</v>
      </c>
      <c r="D28" s="135" t="str">
        <f>IF(C28="Str",'Personal File'!$C$7,IF(C28="Dex",'Personal File'!$C$8,IF(C28="Con",'Personal File'!$C$9,IF(C28="Int",'Personal File'!$C$10,IF(C28="Wis",'Personal File'!$C$11,IF(C28="Cha",'Personal File'!$C$12))))))</f>
        <v>+4</v>
      </c>
      <c r="E28" s="136" t="str">
        <f t="shared" si="4"/>
        <v>Dex (+4)</v>
      </c>
      <c r="F28" s="103" t="s">
        <v>63</v>
      </c>
      <c r="G28" s="103">
        <f t="shared" si="1"/>
        <v>4</v>
      </c>
      <c r="H28" s="63">
        <f t="shared" ca="1" si="5"/>
        <v>12</v>
      </c>
      <c r="I28" s="103">
        <f t="shared" ca="1" si="3"/>
        <v>16</v>
      </c>
      <c r="J28" s="104"/>
    </row>
    <row r="29" spans="1:10" ht="16.5">
      <c r="A29" s="92" t="s">
        <v>105</v>
      </c>
      <c r="B29" s="76">
        <v>0</v>
      </c>
      <c r="C29" s="93" t="s">
        <v>31</v>
      </c>
      <c r="D29" s="94">
        <f>IF(C29="Str",'Personal File'!$C$7,IF(C29="Dex",'Personal File'!$C$8,IF(C29="Con",'Personal File'!$C$9,IF(C29="Int",'Personal File'!$C$10,IF(C29="Wis",'Personal File'!$C$11,IF(C29="Cha",'Personal File'!$C$12))))))</f>
        <v>-1</v>
      </c>
      <c r="E29" s="95" t="str">
        <f t="shared" si="4"/>
        <v>Cha (-1)</v>
      </c>
      <c r="F29" s="81" t="s">
        <v>63</v>
      </c>
      <c r="G29" s="81">
        <f t="shared" si="1"/>
        <v>-1</v>
      </c>
      <c r="H29" s="63">
        <f t="shared" ca="1" si="5"/>
        <v>18</v>
      </c>
      <c r="I29" s="81">
        <f t="shared" ca="1" si="3"/>
        <v>17</v>
      </c>
      <c r="J29" s="82"/>
    </row>
    <row r="30" spans="1:10" ht="16.5">
      <c r="A30" s="137" t="s">
        <v>106</v>
      </c>
      <c r="B30" s="127">
        <v>0</v>
      </c>
      <c r="C30" s="138" t="s">
        <v>34</v>
      </c>
      <c r="D30" s="139" t="str">
        <f>IF(C30="Str",'Personal File'!$C$7,IF(C30="Dex",'Personal File'!$C$8,IF(C30="Con",'Personal File'!$C$9,IF(C30="Int",'Personal File'!$C$10,IF(C30="Wis",'Personal File'!$C$11,IF(C30="Cha",'Personal File'!$C$12))))))</f>
        <v>+2</v>
      </c>
      <c r="E30" s="140" t="str">
        <f t="shared" ref="E30" si="6">CONCATENATE(C30," (",D30,")")</f>
        <v>Wis (+2)</v>
      </c>
      <c r="F30" s="131" t="s">
        <v>63</v>
      </c>
      <c r="G30" s="141">
        <f t="shared" si="1"/>
        <v>2</v>
      </c>
      <c r="H30" s="63">
        <f t="shared" ca="1" si="5"/>
        <v>1</v>
      </c>
      <c r="I30" s="141">
        <f t="shared" ca="1" si="3"/>
        <v>3</v>
      </c>
      <c r="J30" s="132"/>
    </row>
    <row r="31" spans="1:10" ht="16.5">
      <c r="A31" s="84" t="s">
        <v>21</v>
      </c>
      <c r="B31" s="85">
        <v>2</v>
      </c>
      <c r="C31" s="86" t="s">
        <v>35</v>
      </c>
      <c r="D31" s="87" t="str">
        <f>IF(C31="Str",'Personal File'!$C$7,IF(C31="Dex",'Personal File'!$C$8,IF(C31="Con",'Personal File'!$C$9,IF(C31="Int",'Personal File'!$C$10,IF(C31="Wis",'Personal File'!$C$11,IF(C31="Cha",'Personal File'!$C$12))))))</f>
        <v>+4</v>
      </c>
      <c r="E31" s="88" t="str">
        <f t="shared" si="4"/>
        <v>Dex (+4)</v>
      </c>
      <c r="F31" s="89" t="s">
        <v>63</v>
      </c>
      <c r="G31" s="89">
        <f t="shared" si="1"/>
        <v>6</v>
      </c>
      <c r="H31" s="63">
        <f t="shared" ca="1" si="5"/>
        <v>16</v>
      </c>
      <c r="I31" s="89">
        <f t="shared" ca="1" si="3"/>
        <v>22</v>
      </c>
      <c r="J31" s="90"/>
    </row>
    <row r="32" spans="1:10" ht="16.5">
      <c r="A32" s="107" t="s">
        <v>22</v>
      </c>
      <c r="B32" s="85">
        <v>5</v>
      </c>
      <c r="C32" s="108" t="s">
        <v>33</v>
      </c>
      <c r="D32" s="109" t="str">
        <f>IF(C32="Str",'Personal File'!$C$7,IF(C32="Dex",'Personal File'!$C$8,IF(C32="Con",'Personal File'!$C$9,IF(C32="Int",'Personal File'!$C$10,IF(C32="Wis",'Personal File'!$C$11,IF(C32="Cha",'Personal File'!$C$12))))))</f>
        <v>+0</v>
      </c>
      <c r="E32" s="110" t="str">
        <f t="shared" si="4"/>
        <v>Int (+0)</v>
      </c>
      <c r="F32" s="89" t="s">
        <v>63</v>
      </c>
      <c r="G32" s="89">
        <f t="shared" si="1"/>
        <v>5</v>
      </c>
      <c r="H32" s="63">
        <f t="shared" ca="1" si="5"/>
        <v>10</v>
      </c>
      <c r="I32" s="89">
        <f t="shared" ca="1" si="3"/>
        <v>15</v>
      </c>
      <c r="J32" s="90"/>
    </row>
    <row r="33" spans="1:10" ht="16.5">
      <c r="A33" s="274" t="s">
        <v>56</v>
      </c>
      <c r="B33" s="85">
        <v>3</v>
      </c>
      <c r="C33" s="275" t="s">
        <v>34</v>
      </c>
      <c r="D33" s="276" t="str">
        <f>IF(C33="Str",'Personal File'!$C$7,IF(C33="Dex",'Personal File'!$C$8,IF(C33="Con",'Personal File'!$C$9,IF(C33="Int",'Personal File'!$C$10,IF(C33="Wis",'Personal File'!$C$11,IF(C33="Cha",'Personal File'!$C$12))))))</f>
        <v>+2</v>
      </c>
      <c r="E33" s="277" t="str">
        <f t="shared" si="4"/>
        <v>Wis (+2)</v>
      </c>
      <c r="F33" s="89" t="s">
        <v>63</v>
      </c>
      <c r="G33" s="89">
        <f t="shared" si="1"/>
        <v>5</v>
      </c>
      <c r="H33" s="63">
        <f t="shared" ca="1" si="5"/>
        <v>10</v>
      </c>
      <c r="I33" s="89">
        <f t="shared" ca="1" si="3"/>
        <v>15</v>
      </c>
      <c r="J33" s="90"/>
    </row>
    <row r="34" spans="1:10" ht="16.5">
      <c r="A34" s="133" t="s">
        <v>88</v>
      </c>
      <c r="B34" s="99">
        <v>0</v>
      </c>
      <c r="C34" s="134" t="s">
        <v>35</v>
      </c>
      <c r="D34" s="135" t="str">
        <f>IF(C34="Str",'Personal File'!$C$7,IF(C34="Dex",'Personal File'!$C$8,IF(C34="Con",'Personal File'!$C$9,IF(C34="Int",'Personal File'!$C$10,IF(C34="Wis",'Personal File'!$C$11,IF(C34="Cha",'Personal File'!$C$12))))))</f>
        <v>+4</v>
      </c>
      <c r="E34" s="136" t="str">
        <f t="shared" si="4"/>
        <v>Dex (+4)</v>
      </c>
      <c r="F34" s="131" t="s">
        <v>157</v>
      </c>
      <c r="G34" s="103">
        <f t="shared" si="1"/>
        <v>3</v>
      </c>
      <c r="H34" s="63">
        <f t="shared" ca="1" si="5"/>
        <v>19</v>
      </c>
      <c r="I34" s="103">
        <f t="shared" ca="1" si="3"/>
        <v>22</v>
      </c>
      <c r="J34" s="104"/>
    </row>
    <row r="35" spans="1:10" ht="16.5">
      <c r="A35" s="126" t="s">
        <v>87</v>
      </c>
      <c r="B35" s="127">
        <v>0</v>
      </c>
      <c r="C35" s="128" t="s">
        <v>33</v>
      </c>
      <c r="D35" s="129" t="str">
        <f>IF(C35="Str",'Personal File'!$C$7,IF(C35="Dex",'Personal File'!$C$8,IF(C35="Con",'Personal File'!$C$9,IF(C35="Int",'Personal File'!$C$10,IF(C35="Wis",'Personal File'!$C$11,IF(C35="Cha",'Personal File'!$C$12))))))</f>
        <v>+0</v>
      </c>
      <c r="E35" s="130" t="str">
        <f t="shared" si="4"/>
        <v>Int (+0)</v>
      </c>
      <c r="F35" s="131" t="s">
        <v>63</v>
      </c>
      <c r="G35" s="103">
        <f t="shared" si="1"/>
        <v>0</v>
      </c>
      <c r="H35" s="63">
        <f t="shared" ca="1" si="5"/>
        <v>16</v>
      </c>
      <c r="I35" s="103">
        <f t="shared" ca="1" si="3"/>
        <v>16</v>
      </c>
      <c r="J35" s="142"/>
    </row>
    <row r="36" spans="1:10" ht="16.5">
      <c r="A36" s="126" t="s">
        <v>57</v>
      </c>
      <c r="B36" s="127">
        <v>0</v>
      </c>
      <c r="C36" s="128" t="s">
        <v>33</v>
      </c>
      <c r="D36" s="129" t="str">
        <f>IF(C36="Str",'Personal File'!$C$7,IF(C36="Dex",'Personal File'!$C$8,IF(C36="Con",'Personal File'!$C$9,IF(C36="Int",'Personal File'!$C$10,IF(C36="Wis",'Personal File'!$C$11,IF(C36="Cha",'Personal File'!$C$12))))))</f>
        <v>+0</v>
      </c>
      <c r="E36" s="130" t="str">
        <f t="shared" si="4"/>
        <v>Int (+0)</v>
      </c>
      <c r="F36" s="131" t="s">
        <v>63</v>
      </c>
      <c r="G36" s="131">
        <f t="shared" si="1"/>
        <v>0</v>
      </c>
      <c r="H36" s="63">
        <f t="shared" ca="1" si="5"/>
        <v>19</v>
      </c>
      <c r="I36" s="131">
        <f t="shared" ca="1" si="3"/>
        <v>19</v>
      </c>
      <c r="J36" s="142"/>
    </row>
    <row r="37" spans="1:10" ht="16.5">
      <c r="A37" s="274" t="s">
        <v>58</v>
      </c>
      <c r="B37" s="85">
        <v>11</v>
      </c>
      <c r="C37" s="275" t="s">
        <v>34</v>
      </c>
      <c r="D37" s="276" t="str">
        <f>IF(C37="Str",'Personal File'!$C$7,IF(C37="Dex",'Personal File'!$C$8,IF(C37="Con",'Personal File'!$C$9,IF(C37="Int",'Personal File'!$C$10,IF(C37="Wis",'Personal File'!$C$11,IF(C37="Cha",'Personal File'!$C$12))))))</f>
        <v>+2</v>
      </c>
      <c r="E37" s="277" t="str">
        <f t="shared" si="4"/>
        <v>Wis (+2)</v>
      </c>
      <c r="F37" s="89" t="s">
        <v>63</v>
      </c>
      <c r="G37" s="89">
        <f t="shared" si="1"/>
        <v>13</v>
      </c>
      <c r="H37" s="63">
        <f t="shared" ca="1" si="5"/>
        <v>11</v>
      </c>
      <c r="I37" s="89">
        <f t="shared" ca="1" si="3"/>
        <v>24</v>
      </c>
      <c r="J37" s="90"/>
    </row>
    <row r="38" spans="1:10" ht="16.5">
      <c r="A38" s="274" t="s">
        <v>89</v>
      </c>
      <c r="B38" s="85">
        <v>11</v>
      </c>
      <c r="C38" s="275" t="s">
        <v>34</v>
      </c>
      <c r="D38" s="276" t="str">
        <f>IF(C38="Str",'Personal File'!$C$7,IF(C38="Dex",'Personal File'!$C$8,IF(C38="Con",'Personal File'!$C$9,IF(C38="Int",'Personal File'!$C$10,IF(C38="Wis",'Personal File'!$C$11,IF(C38="Cha",'Personal File'!$C$12))))))</f>
        <v>+2</v>
      </c>
      <c r="E38" s="277" t="str">
        <f t="shared" si="4"/>
        <v>Wis (+2)</v>
      </c>
      <c r="F38" s="89" t="s">
        <v>63</v>
      </c>
      <c r="G38" s="89">
        <f t="shared" si="1"/>
        <v>13</v>
      </c>
      <c r="H38" s="63">
        <f t="shared" ca="1" si="5"/>
        <v>13</v>
      </c>
      <c r="I38" s="89">
        <f t="shared" ca="1" si="3"/>
        <v>26</v>
      </c>
      <c r="J38" s="278" t="s">
        <v>116</v>
      </c>
    </row>
    <row r="39" spans="1:10" ht="16.5">
      <c r="A39" s="296" t="s">
        <v>23</v>
      </c>
      <c r="B39" s="85">
        <v>3</v>
      </c>
      <c r="C39" s="297" t="s">
        <v>36</v>
      </c>
      <c r="D39" s="298">
        <f>IF(C39="Str",'Personal File'!$C$7,IF(C39="Dex",'Personal File'!$C$8,IF(C39="Con",'Personal File'!$C$9,IF(C39="Int",'Personal File'!$C$10,IF(C39="Wis",'Personal File'!$C$11,IF(C39="Cha",'Personal File'!$C$12))))))</f>
        <v>-3</v>
      </c>
      <c r="E39" s="299" t="str">
        <f t="shared" si="4"/>
        <v>Str (-3)</v>
      </c>
      <c r="F39" s="89" t="s">
        <v>63</v>
      </c>
      <c r="G39" s="89">
        <f t="shared" si="1"/>
        <v>0</v>
      </c>
      <c r="H39" s="63">
        <f t="shared" ca="1" si="5"/>
        <v>10</v>
      </c>
      <c r="I39" s="89">
        <f t="shared" ca="1" si="3"/>
        <v>10</v>
      </c>
      <c r="J39" s="278"/>
    </row>
    <row r="40" spans="1:10" ht="16.5">
      <c r="A40" s="84" t="s">
        <v>59</v>
      </c>
      <c r="B40" s="85">
        <v>11</v>
      </c>
      <c r="C40" s="86" t="s">
        <v>35</v>
      </c>
      <c r="D40" s="87" t="str">
        <f>IF(C40="Str",'Personal File'!$C$7,IF(C40="Dex",'Personal File'!$C$8,IF(C40="Con",'Personal File'!$C$9,IF(C40="Int",'Personal File'!$C$10,IF(C40="Wis",'Personal File'!$C$11,IF(C40="Cha",'Personal File'!$C$12))))))</f>
        <v>+4</v>
      </c>
      <c r="E40" s="88" t="str">
        <f t="shared" si="4"/>
        <v>Dex (+4)</v>
      </c>
      <c r="F40" s="89" t="s">
        <v>157</v>
      </c>
      <c r="G40" s="89">
        <f t="shared" si="1"/>
        <v>14</v>
      </c>
      <c r="H40" s="63">
        <f t="shared" ca="1" si="5"/>
        <v>1</v>
      </c>
      <c r="I40" s="89">
        <f t="shared" ca="1" si="3"/>
        <v>15</v>
      </c>
      <c r="J40" s="90"/>
    </row>
    <row r="41" spans="1:10" ht="16.5">
      <c r="A41" s="143" t="s">
        <v>60</v>
      </c>
      <c r="B41" s="99">
        <v>0</v>
      </c>
      <c r="C41" s="144" t="s">
        <v>31</v>
      </c>
      <c r="D41" s="145">
        <f>IF(C41="Str",'Personal File'!$C$7,IF(C41="Dex",'Personal File'!$C$8,IF(C41="Con",'Personal File'!$C$9,IF(C41="Int",'Personal File'!$C$10,IF(C41="Wis",'Personal File'!$C$11,IF(C41="Cha",'Personal File'!$C$12))))))</f>
        <v>-1</v>
      </c>
      <c r="E41" s="146" t="str">
        <f t="shared" si="4"/>
        <v>Cha (-1)</v>
      </c>
      <c r="F41" s="103" t="s">
        <v>63</v>
      </c>
      <c r="G41" s="103">
        <f t="shared" si="1"/>
        <v>-1</v>
      </c>
      <c r="H41" s="63">
        <f t="shared" ca="1" si="5"/>
        <v>2</v>
      </c>
      <c r="I41" s="103">
        <f t="shared" ca="1" si="3"/>
        <v>1</v>
      </c>
      <c r="J41" s="104"/>
    </row>
    <row r="42" spans="1:10" ht="17.25" thickBot="1">
      <c r="A42" s="301" t="s">
        <v>61</v>
      </c>
      <c r="B42" s="302">
        <v>2</v>
      </c>
      <c r="C42" s="303" t="s">
        <v>35</v>
      </c>
      <c r="D42" s="304" t="str">
        <f>IF(C42="Str",'Personal File'!$C$7,IF(C42="Dex",'Personal File'!$C$8,IF(C42="Con",'Personal File'!$C$9,IF(C42="Int",'Personal File'!$C$10,IF(C42="Wis",'Personal File'!$C$11,IF(C42="Cha",'Personal File'!$C$12))))))</f>
        <v>+4</v>
      </c>
      <c r="E42" s="305" t="str">
        <f t="shared" si="4"/>
        <v>Dex (+4)</v>
      </c>
      <c r="F42" s="306" t="s">
        <v>63</v>
      </c>
      <c r="G42" s="306">
        <f t="shared" si="1"/>
        <v>6</v>
      </c>
      <c r="H42" s="147">
        <f t="shared" ca="1" si="5"/>
        <v>19</v>
      </c>
      <c r="I42" s="306">
        <f t="shared" ca="1" si="3"/>
        <v>25</v>
      </c>
      <c r="J42" s="307"/>
    </row>
    <row r="43" spans="1:10" ht="16.5" thickTop="1">
      <c r="A43" s="148"/>
      <c r="B43" s="148">
        <f>SUM(B6:B42)</f>
        <v>108</v>
      </c>
      <c r="E43" s="148">
        <f>SUM(E44:E53)</f>
        <v>108</v>
      </c>
      <c r="F43" s="149" t="s">
        <v>68</v>
      </c>
    </row>
    <row r="44" spans="1:10">
      <c r="B44" s="148"/>
      <c r="E44" s="148">
        <v>32</v>
      </c>
      <c r="F44" s="151" t="s">
        <v>133</v>
      </c>
    </row>
    <row r="45" spans="1:10">
      <c r="E45" s="148">
        <v>8</v>
      </c>
      <c r="F45" s="151" t="s">
        <v>134</v>
      </c>
    </row>
    <row r="46" spans="1:10">
      <c r="E46" s="148">
        <v>8</v>
      </c>
      <c r="F46" s="151" t="s">
        <v>135</v>
      </c>
    </row>
    <row r="47" spans="1:10">
      <c r="E47" s="148">
        <v>8</v>
      </c>
      <c r="F47" s="151" t="s">
        <v>136</v>
      </c>
    </row>
    <row r="48" spans="1:10">
      <c r="E48" s="148">
        <v>8</v>
      </c>
      <c r="F48" s="151" t="s">
        <v>137</v>
      </c>
    </row>
    <row r="49" spans="5:6">
      <c r="E49" s="148">
        <v>8</v>
      </c>
      <c r="F49" s="151" t="s">
        <v>138</v>
      </c>
    </row>
    <row r="50" spans="5:6">
      <c r="E50" s="148">
        <v>8</v>
      </c>
      <c r="F50" s="151" t="s">
        <v>167</v>
      </c>
    </row>
    <row r="51" spans="5:6">
      <c r="E51" s="148">
        <v>8</v>
      </c>
      <c r="F51" s="151" t="s">
        <v>168</v>
      </c>
    </row>
    <row r="52" spans="5:6">
      <c r="E52" s="148">
        <v>8</v>
      </c>
      <c r="F52" s="151" t="s">
        <v>187</v>
      </c>
    </row>
    <row r="53" spans="5:6">
      <c r="E53" s="148">
        <f>3+'Personal File'!E3</f>
        <v>12</v>
      </c>
      <c r="F53" s="151" t="s">
        <v>114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showGridLines="0" workbookViewId="0"/>
  </sheetViews>
  <sheetFormatPr defaultColWidth="13" defaultRowHeight="16.5"/>
  <cols>
    <col min="1" max="1" width="34" style="158" bestFit="1" customWidth="1"/>
    <col min="2" max="2" width="1.875" style="162" customWidth="1"/>
    <col min="3" max="3" width="20.625" style="153" bestFit="1" customWidth="1"/>
    <col min="4" max="4" width="17.75" style="154" bestFit="1" customWidth="1"/>
    <col min="5" max="16384" width="13" style="153"/>
  </cols>
  <sheetData>
    <row r="1" spans="1:3" ht="24.75" thickTop="1" thickBot="1">
      <c r="A1" s="152" t="s">
        <v>96</v>
      </c>
      <c r="B1" s="153"/>
      <c r="C1" s="152" t="s">
        <v>92</v>
      </c>
    </row>
    <row r="2" spans="1:3">
      <c r="A2" s="156" t="s">
        <v>153</v>
      </c>
      <c r="B2" s="153"/>
      <c r="C2" s="155" t="s">
        <v>198</v>
      </c>
    </row>
    <row r="3" spans="1:3">
      <c r="A3" s="156" t="s">
        <v>154</v>
      </c>
      <c r="B3" s="153"/>
      <c r="C3" s="161" t="s">
        <v>113</v>
      </c>
    </row>
    <row r="4" spans="1:3">
      <c r="A4" s="157" t="s">
        <v>155</v>
      </c>
      <c r="B4" s="153"/>
      <c r="C4" s="155" t="s">
        <v>139</v>
      </c>
    </row>
    <row r="5" spans="1:3">
      <c r="A5" s="157" t="s">
        <v>171</v>
      </c>
      <c r="B5" s="153"/>
      <c r="C5" s="155" t="s">
        <v>140</v>
      </c>
    </row>
    <row r="6" spans="1:3">
      <c r="A6" s="157" t="s">
        <v>147</v>
      </c>
      <c r="B6" s="153"/>
      <c r="C6" s="159" t="s">
        <v>141</v>
      </c>
    </row>
    <row r="7" spans="1:3">
      <c r="A7" s="157" t="s">
        <v>176</v>
      </c>
      <c r="B7" s="153"/>
      <c r="C7" s="161" t="s">
        <v>142</v>
      </c>
    </row>
    <row r="8" spans="1:3" ht="17.25" thickBot="1">
      <c r="A8" s="319" t="s">
        <v>188</v>
      </c>
      <c r="B8" s="153"/>
      <c r="C8" s="161" t="s">
        <v>170</v>
      </c>
    </row>
    <row r="9" spans="1:3" ht="18" thickTop="1" thickBot="1">
      <c r="B9" s="153"/>
      <c r="C9" s="279" t="s">
        <v>145</v>
      </c>
    </row>
    <row r="10" spans="1:3" ht="24.75" thickTop="1" thickBot="1">
      <c r="A10" s="9" t="s">
        <v>94</v>
      </c>
      <c r="B10" s="153"/>
      <c r="C10" s="280" t="s">
        <v>143</v>
      </c>
    </row>
    <row r="11" spans="1:3" ht="17.25" thickBot="1">
      <c r="A11" s="281" t="s">
        <v>148</v>
      </c>
      <c r="B11" s="153"/>
      <c r="C11" s="308" t="s">
        <v>144</v>
      </c>
    </row>
    <row r="12" spans="1:3" ht="18" thickTop="1" thickBot="1">
      <c r="A12" s="160" t="s">
        <v>149</v>
      </c>
      <c r="B12" s="153"/>
    </row>
    <row r="13" spans="1:3" ht="24.75" thickTop="1" thickBot="1">
      <c r="C13" s="10" t="s">
        <v>78</v>
      </c>
    </row>
    <row r="14" spans="1:3" ht="17.25" thickBot="1">
      <c r="C14" s="163" t="s">
        <v>165</v>
      </c>
    </row>
    <row r="15" spans="1:3"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showGridLines="0" workbookViewId="0"/>
  </sheetViews>
  <sheetFormatPr defaultColWidth="13" defaultRowHeight="15.75"/>
  <cols>
    <col min="1" max="1" width="25.875" style="173" bestFit="1" customWidth="1"/>
    <col min="2" max="2" width="8.625" style="173" customWidth="1"/>
    <col min="3" max="3" width="6.125" style="173" customWidth="1"/>
    <col min="4" max="4" width="6.25" style="173" bestFit="1" customWidth="1"/>
    <col min="5" max="6" width="8" style="173" bestFit="1" customWidth="1"/>
    <col min="7" max="7" width="4.5" style="173" bestFit="1" customWidth="1"/>
    <col min="8" max="8" width="6.125" style="173" bestFit="1" customWidth="1"/>
    <col min="9" max="9" width="5.5" style="173" bestFit="1" customWidth="1"/>
    <col min="10" max="10" width="6.25" style="173" bestFit="1" customWidth="1"/>
    <col min="11" max="11" width="11.875" style="173" customWidth="1"/>
    <col min="12" max="12" width="2.375" style="19" customWidth="1"/>
    <col min="13" max="13" width="7.375" style="19" bestFit="1" customWidth="1"/>
    <col min="14" max="14" width="7.75" style="173" bestFit="1" customWidth="1"/>
    <col min="15" max="16384" width="13" style="19"/>
  </cols>
  <sheetData>
    <row r="1" spans="1:14" ht="24" thickBot="1">
      <c r="A1" s="164" t="s">
        <v>24</v>
      </c>
      <c r="B1" s="164"/>
      <c r="C1" s="164"/>
      <c r="D1" s="164"/>
      <c r="E1" s="164"/>
      <c r="F1" s="164"/>
      <c r="G1" s="164"/>
      <c r="H1" s="164"/>
      <c r="I1" s="164"/>
      <c r="J1" s="164"/>
      <c r="K1" s="164"/>
    </row>
    <row r="2" spans="1:14" ht="17.25" thickTop="1" thickBot="1">
      <c r="A2" s="165" t="s">
        <v>5</v>
      </c>
      <c r="B2" s="166" t="s">
        <v>6</v>
      </c>
      <c r="C2" s="166" t="s">
        <v>26</v>
      </c>
      <c r="D2" s="166" t="s">
        <v>27</v>
      </c>
      <c r="E2" s="167" t="s">
        <v>69</v>
      </c>
      <c r="F2" s="166" t="s">
        <v>25</v>
      </c>
      <c r="G2" s="166" t="s">
        <v>28</v>
      </c>
      <c r="H2" s="168" t="s">
        <v>95</v>
      </c>
      <c r="I2" s="169" t="s">
        <v>98</v>
      </c>
      <c r="J2" s="170" t="s">
        <v>84</v>
      </c>
      <c r="K2" s="171" t="s">
        <v>82</v>
      </c>
      <c r="M2" s="172" t="s">
        <v>121</v>
      </c>
    </row>
    <row r="3" spans="1:14">
      <c r="A3" s="350" t="s">
        <v>189</v>
      </c>
      <c r="B3" s="351" t="s">
        <v>97</v>
      </c>
      <c r="C3" s="352" t="s">
        <v>191</v>
      </c>
      <c r="D3" s="353" t="s">
        <v>115</v>
      </c>
      <c r="E3" s="354" t="s">
        <v>128</v>
      </c>
      <c r="F3" s="355" t="s">
        <v>118</v>
      </c>
      <c r="G3" s="356">
        <f>2*3</f>
        <v>6</v>
      </c>
      <c r="H3" s="357" t="str">
        <f>CONCATENATE("+",RIGHT('Personal File'!$B$5,1)+RIGHT('Personal File'!$C$8)+D3)</f>
        <v>+12</v>
      </c>
      <c r="I3" s="358">
        <f ca="1">RANDBETWEEN(1,20)</f>
        <v>1</v>
      </c>
      <c r="J3" s="359">
        <f ca="1">(I3+H3)</f>
        <v>13</v>
      </c>
      <c r="K3" s="360"/>
      <c r="M3" s="17">
        <v>2306</v>
      </c>
      <c r="N3" s="192"/>
    </row>
    <row r="4" spans="1:14">
      <c r="A4" s="361" t="s">
        <v>193</v>
      </c>
      <c r="B4" s="362"/>
      <c r="C4" s="363"/>
      <c r="D4" s="364"/>
      <c r="E4" s="364"/>
      <c r="F4" s="365"/>
      <c r="G4" s="366"/>
      <c r="H4" s="367" t="str">
        <f>CONCATENATE("+",H3-5)</f>
        <v>+7</v>
      </c>
      <c r="I4" s="368">
        <f t="shared" ref="I4" ca="1" si="0">RANDBETWEEN(1,20)</f>
        <v>5</v>
      </c>
      <c r="J4" s="369">
        <f t="shared" ref="J4" ca="1" si="1">(I4+H4)</f>
        <v>12</v>
      </c>
      <c r="K4" s="370"/>
      <c r="M4" s="328"/>
      <c r="N4" s="192"/>
    </row>
    <row r="5" spans="1:14">
      <c r="A5" s="321" t="s">
        <v>190</v>
      </c>
      <c r="B5" s="332" t="s">
        <v>97</v>
      </c>
      <c r="C5" s="349" t="s">
        <v>112</v>
      </c>
      <c r="D5" s="333" t="s">
        <v>115</v>
      </c>
      <c r="E5" s="334" t="s">
        <v>128</v>
      </c>
      <c r="F5" s="335" t="s">
        <v>118</v>
      </c>
      <c r="G5" s="336">
        <v>6</v>
      </c>
      <c r="H5" s="373" t="str">
        <f>CONCATENATE("+",RIGHT('Personal File'!$B$5,1)+RIGHT('Personal File'!$C$8)+D5)</f>
        <v>+12</v>
      </c>
      <c r="I5" s="374">
        <f ca="1">RANDBETWEEN(1,20)</f>
        <v>10</v>
      </c>
      <c r="J5" s="375">
        <f ca="1">(I5+H5)</f>
        <v>22</v>
      </c>
      <c r="K5" s="337"/>
      <c r="M5" s="254">
        <v>306</v>
      </c>
      <c r="N5" s="192"/>
    </row>
    <row r="6" spans="1:14">
      <c r="A6" s="361" t="s">
        <v>194</v>
      </c>
      <c r="B6" s="362"/>
      <c r="C6" s="363"/>
      <c r="D6" s="364"/>
      <c r="E6" s="364"/>
      <c r="F6" s="365"/>
      <c r="G6" s="366"/>
      <c r="H6" s="367" t="str">
        <f>CONCATENATE("+",H5-5)</f>
        <v>+7</v>
      </c>
      <c r="I6" s="368">
        <f t="shared" ref="I6" ca="1" si="2">RANDBETWEEN(1,20)</f>
        <v>9</v>
      </c>
      <c r="J6" s="369">
        <f t="shared" ref="J6" ca="1" si="3">(I6+H6)</f>
        <v>16</v>
      </c>
      <c r="K6" s="370"/>
      <c r="M6" s="328"/>
      <c r="N6" s="192"/>
    </row>
    <row r="7" spans="1:14">
      <c r="A7" s="321" t="s">
        <v>125</v>
      </c>
      <c r="B7" s="332" t="s">
        <v>117</v>
      </c>
      <c r="C7" s="349" t="s">
        <v>112</v>
      </c>
      <c r="D7" s="333" t="s">
        <v>112</v>
      </c>
      <c r="E7" s="334" t="s">
        <v>126</v>
      </c>
      <c r="F7" s="335" t="s">
        <v>127</v>
      </c>
      <c r="G7" s="336">
        <v>1</v>
      </c>
      <c r="H7" s="15" t="str">
        <f>CONCATENATE("+",RIGHT('Personal File'!$B$5,1)+RIGHT('Personal File'!$C$8)+D7)</f>
        <v>+11</v>
      </c>
      <c r="I7" s="16">
        <f ca="1">RANDBETWEEN(1,20)</f>
        <v>17</v>
      </c>
      <c r="J7" s="252">
        <f ca="1">(I7+H7)</f>
        <v>28</v>
      </c>
      <c r="K7" s="337"/>
      <c r="M7" s="254">
        <v>2</v>
      </c>
      <c r="N7" s="192"/>
    </row>
    <row r="8" spans="1:14" ht="16.5" thickBot="1">
      <c r="A8" s="255" t="s">
        <v>177</v>
      </c>
      <c r="B8" s="256" t="s">
        <v>161</v>
      </c>
      <c r="C8" s="309" t="s">
        <v>161</v>
      </c>
      <c r="D8" s="309">
        <v>0</v>
      </c>
      <c r="E8" s="309" t="s">
        <v>161</v>
      </c>
      <c r="F8" s="309" t="s">
        <v>161</v>
      </c>
      <c r="G8" s="233"/>
      <c r="H8" s="310" t="str">
        <f>CONCATENATE("+",RIGHT('Personal File'!$B$5,1)+RIGHT('Personal File'!$C$8)+D8)</f>
        <v>+11</v>
      </c>
      <c r="I8" s="12">
        <f ca="1">RANDBETWEEN(1,20)</f>
        <v>3</v>
      </c>
      <c r="J8" s="294">
        <f ca="1">(I8+H8)</f>
        <v>14</v>
      </c>
      <c r="K8" s="311"/>
      <c r="M8" s="18">
        <v>0</v>
      </c>
      <c r="N8" s="192"/>
    </row>
    <row r="9" spans="1:14" ht="6" customHeight="1" thickTop="1" thickBot="1">
      <c r="M9" s="173"/>
    </row>
    <row r="10" spans="1:14" ht="17.25" thickTop="1" thickBot="1">
      <c r="A10" s="165" t="s">
        <v>8</v>
      </c>
      <c r="B10" s="166" t="s">
        <v>9</v>
      </c>
      <c r="C10" s="166" t="s">
        <v>26</v>
      </c>
      <c r="D10" s="166" t="s">
        <v>27</v>
      </c>
      <c r="E10" s="167" t="s">
        <v>69</v>
      </c>
      <c r="F10" s="166" t="s">
        <v>10</v>
      </c>
      <c r="G10" s="166" t="s">
        <v>28</v>
      </c>
      <c r="H10" s="168" t="s">
        <v>95</v>
      </c>
      <c r="I10" s="169" t="s">
        <v>98</v>
      </c>
      <c r="J10" s="168" t="s">
        <v>84</v>
      </c>
      <c r="K10" s="171" t="s">
        <v>82</v>
      </c>
      <c r="M10" s="172" t="s">
        <v>121</v>
      </c>
    </row>
    <row r="11" spans="1:14">
      <c r="A11" s="350" t="s">
        <v>175</v>
      </c>
      <c r="B11" s="351" t="s">
        <v>150</v>
      </c>
      <c r="C11" s="376" t="s">
        <v>186</v>
      </c>
      <c r="D11" s="377">
        <f>1</f>
        <v>1</v>
      </c>
      <c r="E11" s="354" t="s">
        <v>128</v>
      </c>
      <c r="F11" s="378" t="s">
        <v>164</v>
      </c>
      <c r="G11" s="356">
        <v>3</v>
      </c>
      <c r="H11" s="356" t="str">
        <f>CONCATENATE("+",RIGHT('Personal File'!$B$5,1)+RIGHT('Personal File'!$C$8)+D11+1-2)</f>
        <v>+11</v>
      </c>
      <c r="I11" s="358">
        <f t="shared" ref="I11:I14" ca="1" si="4">RANDBETWEEN(1,20)</f>
        <v>9</v>
      </c>
      <c r="J11" s="379">
        <f t="shared" ref="J11:J13" ca="1" si="5">(I11+H11)</f>
        <v>20</v>
      </c>
      <c r="K11" s="380" t="s">
        <v>178</v>
      </c>
      <c r="L11" s="253"/>
      <c r="M11" s="254">
        <v>2375</v>
      </c>
      <c r="N11" s="192"/>
    </row>
    <row r="12" spans="1:14">
      <c r="A12" s="371" t="s">
        <v>197</v>
      </c>
      <c r="B12" s="288" t="s">
        <v>150</v>
      </c>
      <c r="C12" s="381" t="s">
        <v>186</v>
      </c>
      <c r="D12" s="348">
        <f>1</f>
        <v>1</v>
      </c>
      <c r="E12" s="325"/>
      <c r="F12" s="326"/>
      <c r="G12" s="327"/>
      <c r="H12" s="322" t="str">
        <f>CONCATENATE("+",RIGHT('Personal File'!$B$5,1)+RIGHT('Personal File'!$C$8)+D12+1-2-5)</f>
        <v>+6</v>
      </c>
      <c r="I12" s="372">
        <f t="shared" ca="1" si="4"/>
        <v>18</v>
      </c>
      <c r="J12" s="323">
        <f t="shared" ref="J12" ca="1" si="6">(I12+H12)</f>
        <v>24</v>
      </c>
      <c r="K12" s="324" t="s">
        <v>178</v>
      </c>
      <c r="L12" s="253"/>
      <c r="M12" s="328"/>
      <c r="N12" s="192"/>
    </row>
    <row r="13" spans="1:14">
      <c r="A13" s="371" t="s">
        <v>195</v>
      </c>
      <c r="B13" s="288" t="s">
        <v>150</v>
      </c>
      <c r="C13" s="381" t="s">
        <v>186</v>
      </c>
      <c r="D13" s="348">
        <f>1</f>
        <v>1</v>
      </c>
      <c r="E13" s="325"/>
      <c r="F13" s="326"/>
      <c r="G13" s="327"/>
      <c r="H13" s="322" t="str">
        <f>CONCATENATE("+",RIGHT('Personal File'!$B$5,1)+RIGHT('Personal File'!$C$8)+D13+1-2)</f>
        <v>+11</v>
      </c>
      <c r="I13" s="372">
        <f t="shared" ca="1" si="4"/>
        <v>3</v>
      </c>
      <c r="J13" s="323">
        <f t="shared" ca="1" si="5"/>
        <v>14</v>
      </c>
      <c r="K13" s="324" t="s">
        <v>178</v>
      </c>
      <c r="L13" s="253"/>
      <c r="M13" s="328"/>
      <c r="N13" s="192"/>
    </row>
    <row r="14" spans="1:14" ht="16.5" thickBot="1">
      <c r="A14" s="382" t="s">
        <v>196</v>
      </c>
      <c r="B14" s="383" t="s">
        <v>150</v>
      </c>
      <c r="C14" s="384" t="s">
        <v>186</v>
      </c>
      <c r="D14" s="385">
        <f>1</f>
        <v>1</v>
      </c>
      <c r="E14" s="386"/>
      <c r="F14" s="387"/>
      <c r="G14" s="388"/>
      <c r="H14" s="389" t="str">
        <f>CONCATENATE("+",RIGHT('Personal File'!$B$5,1)+RIGHT('Personal File'!$C$8)+D14+1-2)</f>
        <v>+11</v>
      </c>
      <c r="I14" s="390">
        <f t="shared" ca="1" si="4"/>
        <v>5</v>
      </c>
      <c r="J14" s="391">
        <f t="shared" ref="J14" ca="1" si="7">(I14+H14)</f>
        <v>16</v>
      </c>
      <c r="K14" s="392" t="s">
        <v>178</v>
      </c>
      <c r="M14" s="320"/>
      <c r="N14" s="192"/>
    </row>
    <row r="15" spans="1:14" ht="6" customHeight="1" thickTop="1" thickBot="1">
      <c r="D15" s="175"/>
      <c r="E15" s="175"/>
      <c r="G15" s="176"/>
      <c r="H15" s="176"/>
      <c r="I15" s="176"/>
      <c r="J15" s="176"/>
      <c r="M15" s="176"/>
    </row>
    <row r="16" spans="1:14" ht="17.25" thickTop="1" thickBot="1">
      <c r="A16" s="165" t="s">
        <v>73</v>
      </c>
      <c r="B16" s="166" t="s">
        <v>18</v>
      </c>
      <c r="C16" s="166" t="s">
        <v>35</v>
      </c>
      <c r="D16" s="166" t="s">
        <v>84</v>
      </c>
      <c r="E16" s="166" t="s">
        <v>85</v>
      </c>
      <c r="F16" s="166" t="s">
        <v>86</v>
      </c>
      <c r="G16" s="166" t="s">
        <v>28</v>
      </c>
      <c r="H16" s="177" t="s">
        <v>82</v>
      </c>
      <c r="I16" s="178"/>
      <c r="J16" s="178"/>
      <c r="K16" s="179"/>
      <c r="M16" s="172" t="s">
        <v>121</v>
      </c>
    </row>
    <row r="17" spans="1:14">
      <c r="A17" s="234" t="s">
        <v>192</v>
      </c>
      <c r="B17" s="235">
        <v>4</v>
      </c>
      <c r="C17" s="235">
        <v>6</v>
      </c>
      <c r="D17" s="235">
        <v>-1</v>
      </c>
      <c r="E17" s="236">
        <v>0.15</v>
      </c>
      <c r="F17" s="235" t="s">
        <v>101</v>
      </c>
      <c r="G17" s="232">
        <v>5</v>
      </c>
      <c r="H17" s="238" t="s">
        <v>152</v>
      </c>
      <c r="I17" s="180"/>
      <c r="J17" s="180"/>
      <c r="K17" s="181"/>
      <c r="M17" s="254">
        <v>1185</v>
      </c>
      <c r="N17" s="192"/>
    </row>
    <row r="18" spans="1:14">
      <c r="A18" s="399" t="s">
        <v>162</v>
      </c>
      <c r="B18" s="13">
        <v>1</v>
      </c>
      <c r="C18" s="13" t="s">
        <v>161</v>
      </c>
      <c r="D18" s="13" t="s">
        <v>161</v>
      </c>
      <c r="E18" s="400" t="s">
        <v>161</v>
      </c>
      <c r="F18" s="13" t="s">
        <v>161</v>
      </c>
      <c r="G18" s="14">
        <v>0</v>
      </c>
      <c r="H18" s="401"/>
      <c r="I18" s="292"/>
      <c r="J18" s="292"/>
      <c r="K18" s="293"/>
      <c r="M18" s="204">
        <v>1000</v>
      </c>
      <c r="N18" s="192"/>
    </row>
    <row r="19" spans="1:14">
      <c r="A19" s="287" t="s">
        <v>200</v>
      </c>
      <c r="B19" s="288" t="s">
        <v>201</v>
      </c>
      <c r="C19" s="288"/>
      <c r="D19" s="288"/>
      <c r="E19" s="289"/>
      <c r="F19" s="288"/>
      <c r="G19" s="290">
        <v>0</v>
      </c>
      <c r="H19" s="291" t="s">
        <v>202</v>
      </c>
      <c r="I19" s="292"/>
      <c r="J19" s="292"/>
      <c r="K19" s="293"/>
      <c r="M19" s="402">
        <v>500</v>
      </c>
      <c r="N19" s="192"/>
    </row>
    <row r="20" spans="1:14" ht="16.5" thickBot="1">
      <c r="A20" s="255" t="s">
        <v>160</v>
      </c>
      <c r="B20" s="256">
        <v>1</v>
      </c>
      <c r="C20" s="257" t="s">
        <v>161</v>
      </c>
      <c r="D20" s="256" t="s">
        <v>161</v>
      </c>
      <c r="E20" s="258" t="s">
        <v>161</v>
      </c>
      <c r="F20" s="256" t="s">
        <v>161</v>
      </c>
      <c r="G20" s="233">
        <v>0</v>
      </c>
      <c r="H20" s="259"/>
      <c r="I20" s="260"/>
      <c r="J20" s="260"/>
      <c r="K20" s="182"/>
      <c r="L20" s="253"/>
      <c r="M20" s="183">
        <v>1000</v>
      </c>
      <c r="N20" s="192"/>
    </row>
    <row r="21" spans="1:14" ht="6.75" customHeight="1" thickTop="1" thickBot="1">
      <c r="M21" s="173"/>
    </row>
    <row r="22" spans="1:14" ht="17.25" thickTop="1" thickBot="1">
      <c r="A22" s="184"/>
      <c r="B22" s="176"/>
      <c r="C22" s="185" t="s">
        <v>74</v>
      </c>
      <c r="D22" s="178"/>
      <c r="E22" s="186"/>
      <c r="F22" s="177" t="s">
        <v>7</v>
      </c>
      <c r="G22" s="166" t="s">
        <v>28</v>
      </c>
      <c r="H22" s="168" t="s">
        <v>95</v>
      </c>
      <c r="I22" s="177" t="s">
        <v>82</v>
      </c>
      <c r="J22" s="178"/>
      <c r="K22" s="179"/>
      <c r="M22" s="172" t="s">
        <v>121</v>
      </c>
    </row>
    <row r="23" spans="1:14">
      <c r="A23" s="184"/>
      <c r="B23" s="176"/>
      <c r="C23" s="187" t="s">
        <v>151</v>
      </c>
      <c r="D23" s="188"/>
      <c r="E23" s="246"/>
      <c r="F23" s="239">
        <v>100</v>
      </c>
      <c r="G23" s="232">
        <f t="shared" ref="G23" si="8">(F23*3)/20</f>
        <v>15</v>
      </c>
      <c r="H23" s="240" t="s">
        <v>63</v>
      </c>
      <c r="I23" s="241"/>
      <c r="J23" s="189"/>
      <c r="K23" s="190"/>
      <c r="L23" s="192"/>
      <c r="M23" s="191">
        <f t="shared" ref="M23" si="9">(L23*3)/20</f>
        <v>0</v>
      </c>
      <c r="N23" s="192"/>
    </row>
    <row r="24" spans="1:14">
      <c r="A24" s="184"/>
      <c r="B24" s="176"/>
      <c r="C24" s="312" t="s">
        <v>172</v>
      </c>
      <c r="D24" s="313"/>
      <c r="E24" s="314"/>
      <c r="F24" s="315">
        <v>1</v>
      </c>
      <c r="G24" s="14">
        <v>1</v>
      </c>
      <c r="H24" s="316" t="s">
        <v>63</v>
      </c>
      <c r="I24" s="243"/>
      <c r="J24" s="317"/>
      <c r="K24" s="318"/>
      <c r="L24" s="192"/>
      <c r="M24" s="17">
        <v>1800</v>
      </c>
      <c r="N24" s="192"/>
    </row>
    <row r="25" spans="1:14">
      <c r="A25" s="184"/>
      <c r="B25" s="176"/>
      <c r="C25" s="339" t="s">
        <v>185</v>
      </c>
      <c r="D25" s="340"/>
      <c r="E25" s="341"/>
      <c r="F25" s="342">
        <v>0</v>
      </c>
      <c r="G25" s="343">
        <f>(F25*3)/10</f>
        <v>0</v>
      </c>
      <c r="H25" s="344" t="s">
        <v>63</v>
      </c>
      <c r="I25" s="345"/>
      <c r="J25" s="346"/>
      <c r="K25" s="347"/>
      <c r="L25" s="192"/>
      <c r="M25" s="338">
        <f t="shared" ref="M25:M26" si="10">F25*25</f>
        <v>0</v>
      </c>
      <c r="N25" s="192"/>
    </row>
    <row r="26" spans="1:14">
      <c r="A26" s="184"/>
      <c r="B26" s="176"/>
      <c r="C26" s="312" t="s">
        <v>184</v>
      </c>
      <c r="D26" s="313"/>
      <c r="E26" s="314"/>
      <c r="F26" s="315">
        <v>25</v>
      </c>
      <c r="G26" s="14">
        <f>(F26*3)/10</f>
        <v>7.5</v>
      </c>
      <c r="H26" s="316" t="s">
        <v>63</v>
      </c>
      <c r="I26" s="243"/>
      <c r="J26" s="317"/>
      <c r="K26" s="318"/>
      <c r="L26" s="192"/>
      <c r="M26" s="17">
        <f t="shared" si="10"/>
        <v>625</v>
      </c>
      <c r="N26" s="192"/>
    </row>
    <row r="27" spans="1:14" ht="16.5" thickBot="1">
      <c r="A27" s="192"/>
      <c r="C27" s="193" t="s">
        <v>166</v>
      </c>
      <c r="D27" s="194"/>
      <c r="E27" s="285"/>
      <c r="F27" s="295">
        <v>40</v>
      </c>
      <c r="G27" s="233">
        <f t="shared" ref="G27" si="11">(F27*3)/20</f>
        <v>6</v>
      </c>
      <c r="H27" s="237" t="s">
        <v>63</v>
      </c>
      <c r="I27" s="242"/>
      <c r="J27" s="195"/>
      <c r="K27" s="196"/>
      <c r="L27" s="192"/>
      <c r="M27" s="183">
        <v>0</v>
      </c>
      <c r="N27" s="192"/>
    </row>
    <row r="28" spans="1:14" ht="17.25" thickTop="1" thickBot="1"/>
    <row r="29" spans="1:14" ht="17.25" thickTop="1" thickBot="1">
      <c r="C29" s="185" t="s">
        <v>107</v>
      </c>
      <c r="D29" s="178"/>
      <c r="E29" s="178"/>
      <c r="F29" s="178"/>
      <c r="G29" s="197" t="s">
        <v>7</v>
      </c>
      <c r="H29" s="197" t="s">
        <v>4</v>
      </c>
      <c r="I29" s="197" t="s">
        <v>108</v>
      </c>
      <c r="J29" s="177" t="s">
        <v>82</v>
      </c>
      <c r="K29" s="179"/>
      <c r="M29" s="172" t="s">
        <v>121</v>
      </c>
    </row>
    <row r="30" spans="1:14">
      <c r="C30" s="198" t="s">
        <v>158</v>
      </c>
      <c r="D30" s="199"/>
      <c r="E30" s="199"/>
      <c r="F30" s="283"/>
      <c r="G30" s="244">
        <v>0</v>
      </c>
      <c r="H30" s="235">
        <v>1</v>
      </c>
      <c r="I30" s="235">
        <v>1</v>
      </c>
      <c r="J30" s="241"/>
      <c r="K30" s="200"/>
      <c r="M30" s="191">
        <f>25*G30</f>
        <v>0</v>
      </c>
      <c r="N30" s="192"/>
    </row>
    <row r="31" spans="1:14">
      <c r="C31" s="201" t="s">
        <v>179</v>
      </c>
      <c r="D31" s="202"/>
      <c r="E31" s="202"/>
      <c r="F31" s="284"/>
      <c r="G31" s="245">
        <v>0</v>
      </c>
      <c r="H31" s="13">
        <v>2</v>
      </c>
      <c r="I31" s="13">
        <v>4</v>
      </c>
      <c r="J31" s="243"/>
      <c r="K31" s="203"/>
      <c r="M31" s="204" t="s">
        <v>183</v>
      </c>
      <c r="N31" s="192"/>
    </row>
    <row r="32" spans="1:14" ht="16.5" thickBot="1">
      <c r="C32" s="262" t="s">
        <v>180</v>
      </c>
      <c r="D32" s="194"/>
      <c r="E32" s="194"/>
      <c r="F32" s="285"/>
      <c r="G32" s="263" t="s">
        <v>115</v>
      </c>
      <c r="H32" s="237" t="s">
        <v>181</v>
      </c>
      <c r="I32" s="237" t="s">
        <v>182</v>
      </c>
      <c r="J32" s="242"/>
      <c r="K32" s="182"/>
      <c r="M32" s="174" t="s">
        <v>183</v>
      </c>
      <c r="N32" s="192"/>
    </row>
    <row r="33" spans="11:13" ht="16.5" thickTop="1"/>
    <row r="34" spans="11:13">
      <c r="K34" s="52" t="s">
        <v>122</v>
      </c>
      <c r="M34" s="205">
        <f>SUM(M3:M32,Equipment!B3:B14)</f>
        <v>11109</v>
      </c>
    </row>
  </sheetData>
  <sortState ref="A3:K6">
    <sortCondition ref="A3:A6"/>
  </sortState>
  <phoneticPr fontId="0" type="noConversion"/>
  <conditionalFormatting sqref="B20">
    <cfRule type="cellIs" dxfId="14" priority="47" operator="equal">
      <formula>2</formula>
    </cfRule>
  </conditionalFormatting>
  <conditionalFormatting sqref="I8">
    <cfRule type="cellIs" dxfId="13" priority="43" operator="equal">
      <formula>20</formula>
    </cfRule>
    <cfRule type="cellIs" dxfId="12" priority="44" operator="equal">
      <formula>1</formula>
    </cfRule>
  </conditionalFormatting>
  <conditionalFormatting sqref="I14">
    <cfRule type="cellIs" dxfId="11" priority="41" operator="equal">
      <formula>20</formula>
    </cfRule>
    <cfRule type="cellIs" dxfId="10" priority="42" operator="equal">
      <formula>1</formula>
    </cfRule>
  </conditionalFormatting>
  <conditionalFormatting sqref="I11 I13">
    <cfRule type="cellIs" dxfId="9" priority="9" operator="equal">
      <formula>20</formula>
    </cfRule>
    <cfRule type="cellIs" dxfId="8" priority="10" operator="equal">
      <formula>1</formula>
    </cfRule>
  </conditionalFormatting>
  <conditionalFormatting sqref="I3:I4">
    <cfRule type="cellIs" dxfId="7" priority="7" operator="equal">
      <formula>20</formula>
    </cfRule>
    <cfRule type="cellIs" dxfId="6" priority="8" operator="equal">
      <formula>1</formula>
    </cfRule>
  </conditionalFormatting>
  <conditionalFormatting sqref="I7">
    <cfRule type="cellIs" dxfId="5" priority="5" operator="equal">
      <formula>20</formula>
    </cfRule>
    <cfRule type="cellIs" dxfId="4" priority="6" operator="equal">
      <formula>1</formula>
    </cfRule>
  </conditionalFormatting>
  <conditionalFormatting sqref="I4:I6">
    <cfRule type="cellIs" dxfId="3" priority="3" operator="equal">
      <formula>20</formula>
    </cfRule>
    <cfRule type="cellIs" dxfId="2" priority="4" operator="equal">
      <formula>1</formula>
    </cfRule>
  </conditionalFormatting>
  <conditionalFormatting sqref="I12">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6"/>
  <sheetViews>
    <sheetView showGridLines="0" workbookViewId="0"/>
  </sheetViews>
  <sheetFormatPr defaultColWidth="13" defaultRowHeight="15.75"/>
  <cols>
    <col min="1" max="1" width="28.125" style="173" bestFit="1" customWidth="1"/>
    <col min="2" max="2" width="4.5" style="173" bestFit="1" customWidth="1"/>
    <col min="3" max="3" width="5.625" style="176" bestFit="1" customWidth="1"/>
    <col min="4" max="5" width="26.625" style="19" customWidth="1"/>
    <col min="6" max="6" width="1.75" style="173" bestFit="1" customWidth="1"/>
    <col min="7" max="7" width="6.375" style="19" bestFit="1" customWidth="1"/>
    <col min="8" max="16384" width="13" style="19"/>
  </cols>
  <sheetData>
    <row r="1" spans="1:7" ht="24" thickBot="1">
      <c r="A1" s="164" t="s">
        <v>79</v>
      </c>
      <c r="B1" s="164"/>
      <c r="C1" s="206"/>
      <c r="D1" s="164"/>
      <c r="E1" s="164"/>
    </row>
    <row r="2" spans="1:7" s="173" customFormat="1" ht="17.25" thickTop="1" thickBot="1">
      <c r="A2" s="207" t="s">
        <v>80</v>
      </c>
      <c r="B2" s="207" t="s">
        <v>7</v>
      </c>
      <c r="C2" s="208" t="s">
        <v>28</v>
      </c>
      <c r="D2" s="209" t="s">
        <v>81</v>
      </c>
      <c r="E2" s="210" t="s">
        <v>82</v>
      </c>
      <c r="G2" s="250" t="s">
        <v>121</v>
      </c>
    </row>
    <row r="3" spans="1:7">
      <c r="A3" s="211" t="s">
        <v>129</v>
      </c>
      <c r="B3" s="212">
        <v>1</v>
      </c>
      <c r="C3" s="213">
        <v>2</v>
      </c>
      <c r="D3" s="214"/>
      <c r="E3" s="215"/>
      <c r="F3" s="192"/>
      <c r="G3" s="17">
        <v>2</v>
      </c>
    </row>
    <row r="4" spans="1:7">
      <c r="A4" s="227" t="s">
        <v>159</v>
      </c>
      <c r="B4" s="212">
        <v>1</v>
      </c>
      <c r="C4" s="213">
        <v>1</v>
      </c>
      <c r="D4" s="286"/>
      <c r="E4" s="215"/>
      <c r="F4" s="192"/>
      <c r="G4" s="254">
        <v>1000</v>
      </c>
    </row>
    <row r="5" spans="1:7">
      <c r="A5" s="227" t="s">
        <v>203</v>
      </c>
      <c r="B5" s="212">
        <v>1</v>
      </c>
      <c r="C5" s="213"/>
      <c r="D5" s="286"/>
      <c r="E5" s="215"/>
      <c r="F5" s="192"/>
      <c r="G5" s="254"/>
    </row>
    <row r="6" spans="1:7">
      <c r="A6" s="227" t="s">
        <v>200</v>
      </c>
      <c r="B6" s="212">
        <v>1</v>
      </c>
      <c r="C6" s="213">
        <v>0</v>
      </c>
      <c r="D6" s="286"/>
      <c r="E6" s="215"/>
      <c r="F6" s="192"/>
      <c r="G6" s="254"/>
    </row>
    <row r="7" spans="1:7" ht="16.5" thickBot="1">
      <c r="A7" s="216" t="s">
        <v>131</v>
      </c>
      <c r="B7" s="11">
        <v>1</v>
      </c>
      <c r="C7" s="217">
        <v>0.5</v>
      </c>
      <c r="D7" s="218"/>
      <c r="E7" s="219"/>
      <c r="G7" s="18">
        <v>1</v>
      </c>
    </row>
    <row r="8" spans="1:7" ht="24.75" thickTop="1" thickBot="1">
      <c r="A8" s="164" t="s">
        <v>83</v>
      </c>
      <c r="B8" s="164"/>
      <c r="C8" s="220"/>
      <c r="D8" s="164"/>
      <c r="E8" s="221"/>
    </row>
    <row r="9" spans="1:7" ht="17.25" thickTop="1" thickBot="1">
      <c r="A9" s="207" t="s">
        <v>80</v>
      </c>
      <c r="B9" s="207" t="s">
        <v>7</v>
      </c>
      <c r="C9" s="208" t="s">
        <v>28</v>
      </c>
      <c r="D9" s="209" t="s">
        <v>81</v>
      </c>
      <c r="E9" s="210" t="s">
        <v>82</v>
      </c>
      <c r="G9" s="250" t="s">
        <v>121</v>
      </c>
    </row>
    <row r="10" spans="1:7">
      <c r="A10" s="222" t="s">
        <v>130</v>
      </c>
      <c r="B10" s="223">
        <v>1</v>
      </c>
      <c r="C10" s="224">
        <v>0</v>
      </c>
      <c r="D10" s="225"/>
      <c r="E10" s="226"/>
      <c r="F10" s="192"/>
      <c r="G10" s="17">
        <v>1</v>
      </c>
    </row>
    <row r="11" spans="1:7">
      <c r="A11" s="227" t="s">
        <v>163</v>
      </c>
      <c r="B11" s="223">
        <v>1</v>
      </c>
      <c r="C11" s="224">
        <v>1</v>
      </c>
      <c r="D11" s="225"/>
      <c r="E11" s="226"/>
      <c r="F11" s="192"/>
      <c r="G11" s="17">
        <v>110</v>
      </c>
    </row>
    <row r="12" spans="1:7">
      <c r="A12" s="227" t="s">
        <v>132</v>
      </c>
      <c r="B12" s="223">
        <v>1</v>
      </c>
      <c r="C12" s="213">
        <v>0.5</v>
      </c>
      <c r="D12" s="225"/>
      <c r="E12" s="226"/>
      <c r="F12" s="192"/>
      <c r="G12" s="17">
        <v>0</v>
      </c>
    </row>
    <row r="13" spans="1:7">
      <c r="A13" s="222" t="s">
        <v>173</v>
      </c>
      <c r="B13" s="223">
        <v>1</v>
      </c>
      <c r="C13" s="224">
        <v>3.5</v>
      </c>
      <c r="D13" s="228"/>
      <c r="E13" s="226"/>
      <c r="F13" s="192"/>
      <c r="G13" s="17">
        <v>3000</v>
      </c>
    </row>
    <row r="14" spans="1:7" ht="16.5" thickBot="1">
      <c r="A14" s="229" t="s">
        <v>174</v>
      </c>
      <c r="B14" s="11">
        <v>1</v>
      </c>
      <c r="C14" s="230">
        <v>0</v>
      </c>
      <c r="D14" s="251"/>
      <c r="E14" s="231"/>
      <c r="G14" s="174">
        <v>0</v>
      </c>
    </row>
    <row r="15" spans="1:7" ht="16.5" thickTop="1"/>
    <row r="16" spans="1:7">
      <c r="E16" s="248" t="s">
        <v>123</v>
      </c>
      <c r="F16" s="247"/>
      <c r="G16" s="249">
        <f>SUM(G3:G14,Martial!M3:M32)</f>
        <v>15213</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2013-04-30T13:47:22Z</cp:lastPrinted>
  <dcterms:created xsi:type="dcterms:W3CDTF">2000-10-24T15:39:59Z</dcterms:created>
  <dcterms:modified xsi:type="dcterms:W3CDTF">2014-07-24T16:04:57Z</dcterms:modified>
</cp:coreProperties>
</file>