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65" windowWidth="11910" windowHeight="10545" tabRatio="638"/>
  </bookViews>
  <sheets>
    <sheet name="Personal File" sheetId="4" r:id="rId1"/>
    <sheet name="Skills" sheetId="15" r:id="rId2"/>
    <sheet name="Solonor" sheetId="18" r:id="rId3"/>
    <sheet name="Spells" sheetId="26" r:id="rId4"/>
    <sheet name="Feats" sheetId="20" r:id="rId5"/>
    <sheet name="Martial" sheetId="6" r:id="rId6"/>
    <sheet name="Equipment" sheetId="19" r:id="rId7"/>
  </sheets>
  <definedNames>
    <definedName name="OLE_LINK1" localSheetId="4">Feats!#REF!</definedName>
    <definedName name="OLE_LINK1" localSheetId="3">Spells!#REF!</definedName>
    <definedName name="_xlnm.Print_Area" localSheetId="6">Equipment!#REF!</definedName>
    <definedName name="_xlnm.Print_Area" localSheetId="4">Feats!#REF!</definedName>
    <definedName name="_xlnm.Print_Area" localSheetId="5">Martial!#REF!</definedName>
    <definedName name="_xlnm.Print_Area" localSheetId="0">'Personal File'!$A$1:$H$17</definedName>
    <definedName name="_xlnm.Print_Area" localSheetId="1">Skills!$A$1:$K$28</definedName>
    <definedName name="_xlnm.Print_Area" localSheetId="2">Solonor!$A$1:$I$41</definedName>
    <definedName name="_xlnm.Print_Area" localSheetId="3">Spells!#REF!</definedName>
  </definedNames>
  <calcPr calcId="145621"/>
</workbook>
</file>

<file path=xl/calcChain.xml><?xml version="1.0" encoding="utf-8"?>
<calcChain xmlns="http://schemas.openxmlformats.org/spreadsheetml/2006/main">
  <c r="I7" i="6" l="1"/>
  <c r="J7" i="6" s="1"/>
  <c r="H7" i="6"/>
  <c r="H8" i="6"/>
  <c r="B7" i="4" l="1"/>
  <c r="B9" i="4" l="1"/>
  <c r="H11" i="26" l="1"/>
  <c r="E10" i="4"/>
  <c r="B8" i="4" l="1"/>
  <c r="B5" i="4" l="1"/>
  <c r="E43" i="15"/>
  <c r="I6" i="6" l="1"/>
  <c r="I7" i="26" l="1"/>
  <c r="G16" i="6" l="1"/>
  <c r="G15" i="6"/>
  <c r="G17" i="6"/>
  <c r="G18" i="6"/>
  <c r="H10" i="26" l="1"/>
  <c r="H25" i="15" l="1"/>
  <c r="G7" i="26" l="1"/>
  <c r="H7" i="26"/>
  <c r="J7" i="26"/>
  <c r="K7" i="26"/>
  <c r="L7" i="26"/>
  <c r="M7" i="26"/>
  <c r="N7" i="26"/>
  <c r="H12" i="26"/>
  <c r="H14" i="26"/>
  <c r="H15" i="26" s="1"/>
  <c r="B43" i="15" l="1"/>
  <c r="H41" i="15" l="1"/>
  <c r="H40" i="15"/>
  <c r="H39" i="15"/>
  <c r="H38" i="15"/>
  <c r="H37" i="15"/>
  <c r="H36" i="15"/>
  <c r="H35" i="15"/>
  <c r="H34" i="15"/>
  <c r="H33" i="15"/>
  <c r="H32" i="15"/>
  <c r="H31" i="15"/>
  <c r="H30" i="15"/>
  <c r="H29" i="15"/>
  <c r="H28" i="15"/>
  <c r="H26" i="15"/>
  <c r="H24" i="15"/>
  <c r="H23" i="15"/>
  <c r="H22" i="15"/>
  <c r="H21" i="15"/>
  <c r="H20" i="15"/>
  <c r="H19" i="15"/>
  <c r="H18" i="15"/>
  <c r="H17" i="15"/>
  <c r="H16" i="15"/>
  <c r="H15" i="15"/>
  <c r="H14" i="15"/>
  <c r="H13" i="15"/>
  <c r="H12" i="15"/>
  <c r="H11" i="15"/>
  <c r="H10" i="15"/>
  <c r="H9" i="15"/>
  <c r="H8" i="15"/>
  <c r="E8" i="4" l="1"/>
  <c r="I8" i="6" l="1"/>
  <c r="I3" i="6"/>
  <c r="H5" i="15" l="1"/>
  <c r="H4" i="15"/>
  <c r="H3" i="15"/>
  <c r="C12" i="4" l="1"/>
  <c r="C11" i="4"/>
  <c r="C10" i="4"/>
  <c r="D25" i="15" s="1"/>
  <c r="C9" i="4"/>
  <c r="D3" i="15" s="1"/>
  <c r="C8" i="4"/>
  <c r="C7" i="4"/>
  <c r="H3" i="6" s="1"/>
  <c r="H6" i="6" l="1"/>
  <c r="J6" i="6" s="1"/>
  <c r="B6" i="4"/>
  <c r="E11" i="4"/>
  <c r="E12" i="4" s="1"/>
  <c r="J8" i="6"/>
  <c r="E3" i="15"/>
  <c r="I3" i="15" s="1"/>
  <c r="G3" i="15"/>
  <c r="E25" i="15"/>
  <c r="G25" i="15"/>
  <c r="C15" i="26"/>
  <c r="C13" i="26"/>
  <c r="C8" i="26"/>
  <c r="C16" i="26"/>
  <c r="C14" i="26"/>
  <c r="C9" i="26"/>
  <c r="C7" i="26"/>
  <c r="C11" i="26"/>
  <c r="C6" i="26"/>
  <c r="C10" i="26"/>
  <c r="C12" i="26"/>
  <c r="C5" i="26"/>
  <c r="C3" i="26"/>
  <c r="C4" i="26"/>
  <c r="H13" i="26"/>
  <c r="D4" i="15"/>
  <c r="D5" i="15"/>
  <c r="H42" i="15"/>
  <c r="H27" i="15"/>
  <c r="H7" i="15"/>
  <c r="H6" i="15"/>
  <c r="I25" i="15" l="1"/>
  <c r="E5" i="15"/>
  <c r="G5" i="15"/>
  <c r="E4" i="15"/>
  <c r="G4" i="15"/>
  <c r="J3" i="6"/>
  <c r="I4" i="15" l="1"/>
  <c r="I5" i="15"/>
  <c r="E9" i="4"/>
  <c r="D24" i="15" l="1"/>
  <c r="E24" i="15" l="1"/>
  <c r="G24" i="15"/>
  <c r="D30" i="15"/>
  <c r="E30" i="15" l="1"/>
  <c r="G30" i="15"/>
  <c r="I24" i="15"/>
  <c r="D36" i="15"/>
  <c r="D19" i="15"/>
  <c r="D38" i="15"/>
  <c r="D35" i="15"/>
  <c r="D40" i="15"/>
  <c r="D37" i="15"/>
  <c r="D39" i="15"/>
  <c r="D32" i="15"/>
  <c r="D41" i="15"/>
  <c r="D28" i="15"/>
  <c r="D34" i="15"/>
  <c r="D14" i="15"/>
  <c r="D12" i="15"/>
  <c r="D42" i="15"/>
  <c r="D33" i="15"/>
  <c r="D31" i="15"/>
  <c r="D29" i="15"/>
  <c r="D27" i="15"/>
  <c r="D26" i="15"/>
  <c r="D23" i="15"/>
  <c r="D22" i="15"/>
  <c r="D21" i="15"/>
  <c r="D20" i="15"/>
  <c r="D18" i="15"/>
  <c r="D17" i="15"/>
  <c r="D16" i="15"/>
  <c r="D15" i="15"/>
  <c r="D13" i="15"/>
  <c r="D11" i="15"/>
  <c r="D10" i="15"/>
  <c r="D9" i="15"/>
  <c r="D8" i="15"/>
  <c r="D7" i="15"/>
  <c r="D6" i="15"/>
  <c r="E26" i="15" l="1"/>
  <c r="G26" i="15"/>
  <c r="E10" i="15"/>
  <c r="G10" i="15"/>
  <c r="E27" i="15"/>
  <c r="G27" i="15"/>
  <c r="E28" i="15"/>
  <c r="G28" i="15"/>
  <c r="I28" i="15" s="1"/>
  <c r="E11" i="15"/>
  <c r="G11" i="15"/>
  <c r="E17" i="15"/>
  <c r="G17" i="15"/>
  <c r="E22" i="15"/>
  <c r="G22" i="15"/>
  <c r="E29" i="15"/>
  <c r="I30" i="15" s="1"/>
  <c r="G29" i="15"/>
  <c r="I29" i="15" s="1"/>
  <c r="E12" i="15"/>
  <c r="G12" i="15"/>
  <c r="E41" i="15"/>
  <c r="G41" i="15"/>
  <c r="E40" i="15"/>
  <c r="G40" i="15"/>
  <c r="E36" i="15"/>
  <c r="G36" i="15"/>
  <c r="E15" i="15"/>
  <c r="I15" i="15" s="1"/>
  <c r="G15" i="15"/>
  <c r="E6" i="15"/>
  <c r="G6" i="15"/>
  <c r="I6" i="15" s="1"/>
  <c r="E21" i="15"/>
  <c r="G21" i="15"/>
  <c r="E42" i="15"/>
  <c r="G42" i="15"/>
  <c r="E7" i="15"/>
  <c r="I7" i="15" s="1"/>
  <c r="G7" i="15"/>
  <c r="E8" i="15"/>
  <c r="G8" i="15"/>
  <c r="E13" i="15"/>
  <c r="I14" i="15" s="1"/>
  <c r="G13" i="15"/>
  <c r="E18" i="15"/>
  <c r="G18" i="15"/>
  <c r="E23" i="15"/>
  <c r="I23" i="15" s="1"/>
  <c r="G23" i="15"/>
  <c r="E31" i="15"/>
  <c r="G31" i="15"/>
  <c r="E14" i="15"/>
  <c r="G14" i="15"/>
  <c r="E32" i="15"/>
  <c r="G32" i="15"/>
  <c r="E35" i="15"/>
  <c r="G35" i="15"/>
  <c r="E9" i="15"/>
  <c r="G9" i="15"/>
  <c r="E33" i="15"/>
  <c r="G33" i="15"/>
  <c r="I33" i="15" s="1"/>
  <c r="E34" i="15"/>
  <c r="I35" i="15" s="1"/>
  <c r="G34" i="15"/>
  <c r="E39" i="15"/>
  <c r="I40" i="15" s="1"/>
  <c r="G39" i="15"/>
  <c r="E38" i="15"/>
  <c r="G38" i="15"/>
  <c r="E20" i="15"/>
  <c r="I20" i="15" s="1"/>
  <c r="G20" i="15"/>
  <c r="E16" i="15"/>
  <c r="G16" i="15"/>
  <c r="E37" i="15"/>
  <c r="I37" i="15" s="1"/>
  <c r="G37" i="15"/>
  <c r="E19" i="15"/>
  <c r="G19" i="15"/>
  <c r="I11" i="15"/>
  <c r="I39" i="15"/>
  <c r="I13" i="15"/>
  <c r="I27" i="15"/>
  <c r="I19" i="15" l="1"/>
  <c r="I38" i="15"/>
  <c r="I9" i="15"/>
  <c r="I32" i="15"/>
  <c r="I31" i="15"/>
  <c r="I18" i="15"/>
  <c r="I8" i="15"/>
  <c r="I42" i="15"/>
  <c r="I36" i="15"/>
  <c r="I16" i="15"/>
  <c r="I34" i="15"/>
  <c r="I41" i="15"/>
  <c r="I17" i="15"/>
  <c r="I10" i="15"/>
  <c r="I22" i="15"/>
  <c r="I26" i="15"/>
  <c r="I21" i="15"/>
  <c r="I12" i="15"/>
</calcChain>
</file>

<file path=xl/comments1.xml><?xml version="1.0" encoding="utf-8"?>
<comments xmlns="http://schemas.openxmlformats.org/spreadsheetml/2006/main">
  <authors>
    <author>Alexis Álvarez</author>
  </authors>
  <commentList>
    <comment ref="C5" authorId="0">
      <text>
        <r>
          <rPr>
            <sz val="12"/>
            <color indexed="81"/>
            <rFont val="Times New Roman"/>
            <family val="1"/>
          </rPr>
          <t>+1</t>
        </r>
        <r>
          <rPr>
            <i/>
            <sz val="12"/>
            <color indexed="81"/>
            <rFont val="Times New Roman"/>
            <family val="1"/>
          </rPr>
          <t xml:space="preserve"> Small</t>
        </r>
      </text>
    </comment>
    <comment ref="B7" authorId="0">
      <text>
        <r>
          <rPr>
            <sz val="12"/>
            <color indexed="81"/>
            <rFont val="Times New Roman"/>
            <family val="1"/>
          </rPr>
          <t>-</t>
        </r>
        <r>
          <rPr>
            <i/>
            <sz val="12"/>
            <color indexed="81"/>
            <rFont val="Times New Roman"/>
            <family val="1"/>
          </rPr>
          <t>2 Small</t>
        </r>
      </text>
    </comment>
    <comment ref="E7" authorId="0">
      <text>
        <r>
          <rPr>
            <sz val="12"/>
            <color indexed="81"/>
            <rFont val="Times New Roman"/>
            <family val="1"/>
          </rPr>
          <t>See PHB 162</t>
        </r>
      </text>
    </comment>
    <comment ref="B8" authorId="0">
      <text>
        <r>
          <rPr>
            <sz val="12"/>
            <color indexed="81"/>
            <rFont val="Times New Roman"/>
            <family val="1"/>
          </rPr>
          <t xml:space="preserve">+ 4 </t>
        </r>
        <r>
          <rPr>
            <i/>
            <sz val="12"/>
            <color indexed="81"/>
            <rFont val="Times New Roman"/>
            <family val="1"/>
          </rPr>
          <t>cat’s grace
+2 Small</t>
        </r>
      </text>
    </comment>
    <comment ref="B9" authorId="0">
      <text>
        <r>
          <rPr>
            <i/>
            <sz val="12"/>
            <color indexed="81"/>
            <rFont val="Times New Roman"/>
            <family val="1"/>
          </rPr>
          <t>desiccation -1
Steal Breath:  -2</t>
        </r>
      </text>
    </comment>
    <comment ref="E9" authorId="0">
      <text>
        <r>
          <rPr>
            <sz val="12"/>
            <color indexed="81"/>
            <rFont val="Times New Roman"/>
            <family val="1"/>
          </rPr>
          <t>[(4 * 8 Cleric) * 75%] + (4 * 1 Con)</t>
        </r>
      </text>
    </comment>
  </commentList>
</comments>
</file>

<file path=xl/comments2.xml><?xml version="1.0" encoding="utf-8"?>
<comments xmlns="http://schemas.openxmlformats.org/spreadsheetml/2006/main">
  <authors>
    <author>Alexis Álvarez</author>
  </authors>
  <commentList>
    <comment ref="F26" authorId="0">
      <text>
        <r>
          <rPr>
            <sz val="12"/>
            <color indexed="81"/>
            <rFont val="Times New Roman"/>
            <family val="1"/>
          </rPr>
          <t>Elf bonus</t>
        </r>
      </text>
    </comment>
    <comment ref="F32" authorId="0">
      <text>
        <r>
          <rPr>
            <sz val="12"/>
            <color indexed="81"/>
            <rFont val="Times New Roman"/>
            <family val="1"/>
          </rPr>
          <t>Elf bonus</t>
        </r>
      </text>
    </comment>
    <comment ref="F37" authorId="0">
      <text>
        <r>
          <rPr>
            <sz val="12"/>
            <color indexed="81"/>
            <rFont val="Times New Roman"/>
            <family val="1"/>
          </rPr>
          <t>Elf bonus</t>
        </r>
      </text>
    </comment>
  </commentList>
</comments>
</file>

<file path=xl/comments3.xml><?xml version="1.0" encoding="utf-8"?>
<comments xmlns="http://schemas.openxmlformats.org/spreadsheetml/2006/main">
  <authors>
    <author>Alexis Álvarez</author>
  </authors>
  <commentList>
    <comment ref="E8" authorId="0">
      <text>
        <r>
          <rPr>
            <sz val="12"/>
            <color indexed="81"/>
            <rFont val="Times New Roman"/>
            <family val="1"/>
          </rPr>
          <t>Sulphur or phosphorous</t>
        </r>
      </text>
    </comment>
    <comment ref="E10" authorId="0">
      <text>
        <r>
          <rPr>
            <sz val="12"/>
            <color indexed="81"/>
            <rFont val="Times New Roman"/>
            <family val="1"/>
          </rPr>
          <t>Copper wire</t>
        </r>
      </text>
    </comment>
    <comment ref="E12" authorId="0">
      <text>
        <r>
          <rPr>
            <sz val="12"/>
            <color indexed="81"/>
            <rFont val="Times New Roman"/>
            <family val="1"/>
          </rPr>
          <t>Prism, lens, or monocle</t>
        </r>
      </text>
    </comment>
    <comment ref="E19" authorId="0">
      <text>
        <r>
          <rPr>
            <sz val="12"/>
            <color indexed="81"/>
            <rFont val="Times New Roman"/>
            <family val="1"/>
          </rPr>
          <t>Bacteria culture</t>
        </r>
      </text>
    </comment>
    <comment ref="E38" authorId="0">
      <text>
        <r>
          <rPr>
            <sz val="12"/>
            <color indexed="81"/>
            <rFont val="Times New Roman"/>
            <family val="1"/>
          </rPr>
          <t>Pinch of dirt</t>
        </r>
      </text>
    </comment>
    <comment ref="E39" authorId="0">
      <text>
        <r>
          <rPr>
            <sz val="12"/>
            <color indexed="81"/>
            <rFont val="Times New Roman"/>
            <family val="1"/>
          </rPr>
          <t>Imbued weapon</t>
        </r>
      </text>
    </comment>
    <comment ref="E44" authorId="0">
      <text>
        <r>
          <rPr>
            <sz val="12"/>
            <color indexed="81"/>
            <rFont val="Times New Roman"/>
            <family val="1"/>
          </rPr>
          <t>Parchment w/ holy text</t>
        </r>
      </text>
    </comment>
    <comment ref="E46" authorId="0">
      <text>
        <r>
          <rPr>
            <sz val="12"/>
            <color indexed="81"/>
            <rFont val="Times New Roman"/>
            <family val="1"/>
          </rPr>
          <t>Humanoid phalanges</t>
        </r>
      </text>
    </comment>
    <comment ref="E48" authorId="0">
      <text>
        <r>
          <rPr>
            <sz val="12"/>
            <color indexed="81"/>
            <rFont val="Times New Roman"/>
            <family val="1"/>
          </rPr>
          <t>piece of string &amp; bit of wood</t>
        </r>
      </text>
    </comment>
    <comment ref="E50" authorId="0">
      <text>
        <r>
          <rPr>
            <sz val="12"/>
            <color indexed="81"/>
            <rFont val="Times New Roman"/>
            <family val="1"/>
          </rPr>
          <t>Dumathoin symbol, crystal lens</t>
        </r>
      </text>
    </comment>
    <comment ref="E51" authorId="0">
      <text>
        <r>
          <rPr>
            <sz val="12"/>
            <color indexed="81"/>
            <rFont val="Times New Roman"/>
            <family val="1"/>
          </rPr>
          <t>Bait for said animal</t>
        </r>
      </text>
    </comment>
    <comment ref="E52" authorId="0">
      <text>
        <r>
          <rPr>
            <sz val="12"/>
            <color indexed="81"/>
            <rFont val="Times New Roman"/>
            <family val="1"/>
          </rPr>
          <t>25 gp of sticks and bones</t>
        </r>
      </text>
    </comment>
    <comment ref="E58" authorId="0">
      <text>
        <r>
          <rPr>
            <sz val="12"/>
            <color indexed="81"/>
            <rFont val="Times New Roman"/>
            <family val="1"/>
          </rPr>
          <t>Pinch of cat fur</t>
        </r>
      </text>
    </comment>
    <comment ref="E70" authorId="0">
      <text>
        <r>
          <rPr>
            <sz val="12"/>
            <color indexed="81"/>
            <rFont val="Times New Roman"/>
            <family val="1"/>
          </rPr>
          <t>Pendulum</t>
        </r>
      </text>
    </comment>
    <comment ref="E71" authorId="0">
      <text>
        <r>
          <rPr>
            <sz val="12"/>
            <color indexed="81"/>
            <rFont val="Times New Roman"/>
            <family val="1"/>
          </rPr>
          <t>Dumathoin symbol, salt, copper pieces</t>
        </r>
      </text>
    </comment>
    <comment ref="E79" authorId="0">
      <text>
        <r>
          <rPr>
            <sz val="12"/>
            <color indexed="81"/>
            <rFont val="Times New Roman"/>
            <family val="1"/>
          </rPr>
          <t>25 gp of sticks and bones</t>
        </r>
      </text>
    </comment>
    <comment ref="E81" authorId="0">
      <text/>
    </comment>
    <comment ref="E86" authorId="0">
      <text>
        <r>
          <rPr>
            <sz val="12"/>
            <color indexed="81"/>
            <rFont val="Times New Roman"/>
            <family val="1"/>
          </rPr>
          <t>A tiny bag, a small (not lit) candle, and a carved bone from any humanoid.</t>
        </r>
      </text>
    </comment>
    <comment ref="E90" authorId="0">
      <text>
        <r>
          <rPr>
            <sz val="12"/>
            <color indexed="81"/>
            <rFont val="Times New Roman"/>
            <family val="1"/>
          </rPr>
          <t>Black onyx gem</t>
        </r>
      </text>
    </comment>
    <comment ref="E95" authorId="0">
      <text>
        <r>
          <rPr>
            <sz val="12"/>
            <color indexed="81"/>
            <rFont val="Times New Roman"/>
            <family val="1"/>
          </rPr>
          <t>Phosphorous, sulfur, or other combustible powder</t>
        </r>
      </text>
    </comment>
    <comment ref="E107" authorId="0">
      <text/>
    </comment>
    <comment ref="E108" authorId="0">
      <text>
        <r>
          <rPr>
            <sz val="12"/>
            <color indexed="81"/>
            <rFont val="Times New Roman"/>
            <family val="1"/>
          </rPr>
          <t>Metal object with which to outline circle</t>
        </r>
      </text>
    </comment>
    <comment ref="E109" authorId="0">
      <text>
        <r>
          <rPr>
            <sz val="12"/>
            <color indexed="81"/>
            <rFont val="Times New Roman"/>
            <family val="1"/>
          </rPr>
          <t>Metal object with which to outline circle</t>
        </r>
      </text>
    </comment>
    <comment ref="E118" authorId="0">
      <text>
        <r>
          <rPr>
            <sz val="12"/>
            <color indexed="81"/>
            <rFont val="Times New Roman"/>
            <family val="1"/>
          </rPr>
          <t>powdered herring &amp; will-o'the-wisp essence</t>
        </r>
      </text>
    </comment>
  </commentList>
</comments>
</file>

<file path=xl/comments4.xml><?xml version="1.0" encoding="utf-8"?>
<comments xmlns="http://schemas.openxmlformats.org/spreadsheetml/2006/main">
  <authors>
    <author>Alexis Álvarez</author>
  </authors>
  <commentList>
    <comment ref="A2"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3"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C4" authorId="0">
      <text>
        <r>
          <rPr>
            <b/>
            <sz val="12"/>
            <color indexed="81"/>
            <rFont val="Times New Roman"/>
            <family val="1"/>
          </rPr>
          <t>Elf Domain Spells</t>
        </r>
        <r>
          <rPr>
            <sz val="12"/>
            <color indexed="81"/>
            <rFont val="Times New Roman"/>
            <family val="1"/>
          </rPr>
          <t xml:space="preserve">
1 True strike
2 Cat’s grace
3 Snare
4 Tree stride
5 Commune with nature
6 Find the path
7 Liveoak
8 Sunburst
9 Antipathy
FRCS 63</t>
        </r>
      </text>
    </comment>
    <comment ref="C5"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C6" authorId="0">
      <text>
        <r>
          <rPr>
            <b/>
            <sz val="12"/>
            <color indexed="81"/>
            <rFont val="Times New Roman"/>
            <family val="1"/>
          </rPr>
          <t>War Domain Spells</t>
        </r>
        <r>
          <rPr>
            <sz val="12"/>
            <color indexed="81"/>
            <rFont val="Times New Roman"/>
            <family val="1"/>
          </rPr>
          <t xml:space="preserve">
1 Magic Weapon: Weapon gains +1 bonus.
2 Spiritual Weapon: Magical weapon attacks on its own.
3 Magic Vestment: Armor or shield gains +1 enhancement per four levels.
4 Divine Power: You gain attack bonus, +6 to Str, and 1 hp/level.
5 Flame Strike: Smite foes with divine fire (1d6/level damage).
6 Blade Barrier: Wall of blades deals 1d6/level damage.
7 Power Word Blind: Blinds creature with 200 hp or less.
8 Power Word Stun: Stuns creature with 150 hp or less.
9 Power Word Kill: Kills creature with 100 hp or less.
PHB 189</t>
        </r>
      </text>
    </comment>
    <comment ref="C7"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List>
</comments>
</file>

<file path=xl/comments5.xml><?xml version="1.0" encoding="utf-8"?>
<comments xmlns="http://schemas.openxmlformats.org/spreadsheetml/2006/main">
  <authors>
    <author>Alexis Álvarez</author>
  </authors>
  <commentList>
    <comment ref="D10"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<sst xmlns="http://schemas.openxmlformats.org/spreadsheetml/2006/main" count="1198" uniqueCount="477">
  <si>
    <t>Race:</t>
  </si>
  <si>
    <t>Sex:</t>
  </si>
  <si>
    <t>Strength:</t>
  </si>
  <si>
    <t>Dexterity:</t>
  </si>
  <si>
    <t>Level</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</si>
  <si>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</si>
  <si>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</si>
  <si>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</si>
  <si>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</si>
  <si>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</si>
  <si>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</si>
  <si>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</si>
  <si>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</si>
  <si>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</si>
  <si>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</si>
  <si>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</si>
  <si>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</si>
  <si>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</si>
  <si>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</si>
  <si>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</si>
  <si>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</si>
  <si>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</si>
  <si>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</si>
  <si>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</si>
  <si>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</si>
  <si>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</si>
  <si>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Duration</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</si>
  <si>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</si>
  <si>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</si>
  <si>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</si>
  <si>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</si>
  <si>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</si>
  <si>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</si>
  <si>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</si>
  <si>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</si>
  <si>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</si>
  <si>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</si>
  <si>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</si>
  <si>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</si>
  <si>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</si>
  <si>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</si>
  <si>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</si>
  <si>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</si>
  <si>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</si>
  <si>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</si>
  <si>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</si>
  <si>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</si>
  <si>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</si>
  <si>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</si>
  <si>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</si>
  <si>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</si>
  <si>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</si>
  <si>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</si>
  <si>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</si>
  <si>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</si>
  <si>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</si>
  <si>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</si>
  <si>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</si>
  <si>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</si>
  <si>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</si>
  <si>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</si>
  <si>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</si>
  <si>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</si>
  <si>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</si>
  <si>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</si>
  <si>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</si>
  <si>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</si>
  <si>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</si>
  <si>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</si>
  <si>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</si>
  <si>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</si>
  <si>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</si>
  <si>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Range</t>
  </si>
  <si>
    <t>Fortitude</t>
  </si>
  <si>
    <t>Reflex</t>
  </si>
  <si>
    <t>Will</t>
  </si>
  <si>
    <t>Armor &amp; Shield</t>
  </si>
  <si>
    <t>Missiles</t>
  </si>
  <si>
    <t>Abjuration</t>
  </si>
  <si>
    <t>Touch</t>
  </si>
  <si>
    <t>1 minute</t>
  </si>
  <si>
    <t>Universal</t>
  </si>
  <si>
    <t>1 min/lvl</t>
  </si>
  <si>
    <t>Instant</t>
  </si>
  <si>
    <t>Personal</t>
  </si>
  <si>
    <t>10 min/lvl</t>
  </si>
  <si>
    <t>Conjuration</t>
  </si>
  <si>
    <t>1 rnd/lvl</t>
  </si>
  <si>
    <t>Evocation</t>
  </si>
  <si>
    <t>Lb. Capacity:</t>
  </si>
  <si>
    <t>Lb. Carried:</t>
  </si>
  <si>
    <t>Base Speed:</t>
  </si>
  <si>
    <t>Spell</t>
  </si>
  <si>
    <t>Cast?</t>
  </si>
  <si>
    <t>¨</t>
  </si>
  <si>
    <t>Languages</t>
  </si>
  <si>
    <t>School</t>
  </si>
  <si>
    <t>60’</t>
  </si>
  <si>
    <t>10’</t>
  </si>
  <si>
    <t>Equipment Worn</t>
  </si>
  <si>
    <t>Item</t>
  </si>
  <si>
    <t>Effects/</t>
  </si>
  <si>
    <t>Notes</t>
  </si>
  <si>
    <t>Equipment Carried</t>
  </si>
  <si>
    <t>Check</t>
  </si>
  <si>
    <t>Arcane</t>
  </si>
  <si>
    <t>Speed</t>
  </si>
  <si>
    <t>25’ + 2½’/lvl</t>
  </si>
  <si>
    <t>Prepared Spells</t>
  </si>
  <si>
    <t>Speak Language</t>
  </si>
  <si>
    <t>Divination</t>
  </si>
  <si>
    <t>Cure Light Wounds</t>
  </si>
  <si>
    <t>1d8 + 5 HP</t>
  </si>
  <si>
    <t>Endure Elements</t>
  </si>
  <si>
    <t>24 hours</t>
  </si>
  <si>
    <t>Element (5)</t>
  </si>
  <si>
    <t>Obscuring Mist</t>
  </si>
  <si>
    <t>1 day/lvl</t>
  </si>
  <si>
    <t>Speak with Animals</t>
  </si>
  <si>
    <t>30’ radius</t>
  </si>
  <si>
    <t>400’ + 40’/lvl</t>
  </si>
  <si>
    <t>Longstrider</t>
  </si>
  <si>
    <t>Sleight of Hand</t>
  </si>
  <si>
    <t>Survival</t>
  </si>
  <si>
    <t>Craft:  (type)</t>
  </si>
  <si>
    <t>Attack Bonus:</t>
  </si>
  <si>
    <t>Class Features</t>
  </si>
  <si>
    <t>Touch AC:</t>
  </si>
  <si>
    <t>DC</t>
  </si>
  <si>
    <t>Weapon Proficiencies</t>
  </si>
  <si>
    <t>Shields (not tower)</t>
  </si>
  <si>
    <t>Atk</t>
  </si>
  <si>
    <t>Components</t>
  </si>
  <si>
    <t>Casting</t>
  </si>
  <si>
    <t>V S</t>
  </si>
  <si>
    <t>1 SA</t>
  </si>
  <si>
    <t>1 hr/lvl</t>
  </si>
  <si>
    <t>V S DF</t>
  </si>
  <si>
    <t>PHB 218</t>
  </si>
  <si>
    <t>PHB 220</t>
  </si>
  <si>
    <t>PHB 227</t>
  </si>
  <si>
    <t>PHB 241</t>
  </si>
  <si>
    <t>V S M</t>
  </si>
  <si>
    <t>PHB 249</t>
  </si>
  <si>
    <t>PHB 278</t>
  </si>
  <si>
    <t>PHB 281</t>
  </si>
  <si>
    <t>Animal Messenger</t>
  </si>
  <si>
    <t>Target’s Int. must be &lt; 3</t>
  </si>
  <si>
    <t>PHB 203</t>
  </si>
  <si>
    <t>Bull’s Strength</t>
  </si>
  <si>
    <t>V S M/DF</t>
  </si>
  <si>
    <t>Delay Poison</t>
  </si>
  <si>
    <t>100’ + 10’/lvl</t>
  </si>
  <si>
    <t>Lesser Restoration</t>
  </si>
  <si>
    <t>Restores attribute pts.</t>
  </si>
  <si>
    <t>PHB 283</t>
  </si>
  <si>
    <t>PHB 303</t>
  </si>
  <si>
    <t>Contagion</t>
  </si>
  <si>
    <t>PHB 213</t>
  </si>
  <si>
    <t>Cure Moderate Wounds</t>
  </si>
  <si>
    <t>Daylight</t>
  </si>
  <si>
    <t>Meld into Stone</t>
  </si>
  <si>
    <t>PHB 252</t>
  </si>
  <si>
    <t>Remove Disease</t>
  </si>
  <si>
    <t>Does not prevent reinfection</t>
  </si>
  <si>
    <t>special</t>
  </si>
  <si>
    <t>Speak with Plants</t>
  </si>
  <si>
    <t>PHB 282</t>
  </si>
  <si>
    <t>Stone Shape</t>
  </si>
  <si>
    <t>PHB 284</t>
  </si>
  <si>
    <t>Water Breathing</t>
  </si>
  <si>
    <t>2 hrs/lvl</t>
  </si>
  <si>
    <t>PHB 300</t>
  </si>
  <si>
    <t>Wind Wall</t>
  </si>
  <si>
    <t>Cure Serious Wounds</t>
  </si>
  <si>
    <t>Dispel Magic</t>
  </si>
  <si>
    <t>PHB 223</t>
  </si>
  <si>
    <t>PHB 235</t>
  </si>
  <si>
    <t>PHB 271</t>
  </si>
  <si>
    <t>Body Ward</t>
  </si>
  <si>
    <t>Complete Champion 117</t>
  </si>
  <si>
    <t>Divine Presence</t>
  </si>
  <si>
    <t>Complete Champion 119</t>
  </si>
  <si>
    <t>1 FR</t>
  </si>
  <si>
    <t>Complete Champion 122</t>
  </si>
  <si>
    <t>PHB 198</t>
  </si>
  <si>
    <t>V S F</t>
  </si>
  <si>
    <t>V</t>
  </si>
  <si>
    <t>10 minutes</t>
  </si>
  <si>
    <t>PHB 233</t>
  </si>
  <si>
    <t>1 round</t>
  </si>
  <si>
    <t>PHB 243</t>
  </si>
  <si>
    <t>PHB 269</t>
  </si>
  <si>
    <t>PHB 270</t>
  </si>
  <si>
    <t>1 hour</t>
  </si>
  <si>
    <t>PHB 274</t>
  </si>
  <si>
    <t>Create Water</t>
  </si>
  <si>
    <t>Detect Poison</t>
  </si>
  <si>
    <t>Light</t>
  </si>
  <si>
    <t>10 min.</t>
  </si>
  <si>
    <t>2 gallons/level</t>
  </si>
  <si>
    <t>Cure Minor Wounds</t>
  </si>
  <si>
    <t>1 HP</t>
  </si>
  <si>
    <t>Detect Magic</t>
  </si>
  <si>
    <t>Guidance</t>
  </si>
  <si>
    <t>Mending</t>
  </si>
  <si>
    <t>Read Magic</t>
  </si>
  <si>
    <t>Resistance</t>
  </si>
  <si>
    <t>V M</t>
  </si>
  <si>
    <t>Permanent</t>
  </si>
  <si>
    <t>PHB 217</t>
  </si>
  <si>
    <t>PHB 297</t>
  </si>
  <si>
    <t>1st</t>
  </si>
  <si>
    <t>2nd</t>
  </si>
  <si>
    <t>3rd</t>
  </si>
  <si>
    <t>4th</t>
  </si>
  <si>
    <t>5th</t>
  </si>
  <si>
    <t>6th</t>
  </si>
  <si>
    <t>PHB 219</t>
  </si>
  <si>
    <t>PHB 253</t>
  </si>
  <si>
    <t>Spells per Day</t>
  </si>
  <si>
    <t>Spell Level</t>
  </si>
  <si>
    <t>0th</t>
  </si>
  <si>
    <t>7th</t>
  </si>
  <si>
    <t>Wisdom Bonus</t>
  </si>
  <si>
    <t>Total Divine</t>
  </si>
  <si>
    <t>Feats</t>
  </si>
  <si>
    <t>Endurance</t>
  </si>
  <si>
    <t>Roll</t>
  </si>
  <si>
    <t>Skill/Save</t>
  </si>
  <si>
    <t>Actual Speed:</t>
  </si>
  <si>
    <t>30’</t>
  </si>
  <si>
    <t>50’</t>
  </si>
  <si>
    <t>1’ cu./caster level</t>
  </si>
  <si>
    <t>30’ radius, PHB 258</t>
  </si>
  <si>
    <t>FF AC:</t>
  </si>
  <si>
    <t>Light &amp; Medium Armor</t>
  </si>
  <si>
    <t>Chaotic Good</t>
  </si>
  <si>
    <t>Cleric Spells</t>
  </si>
  <si>
    <t>cleric 1</t>
  </si>
  <si>
    <t>Cleric</t>
  </si>
  <si>
    <t>Aid</t>
  </si>
  <si>
    <t>Shield of Faith</t>
  </si>
  <si>
    <t>Domain</t>
  </si>
  <si>
    <t xml:space="preserve"> to attack</t>
  </si>
  <si>
    <t>Necromancy</t>
  </si>
  <si>
    <t>20’ radius</t>
  </si>
  <si>
    <t>Transmutation</t>
  </si>
  <si>
    <t>Message</t>
  </si>
  <si>
    <t>Purify Food &amp; Drink</t>
  </si>
  <si>
    <t xml:space="preserve"> all saves</t>
  </si>
  <si>
    <t>0’</t>
  </si>
  <si>
    <t>Complete Champion 128</t>
  </si>
  <si>
    <t>+/-1 Att. &amp; vs Fear</t>
  </si>
  <si>
    <t>1d4 rnds</t>
  </si>
  <si>
    <t>-2 Morale penalty</t>
  </si>
  <si>
    <t>Command</t>
  </si>
  <si>
    <t>Single word command, PHB 211</t>
  </si>
  <si>
    <t>Comprehend Lang.</t>
  </si>
  <si>
    <t>PHB 212</t>
  </si>
  <si>
    <t>Curse Water</t>
  </si>
  <si>
    <t>Deathwatch</t>
  </si>
  <si>
    <t>PHB 218 - 219</t>
  </si>
  <si>
    <t>Detect Law</t>
  </si>
  <si>
    <t>Detect Secret Doors</t>
  </si>
  <si>
    <t>Detect Undead</t>
  </si>
  <si>
    <t>Divine Favor</t>
  </si>
  <si>
    <t xml:space="preserve"> Luck bonus / 3 levels</t>
  </si>
  <si>
    <t>Doom</t>
  </si>
  <si>
    <t>PHB 225</t>
  </si>
  <si>
    <t>Entropic Shield</t>
  </si>
  <si>
    <t>+20% avoid ranged attacks</t>
  </si>
  <si>
    <t>Erase</t>
  </si>
  <si>
    <t>Identify</t>
  </si>
  <si>
    <t>Impede</t>
  </si>
  <si>
    <t>Enchantment</t>
  </si>
  <si>
    <t>1 hour/lvl</t>
  </si>
  <si>
    <t>Magic Weapon</t>
  </si>
  <si>
    <t>V S F/DF</t>
  </si>
  <si>
    <t xml:space="preserve"> enhancement</t>
  </si>
  <si>
    <t>+2 defl. &amp; resist.; PHB 266</t>
  </si>
  <si>
    <t>Protection from Law</t>
  </si>
  <si>
    <t>Sanctuary</t>
  </si>
  <si>
    <t>+2 to deflect /lvl. (5 max)</t>
  </si>
  <si>
    <t>Summon Monster I</t>
  </si>
  <si>
    <t>1 1st-level monster, p. 258</t>
  </si>
  <si>
    <t>Summon Undead I</t>
  </si>
  <si>
    <t>Libris Mortis 71</t>
  </si>
  <si>
    <t>Unseen Servant</t>
  </si>
  <si>
    <t xml:space="preserve"> Att. &amp; vs Fear + 1d8 temp HP</t>
  </si>
  <si>
    <t>Analyze Portal</t>
  </si>
  <si>
    <t>FRC 66</t>
  </si>
  <si>
    <t>Augury/Oracle</t>
  </si>
  <si>
    <t>Bone oracle is most revealing</t>
  </si>
  <si>
    <t>Bewildering Substitution</t>
  </si>
  <si>
    <t>Illusion</t>
  </si>
  <si>
    <t>Complete Champion 116</t>
  </si>
  <si>
    <t>Bewildering Visions</t>
  </si>
  <si>
    <t>1d4 Str. bonus</t>
  </si>
  <si>
    <t>Calm Emotions</t>
  </si>
  <si>
    <t>Requires concentration</t>
  </si>
  <si>
    <t>Conduit of Life</t>
  </si>
  <si>
    <t>Complete Champion 118</t>
  </si>
  <si>
    <t>Darkness</t>
  </si>
  <si>
    <t>V M/DF</t>
  </si>
  <si>
    <t>Death Knell</t>
  </si>
  <si>
    <t>Desecrate</t>
  </si>
  <si>
    <t>Detect Thoughts</t>
  </si>
  <si>
    <t>1d4 Con. bonus</t>
  </si>
  <si>
    <t>Enthrall</t>
  </si>
  <si>
    <t>like 2.0 Friends</t>
  </si>
  <si>
    <t>Execration</t>
  </si>
  <si>
    <t>Complete Champion 120</t>
  </si>
  <si>
    <t>Find Traps</t>
  </si>
  <si>
    <t>Search skill as rogue</t>
  </si>
  <si>
    <t>Fox’s Cunning</t>
  </si>
  <si>
    <t>Gentle Repose</t>
  </si>
  <si>
    <t>Hold Person</t>
  </si>
  <si>
    <t>2d8 + 8 HP</t>
  </si>
  <si>
    <t>Lore of the Gods</t>
  </si>
  <si>
    <t>Complete Champion 124</t>
  </si>
  <si>
    <t>Make Whole</t>
  </si>
  <si>
    <t>PHB 252 and Mending (253)</t>
  </si>
  <si>
    <t>Remove Paralysis</t>
  </si>
  <si>
    <t>Shatter</t>
  </si>
  <si>
    <t>Shield Other</t>
  </si>
  <si>
    <t>Silence</t>
  </si>
  <si>
    <t>15’ radius</t>
  </si>
  <si>
    <t>Sound Burst</t>
  </si>
  <si>
    <t>1d8 + stun, PHB 281</t>
  </si>
  <si>
    <t>Spiritual Weapon</t>
  </si>
  <si>
    <t>Substitute Domain</t>
  </si>
  <si>
    <t>Summon Monster II</t>
  </si>
  <si>
    <t>1 2nd-l., or 1d3 1st-l., p. 287</t>
  </si>
  <si>
    <t>Summon Undead II</t>
  </si>
  <si>
    <t>Turn Anathema</t>
  </si>
  <si>
    <t>Complete Champion 129</t>
  </si>
  <si>
    <t>Undetectable Alignment</t>
  </si>
  <si>
    <t>Zone of Truth</t>
  </si>
  <si>
    <t>V S/DF</t>
  </si>
  <si>
    <t>Animate Dead</t>
  </si>
  <si>
    <t>Bestow Curse</t>
  </si>
  <si>
    <t>Bolster Aura</t>
  </si>
  <si>
    <t>Clairaudience/Clairvoyance</t>
  </si>
  <si>
    <t>Continual Flame</t>
  </si>
  <si>
    <t>Torch-equivalent, no heat</t>
  </si>
  <si>
    <t>Create Food &amp; Water</t>
  </si>
  <si>
    <t>3 humans/day sustained</t>
  </si>
  <si>
    <t>60’ radius</t>
  </si>
  <si>
    <t>Deeper Darkness</t>
  </si>
  <si>
    <t>Deific Bastion</t>
  </si>
  <si>
    <t>Footsteps of the Divine</t>
  </si>
  <si>
    <t>Glyph of Warding</t>
  </si>
  <si>
    <t>Discharge</t>
  </si>
  <si>
    <t>1d4 monstrous scorpions</t>
  </si>
  <si>
    <t>Illusory Script</t>
  </si>
  <si>
    <t>3d8 + 8 HP</t>
  </si>
  <si>
    <t>Invisibility Purge</t>
  </si>
  <si>
    <t>6’/lvl</t>
  </si>
  <si>
    <t>Light of Wisdom</t>
  </si>
  <si>
    <t>Locate Object</t>
  </si>
  <si>
    <t>M</t>
  </si>
  <si>
    <t>10’ radius</t>
  </si>
  <si>
    <t>Magic Circle v Law</t>
  </si>
  <si>
    <t>Magic Vestment</t>
  </si>
  <si>
    <t>Obscure Object</t>
  </si>
  <si>
    <t>8 hours</t>
  </si>
  <si>
    <t>Hides from magical divination</t>
  </si>
  <si>
    <t>Prayer</t>
  </si>
  <si>
    <t>+/-1 attack, damage, saves, skills</t>
  </si>
  <si>
    <t>Rem. Blind/Deafness</t>
  </si>
  <si>
    <t>Remove Curse</t>
  </si>
  <si>
    <t>Searing Light</t>
  </si>
  <si>
    <t>1d8/2 lvls., PHB 275</t>
  </si>
  <si>
    <t>Secret Page</t>
  </si>
  <si>
    <t>PHB 275</t>
  </si>
  <si>
    <t>Speak with Dead</t>
  </si>
  <si>
    <t>Subdue Aura</t>
  </si>
  <si>
    <t>Summon Monster III</t>
  </si>
  <si>
    <t>1 3rd-l., 1d3 2nd-l., 1d4 1st</t>
  </si>
  <si>
    <t>Tongues</t>
  </si>
  <si>
    <t>PHB 294</t>
  </si>
  <si>
    <t>Water Walk</t>
  </si>
  <si>
    <t>3’ thick</t>
  </si>
  <si>
    <t>Does not Cure damage</t>
  </si>
  <si>
    <t>Detect Evil</t>
  </si>
  <si>
    <t>Protection from Evil</t>
  </si>
  <si>
    <t>Magic Circle v Evil</t>
  </si>
  <si>
    <t>Domain Powers</t>
  </si>
  <si>
    <t>Knowledge:  Religion</t>
  </si>
  <si>
    <t>Summon Holy Symbol</t>
  </si>
  <si>
    <t>1d20 Roll</t>
  </si>
  <si>
    <t>2d6 Roll</t>
  </si>
  <si>
    <t>Turns/Day</t>
  </si>
  <si>
    <t>Turn Check</t>
  </si>
  <si>
    <t>Turn Dmg.</t>
  </si>
  <si>
    <t>Turns Used</t>
  </si>
  <si>
    <t>Max HD Turned</t>
  </si>
  <si>
    <t>Suggestion</t>
  </si>
  <si>
    <t>Domain Spell</t>
  </si>
  <si>
    <t>Jadin</t>
  </si>
  <si>
    <t>Snow Elf</t>
  </si>
  <si>
    <t>1st:  Precise Shot</t>
  </si>
  <si>
    <t>Domain:  Elf</t>
  </si>
  <si>
    <t>Weapon Focus:  Longbow</t>
  </si>
  <si>
    <t>Knowledge:  Arcana</t>
  </si>
  <si>
    <t>Blessed Aim</t>
  </si>
  <si>
    <t>True Strike</t>
  </si>
  <si>
    <t>Arrows</t>
  </si>
  <si>
    <t>Holy Symbol of Solonor Thelandira</t>
  </si>
  <si>
    <t>Cleric’s Vestments</t>
  </si>
  <si>
    <t>six</t>
  </si>
  <si>
    <t>Turn Undead</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</si>
  <si>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</si>
  <si>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Spells Granted by Solonor Thelandira</t>
  </si>
  <si>
    <t>Point Blank Shot</t>
  </si>
  <si>
    <t>Longbow (from War domain)</t>
  </si>
  <si>
    <t>War</t>
  </si>
  <si>
    <t>V F</t>
  </si>
  <si>
    <t>PHB 296</t>
  </si>
  <si>
    <t>Elf</t>
  </si>
  <si>
    <t>Cat’s Grace</t>
  </si>
  <si>
    <t>+4 to Dex, PHB 208</t>
  </si>
  <si>
    <t>Snare</t>
  </si>
  <si>
    <t>PHB 280</t>
  </si>
  <si>
    <t>+2 versus Enchantments</t>
  </si>
  <si>
    <t>Racial Abilities</t>
  </si>
  <si>
    <t>Immunity to Sleep</t>
  </si>
  <si>
    <t>Low-light Vision</t>
  </si>
  <si>
    <t>2</t>
  </si>
  <si>
    <t>1d8</t>
  </si>
  <si>
    <t>x3</t>
  </si>
  <si>
    <t>110’</t>
  </si>
  <si>
    <t>Male</t>
  </si>
  <si>
    <t>Domain:  War</t>
  </si>
  <si>
    <t>Common, Elven, Dwarven</t>
  </si>
  <si>
    <t>Perform:  [type]</t>
  </si>
  <si>
    <t>Profession:  [type]</t>
  </si>
  <si>
    <t>cleric 2</t>
  </si>
  <si>
    <t>Blunt Arrows</t>
  </si>
  <si>
    <t>Races of the Wild</t>
  </si>
  <si>
    <t>Serpent’s Tongue Arrows</t>
  </si>
  <si>
    <t>Dragon’s Breath Arrows</t>
  </si>
  <si>
    <t>Backpack</t>
  </si>
  <si>
    <t>Waterskin</t>
  </si>
  <si>
    <t>Sacks</t>
  </si>
  <si>
    <t>Flask</t>
  </si>
  <si>
    <t>Bless</t>
  </si>
  <si>
    <t>Guiding Light</t>
  </si>
  <si>
    <t>Ebon Eyes</t>
  </si>
  <si>
    <t>Night Shield</t>
  </si>
  <si>
    <t>Sign</t>
  </si>
  <si>
    <t>Light of Lunia</t>
  </si>
  <si>
    <t>Scrolls and Potions</t>
  </si>
  <si>
    <t>CLev</t>
  </si>
  <si>
    <t>Potion of Cure Light Wounds</t>
  </si>
  <si>
    <t>cleric 3</t>
  </si>
  <si>
    <t>3rd:  Rapid Shot</t>
  </si>
  <si>
    <t>Turning Undead</t>
  </si>
  <si>
    <t>1</t>
  </si>
  <si>
    <t>Mithral Shirt</t>
  </si>
  <si>
    <t>+2</t>
  </si>
  <si>
    <t>MW Composite Longbow Str +2</t>
  </si>
  <si>
    <t>cleric 4</t>
  </si>
  <si>
    <t>Little</t>
  </si>
  <si>
    <t>NPC</t>
  </si>
  <si>
    <t>Rapid Shot</t>
  </si>
  <si>
    <t>-</t>
  </si>
  <si>
    <t>Initiative:</t>
  </si>
  <si>
    <t>Grapple</t>
  </si>
  <si>
    <t>Nightshield</t>
  </si>
  <si>
    <t>þ</t>
  </si>
  <si>
    <t>Spiritual Longbow</t>
  </si>
  <si>
    <t>1d8+</t>
  </si>
  <si>
    <t>MAGIC WEAPON BONUS +1</t>
  </si>
  <si>
    <t>+1 within 30’</t>
  </si>
  <si>
    <t>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</si>
</sst>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5">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3"/>
      <name val="Wingdings"/>
      <charset val="2"/>
    </font>
    <font>
      <i/>
      <sz val="12"/>
      <color indexed="42"/>
      <name val="Times New Roman"/>
      <family val="1"/>
    </font>
    <font>
      <i/>
      <sz val="22"/>
      <color indexed="11"/>
      <name val="Times New Roman"/>
      <family val="1"/>
    </font>
    <font>
      <i/>
      <sz val="22"/>
      <color rgb="FF00FF00"/>
      <name val="Times New Roman"/>
      <family val="1"/>
    </font>
    <font>
      <sz val="10"/>
      <name val="Arial"/>
      <family val="2"/>
    </font>
    <font>
      <i/>
      <sz val="18"/>
      <color indexed="12"/>
      <name val="Times New Roman"/>
      <family val="1"/>
    </font>
    <font>
      <b/>
      <sz val="12"/>
      <color theme="0"/>
      <name val="Times New Roman"/>
      <family val="1"/>
    </font>
    <font>
      <sz val="12"/>
      <name val="Times New Roman"/>
      <family val="1"/>
      <charset val="1"/>
    </font>
    <font>
      <b/>
      <sz val="13"/>
      <color rgb="FF00CC00"/>
      <name val="Times New Roman"/>
      <family val="1"/>
    </font>
    <font>
      <sz val="13"/>
      <color rgb="FFFFC000"/>
      <name val="Times New Roman"/>
      <family val="1"/>
    </font>
    <font>
      <b/>
      <sz val="12"/>
      <color indexed="8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b/>
      <sz val="13"/>
      <color rgb="FF00B050"/>
      <name val="Times New Roman"/>
      <family val="1"/>
    </font>
    <font>
      <i/>
      <sz val="18"/>
      <color indexed="53"/>
      <name val="Times New Roman"/>
      <family val="1"/>
    </font>
    <font>
      <i/>
      <sz val="18"/>
      <color indexed="10"/>
      <name val="Times New Roman"/>
      <family val="1"/>
    </font>
    <font>
      <i/>
      <sz val="18"/>
      <color indexed="57"/>
      <name val="Times New Roman"/>
      <family val="1"/>
    </font>
    <font>
      <i/>
      <sz val="18"/>
      <color rgb="FF0000FF"/>
      <name val="Times New Roman"/>
      <family val="1"/>
    </font>
    <font>
      <sz val="13"/>
      <color rgb="FF0000FF"/>
      <name val="Times New Roman"/>
      <family val="1"/>
    </font>
    <font>
      <b/>
      <i/>
      <sz val="16"/>
      <color theme="0"/>
      <name val="Times New Roman"/>
      <family val="1"/>
    </font>
    <font>
      <b/>
      <sz val="12"/>
      <color rgb="FF0000FF"/>
      <name val="Times New Roman"/>
      <family val="1"/>
    </font>
    <font>
      <sz val="12"/>
      <color rgb="FF0000FF"/>
      <name val="Times New Roman"/>
      <family val="1"/>
    </font>
    <font>
      <sz val="13"/>
      <color rgb="FFFF0000"/>
      <name val="Times New Roman"/>
      <family val="1"/>
    </font>
    <font>
      <i/>
      <sz val="14"/>
      <color indexed="17"/>
      <name val="Times New Roman"/>
      <family val="1"/>
    </font>
    <font>
      <b/>
      <i/>
      <sz val="13"/>
      <name val="Times New Roman"/>
      <family val="1"/>
    </font>
    <font>
      <i/>
      <sz val="12"/>
      <color indexed="81"/>
      <name val="Times New Roman"/>
      <family val="1"/>
    </font>
  </fonts>
  <fills count="21">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22"/>
        <bgColor indexed="55"/>
      </patternFill>
    </fill>
    <fill>
      <patternFill patternType="solid">
        <fgColor indexed="65"/>
        <bgColor indexed="64"/>
      </patternFill>
    </fill>
    <fill>
      <patternFill patternType="solid">
        <fgColor indexed="9"/>
        <bgColor indexed="55"/>
      </patternFill>
    </fill>
    <fill>
      <patternFill patternType="solid">
        <fgColor indexed="42"/>
        <bgColor indexed="64"/>
      </patternFill>
    </fill>
    <fill>
      <patternFill patternType="solid">
        <fgColor indexed="11"/>
        <bgColor indexed="64"/>
      </patternFill>
    </fill>
    <fill>
      <patternFill patternType="solid">
        <fgColor rgb="FFCCFFCC"/>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7030A0"/>
        <bgColor indexed="64"/>
      </patternFill>
    </fill>
    <fill>
      <patternFill patternType="solid">
        <fgColor rgb="FF0000FF"/>
        <bgColor indexed="64"/>
      </patternFill>
    </fill>
    <fill>
      <patternFill patternType="solid">
        <fgColor indexed="12"/>
        <bgColor indexed="64"/>
      </patternFill>
    </fill>
    <fill>
      <patternFill patternType="solid">
        <fgColor rgb="FF66FF33"/>
        <bgColor indexed="64"/>
      </patternFill>
    </fill>
    <fill>
      <patternFill patternType="solid">
        <fgColor theme="0" tint="-0.249977111117893"/>
        <bgColor indexed="55"/>
      </patternFill>
    </fill>
    <fill>
      <patternFill patternType="solid">
        <fgColor rgb="FFFFFF00"/>
        <bgColor indexed="64"/>
      </patternFill>
    </fill>
    <fill>
      <patternFill patternType="solid">
        <fgColor theme="7" tint="0.39997558519241921"/>
        <bgColor indexed="64"/>
      </patternFill>
    </fill>
  </fills>
  <borders count="131">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right style="hair">
        <color indexed="64"/>
      </right>
      <top style="hair">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double">
        <color indexed="64"/>
      </top>
      <bottom style="hair">
        <color indexed="64"/>
      </bottom>
      <diagonal/>
    </border>
    <border>
      <left/>
      <right style="hair">
        <color indexed="64"/>
      </right>
      <top style="hair">
        <color indexed="64"/>
      </top>
      <bottom style="double">
        <color indexed="64"/>
      </bottom>
      <diagonal/>
    </border>
    <border>
      <left style="double">
        <color indexed="64"/>
      </left>
      <right/>
      <top style="double">
        <color indexed="64"/>
      </top>
      <bottom style="thick">
        <color theme="9" tint="-0.499984740745262"/>
      </bottom>
      <diagonal/>
    </border>
    <border>
      <left/>
      <right/>
      <top style="double">
        <color indexed="64"/>
      </top>
      <bottom style="thick">
        <color theme="9" tint="-0.499984740745262"/>
      </bottom>
      <diagonal/>
    </border>
    <border>
      <left/>
      <right style="double">
        <color indexed="64"/>
      </right>
      <top style="double">
        <color indexed="64"/>
      </top>
      <bottom style="thick">
        <color theme="9" tint="-0.499984740745262"/>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thin">
        <color indexed="64"/>
      </right>
      <top/>
      <bottom style="thin">
        <color indexed="64"/>
      </bottom>
      <diagonal/>
    </border>
    <border>
      <left style="double">
        <color indexed="64"/>
      </left>
      <right style="double">
        <color indexed="64"/>
      </right>
      <top style="hair">
        <color indexed="64"/>
      </top>
      <bottom/>
      <diagonal/>
    </border>
    <border>
      <left style="thin">
        <color indexed="64"/>
      </left>
      <right style="thin">
        <color indexed="64"/>
      </right>
      <top style="thin">
        <color indexed="64"/>
      </top>
      <bottom/>
      <diagonal/>
    </border>
    <border>
      <left style="double">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thin">
        <color indexed="64"/>
      </left>
      <right style="thin">
        <color indexed="64"/>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top style="thin">
        <color indexed="64"/>
      </top>
      <bottom style="double">
        <color indexed="64"/>
      </bottom>
      <diagonal/>
    </border>
    <border>
      <left/>
      <right style="medium">
        <color auto="1"/>
      </right>
      <top style="thin">
        <color indexed="64"/>
      </top>
      <bottom style="double">
        <color indexed="64"/>
      </bottom>
      <diagonal/>
    </border>
    <border>
      <left style="double">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double">
        <color indexed="64"/>
      </right>
      <top style="hair">
        <color indexed="64"/>
      </top>
      <bottom style="hair">
        <color indexed="64"/>
      </bottom>
      <diagonal/>
    </border>
  </borders>
  <cellStyleXfs count="9">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9" fillId="0" borderId="0"/>
    <xf numFmtId="0" fontId="1" fillId="0" borderId="0"/>
    <xf numFmtId="0" fontId="42" fillId="0" borderId="0"/>
    <xf numFmtId="0" fontId="1" fillId="0" borderId="0"/>
    <xf numFmtId="0" fontId="1" fillId="0" borderId="0"/>
  </cellStyleXfs>
  <cellXfs count="529">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18" fillId="0" borderId="0" xfId="0" applyFont="1" applyBorder="1" applyAlignment="1">
      <alignment horizontal="right"/>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3" xfId="0" applyFont="1" applyFill="1" applyBorder="1" applyAlignment="1">
      <alignment horizontal="right"/>
    </xf>
    <xf numFmtId="0" fontId="13" fillId="2" borderId="15" xfId="0" applyFont="1" applyFill="1" applyBorder="1" applyAlignment="1">
      <alignment horizontal="right"/>
    </xf>
    <xf numFmtId="0" fontId="25" fillId="0" borderId="25" xfId="0" applyFont="1" applyBorder="1" applyAlignment="1">
      <alignment horizontal="centerContinuous"/>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6"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49" fontId="26" fillId="0" borderId="14"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0" fontId="10" fillId="5" borderId="1" xfId="0" applyFont="1" applyFill="1" applyBorder="1" applyAlignment="1"/>
    <xf numFmtId="0" fontId="6" fillId="5" borderId="27" xfId="0" applyNumberFormat="1" applyFont="1" applyFill="1" applyBorder="1" applyAlignment="1">
      <alignment horizontal="center"/>
    </xf>
    <xf numFmtId="49" fontId="16" fillId="5" borderId="27" xfId="0" applyNumberFormat="1" applyFont="1" applyFill="1" applyBorder="1" applyAlignment="1">
      <alignment horizontal="center"/>
    </xf>
    <xf numFmtId="0" fontId="16" fillId="5" borderId="28" xfId="0" applyNumberFormat="1" applyFont="1" applyFill="1" applyBorder="1" applyAlignment="1">
      <alignment horizontal="center"/>
    </xf>
    <xf numFmtId="49" fontId="6" fillId="5" borderId="28" xfId="0" applyNumberFormat="1" applyFont="1" applyFill="1" applyBorder="1" applyAlignment="1">
      <alignment horizontal="center"/>
    </xf>
    <xf numFmtId="0" fontId="6" fillId="5" borderId="29" xfId="0" applyNumberFormat="1" applyFont="1" applyFill="1" applyBorder="1" applyAlignment="1">
      <alignment horizontal="center"/>
    </xf>
    <xf numFmtId="0" fontId="13" fillId="5" borderId="1" xfId="0" applyFont="1" applyFill="1" applyBorder="1" applyAlignment="1"/>
    <xf numFmtId="49" fontId="23" fillId="5" borderId="27" xfId="0" applyNumberFormat="1" applyFont="1" applyFill="1" applyBorder="1" applyAlignment="1">
      <alignment horizontal="center"/>
    </xf>
    <xf numFmtId="0" fontId="23" fillId="5" borderId="28" xfId="0" applyNumberFormat="1" applyFont="1" applyFill="1" applyBorder="1" applyAlignment="1">
      <alignment horizontal="center"/>
    </xf>
    <xf numFmtId="0" fontId="10" fillId="6" borderId="1" xfId="0" applyFont="1" applyFill="1" applyBorder="1" applyAlignment="1"/>
    <xf numFmtId="0" fontId="6" fillId="6" borderId="27" xfId="0" applyNumberFormat="1" applyFont="1" applyFill="1" applyBorder="1" applyAlignment="1">
      <alignment horizontal="center"/>
    </xf>
    <xf numFmtId="49" fontId="16" fillId="6" borderId="27" xfId="0" applyNumberFormat="1" applyFont="1" applyFill="1" applyBorder="1" applyAlignment="1">
      <alignment horizontal="center"/>
    </xf>
    <xf numFmtId="0" fontId="16" fillId="6" borderId="28" xfId="0" applyNumberFormat="1" applyFont="1" applyFill="1" applyBorder="1" applyAlignment="1">
      <alignment horizontal="center"/>
    </xf>
    <xf numFmtId="49" fontId="6" fillId="6" borderId="28" xfId="0" applyNumberFormat="1" applyFont="1" applyFill="1" applyBorder="1" applyAlignment="1">
      <alignment horizontal="center"/>
    </xf>
    <xf numFmtId="0" fontId="6" fillId="6" borderId="29" xfId="0" applyNumberFormat="1" applyFont="1" applyFill="1" applyBorder="1" applyAlignment="1">
      <alignment horizontal="center"/>
    </xf>
    <xf numFmtId="0" fontId="13" fillId="6" borderId="1" xfId="0" applyFont="1" applyFill="1" applyBorder="1" applyAlignment="1"/>
    <xf numFmtId="49" fontId="23" fillId="7" borderId="27" xfId="0" applyNumberFormat="1" applyFont="1" applyFill="1" applyBorder="1" applyAlignment="1">
      <alignment horizontal="center"/>
    </xf>
    <xf numFmtId="0" fontId="23" fillId="7" borderId="28" xfId="0" applyNumberFormat="1" applyFont="1" applyFill="1" applyBorder="1" applyAlignment="1">
      <alignment horizontal="center"/>
    </xf>
    <xf numFmtId="0" fontId="5" fillId="0" borderId="30" xfId="0" applyFont="1" applyBorder="1" applyAlignment="1">
      <alignment horizontal="center"/>
    </xf>
    <xf numFmtId="0" fontId="6" fillId="8" borderId="27" xfId="0" applyNumberFormat="1" applyFont="1" applyFill="1" applyBorder="1" applyAlignment="1">
      <alignment horizontal="center"/>
    </xf>
    <xf numFmtId="49" fontId="6" fillId="8" borderId="28" xfId="0" applyNumberFormat="1" applyFont="1" applyFill="1" applyBorder="1" applyAlignment="1">
      <alignment horizontal="center"/>
    </xf>
    <xf numFmtId="0" fontId="6" fillId="8" borderId="29" xfId="0" applyNumberFormat="1" applyFont="1" applyFill="1" applyBorder="1" applyAlignment="1">
      <alignment horizontal="center"/>
    </xf>
    <xf numFmtId="164" fontId="5" fillId="9" borderId="31" xfId="0" applyNumberFormat="1" applyFont="1" applyFill="1" applyBorder="1" applyAlignment="1">
      <alignment horizontal="center"/>
    </xf>
    <xf numFmtId="0" fontId="3" fillId="0" borderId="0" xfId="0" applyFont="1" applyBorder="1" applyAlignment="1">
      <alignment horizontal="center"/>
    </xf>
    <xf numFmtId="0" fontId="12" fillId="5" borderId="1" xfId="0" applyFont="1" applyFill="1" applyBorder="1" applyAlignment="1"/>
    <xf numFmtId="49" fontId="24" fillId="5" borderId="27" xfId="0" applyNumberFormat="1" applyFont="1" applyFill="1" applyBorder="1" applyAlignment="1">
      <alignment horizontal="center"/>
    </xf>
    <xf numFmtId="0" fontId="24" fillId="5" borderId="28" xfId="0" applyNumberFormat="1" applyFont="1" applyFill="1" applyBorder="1" applyAlignment="1">
      <alignment horizontal="center"/>
    </xf>
    <xf numFmtId="0" fontId="6" fillId="0" borderId="27" xfId="0" applyNumberFormat="1" applyFont="1" applyFill="1" applyBorder="1" applyAlignment="1">
      <alignment horizontal="center"/>
    </xf>
    <xf numFmtId="49" fontId="6" fillId="0" borderId="28" xfId="0" applyNumberFormat="1" applyFont="1" applyFill="1" applyBorder="1" applyAlignment="1">
      <alignment horizontal="center"/>
    </xf>
    <xf numFmtId="0" fontId="6" fillId="0" borderId="29" xfId="0" applyNumberFormat="1" applyFont="1" applyFill="1" applyBorder="1" applyAlignment="1">
      <alignment horizontal="center"/>
    </xf>
    <xf numFmtId="0" fontId="13" fillId="0" borderId="1" xfId="0" applyFont="1" applyFill="1" applyBorder="1" applyAlignment="1"/>
    <xf numFmtId="49" fontId="23" fillId="0" borderId="27" xfId="0" applyNumberFormat="1" applyFont="1" applyFill="1" applyBorder="1" applyAlignment="1">
      <alignment horizontal="center"/>
    </xf>
    <xf numFmtId="0" fontId="23" fillId="0" borderId="28" xfId="0" applyNumberFormat="1" applyFont="1" applyFill="1" applyBorder="1" applyAlignment="1">
      <alignment horizontal="center"/>
    </xf>
    <xf numFmtId="0" fontId="13" fillId="0" borderId="28" xfId="0" applyNumberFormat="1" applyFont="1" applyFill="1" applyBorder="1" applyAlignment="1">
      <alignment horizontal="center"/>
    </xf>
    <xf numFmtId="0" fontId="7" fillId="0" borderId="1" xfId="0" applyFont="1" applyFill="1" applyBorder="1" applyAlignment="1"/>
    <xf numFmtId="49" fontId="17" fillId="0" borderId="27" xfId="0" applyNumberFormat="1" applyFont="1" applyFill="1" applyBorder="1" applyAlignment="1">
      <alignment horizontal="center"/>
    </xf>
    <xf numFmtId="0" fontId="17" fillId="0" borderId="28" xfId="0" applyNumberFormat="1" applyFont="1" applyFill="1" applyBorder="1" applyAlignment="1">
      <alignment horizontal="center"/>
    </xf>
    <xf numFmtId="0" fontId="10" fillId="8" borderId="1" xfId="0" applyFont="1" applyFill="1" applyBorder="1" applyAlignment="1"/>
    <xf numFmtId="49" fontId="16" fillId="8" borderId="27" xfId="0" applyNumberFormat="1" applyFont="1" applyFill="1" applyBorder="1" applyAlignment="1">
      <alignment horizontal="center"/>
    </xf>
    <xf numFmtId="0" fontId="16" fillId="8" borderId="28"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8" fillId="0" borderId="3" xfId="0" quotePrefix="1" applyFont="1" applyBorder="1" applyAlignment="1">
      <alignment horizontal="center"/>
    </xf>
    <xf numFmtId="0" fontId="6" fillId="0" borderId="26" xfId="0" quotePrefix="1" applyFont="1" applyBorder="1" applyAlignment="1">
      <alignment horizontal="center"/>
    </xf>
    <xf numFmtId="0" fontId="6" fillId="0" borderId="27" xfId="0" applyFont="1" applyBorder="1" applyAlignment="1">
      <alignment horizontal="center"/>
    </xf>
    <xf numFmtId="0" fontId="35" fillId="9" borderId="29" xfId="2" applyNumberFormat="1" applyFont="1" applyFill="1" applyBorder="1" applyAlignment="1">
      <alignment horizontal="center" shrinkToFit="1"/>
    </xf>
    <xf numFmtId="0" fontId="35" fillId="9" borderId="40" xfId="2" applyNumberFormat="1" applyFont="1" applyFill="1" applyBorder="1" applyAlignment="1">
      <alignment horizontal="center" shrinkToFit="1"/>
    </xf>
    <xf numFmtId="0" fontId="35" fillId="9" borderId="41" xfId="2" applyNumberFormat="1" applyFont="1" applyFill="1" applyBorder="1" applyAlignment="1">
      <alignment horizontal="center" shrinkToFit="1"/>
    </xf>
    <xf numFmtId="0" fontId="6" fillId="0" borderId="28" xfId="2" applyNumberFormat="1" applyFont="1" applyFill="1" applyBorder="1" applyAlignment="1">
      <alignment horizontal="center" shrinkToFit="1"/>
    </xf>
    <xf numFmtId="0" fontId="10" fillId="0" borderId="1" xfId="0" applyFont="1" applyFill="1" applyBorder="1" applyAlignment="1"/>
    <xf numFmtId="49" fontId="16" fillId="0" borderId="27" xfId="0" applyNumberFormat="1" applyFont="1" applyFill="1" applyBorder="1" applyAlignment="1">
      <alignment horizontal="center"/>
    </xf>
    <xf numFmtId="0" fontId="16" fillId="0" borderId="28"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3" borderId="43" xfId="0" applyFont="1" applyFill="1" applyBorder="1" applyAlignment="1">
      <alignment horizontal="center"/>
    </xf>
    <xf numFmtId="164" fontId="21" fillId="3" borderId="44" xfId="0" applyNumberFormat="1" applyFont="1" applyFill="1" applyBorder="1" applyAlignment="1">
      <alignment horizontal="center"/>
    </xf>
    <xf numFmtId="0" fontId="21" fillId="3" borderId="43" xfId="0" applyFont="1" applyFill="1" applyBorder="1" applyAlignment="1">
      <alignment horizontal="right"/>
    </xf>
    <xf numFmtId="0" fontId="21" fillId="3" borderId="45" xfId="0" applyFont="1" applyFill="1" applyBorder="1" applyAlignment="1"/>
    <xf numFmtId="0" fontId="4" fillId="0" borderId="47" xfId="0" applyFont="1" applyBorder="1" applyAlignment="1">
      <alignment horizontal="left" shrinkToFit="1"/>
    </xf>
    <xf numFmtId="0" fontId="4" fillId="0" borderId="49"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4" fillId="0" borderId="50" xfId="0" applyFont="1" applyBorder="1" applyAlignment="1">
      <alignment horizontal="left" shrinkToFit="1"/>
    </xf>
    <xf numFmtId="164" fontId="4" fillId="0" borderId="51" xfId="0" applyNumberFormat="1" applyFont="1" applyBorder="1" applyAlignment="1">
      <alignment horizontal="center" shrinkToFit="1"/>
    </xf>
    <xf numFmtId="0" fontId="12" fillId="0" borderId="1" xfId="0" applyFont="1" applyFill="1" applyBorder="1" applyAlignment="1"/>
    <xf numFmtId="49" fontId="24" fillId="0" borderId="27" xfId="0" applyNumberFormat="1" applyFont="1" applyFill="1" applyBorder="1" applyAlignment="1">
      <alignment horizontal="center"/>
    </xf>
    <xf numFmtId="0" fontId="24" fillId="0" borderId="28" xfId="0" applyNumberFormat="1" applyFont="1" applyFill="1" applyBorder="1" applyAlignment="1">
      <alignment horizontal="center"/>
    </xf>
    <xf numFmtId="0" fontId="12" fillId="0" borderId="28" xfId="0" applyNumberFormat="1" applyFont="1" applyFill="1" applyBorder="1" applyAlignment="1">
      <alignment horizontal="center"/>
    </xf>
    <xf numFmtId="0" fontId="6" fillId="4" borderId="27" xfId="0" applyNumberFormat="1" applyFont="1" applyFill="1" applyBorder="1" applyAlignment="1">
      <alignment horizontal="center"/>
    </xf>
    <xf numFmtId="0" fontId="6" fillId="4" borderId="29" xfId="0" applyNumberFormat="1" applyFont="1" applyFill="1" applyBorder="1" applyAlignment="1">
      <alignment horizontal="center"/>
    </xf>
    <xf numFmtId="0" fontId="12" fillId="4" borderId="1" xfId="0" applyFont="1" applyFill="1" applyBorder="1" applyAlignment="1"/>
    <xf numFmtId="49" fontId="24" fillId="4" borderId="27" xfId="0" applyNumberFormat="1" applyFont="1" applyFill="1" applyBorder="1" applyAlignment="1">
      <alignment horizontal="center"/>
    </xf>
    <xf numFmtId="0" fontId="24" fillId="4" borderId="28" xfId="0" applyNumberFormat="1" applyFont="1" applyFill="1" applyBorder="1" applyAlignment="1">
      <alignment horizontal="center"/>
    </xf>
    <xf numFmtId="9" fontId="6" fillId="0" borderId="27" xfId="2" applyFont="1" applyFill="1" applyBorder="1" applyAlignment="1">
      <alignment horizontal="center" shrinkToFit="1"/>
    </xf>
    <xf numFmtId="0" fontId="6" fillId="0" borderId="28" xfId="0" applyNumberFormat="1" applyFont="1" applyFill="1" applyBorder="1" applyAlignment="1">
      <alignment horizontal="center"/>
    </xf>
    <xf numFmtId="0" fontId="6" fillId="0" borderId="53" xfId="0" applyFont="1" applyBorder="1" applyAlignment="1">
      <alignment horizontal="center"/>
    </xf>
    <xf numFmtId="0" fontId="9" fillId="8" borderId="1" xfId="0" applyFont="1" applyFill="1" applyBorder="1" applyAlignment="1"/>
    <xf numFmtId="49" fontId="27" fillId="8" borderId="27" xfId="0" applyNumberFormat="1" applyFont="1" applyFill="1" applyBorder="1" applyAlignment="1">
      <alignment horizontal="center"/>
    </xf>
    <xf numFmtId="0" fontId="27" fillId="8" borderId="28" xfId="0" applyNumberFormat="1" applyFont="1" applyFill="1" applyBorder="1" applyAlignment="1">
      <alignment horizontal="center"/>
    </xf>
    <xf numFmtId="0" fontId="22" fillId="0" borderId="1" xfId="0" applyFont="1" applyFill="1" applyBorder="1" applyAlignment="1"/>
    <xf numFmtId="49" fontId="28" fillId="0" borderId="27" xfId="0" applyNumberFormat="1" applyFont="1" applyFill="1" applyBorder="1" applyAlignment="1">
      <alignment horizontal="center"/>
    </xf>
    <xf numFmtId="0" fontId="28" fillId="0" borderId="28" xfId="0" applyNumberFormat="1" applyFont="1" applyFill="1" applyBorder="1" applyAlignment="1">
      <alignment horizontal="center"/>
    </xf>
    <xf numFmtId="0" fontId="12" fillId="0" borderId="8" xfId="0" applyFont="1" applyFill="1" applyBorder="1" applyAlignment="1"/>
    <xf numFmtId="0" fontId="6" fillId="0" borderId="52" xfId="0" applyNumberFormat="1" applyFont="1" applyFill="1" applyBorder="1" applyAlignment="1">
      <alignment horizontal="center"/>
    </xf>
    <xf numFmtId="49" fontId="24" fillId="0" borderId="52" xfId="0" applyNumberFormat="1" applyFont="1" applyFill="1" applyBorder="1" applyAlignment="1">
      <alignment horizontal="center"/>
    </xf>
    <xf numFmtId="0" fontId="24" fillId="0" borderId="54" xfId="0" applyNumberFormat="1" applyFont="1" applyFill="1" applyBorder="1" applyAlignment="1">
      <alignment horizontal="center"/>
    </xf>
    <xf numFmtId="49" fontId="6" fillId="0" borderId="54" xfId="0" applyNumberFormat="1" applyFont="1" applyFill="1" applyBorder="1" applyAlignment="1">
      <alignment horizontal="center"/>
    </xf>
    <xf numFmtId="0" fontId="6" fillId="0" borderId="41" xfId="0" applyNumberFormat="1" applyFont="1" applyFill="1" applyBorder="1" applyAlignment="1">
      <alignment horizontal="center"/>
    </xf>
    <xf numFmtId="0" fontId="7" fillId="4" borderId="59" xfId="0" applyFont="1" applyFill="1" applyBorder="1" applyAlignment="1">
      <alignment horizontal="right"/>
    </xf>
    <xf numFmtId="0" fontId="7" fillId="4" borderId="57" xfId="0" applyFont="1" applyFill="1" applyBorder="1" applyAlignment="1">
      <alignment horizontal="right"/>
    </xf>
    <xf numFmtId="0" fontId="10" fillId="4" borderId="57" xfId="0" applyFont="1" applyFill="1" applyBorder="1" applyAlignment="1">
      <alignment horizontal="right"/>
    </xf>
    <xf numFmtId="0" fontId="10" fillId="4" borderId="58" xfId="0" applyFont="1" applyFill="1" applyBorder="1" applyAlignment="1">
      <alignment horizontal="right"/>
    </xf>
    <xf numFmtId="49" fontId="6" fillId="0" borderId="27" xfId="0" applyNumberFormat="1" applyFont="1" applyBorder="1" applyAlignment="1">
      <alignment horizontal="center"/>
    </xf>
    <xf numFmtId="49" fontId="6" fillId="0" borderId="53" xfId="0" applyNumberFormat="1" applyFont="1" applyBorder="1" applyAlignment="1">
      <alignment horizontal="center"/>
    </xf>
    <xf numFmtId="0" fontId="6" fillId="0" borderId="60" xfId="0" applyFont="1" applyFill="1" applyBorder="1" applyAlignment="1">
      <alignment horizontal="centerContinuous"/>
    </xf>
    <xf numFmtId="0" fontId="6" fillId="0" borderId="61" xfId="0" applyFont="1" applyFill="1" applyBorder="1" applyAlignment="1">
      <alignment horizontal="centerContinuous"/>
    </xf>
    <xf numFmtId="0" fontId="6" fillId="0" borderId="62" xfId="0" applyFont="1" applyFill="1" applyBorder="1" applyAlignment="1">
      <alignment horizontal="centerContinuous"/>
    </xf>
    <xf numFmtId="0" fontId="6" fillId="0" borderId="55" xfId="0" applyFont="1" applyFill="1" applyBorder="1" applyAlignment="1">
      <alignment horizontal="centerContinuous"/>
    </xf>
    <xf numFmtId="0" fontId="13" fillId="10" borderId="1" xfId="0" applyFont="1" applyFill="1" applyBorder="1" applyAlignment="1"/>
    <xf numFmtId="0" fontId="6" fillId="10" borderId="27" xfId="0" applyNumberFormat="1" applyFont="1" applyFill="1" applyBorder="1" applyAlignment="1">
      <alignment horizontal="center"/>
    </xf>
    <xf numFmtId="49" fontId="23" fillId="10" borderId="27" xfId="0" applyNumberFormat="1" applyFont="1" applyFill="1" applyBorder="1" applyAlignment="1">
      <alignment horizontal="center"/>
    </xf>
    <xf numFmtId="0" fontId="23" fillId="10" borderId="28" xfId="0" applyNumberFormat="1" applyFont="1" applyFill="1" applyBorder="1" applyAlignment="1">
      <alignment horizontal="center"/>
    </xf>
    <xf numFmtId="49" fontId="6" fillId="10" borderId="28" xfId="0" applyNumberFormat="1" applyFont="1" applyFill="1" applyBorder="1" applyAlignment="1">
      <alignment horizontal="center"/>
    </xf>
    <xf numFmtId="0" fontId="6" fillId="10" borderId="29" xfId="0" applyNumberFormat="1" applyFont="1" applyFill="1" applyBorder="1" applyAlignment="1">
      <alignment horizontal="center"/>
    </xf>
    <xf numFmtId="0" fontId="22" fillId="0" borderId="28" xfId="0" applyNumberFormat="1" applyFont="1" applyFill="1" applyBorder="1" applyAlignment="1">
      <alignment horizontal="center"/>
    </xf>
    <xf numFmtId="9" fontId="6" fillId="0" borderId="28" xfId="2" applyFont="1" applyFill="1" applyBorder="1" applyAlignment="1">
      <alignment horizontal="center" vertical="center" shrinkToFit="1"/>
    </xf>
    <xf numFmtId="0" fontId="5" fillId="0" borderId="34" xfId="0" applyFont="1" applyBorder="1" applyAlignment="1">
      <alignment horizontal="centerContinuous" wrapText="1"/>
    </xf>
    <xf numFmtId="0" fontId="5" fillId="0" borderId="35" xfId="0" applyFont="1" applyBorder="1" applyAlignment="1">
      <alignment horizontal="centerContinuous" wrapText="1"/>
    </xf>
    <xf numFmtId="0" fontId="6" fillId="0" borderId="0" xfId="0" applyFont="1" applyBorder="1" applyAlignment="1">
      <alignment wrapText="1"/>
    </xf>
    <xf numFmtId="0" fontId="6" fillId="0" borderId="0" xfId="0" applyFont="1" applyBorder="1" applyAlignment="1">
      <alignment horizontal="left" wrapText="1"/>
    </xf>
    <xf numFmtId="0" fontId="5" fillId="0" borderId="0" xfId="0" applyFont="1" applyBorder="1" applyAlignment="1">
      <alignment horizontal="right" wrapText="1"/>
    </xf>
    <xf numFmtId="164" fontId="1" fillId="0" borderId="48" xfId="0" applyNumberFormat="1" applyFont="1" applyBorder="1" applyAlignment="1">
      <alignment horizontal="center" shrinkToFit="1"/>
    </xf>
    <xf numFmtId="0" fontId="1" fillId="0" borderId="0" xfId="0" applyFont="1" applyBorder="1" applyAlignment="1">
      <alignment wrapText="1"/>
    </xf>
    <xf numFmtId="0" fontId="40" fillId="0" borderId="0" xfId="0" applyFont="1" applyBorder="1" applyAlignment="1">
      <alignment horizontal="centerContinuous" wrapText="1"/>
    </xf>
    <xf numFmtId="0" fontId="15" fillId="0" borderId="0" xfId="0" applyFont="1" applyBorder="1" applyAlignment="1">
      <alignment horizontal="centerContinuous" wrapText="1"/>
    </xf>
    <xf numFmtId="0" fontId="3" fillId="0" borderId="5" xfId="0" applyFont="1" applyBorder="1" applyAlignment="1">
      <alignment horizontal="centerContinuous"/>
    </xf>
    <xf numFmtId="0" fontId="1" fillId="0" borderId="6" xfId="0" applyFont="1" applyBorder="1" applyAlignment="1">
      <alignment horizontal="centerContinuous" wrapText="1"/>
    </xf>
    <xf numFmtId="0" fontId="1" fillId="0" borderId="7" xfId="0" applyFont="1" applyBorder="1" applyAlignment="1">
      <alignment horizontal="centerContinuous" wrapText="1"/>
    </xf>
    <xf numFmtId="0" fontId="3" fillId="0" borderId="67" xfId="0" applyFont="1" applyBorder="1" applyAlignment="1">
      <alignment horizontal="right" wrapText="1"/>
    </xf>
    <xf numFmtId="0" fontId="1" fillId="0" borderId="64" xfId="0" applyFont="1" applyBorder="1" applyAlignment="1">
      <alignment horizontal="center" wrapText="1"/>
    </xf>
    <xf numFmtId="0" fontId="1" fillId="0" borderId="65" xfId="0" applyFont="1" applyBorder="1" applyAlignment="1">
      <alignment horizontal="center" wrapText="1"/>
    </xf>
    <xf numFmtId="0" fontId="3" fillId="0" borderId="42" xfId="0" applyFont="1" applyBorder="1" applyAlignment="1">
      <alignment horizontal="right" wrapText="1"/>
    </xf>
    <xf numFmtId="0" fontId="1" fillId="0" borderId="63" xfId="0" applyFont="1" applyBorder="1" applyAlignment="1">
      <alignment horizontal="center" wrapText="1"/>
    </xf>
    <xf numFmtId="0" fontId="1" fillId="0" borderId="46" xfId="0" applyFont="1" applyBorder="1" applyAlignment="1">
      <alignment horizontal="center" wrapText="1"/>
    </xf>
    <xf numFmtId="0" fontId="3" fillId="0" borderId="55" xfId="0" applyFont="1" applyBorder="1" applyAlignment="1">
      <alignment horizontal="right" wrapText="1"/>
    </xf>
    <xf numFmtId="0" fontId="3" fillId="0" borderId="8" xfId="0" applyFont="1" applyBorder="1" applyAlignment="1">
      <alignment horizontal="center" wrapText="1"/>
    </xf>
    <xf numFmtId="0" fontId="3" fillId="0" borderId="9" xfId="0" applyFont="1" applyBorder="1" applyAlignment="1">
      <alignment horizontal="center" wrapText="1"/>
    </xf>
    <xf numFmtId="0" fontId="3" fillId="0" borderId="10" xfId="0" applyFont="1" applyBorder="1" applyAlignment="1">
      <alignment horizontal="center" wrapText="1"/>
    </xf>
    <xf numFmtId="0" fontId="1" fillId="12" borderId="66" xfId="0" applyFont="1" applyFill="1" applyBorder="1" applyAlignment="1">
      <alignment horizontal="center" wrapText="1"/>
    </xf>
    <xf numFmtId="0" fontId="1" fillId="12" borderId="47" xfId="0" applyFont="1" applyFill="1" applyBorder="1" applyAlignment="1">
      <alignment horizontal="center" wrapText="1"/>
    </xf>
    <xf numFmtId="0" fontId="3" fillId="12" borderId="49" xfId="0" applyFont="1" applyFill="1" applyBorder="1" applyAlignment="1">
      <alignment horizontal="center" wrapText="1"/>
    </xf>
    <xf numFmtId="0" fontId="43" fillId="2" borderId="4" xfId="0" applyFont="1" applyFill="1" applyBorder="1" applyAlignment="1">
      <alignment horizontal="right"/>
    </xf>
    <xf numFmtId="0" fontId="6" fillId="0" borderId="0" xfId="0" applyFont="1" applyBorder="1" applyAlignment="1">
      <alignment horizontal="center" wrapText="1"/>
    </xf>
    <xf numFmtId="0" fontId="37" fillId="2" borderId="69" xfId="0" applyFont="1" applyFill="1" applyBorder="1" applyAlignment="1">
      <alignment horizontal="right"/>
    </xf>
    <xf numFmtId="0" fontId="38" fillId="2" borderId="70" xfId="0" applyFont="1" applyFill="1" applyBorder="1" applyAlignment="1">
      <alignment horizontal="left"/>
    </xf>
    <xf numFmtId="0" fontId="20" fillId="2" borderId="70" xfId="0" applyFont="1" applyFill="1" applyBorder="1" applyAlignment="1">
      <alignment horizontal="left"/>
    </xf>
    <xf numFmtId="0" fontId="3" fillId="2" borderId="70" xfId="0" applyFont="1" applyFill="1" applyBorder="1" applyAlignment="1">
      <alignment horizontal="centerContinuous"/>
    </xf>
    <xf numFmtId="0" fontId="4" fillId="2" borderId="70" xfId="0" applyFont="1" applyFill="1" applyBorder="1" applyAlignment="1">
      <alignment horizontal="centerContinuous"/>
    </xf>
    <xf numFmtId="0" fontId="36" fillId="2" borderId="71" xfId="1" applyFont="1" applyFill="1" applyBorder="1" applyAlignment="1" applyProtection="1">
      <alignment horizontal="right"/>
    </xf>
    <xf numFmtId="0" fontId="10" fillId="11" borderId="1" xfId="0" applyFont="1" applyFill="1" applyBorder="1" applyAlignment="1"/>
    <xf numFmtId="0" fontId="6" fillId="11" borderId="27" xfId="0" applyNumberFormat="1" applyFont="1" applyFill="1" applyBorder="1" applyAlignment="1">
      <alignment horizontal="center"/>
    </xf>
    <xf numFmtId="49" fontId="16" fillId="11" borderId="27" xfId="0" applyNumberFormat="1" applyFont="1" applyFill="1" applyBorder="1" applyAlignment="1">
      <alignment horizontal="center"/>
    </xf>
    <xf numFmtId="0" fontId="16" fillId="11" borderId="28" xfId="0" applyNumberFormat="1" applyFont="1" applyFill="1" applyBorder="1" applyAlignment="1">
      <alignment horizontal="center"/>
    </xf>
    <xf numFmtId="49" fontId="6" fillId="11" borderId="28" xfId="0" applyNumberFormat="1" applyFont="1" applyFill="1" applyBorder="1" applyAlignment="1">
      <alignment horizontal="center"/>
    </xf>
    <xf numFmtId="0" fontId="6" fillId="11" borderId="29" xfId="0" quotePrefix="1" applyNumberFormat="1" applyFont="1" applyFill="1" applyBorder="1" applyAlignment="1">
      <alignment horizontal="center"/>
    </xf>
    <xf numFmtId="0" fontId="1" fillId="12" borderId="65" xfId="0" applyFont="1" applyFill="1" applyBorder="1" applyAlignment="1">
      <alignment horizontal="center" wrapText="1"/>
    </xf>
    <xf numFmtId="0" fontId="1" fillId="12" borderId="46" xfId="0" applyFont="1" applyFill="1" applyBorder="1" applyAlignment="1">
      <alignment horizontal="center" wrapText="1"/>
    </xf>
    <xf numFmtId="0" fontId="3" fillId="12" borderId="48" xfId="0" applyFont="1" applyFill="1" applyBorder="1" applyAlignment="1">
      <alignment horizontal="center" wrapText="1"/>
    </xf>
    <xf numFmtId="0" fontId="6" fillId="11" borderId="29" xfId="0" applyNumberFormat="1" applyFont="1" applyFill="1" applyBorder="1" applyAlignment="1">
      <alignment horizontal="center" wrapText="1"/>
    </xf>
    <xf numFmtId="9" fontId="6" fillId="11" borderId="27" xfId="2" applyFont="1" applyFill="1" applyBorder="1" applyAlignment="1">
      <alignment horizontal="center" shrinkToFit="1"/>
    </xf>
    <xf numFmtId="0" fontId="6" fillId="11" borderId="28" xfId="2" applyNumberFormat="1" applyFont="1" applyFill="1" applyBorder="1" applyAlignment="1">
      <alignment horizontal="center" vertical="center" shrinkToFit="1"/>
    </xf>
    <xf numFmtId="0" fontId="6" fillId="11" borderId="28" xfId="2" applyNumberFormat="1" applyFont="1" applyFill="1" applyBorder="1" applyAlignment="1">
      <alignment horizontal="center" shrinkToFit="1"/>
    </xf>
    <xf numFmtId="9" fontId="6" fillId="11" borderId="28" xfId="2" applyFont="1" applyFill="1" applyBorder="1" applyAlignment="1">
      <alignment horizontal="center" shrinkToFit="1"/>
    </xf>
    <xf numFmtId="9" fontId="6" fillId="11" borderId="28" xfId="2" applyFont="1" applyFill="1" applyBorder="1" applyAlignment="1">
      <alignment horizontal="center" vertical="center" shrinkToFit="1"/>
    </xf>
    <xf numFmtId="9" fontId="6" fillId="11" borderId="27" xfId="2" applyFont="1" applyFill="1" applyBorder="1" applyAlignment="1">
      <alignment horizontal="center" vertical="center" shrinkToFit="1"/>
    </xf>
    <xf numFmtId="0" fontId="13" fillId="10" borderId="28" xfId="0" applyNumberFormat="1" applyFont="1" applyFill="1" applyBorder="1" applyAlignment="1">
      <alignment horizontal="center"/>
    </xf>
    <xf numFmtId="0" fontId="10" fillId="0" borderId="28" xfId="0" applyNumberFormat="1" applyFont="1" applyFill="1" applyBorder="1" applyAlignment="1">
      <alignment horizontal="center"/>
    </xf>
    <xf numFmtId="0" fontId="7" fillId="0" borderId="28" xfId="0" applyNumberFormat="1" applyFont="1" applyFill="1" applyBorder="1" applyAlignment="1">
      <alignment horizontal="center"/>
    </xf>
    <xf numFmtId="0" fontId="9" fillId="8" borderId="28" xfId="0" applyNumberFormat="1" applyFont="1" applyFill="1" applyBorder="1" applyAlignment="1">
      <alignment horizontal="center"/>
    </xf>
    <xf numFmtId="0" fontId="10" fillId="5" borderId="28" xfId="0" applyNumberFormat="1" applyFont="1" applyFill="1" applyBorder="1" applyAlignment="1">
      <alignment horizontal="center"/>
    </xf>
    <xf numFmtId="0" fontId="10" fillId="6" borderId="28" xfId="0" applyNumberFormat="1" applyFont="1" applyFill="1" applyBorder="1" applyAlignment="1">
      <alignment horizontal="center"/>
    </xf>
    <xf numFmtId="0" fontId="13" fillId="6" borderId="28" xfId="0" applyNumberFormat="1" applyFont="1" applyFill="1" applyBorder="1" applyAlignment="1">
      <alignment horizontal="center"/>
    </xf>
    <xf numFmtId="0" fontId="10" fillId="8" borderId="28" xfId="0" applyNumberFormat="1" applyFont="1" applyFill="1" applyBorder="1" applyAlignment="1">
      <alignment horizontal="center"/>
    </xf>
    <xf numFmtId="0" fontId="12" fillId="5" borderId="28" xfId="0" applyNumberFormat="1" applyFont="1" applyFill="1" applyBorder="1" applyAlignment="1">
      <alignment horizontal="center"/>
    </xf>
    <xf numFmtId="0" fontId="10" fillId="11" borderId="28" xfId="0" applyNumberFormat="1" applyFont="1" applyFill="1" applyBorder="1" applyAlignment="1">
      <alignment horizontal="center"/>
    </xf>
    <xf numFmtId="0" fontId="12" fillId="4" borderId="28" xfId="0" applyNumberFormat="1" applyFont="1" applyFill="1" applyBorder="1" applyAlignment="1">
      <alignment horizontal="center"/>
    </xf>
    <xf numFmtId="0" fontId="13" fillId="5" borderId="28" xfId="0" applyNumberFormat="1" applyFont="1" applyFill="1" applyBorder="1" applyAlignment="1">
      <alignment horizontal="center"/>
    </xf>
    <xf numFmtId="0" fontId="12" fillId="0" borderId="54" xfId="0" applyNumberFormat="1" applyFont="1" applyFill="1" applyBorder="1" applyAlignment="1">
      <alignment horizontal="center"/>
    </xf>
    <xf numFmtId="0" fontId="1" fillId="0" borderId="0" xfId="0" applyFont="1" applyBorder="1" applyAlignment="1">
      <alignment horizontal="center"/>
    </xf>
    <xf numFmtId="0" fontId="21" fillId="13" borderId="16" xfId="0" applyFont="1" applyFill="1" applyBorder="1" applyAlignment="1">
      <alignment horizontal="center"/>
    </xf>
    <xf numFmtId="0" fontId="21" fillId="13" borderId="17" xfId="0" applyFont="1" applyFill="1" applyBorder="1" applyAlignment="1">
      <alignment horizontal="center"/>
    </xf>
    <xf numFmtId="49" fontId="21" fillId="13" borderId="17" xfId="0" applyNumberFormat="1" applyFont="1" applyFill="1" applyBorder="1" applyAlignment="1">
      <alignment horizontal="center"/>
    </xf>
    <xf numFmtId="0" fontId="21" fillId="13" borderId="21" xfId="0" applyFont="1" applyFill="1" applyBorder="1" applyAlignment="1">
      <alignment horizontal="center"/>
    </xf>
    <xf numFmtId="0" fontId="21" fillId="13" borderId="18" xfId="0" applyFont="1" applyFill="1" applyBorder="1" applyAlignment="1">
      <alignment horizontal="center"/>
    </xf>
    <xf numFmtId="0" fontId="21" fillId="13" borderId="21" xfId="0" applyFont="1" applyFill="1" applyBorder="1" applyAlignment="1">
      <alignment horizontal="centerContinuous"/>
    </xf>
    <xf numFmtId="0" fontId="21" fillId="13" borderId="19" xfId="0" applyFont="1" applyFill="1" applyBorder="1" applyAlignment="1">
      <alignment horizontal="centerContinuous"/>
    </xf>
    <xf numFmtId="0" fontId="21" fillId="13" borderId="20" xfId="0" applyFont="1" applyFill="1" applyBorder="1" applyAlignment="1">
      <alignment horizontal="centerContinuous"/>
    </xf>
    <xf numFmtId="0" fontId="21" fillId="13" borderId="56" xfId="0" applyFont="1" applyFill="1" applyBorder="1" applyAlignment="1">
      <alignment horizontal="centerContinuous"/>
    </xf>
    <xf numFmtId="0" fontId="6" fillId="0" borderId="29" xfId="0" quotePrefix="1" applyNumberFormat="1" applyFont="1" applyFill="1" applyBorder="1" applyAlignment="1">
      <alignment horizontal="center"/>
    </xf>
    <xf numFmtId="0" fontId="26" fillId="0" borderId="14" xfId="0" applyNumberFormat="1" applyFont="1" applyBorder="1" applyAlignment="1">
      <alignment horizontal="center"/>
    </xf>
    <xf numFmtId="0" fontId="46" fillId="0" borderId="1" xfId="0" applyFont="1" applyFill="1" applyBorder="1" applyAlignment="1"/>
    <xf numFmtId="0" fontId="5" fillId="0" borderId="27" xfId="0" applyFont="1" applyFill="1" applyBorder="1" applyAlignment="1">
      <alignment horizontal="center"/>
    </xf>
    <xf numFmtId="0" fontId="6" fillId="0" borderId="27" xfId="0" applyFont="1" applyFill="1" applyBorder="1" applyAlignment="1">
      <alignment horizontal="center"/>
    </xf>
    <xf numFmtId="0" fontId="47" fillId="0" borderId="27" xfId="0" applyFont="1" applyFill="1" applyBorder="1" applyAlignment="1">
      <alignment horizontal="center" wrapText="1"/>
    </xf>
    <xf numFmtId="1" fontId="6" fillId="0" borderId="27" xfId="0" applyNumberFormat="1" applyFont="1" applyFill="1" applyBorder="1" applyAlignment="1">
      <alignment horizontal="center" wrapText="1"/>
    </xf>
    <xf numFmtId="0" fontId="44" fillId="14" borderId="28" xfId="0" applyNumberFormat="1" applyFont="1" applyFill="1" applyBorder="1" applyAlignment="1">
      <alignment horizontal="center"/>
    </xf>
    <xf numFmtId="0" fontId="48" fillId="0" borderId="1" xfId="0" applyFont="1" applyFill="1" applyBorder="1" applyAlignment="1"/>
    <xf numFmtId="0" fontId="47" fillId="0" borderId="37" xfId="0" applyFont="1" applyFill="1" applyBorder="1" applyAlignment="1"/>
    <xf numFmtId="0" fontId="5" fillId="0" borderId="53" xfId="0" applyFont="1" applyFill="1" applyBorder="1" applyAlignment="1">
      <alignment horizontal="center"/>
    </xf>
    <xf numFmtId="0" fontId="6" fillId="0" borderId="53" xfId="0" applyFont="1" applyFill="1" applyBorder="1" applyAlignment="1">
      <alignment horizontal="center"/>
    </xf>
    <xf numFmtId="0" fontId="49" fillId="0" borderId="53" xfId="0" applyFont="1" applyFill="1" applyBorder="1" applyAlignment="1">
      <alignment horizontal="center" wrapText="1"/>
    </xf>
    <xf numFmtId="1" fontId="6" fillId="0" borderId="53" xfId="0" applyNumberFormat="1" applyFont="1" applyFill="1" applyBorder="1" applyAlignment="1">
      <alignment horizontal="center" wrapText="1"/>
    </xf>
    <xf numFmtId="0" fontId="44" fillId="14" borderId="53" xfId="0" applyNumberFormat="1" applyFont="1" applyFill="1" applyBorder="1" applyAlignment="1">
      <alignment horizontal="center"/>
    </xf>
    <xf numFmtId="0" fontId="5" fillId="4" borderId="74" xfId="0" applyFont="1" applyFill="1" applyBorder="1" applyAlignment="1">
      <alignment horizontal="right"/>
    </xf>
    <xf numFmtId="0" fontId="5" fillId="4" borderId="75" xfId="0" applyFont="1" applyFill="1" applyBorder="1" applyAlignment="1">
      <alignment horizontal="right"/>
    </xf>
    <xf numFmtId="49" fontId="6" fillId="0" borderId="76" xfId="0" applyNumberFormat="1" applyFont="1" applyFill="1" applyBorder="1" applyAlignment="1">
      <alignment horizontal="center"/>
    </xf>
    <xf numFmtId="0" fontId="3" fillId="4" borderId="11" xfId="0" applyFont="1" applyFill="1" applyBorder="1" applyAlignment="1">
      <alignment horizontal="right"/>
    </xf>
    <xf numFmtId="0" fontId="6" fillId="0" borderId="12" xfId="0" applyFont="1" applyFill="1" applyBorder="1" applyAlignment="1">
      <alignment horizontal="center"/>
    </xf>
    <xf numFmtId="0" fontId="21" fillId="13" borderId="77" xfId="0" applyFont="1" applyFill="1" applyBorder="1" applyAlignment="1">
      <alignment horizontal="centerContinuous"/>
    </xf>
    <xf numFmtId="0" fontId="50" fillId="14" borderId="21" xfId="0" applyFont="1" applyFill="1" applyBorder="1" applyAlignment="1">
      <alignment horizontal="center"/>
    </xf>
    <xf numFmtId="0" fontId="1" fillId="0" borderId="78" xfId="0" applyFont="1" applyBorder="1" applyAlignment="1">
      <alignment horizontal="center" shrinkToFit="1"/>
    </xf>
    <xf numFmtId="164" fontId="1" fillId="0" borderId="79" xfId="0" applyNumberFormat="1" applyFont="1" applyFill="1" applyBorder="1" applyAlignment="1">
      <alignment horizontal="centerContinuous"/>
    </xf>
    <xf numFmtId="164" fontId="1" fillId="0" borderId="80" xfId="0" applyNumberFormat="1" applyFont="1" applyFill="1" applyBorder="1" applyAlignment="1">
      <alignment horizontal="centerContinuous"/>
    </xf>
    <xf numFmtId="0" fontId="4" fillId="0" borderId="81" xfId="0" quotePrefix="1" applyFont="1" applyBorder="1" applyAlignment="1">
      <alignment horizontal="centerContinuous"/>
    </xf>
    <xf numFmtId="0" fontId="44" fillId="14" borderId="52" xfId="0" applyNumberFormat="1" applyFont="1" applyFill="1" applyBorder="1" applyAlignment="1">
      <alignment horizontal="center"/>
    </xf>
    <xf numFmtId="0" fontId="11" fillId="3" borderId="72" xfId="0" applyFont="1" applyFill="1" applyBorder="1" applyAlignment="1">
      <alignment horizontal="centerContinuous" vertical="center"/>
    </xf>
    <xf numFmtId="0" fontId="11" fillId="3" borderId="44" xfId="0" applyFont="1" applyFill="1" applyBorder="1" applyAlignment="1">
      <alignment horizontal="center" vertical="center"/>
    </xf>
    <xf numFmtId="0" fontId="11" fillId="3" borderId="44" xfId="0" applyFont="1" applyFill="1" applyBorder="1" applyAlignment="1">
      <alignment horizontal="center" vertical="center" wrapText="1"/>
    </xf>
    <xf numFmtId="0" fontId="11" fillId="3" borderId="44" xfId="0" applyNumberFormat="1" applyFont="1" applyFill="1" applyBorder="1" applyAlignment="1">
      <alignment horizontal="center" vertical="center" wrapText="1"/>
    </xf>
    <xf numFmtId="0" fontId="49" fillId="14" borderId="43" xfId="0" applyNumberFormat="1" applyFont="1" applyFill="1" applyBorder="1" applyAlignment="1">
      <alignment horizontal="center" vertical="center" wrapText="1"/>
    </xf>
    <xf numFmtId="0" fontId="11" fillId="3" borderId="44" xfId="0" applyNumberFormat="1" applyFont="1" applyFill="1" applyBorder="1" applyAlignment="1">
      <alignment horizontal="center" vertical="center"/>
    </xf>
    <xf numFmtId="0" fontId="11" fillId="3" borderId="73" xfId="0" applyFont="1" applyFill="1" applyBorder="1" applyAlignment="1">
      <alignment horizontal="center" vertical="center"/>
    </xf>
    <xf numFmtId="0" fontId="3" fillId="0" borderId="0" xfId="0" applyFont="1" applyBorder="1" applyAlignment="1">
      <alignment vertical="center"/>
    </xf>
    <xf numFmtId="0" fontId="52" fillId="4" borderId="32" xfId="0" applyFont="1" applyFill="1" applyBorder="1" applyAlignment="1">
      <alignment horizontal="right"/>
    </xf>
    <xf numFmtId="0" fontId="1" fillId="0" borderId="0" xfId="0" applyFont="1" applyBorder="1" applyAlignment="1">
      <alignment horizontal="left"/>
    </xf>
    <xf numFmtId="0" fontId="3" fillId="0" borderId="0" xfId="0" applyFont="1" applyBorder="1" applyAlignment="1">
      <alignment horizontal="left"/>
    </xf>
    <xf numFmtId="0" fontId="1" fillId="0" borderId="46" xfId="0" applyFont="1" applyBorder="1" applyAlignment="1">
      <alignment horizontal="center" shrinkToFit="1"/>
    </xf>
    <xf numFmtId="0" fontId="1" fillId="0" borderId="48" xfId="0" applyFont="1" applyBorder="1" applyAlignment="1">
      <alignment horizontal="center" shrinkToFit="1"/>
    </xf>
    <xf numFmtId="0" fontId="1" fillId="0" borderId="51" xfId="0" applyFont="1" applyBorder="1" applyAlignment="1">
      <alignment horizontal="center" shrinkToFit="1"/>
    </xf>
    <xf numFmtId="0" fontId="1" fillId="0" borderId="87" xfId="0" applyFont="1" applyBorder="1" applyAlignment="1">
      <alignment horizontal="center" shrinkToFit="1"/>
    </xf>
    <xf numFmtId="0" fontId="1" fillId="0" borderId="88" xfId="0" applyFont="1" applyBorder="1" applyAlignment="1">
      <alignment horizontal="center" shrinkToFit="1"/>
    </xf>
    <xf numFmtId="0" fontId="4" fillId="0" borderId="46" xfId="0" applyFont="1" applyBorder="1" applyAlignment="1">
      <alignment horizontal="left"/>
    </xf>
    <xf numFmtId="0" fontId="4" fillId="0" borderId="48" xfId="0" applyFont="1" applyBorder="1" applyAlignment="1">
      <alignment horizontal="left"/>
    </xf>
    <xf numFmtId="0" fontId="1" fillId="0" borderId="89" xfId="0" applyFont="1" applyBorder="1" applyAlignment="1">
      <alignment horizontal="center" shrinkToFit="1"/>
    </xf>
    <xf numFmtId="0" fontId="53" fillId="0" borderId="36" xfId="0" applyFont="1" applyBorder="1" applyAlignment="1">
      <alignment horizontal="centerContinuous"/>
    </xf>
    <xf numFmtId="0" fontId="54" fillId="0" borderId="36" xfId="0" applyFont="1" applyBorder="1" applyAlignment="1">
      <alignment horizontal="centerContinuous" vertical="center" wrapText="1"/>
    </xf>
    <xf numFmtId="0" fontId="55" fillId="0" borderId="36" xfId="0" applyFont="1" applyBorder="1" applyAlignment="1">
      <alignment horizontal="centerContinuous" vertical="center" wrapText="1"/>
    </xf>
    <xf numFmtId="0" fontId="41" fillId="15" borderId="68" xfId="0" applyFont="1" applyFill="1" applyBorder="1" applyAlignment="1">
      <alignment horizontal="center" wrapText="1"/>
    </xf>
    <xf numFmtId="0" fontId="41" fillId="15" borderId="48" xfId="0" applyFont="1" applyFill="1" applyBorder="1" applyAlignment="1">
      <alignment horizontal="center" wrapText="1"/>
    </xf>
    <xf numFmtId="0" fontId="56" fillId="0" borderId="0" xfId="0" applyFont="1" applyBorder="1" applyAlignment="1">
      <alignment horizontal="centerContinuous" wrapText="1"/>
    </xf>
    <xf numFmtId="0" fontId="56" fillId="0" borderId="33" xfId="0" applyFont="1" applyBorder="1" applyAlignment="1">
      <alignment horizontal="centerContinuous" wrapText="1"/>
    </xf>
    <xf numFmtId="0" fontId="11" fillId="15" borderId="37" xfId="0" applyFont="1" applyFill="1" applyBorder="1" applyAlignment="1">
      <alignment horizontal="centerContinuous" wrapText="1"/>
    </xf>
    <xf numFmtId="0" fontId="11" fillId="15" borderId="38" xfId="0" applyFont="1" applyFill="1" applyBorder="1" applyAlignment="1">
      <alignment horizontal="center" wrapText="1"/>
    </xf>
    <xf numFmtId="0" fontId="11" fillId="15" borderId="39" xfId="0" applyFont="1" applyFill="1" applyBorder="1" applyAlignment="1">
      <alignment horizontal="center" wrapText="1"/>
    </xf>
    <xf numFmtId="164" fontId="4" fillId="0" borderId="84" xfId="0" applyNumberFormat="1" applyFont="1" applyBorder="1" applyAlignment="1">
      <alignment horizontal="center" vertical="center"/>
    </xf>
    <xf numFmtId="1" fontId="51" fillId="14" borderId="84" xfId="0" applyNumberFormat="1" applyFont="1" applyFill="1" applyBorder="1" applyAlignment="1">
      <alignment horizontal="center" vertical="center"/>
    </xf>
    <xf numFmtId="1" fontId="4" fillId="0" borderId="84" xfId="0" applyNumberFormat="1" applyFont="1" applyBorder="1" applyAlignment="1">
      <alignment horizontal="center" vertical="center"/>
    </xf>
    <xf numFmtId="0" fontId="3" fillId="0" borderId="92" xfId="0" applyFont="1" applyBorder="1" applyAlignment="1">
      <alignment horizontal="center" vertical="center"/>
    </xf>
    <xf numFmtId="0" fontId="1" fillId="0" borderId="93" xfId="0" applyFont="1" applyBorder="1" applyAlignment="1">
      <alignment horizontal="center" shrinkToFit="1"/>
    </xf>
    <xf numFmtId="0" fontId="4" fillId="0" borderId="94" xfId="0" applyFont="1" applyBorder="1" applyAlignment="1">
      <alignment horizontal="center" shrinkToFit="1"/>
    </xf>
    <xf numFmtId="164" fontId="4" fillId="0" borderId="94" xfId="0" applyNumberFormat="1" applyFont="1" applyBorder="1" applyAlignment="1">
      <alignment horizontal="center" shrinkToFit="1"/>
    </xf>
    <xf numFmtId="0" fontId="4" fillId="0" borderId="94" xfId="0" applyFont="1" applyBorder="1" applyAlignment="1">
      <alignment horizontal="left"/>
    </xf>
    <xf numFmtId="0" fontId="4" fillId="0" borderId="95" xfId="0" applyFont="1" applyBorder="1" applyAlignment="1">
      <alignment horizontal="left" shrinkToFit="1"/>
    </xf>
    <xf numFmtId="0" fontId="57" fillId="0" borderId="1" xfId="0" applyFont="1" applyBorder="1" applyAlignment="1">
      <alignment horizontal="center" shrinkToFit="1"/>
    </xf>
    <xf numFmtId="0" fontId="57" fillId="0" borderId="1" xfId="0" applyFont="1" applyFill="1" applyBorder="1" applyAlignment="1">
      <alignment horizontal="center" shrinkToFit="1"/>
    </xf>
    <xf numFmtId="0" fontId="57" fillId="0" borderId="37" xfId="0" applyFont="1" applyBorder="1" applyAlignment="1">
      <alignment horizontal="center" shrinkToFit="1"/>
    </xf>
    <xf numFmtId="0" fontId="11" fillId="16" borderId="22" xfId="8" applyFont="1" applyFill="1" applyBorder="1" applyAlignment="1">
      <alignment horizontal="centerContinuous" vertical="center" wrapText="1"/>
    </xf>
    <xf numFmtId="0" fontId="11" fillId="16" borderId="23" xfId="8" applyFont="1" applyFill="1" applyBorder="1" applyAlignment="1">
      <alignment horizontal="center" vertical="center" wrapText="1"/>
    </xf>
    <xf numFmtId="0" fontId="11" fillId="16" borderId="23" xfId="8" applyFont="1" applyFill="1" applyBorder="1" applyAlignment="1">
      <alignment horizontal="center" vertical="center"/>
    </xf>
    <xf numFmtId="0" fontId="11" fillId="16" borderId="24" xfId="8" applyFont="1" applyFill="1" applyBorder="1" applyAlignment="1">
      <alignment horizontal="centerContinuous" vertical="center" wrapText="1"/>
    </xf>
    <xf numFmtId="0" fontId="27" fillId="0" borderId="1" xfId="8" applyFont="1" applyFill="1" applyBorder="1" applyAlignment="1">
      <alignment horizontal="center" shrinkToFit="1"/>
    </xf>
    <xf numFmtId="0" fontId="6" fillId="0" borderId="27" xfId="8" applyFont="1" applyBorder="1" applyAlignment="1">
      <alignment horizontal="center" wrapText="1"/>
    </xf>
    <xf numFmtId="0" fontId="6" fillId="11" borderId="27" xfId="8" applyFont="1" applyFill="1" applyBorder="1" applyAlignment="1">
      <alignment horizontal="center"/>
    </xf>
    <xf numFmtId="9" fontId="6" fillId="0" borderId="27" xfId="2" applyFont="1" applyBorder="1" applyAlignment="1">
      <alignment horizontal="center" shrinkToFit="1"/>
    </xf>
    <xf numFmtId="9" fontId="6" fillId="0" borderId="28" xfId="2" applyFont="1" applyBorder="1" applyAlignment="1">
      <alignment horizontal="center" shrinkToFit="1"/>
    </xf>
    <xf numFmtId="0" fontId="6" fillId="0" borderId="28" xfId="2" applyNumberFormat="1" applyFont="1" applyBorder="1" applyAlignment="1">
      <alignment horizontal="center" shrinkToFit="1"/>
    </xf>
    <xf numFmtId="0" fontId="6" fillId="0" borderId="29" xfId="8" applyNumberFormat="1" applyFont="1" applyBorder="1" applyAlignment="1">
      <alignment horizontal="center" wrapText="1"/>
    </xf>
    <xf numFmtId="0" fontId="6" fillId="0" borderId="27" xfId="8" applyFont="1" applyFill="1" applyBorder="1" applyAlignment="1">
      <alignment horizontal="center" wrapText="1"/>
    </xf>
    <xf numFmtId="49" fontId="6" fillId="0" borderId="29" xfId="8" quotePrefix="1" applyNumberFormat="1" applyFont="1" applyBorder="1" applyAlignment="1">
      <alignment horizontal="center" wrapText="1"/>
    </xf>
    <xf numFmtId="9" fontId="6" fillId="0" borderId="28" xfId="2" applyFont="1" applyFill="1" applyBorder="1" applyAlignment="1">
      <alignment horizontal="center" shrinkToFit="1"/>
    </xf>
    <xf numFmtId="0" fontId="6" fillId="0" borderId="29" xfId="8" applyNumberFormat="1" applyFont="1" applyFill="1" applyBorder="1" applyAlignment="1">
      <alignment horizontal="center" wrapText="1"/>
    </xf>
    <xf numFmtId="0" fontId="6" fillId="0" borderId="29" xfId="8" applyNumberFormat="1" applyFont="1" applyBorder="1" applyAlignment="1">
      <alignment horizontal="center" vertical="center" wrapText="1"/>
    </xf>
    <xf numFmtId="0" fontId="6" fillId="0" borderId="27" xfId="8" applyFont="1" applyFill="1" applyBorder="1" applyAlignment="1">
      <alignment horizontal="center" vertical="center" shrinkToFit="1"/>
    </xf>
    <xf numFmtId="0" fontId="6" fillId="0" borderId="28" xfId="8" applyFont="1" applyFill="1" applyBorder="1" applyAlignment="1">
      <alignment horizontal="center" wrapText="1"/>
    </xf>
    <xf numFmtId="0" fontId="6" fillId="0" borderId="28" xfId="2" applyNumberFormat="1" applyFont="1" applyFill="1" applyBorder="1" applyAlignment="1">
      <alignment horizontal="center" vertical="center" shrinkToFit="1"/>
    </xf>
    <xf numFmtId="9" fontId="6" fillId="0" borderId="28" xfId="2" applyFont="1" applyBorder="1" applyAlignment="1">
      <alignment horizontal="center" vertical="center" shrinkToFit="1"/>
    </xf>
    <xf numFmtId="49" fontId="6" fillId="0" borderId="29" xfId="8" applyNumberFormat="1" applyFont="1" applyBorder="1" applyAlignment="1">
      <alignment horizontal="center" vertical="center" wrapText="1"/>
    </xf>
    <xf numFmtId="0" fontId="27" fillId="0" borderId="37" xfId="8" applyFont="1" applyFill="1" applyBorder="1" applyAlignment="1">
      <alignment horizontal="center" shrinkToFit="1"/>
    </xf>
    <xf numFmtId="0" fontId="6" fillId="0" borderId="53" xfId="8" applyFont="1" applyFill="1" applyBorder="1" applyAlignment="1">
      <alignment horizontal="center" wrapText="1"/>
    </xf>
    <xf numFmtId="0" fontId="6" fillId="11" borderId="53" xfId="8" applyFont="1" applyFill="1" applyBorder="1" applyAlignment="1">
      <alignment horizontal="center"/>
    </xf>
    <xf numFmtId="9" fontId="6" fillId="0" borderId="53" xfId="2" applyFont="1" applyFill="1" applyBorder="1" applyAlignment="1">
      <alignment horizontal="center" shrinkToFit="1"/>
    </xf>
    <xf numFmtId="9" fontId="6" fillId="0" borderId="14" xfId="2" applyFont="1" applyFill="1" applyBorder="1" applyAlignment="1">
      <alignment horizontal="center" vertical="center" shrinkToFit="1"/>
    </xf>
    <xf numFmtId="0" fontId="6" fillId="0" borderId="14" xfId="8" applyFont="1" applyFill="1" applyBorder="1" applyAlignment="1">
      <alignment horizontal="center" wrapText="1"/>
    </xf>
    <xf numFmtId="0" fontId="6" fillId="0" borderId="14" xfId="2" applyNumberFormat="1" applyFont="1" applyFill="1" applyBorder="1" applyAlignment="1">
      <alignment horizontal="center" shrinkToFit="1"/>
    </xf>
    <xf numFmtId="0" fontId="6" fillId="0" borderId="40" xfId="8" applyNumberFormat="1" applyFont="1" applyFill="1" applyBorder="1" applyAlignment="1">
      <alignment horizontal="center" wrapText="1"/>
    </xf>
    <xf numFmtId="0" fontId="6" fillId="0" borderId="29" xfId="8" quotePrefix="1" applyNumberFormat="1" applyFont="1" applyBorder="1" applyAlignment="1">
      <alignment horizontal="center" wrapText="1"/>
    </xf>
    <xf numFmtId="0" fontId="6" fillId="0" borderId="27" xfId="8" applyFont="1" applyBorder="1" applyAlignment="1">
      <alignment horizontal="center" vertical="center" wrapText="1"/>
    </xf>
    <xf numFmtId="0" fontId="6" fillId="11" borderId="27" xfId="8" applyFont="1" applyFill="1" applyBorder="1" applyAlignment="1">
      <alignment horizontal="center" vertical="center"/>
    </xf>
    <xf numFmtId="9" fontId="6" fillId="0" borderId="27" xfId="2" applyFont="1" applyBorder="1" applyAlignment="1">
      <alignment horizontal="center" vertical="center" shrinkToFit="1"/>
    </xf>
    <xf numFmtId="0" fontId="6" fillId="0" borderId="28" xfId="2" applyNumberFormat="1" applyFont="1" applyBorder="1" applyAlignment="1">
      <alignment horizontal="center" vertical="center" shrinkToFit="1"/>
    </xf>
    <xf numFmtId="9" fontId="6" fillId="0" borderId="27" xfId="2" applyFont="1" applyFill="1" applyBorder="1" applyAlignment="1">
      <alignment horizontal="center" vertical="center" shrinkToFit="1"/>
    </xf>
    <xf numFmtId="0" fontId="6" fillId="0" borderId="29" xfId="5" quotePrefix="1" applyNumberFormat="1" applyFont="1" applyFill="1" applyBorder="1" applyAlignment="1">
      <alignment horizontal="center" vertical="center" wrapText="1"/>
    </xf>
    <xf numFmtId="49" fontId="6" fillId="0" borderId="29" xfId="8" applyNumberFormat="1" applyFont="1" applyBorder="1" applyAlignment="1">
      <alignment horizontal="center" vertical="center" shrinkToFit="1"/>
    </xf>
    <xf numFmtId="0" fontId="27" fillId="0" borderId="96" xfId="8" applyFont="1" applyFill="1" applyBorder="1" applyAlignment="1">
      <alignment horizontal="center" shrinkToFit="1"/>
    </xf>
    <xf numFmtId="0" fontId="6" fillId="0" borderId="53" xfId="8" applyFont="1" applyBorder="1" applyAlignment="1">
      <alignment horizontal="center" wrapText="1"/>
    </xf>
    <xf numFmtId="9" fontId="6" fillId="0" borderId="14" xfId="2" applyFont="1" applyFill="1" applyBorder="1" applyAlignment="1">
      <alignment horizontal="center" shrinkToFit="1"/>
    </xf>
    <xf numFmtId="0" fontId="6" fillId="0" borderId="14" xfId="0" applyFont="1" applyFill="1" applyBorder="1" applyAlignment="1">
      <alignment horizontal="center" shrinkToFit="1"/>
    </xf>
    <xf numFmtId="0" fontId="6" fillId="0" borderId="14" xfId="2" applyNumberFormat="1" applyFont="1" applyFill="1" applyBorder="1" applyAlignment="1">
      <alignment horizontal="center" vertical="center" shrinkToFit="1"/>
    </xf>
    <xf numFmtId="0" fontId="6" fillId="0" borderId="40" xfId="0" applyNumberFormat="1" applyFont="1" applyFill="1" applyBorder="1" applyAlignment="1">
      <alignment horizontal="center" wrapText="1"/>
    </xf>
    <xf numFmtId="0" fontId="27" fillId="11" borderId="1" xfId="8" applyFont="1" applyFill="1" applyBorder="1" applyAlignment="1">
      <alignment horizontal="center" shrinkToFit="1"/>
    </xf>
    <xf numFmtId="0" fontId="6" fillId="11" borderId="27" xfId="8" applyFont="1" applyFill="1" applyBorder="1" applyAlignment="1">
      <alignment horizontal="center" wrapText="1"/>
    </xf>
    <xf numFmtId="0" fontId="6" fillId="11" borderId="29" xfId="8" applyNumberFormat="1" applyFont="1" applyFill="1" applyBorder="1" applyAlignment="1">
      <alignment horizontal="center" vertical="center" wrapText="1"/>
    </xf>
    <xf numFmtId="0" fontId="6" fillId="11" borderId="28" xfId="8" applyFont="1" applyFill="1" applyBorder="1" applyAlignment="1">
      <alignment horizontal="center" wrapText="1"/>
    </xf>
    <xf numFmtId="0" fontId="6" fillId="11" borderId="29" xfId="8" applyNumberFormat="1" applyFont="1" applyFill="1" applyBorder="1" applyAlignment="1">
      <alignment horizontal="center" wrapText="1"/>
    </xf>
    <xf numFmtId="0" fontId="6" fillId="11" borderId="29" xfId="8" quotePrefix="1" applyNumberFormat="1" applyFont="1" applyFill="1" applyBorder="1" applyAlignment="1">
      <alignment horizontal="center" vertical="center" wrapText="1"/>
    </xf>
    <xf numFmtId="0" fontId="6" fillId="11" borderId="28" xfId="0" applyFont="1" applyFill="1" applyBorder="1" applyAlignment="1">
      <alignment horizontal="center" shrinkToFit="1"/>
    </xf>
    <xf numFmtId="49" fontId="6" fillId="11" borderId="29" xfId="8" applyNumberFormat="1" applyFont="1" applyFill="1" applyBorder="1" applyAlignment="1">
      <alignment horizontal="center" vertical="center" shrinkToFit="1"/>
    </xf>
    <xf numFmtId="0" fontId="27" fillId="4" borderId="8" xfId="8" applyFont="1" applyFill="1" applyBorder="1" applyAlignment="1">
      <alignment horizontal="center" shrinkToFit="1"/>
    </xf>
    <xf numFmtId="0" fontId="6" fillId="4" borderId="52" xfId="8" applyFont="1" applyFill="1" applyBorder="1" applyAlignment="1">
      <alignment horizontal="center" wrapText="1"/>
    </xf>
    <xf numFmtId="9" fontId="6" fillId="4" borderId="52" xfId="2" applyFont="1" applyFill="1" applyBorder="1" applyAlignment="1">
      <alignment horizontal="center" shrinkToFit="1"/>
    </xf>
    <xf numFmtId="9" fontId="6" fillId="4" borderId="54" xfId="2" applyFont="1" applyFill="1" applyBorder="1" applyAlignment="1">
      <alignment horizontal="center" vertical="center" shrinkToFit="1"/>
    </xf>
    <xf numFmtId="0" fontId="6" fillId="4" borderId="54" xfId="8" applyFont="1" applyFill="1" applyBorder="1" applyAlignment="1">
      <alignment horizontal="center" wrapText="1"/>
    </xf>
    <xf numFmtId="0" fontId="6" fillId="4" borderId="54" xfId="2" applyNumberFormat="1" applyFont="1" applyFill="1" applyBorder="1" applyAlignment="1">
      <alignment horizontal="center" shrinkToFit="1"/>
    </xf>
    <xf numFmtId="0" fontId="6" fillId="4" borderId="41" xfId="8" applyNumberFormat="1" applyFont="1" applyFill="1" applyBorder="1" applyAlignment="1">
      <alignment horizontal="center" wrapText="1"/>
    </xf>
    <xf numFmtId="0" fontId="1" fillId="0" borderId="82" xfId="0" applyFont="1" applyFill="1" applyBorder="1" applyAlignment="1">
      <alignment horizontal="center"/>
    </xf>
    <xf numFmtId="0" fontId="1" fillId="0" borderId="83" xfId="0" applyFont="1" applyFill="1" applyBorder="1" applyAlignment="1">
      <alignment horizontal="center"/>
    </xf>
    <xf numFmtId="0" fontId="1" fillId="0" borderId="83" xfId="0" quotePrefix="1" applyFont="1" applyFill="1" applyBorder="1" applyAlignment="1">
      <alignment horizontal="center"/>
    </xf>
    <xf numFmtId="9" fontId="1" fillId="0" borderId="83" xfId="0" applyNumberFormat="1" applyFont="1" applyFill="1" applyBorder="1" applyAlignment="1">
      <alignment horizontal="center"/>
    </xf>
    <xf numFmtId="164" fontId="1" fillId="0" borderId="83" xfId="0" applyNumberFormat="1" applyFont="1" applyFill="1" applyBorder="1" applyAlignment="1">
      <alignment horizontal="center"/>
    </xf>
    <xf numFmtId="164" fontId="1" fillId="0" borderId="84" xfId="0" applyNumberFormat="1" applyFont="1" applyFill="1" applyBorder="1" applyAlignment="1">
      <alignment horizontal="centerContinuous"/>
    </xf>
    <xf numFmtId="164" fontId="1" fillId="0" borderId="85" xfId="0" applyNumberFormat="1" applyFont="1" applyFill="1" applyBorder="1" applyAlignment="1">
      <alignment horizontal="centerContinuous"/>
    </xf>
    <xf numFmtId="0" fontId="1" fillId="0" borderId="86" xfId="0" applyFont="1" applyFill="1" applyBorder="1" applyAlignment="1">
      <alignment horizontal="centerContinuous"/>
    </xf>
    <xf numFmtId="0" fontId="57" fillId="0" borderId="61" xfId="0" applyFont="1" applyFill="1" applyBorder="1" applyAlignment="1">
      <alignment horizontal="center" shrinkToFit="1"/>
    </xf>
    <xf numFmtId="0" fontId="27" fillId="0" borderId="97" xfId="0" applyFont="1" applyFill="1" applyBorder="1" applyAlignment="1">
      <alignment horizontal="centerContinuous" shrinkToFit="1"/>
    </xf>
    <xf numFmtId="0" fontId="58" fillId="15" borderId="36" xfId="0" applyFont="1" applyFill="1" applyBorder="1" applyAlignment="1">
      <alignment horizontal="centerContinuous"/>
    </xf>
    <xf numFmtId="0" fontId="56" fillId="0" borderId="25" xfId="0" applyFont="1" applyBorder="1" applyAlignment="1">
      <alignment horizontal="centerContinuous"/>
    </xf>
    <xf numFmtId="49" fontId="1" fillId="0" borderId="107" xfId="0" applyNumberFormat="1" applyFont="1" applyFill="1" applyBorder="1" applyAlignment="1"/>
    <xf numFmtId="0" fontId="3" fillId="0" borderId="80" xfId="0" applyFont="1" applyFill="1" applyBorder="1" applyAlignment="1">
      <alignment horizontal="right" vertical="center"/>
    </xf>
    <xf numFmtId="49" fontId="1" fillId="0" borderId="79" xfId="0" applyNumberFormat="1" applyFont="1" applyFill="1" applyBorder="1" applyAlignment="1">
      <alignment horizontal="centerContinuous"/>
    </xf>
    <xf numFmtId="0" fontId="1" fillId="0" borderId="81" xfId="0" applyFont="1" applyFill="1" applyBorder="1" applyAlignment="1">
      <alignment horizontal="centerContinuous"/>
    </xf>
    <xf numFmtId="0" fontId="3" fillId="0" borderId="107" xfId="0" applyFont="1" applyBorder="1" applyAlignment="1"/>
    <xf numFmtId="0" fontId="3" fillId="0" borderId="80" xfId="0" applyFont="1" applyBorder="1" applyAlignment="1">
      <alignment horizontal="right"/>
    </xf>
    <xf numFmtId="0" fontId="1" fillId="0" borderId="79" xfId="0" applyFont="1" applyBorder="1" applyAlignment="1">
      <alignment horizontal="centerContinuous"/>
    </xf>
    <xf numFmtId="0" fontId="1" fillId="0" borderId="107" xfId="0" applyNumberFormat="1" applyFont="1" applyFill="1" applyBorder="1" applyAlignment="1"/>
    <xf numFmtId="0" fontId="1" fillId="0" borderId="81" xfId="0" applyNumberFormat="1" applyFont="1" applyFill="1" applyBorder="1" applyAlignment="1">
      <alignment horizontal="centerContinuous"/>
    </xf>
    <xf numFmtId="0" fontId="3" fillId="0" borderId="108" xfId="0" applyFont="1" applyBorder="1" applyAlignment="1"/>
    <xf numFmtId="0" fontId="3" fillId="0" borderId="85" xfId="0" applyFont="1" applyBorder="1" applyAlignment="1">
      <alignment horizontal="right"/>
    </xf>
    <xf numFmtId="49" fontId="1" fillId="0" borderId="108" xfId="0" applyNumberFormat="1" applyFont="1" applyFill="1" applyBorder="1" applyAlignment="1"/>
    <xf numFmtId="0" fontId="3" fillId="0" borderId="85" xfId="0" applyFont="1" applyFill="1" applyBorder="1" applyAlignment="1">
      <alignment horizontal="right" vertical="center"/>
    </xf>
    <xf numFmtId="49" fontId="1" fillId="17" borderId="84" xfId="0" applyNumberFormat="1" applyFont="1" applyFill="1" applyBorder="1" applyAlignment="1">
      <alignment horizontal="centerContinuous"/>
    </xf>
    <xf numFmtId="0" fontId="1" fillId="17" borderId="86" xfId="0" applyNumberFormat="1" applyFont="1" applyFill="1" applyBorder="1" applyAlignment="1">
      <alignment horizontal="centerContinuous"/>
    </xf>
    <xf numFmtId="0" fontId="56" fillId="0" borderId="99" xfId="0" applyFont="1" applyBorder="1" applyAlignment="1">
      <alignment horizontal="centerContinuous"/>
    </xf>
    <xf numFmtId="0" fontId="56" fillId="0" borderId="100" xfId="0" applyFont="1" applyBorder="1" applyAlignment="1">
      <alignment horizontal="centerContinuous"/>
    </xf>
    <xf numFmtId="0" fontId="59" fillId="0" borderId="101" xfId="0" applyFont="1" applyBorder="1" applyAlignment="1">
      <alignment horizontal="centerContinuous"/>
    </xf>
    <xf numFmtId="0" fontId="60" fillId="0" borderId="102" xfId="0" applyFont="1" applyFill="1" applyBorder="1" applyAlignment="1">
      <alignment horizontal="centerContinuous"/>
    </xf>
    <xf numFmtId="49" fontId="51" fillId="15" borderId="103" xfId="0" applyNumberFormat="1" applyFont="1" applyFill="1" applyBorder="1" applyAlignment="1"/>
    <xf numFmtId="0" fontId="50" fillId="15" borderId="104" xfId="0" applyFont="1" applyFill="1" applyBorder="1" applyAlignment="1">
      <alignment horizontal="right" vertical="center"/>
    </xf>
    <xf numFmtId="49" fontId="51" fillId="15" borderId="105" xfId="0" applyNumberFormat="1" applyFont="1" applyFill="1" applyBorder="1" applyAlignment="1">
      <alignment horizontal="centerContinuous"/>
    </xf>
    <xf numFmtId="0" fontId="51" fillId="15" borderId="106" xfId="0" applyFont="1" applyFill="1" applyBorder="1" applyAlignment="1">
      <alignment horizontal="centerContinuous"/>
    </xf>
    <xf numFmtId="0" fontId="51" fillId="15" borderId="107" xfId="0" applyNumberFormat="1" applyFont="1" applyFill="1" applyBorder="1" applyAlignment="1"/>
    <xf numFmtId="0" fontId="50" fillId="15" borderId="80" xfId="0" applyFont="1" applyFill="1" applyBorder="1" applyAlignment="1">
      <alignment horizontal="right" vertical="center"/>
    </xf>
    <xf numFmtId="0" fontId="51" fillId="15" borderId="79" xfId="0" applyNumberFormat="1" applyFont="1" applyFill="1" applyBorder="1" applyAlignment="1">
      <alignment horizontal="centerContinuous"/>
    </xf>
    <xf numFmtId="0" fontId="51" fillId="15" borderId="81" xfId="0" applyNumberFormat="1" applyFont="1" applyFill="1" applyBorder="1" applyAlignment="1">
      <alignment horizontal="centerContinuous"/>
    </xf>
    <xf numFmtId="164" fontId="1" fillId="0" borderId="94" xfId="0" applyNumberFormat="1" applyFont="1" applyBorder="1" applyAlignment="1">
      <alignment horizontal="center" shrinkToFit="1"/>
    </xf>
    <xf numFmtId="0" fontId="61" fillId="0" borderId="62" xfId="0" applyFont="1" applyFill="1" applyBorder="1" applyAlignment="1">
      <alignment horizontal="center" shrinkToFit="1"/>
    </xf>
    <xf numFmtId="0" fontId="13" fillId="11" borderId="1" xfId="0" applyFont="1" applyFill="1" applyBorder="1" applyAlignment="1"/>
    <xf numFmtId="49" fontId="28" fillId="11" borderId="27" xfId="0" applyNumberFormat="1" applyFont="1" applyFill="1" applyBorder="1" applyAlignment="1">
      <alignment horizontal="center"/>
    </xf>
    <xf numFmtId="0" fontId="28" fillId="11" borderId="28" xfId="0" applyNumberFormat="1" applyFont="1" applyFill="1" applyBorder="1" applyAlignment="1">
      <alignment horizontal="center"/>
    </xf>
    <xf numFmtId="0" fontId="22" fillId="11" borderId="28" xfId="0" applyNumberFormat="1" applyFont="1" applyFill="1" applyBorder="1" applyAlignment="1">
      <alignment horizontal="center"/>
    </xf>
    <xf numFmtId="49" fontId="6" fillId="18" borderId="28" xfId="0" applyNumberFormat="1" applyFont="1" applyFill="1" applyBorder="1" applyAlignment="1">
      <alignment horizontal="center"/>
    </xf>
    <xf numFmtId="0" fontId="6" fillId="11" borderId="29" xfId="0" applyNumberFormat="1" applyFont="1" applyFill="1" applyBorder="1" applyAlignment="1">
      <alignment horizontal="center"/>
    </xf>
    <xf numFmtId="49" fontId="16" fillId="0" borderId="40" xfId="0" applyNumberFormat="1" applyFont="1" applyBorder="1" applyAlignment="1">
      <alignment horizontal="center" shrinkToFit="1"/>
    </xf>
    <xf numFmtId="0" fontId="61" fillId="0" borderId="42" xfId="0" applyFont="1" applyFill="1" applyBorder="1" applyAlignment="1">
      <alignment horizontal="centerContinuous"/>
    </xf>
    <xf numFmtId="0" fontId="61" fillId="0" borderId="61" xfId="0" quotePrefix="1" applyFont="1" applyFill="1" applyBorder="1" applyAlignment="1">
      <alignment horizontal="center" shrinkToFit="1"/>
    </xf>
    <xf numFmtId="0" fontId="6" fillId="0" borderId="27" xfId="0" applyFont="1" applyBorder="1" applyAlignment="1">
      <alignment horizontal="center" vertical="center" shrinkToFit="1"/>
    </xf>
    <xf numFmtId="0" fontId="1" fillId="0" borderId="28" xfId="0" applyFont="1" applyFill="1" applyBorder="1" applyAlignment="1">
      <alignment horizontal="center" shrinkToFit="1"/>
    </xf>
    <xf numFmtId="0" fontId="6" fillId="0" borderId="29" xfId="0" applyNumberFormat="1" applyFont="1" applyFill="1" applyBorder="1" applyAlignment="1">
      <alignment horizontal="center" vertical="center" wrapText="1"/>
    </xf>
    <xf numFmtId="0" fontId="1" fillId="0" borderId="98" xfId="0" applyFont="1" applyFill="1" applyBorder="1" applyAlignment="1">
      <alignment horizontal="center"/>
    </xf>
    <xf numFmtId="9" fontId="1" fillId="0" borderId="98" xfId="0" applyNumberFormat="1" applyFont="1" applyFill="1" applyBorder="1" applyAlignment="1">
      <alignment horizontal="center"/>
    </xf>
    <xf numFmtId="164" fontId="1" fillId="0" borderId="98" xfId="0" applyNumberFormat="1" applyFont="1" applyFill="1" applyBorder="1" applyAlignment="1">
      <alignment horizontal="center"/>
    </xf>
    <xf numFmtId="0" fontId="6" fillId="0" borderId="2" xfId="0" quotePrefix="1" applyFont="1" applyFill="1" applyBorder="1" applyAlignment="1">
      <alignment horizontal="center"/>
    </xf>
    <xf numFmtId="0" fontId="6" fillId="0" borderId="39" xfId="0" quotePrefix="1" applyFont="1" applyFill="1" applyBorder="1" applyAlignment="1">
      <alignment horizontal="center"/>
    </xf>
    <xf numFmtId="0" fontId="62" fillId="0" borderId="36" xfId="0" applyFont="1" applyBorder="1" applyAlignment="1">
      <alignment horizontal="centerContinuous" vertical="center" wrapText="1"/>
    </xf>
    <xf numFmtId="0" fontId="6" fillId="0" borderId="62" xfId="0" quotePrefix="1" applyFont="1" applyFill="1" applyBorder="1" applyAlignment="1">
      <alignment horizontal="centerContinuous"/>
    </xf>
    <xf numFmtId="0" fontId="6" fillId="0" borderId="55" xfId="0" quotePrefix="1" applyFont="1" applyFill="1" applyBorder="1" applyAlignment="1">
      <alignment horizontal="centerContinuous"/>
    </xf>
    <xf numFmtId="0" fontId="22" fillId="10" borderId="1" xfId="0" applyFont="1" applyFill="1" applyBorder="1" applyAlignment="1"/>
    <xf numFmtId="49" fontId="28" fillId="10" borderId="27" xfId="0" applyNumberFormat="1" applyFont="1" applyFill="1" applyBorder="1" applyAlignment="1">
      <alignment horizontal="center"/>
    </xf>
    <xf numFmtId="0" fontId="28" fillId="10" borderId="28" xfId="0" applyNumberFormat="1" applyFont="1" applyFill="1" applyBorder="1" applyAlignment="1">
      <alignment horizontal="center"/>
    </xf>
    <xf numFmtId="0" fontId="22" fillId="10" borderId="28" xfId="0" applyNumberFormat="1" applyFont="1" applyFill="1" applyBorder="1" applyAlignment="1">
      <alignment horizontal="center"/>
    </xf>
    <xf numFmtId="0" fontId="1" fillId="0" borderId="109" xfId="0" applyFont="1" applyFill="1" applyBorder="1" applyAlignment="1">
      <alignment horizontal="centerContinuous"/>
    </xf>
    <xf numFmtId="0" fontId="4" fillId="0" borderId="110" xfId="0" applyFont="1" applyFill="1" applyBorder="1" applyAlignment="1">
      <alignment horizontal="centerContinuous"/>
    </xf>
    <xf numFmtId="0" fontId="4" fillId="0" borderId="111" xfId="0" applyFont="1" applyFill="1" applyBorder="1" applyAlignment="1">
      <alignment horizontal="centerContinuous"/>
    </xf>
    <xf numFmtId="164" fontId="1" fillId="0" borderId="112" xfId="0" applyNumberFormat="1" applyFont="1" applyFill="1" applyBorder="1" applyAlignment="1">
      <alignment horizontal="center"/>
    </xf>
    <xf numFmtId="49" fontId="1" fillId="0" borderId="111" xfId="0" applyNumberFormat="1" applyFont="1" applyFill="1" applyBorder="1" applyAlignment="1">
      <alignment horizontal="center"/>
    </xf>
    <xf numFmtId="49" fontId="1" fillId="0" borderId="111" xfId="0" applyNumberFormat="1" applyFont="1" applyFill="1" applyBorder="1" applyAlignment="1">
      <alignment horizontal="centerContinuous"/>
    </xf>
    <xf numFmtId="49" fontId="1" fillId="0" borderId="113" xfId="0" applyNumberFormat="1" applyFont="1" applyFill="1" applyBorder="1" applyAlignment="1">
      <alignment horizontal="centerContinuous"/>
    </xf>
    <xf numFmtId="0" fontId="4" fillId="0" borderId="114" xfId="0" applyFont="1" applyFill="1" applyBorder="1" applyAlignment="1">
      <alignment horizontal="centerContinuous"/>
    </xf>
    <xf numFmtId="0" fontId="1" fillId="0" borderId="107" xfId="0" applyFont="1" applyFill="1" applyBorder="1" applyAlignment="1">
      <alignment horizontal="centerContinuous"/>
    </xf>
    <xf numFmtId="0" fontId="4" fillId="0" borderId="115" xfId="0" applyFont="1" applyFill="1" applyBorder="1" applyAlignment="1">
      <alignment horizontal="centerContinuous"/>
    </xf>
    <xf numFmtId="0" fontId="4" fillId="0" borderId="79" xfId="0" applyFont="1" applyFill="1" applyBorder="1" applyAlignment="1">
      <alignment horizontal="centerContinuous"/>
    </xf>
    <xf numFmtId="164" fontId="1" fillId="0" borderId="116" xfId="0" applyNumberFormat="1" applyFont="1" applyFill="1" applyBorder="1" applyAlignment="1">
      <alignment horizontal="center"/>
    </xf>
    <xf numFmtId="49" fontId="1" fillId="0" borderId="79" xfId="0" applyNumberFormat="1" applyFont="1" applyFill="1" applyBorder="1" applyAlignment="1">
      <alignment horizontal="center"/>
    </xf>
    <xf numFmtId="49" fontId="1" fillId="0" borderId="80" xfId="0" applyNumberFormat="1" applyFont="1" applyFill="1" applyBorder="1" applyAlignment="1">
      <alignment horizontal="centerContinuous"/>
    </xf>
    <xf numFmtId="0" fontId="4" fillId="0" borderId="81" xfId="0" applyFont="1" applyFill="1" applyBorder="1" applyAlignment="1">
      <alignment horizontal="centerContinuous"/>
    </xf>
    <xf numFmtId="0" fontId="1" fillId="0" borderId="108" xfId="0" applyFont="1" applyFill="1" applyBorder="1" applyAlignment="1">
      <alignment horizontal="centerContinuous"/>
    </xf>
    <xf numFmtId="0" fontId="4" fillId="0" borderId="117" xfId="0" applyFont="1" applyFill="1" applyBorder="1" applyAlignment="1">
      <alignment horizontal="centerContinuous"/>
    </xf>
    <xf numFmtId="0" fontId="4" fillId="0" borderId="84" xfId="0" applyFont="1" applyFill="1" applyBorder="1" applyAlignment="1">
      <alignment horizontal="centerContinuous"/>
    </xf>
    <xf numFmtId="49" fontId="1" fillId="0" borderId="84" xfId="0" applyNumberFormat="1" applyFont="1" applyFill="1" applyBorder="1" applyAlignment="1">
      <alignment horizontal="center"/>
    </xf>
    <xf numFmtId="49" fontId="1" fillId="0" borderId="84" xfId="0" applyNumberFormat="1" applyFont="1" applyFill="1" applyBorder="1" applyAlignment="1">
      <alignment horizontal="centerContinuous"/>
    </xf>
    <xf numFmtId="49" fontId="1" fillId="0" borderId="85" xfId="0" applyNumberFormat="1" applyFont="1" applyFill="1" applyBorder="1" applyAlignment="1">
      <alignment horizontal="centerContinuous"/>
    </xf>
    <xf numFmtId="0" fontId="4" fillId="0" borderId="86" xfId="0" applyFont="1" applyFill="1" applyBorder="1" applyAlignment="1">
      <alignment horizontal="centerContinuous"/>
    </xf>
    <xf numFmtId="0" fontId="1" fillId="0" borderId="113" xfId="0" applyFont="1" applyFill="1" applyBorder="1" applyAlignment="1">
      <alignment horizontal="centerContinuous"/>
    </xf>
    <xf numFmtId="0" fontId="1" fillId="0" borderId="80" xfId="0" applyFont="1" applyFill="1" applyBorder="1" applyAlignment="1">
      <alignment horizontal="centerContinuous"/>
    </xf>
    <xf numFmtId="0" fontId="1" fillId="0" borderId="85" xfId="0" applyFont="1" applyFill="1" applyBorder="1" applyAlignment="1">
      <alignment horizontal="centerContinuous"/>
    </xf>
    <xf numFmtId="0" fontId="1" fillId="0" borderId="118" xfId="0" applyFont="1" applyFill="1" applyBorder="1" applyAlignment="1">
      <alignment horizontal="centerContinuous"/>
    </xf>
    <xf numFmtId="0" fontId="1" fillId="0" borderId="119" xfId="0" applyFont="1" applyFill="1" applyBorder="1" applyAlignment="1">
      <alignment horizontal="centerContinuous"/>
    </xf>
    <xf numFmtId="0" fontId="4" fillId="0" borderId="120" xfId="0" applyFont="1" applyFill="1" applyBorder="1" applyAlignment="1">
      <alignment horizontal="centerContinuous"/>
    </xf>
    <xf numFmtId="0" fontId="4" fillId="0" borderId="121" xfId="0" applyFont="1" applyFill="1" applyBorder="1" applyAlignment="1">
      <alignment horizontal="centerContinuous"/>
    </xf>
    <xf numFmtId="49" fontId="1" fillId="0" borderId="121" xfId="0" applyNumberFormat="1" applyFont="1" applyFill="1" applyBorder="1" applyAlignment="1">
      <alignment horizontal="centerContinuous"/>
    </xf>
    <xf numFmtId="49" fontId="1" fillId="0" borderId="119" xfId="0" applyNumberFormat="1" applyFont="1" applyFill="1" applyBorder="1" applyAlignment="1">
      <alignment horizontal="centerContinuous"/>
    </xf>
    <xf numFmtId="0" fontId="4" fillId="0" borderId="122" xfId="0" applyFont="1" applyFill="1" applyBorder="1" applyAlignment="1">
      <alignment horizontal="centerContinuous"/>
    </xf>
    <xf numFmtId="164" fontId="1" fillId="0" borderId="46" xfId="0" applyNumberFormat="1" applyFont="1" applyBorder="1" applyAlignment="1">
      <alignment horizontal="center" shrinkToFit="1"/>
    </xf>
    <xf numFmtId="0" fontId="1" fillId="0" borderId="46" xfId="0" applyFont="1" applyBorder="1" applyAlignment="1">
      <alignment horizontal="left"/>
    </xf>
    <xf numFmtId="9" fontId="63" fillId="0" borderId="27" xfId="2" applyFont="1" applyBorder="1" applyAlignment="1">
      <alignment horizontal="center" shrinkToFit="1"/>
    </xf>
    <xf numFmtId="9" fontId="63" fillId="0" borderId="28" xfId="2" applyFont="1" applyBorder="1" applyAlignment="1">
      <alignment horizontal="center" shrinkToFit="1"/>
    </xf>
    <xf numFmtId="0" fontId="63" fillId="0" borderId="28" xfId="2" applyNumberFormat="1" applyFont="1" applyBorder="1" applyAlignment="1">
      <alignment horizontal="center" shrinkToFit="1"/>
    </xf>
    <xf numFmtId="0" fontId="63" fillId="0" borderId="29" xfId="8" quotePrefix="1" applyNumberFormat="1" applyFont="1" applyBorder="1" applyAlignment="1">
      <alignment horizontal="center" wrapText="1"/>
    </xf>
    <xf numFmtId="49" fontId="63" fillId="0" borderId="29" xfId="8" applyNumberFormat="1" applyFont="1" applyBorder="1" applyAlignment="1">
      <alignment horizontal="center" vertical="center" wrapText="1"/>
    </xf>
    <xf numFmtId="0" fontId="63" fillId="0" borderId="29" xfId="8" applyNumberFormat="1" applyFont="1" applyBorder="1" applyAlignment="1">
      <alignment horizontal="center" wrapText="1"/>
    </xf>
    <xf numFmtId="9" fontId="63" fillId="11" borderId="27" xfId="2" applyFont="1" applyFill="1" applyBorder="1" applyAlignment="1">
      <alignment horizontal="center" shrinkToFit="1"/>
    </xf>
    <xf numFmtId="9" fontId="63" fillId="11" borderId="28" xfId="2" applyFont="1" applyFill="1" applyBorder="1" applyAlignment="1">
      <alignment horizontal="center" shrinkToFit="1"/>
    </xf>
    <xf numFmtId="0" fontId="63" fillId="11" borderId="28" xfId="2" applyNumberFormat="1" applyFont="1" applyFill="1" applyBorder="1" applyAlignment="1">
      <alignment horizontal="center" shrinkToFit="1"/>
    </xf>
    <xf numFmtId="0" fontId="63" fillId="11" borderId="29" xfId="8" applyNumberFormat="1" applyFont="1" applyFill="1" applyBorder="1" applyAlignment="1">
      <alignment horizontal="center" wrapText="1"/>
    </xf>
    <xf numFmtId="0" fontId="57" fillId="0" borderId="37" xfId="0" applyFont="1" applyFill="1" applyBorder="1" applyAlignment="1">
      <alignment horizontal="center" shrinkToFit="1"/>
    </xf>
    <xf numFmtId="0" fontId="21" fillId="13" borderId="123" xfId="0" applyFont="1" applyFill="1" applyBorder="1" applyAlignment="1">
      <alignment horizontal="center"/>
    </xf>
    <xf numFmtId="49" fontId="6" fillId="0" borderId="27" xfId="0" applyNumberFormat="1" applyFont="1" applyFill="1" applyBorder="1" applyAlignment="1">
      <alignment horizontal="center"/>
    </xf>
    <xf numFmtId="0" fontId="6" fillId="0" borderId="52" xfId="0" applyFont="1" applyFill="1" applyBorder="1" applyAlignment="1">
      <alignment horizontal="center"/>
    </xf>
    <xf numFmtId="49" fontId="6" fillId="0" borderId="52" xfId="0" applyNumberFormat="1" applyFont="1" applyFill="1" applyBorder="1" applyAlignment="1">
      <alignment horizontal="center"/>
    </xf>
    <xf numFmtId="0" fontId="6" fillId="0" borderId="29" xfId="8" quotePrefix="1" applyNumberFormat="1" applyFont="1" applyFill="1" applyBorder="1" applyAlignment="1">
      <alignment horizontal="center" wrapText="1"/>
    </xf>
    <xf numFmtId="0" fontId="1" fillId="0" borderId="28" xfId="2" applyNumberFormat="1" applyFont="1" applyFill="1" applyBorder="1" applyAlignment="1">
      <alignment horizontal="center" vertical="center" shrinkToFit="1"/>
    </xf>
    <xf numFmtId="0" fontId="6" fillId="0" borderId="29" xfId="0" quotePrefix="1" applyNumberFormat="1" applyFont="1" applyFill="1" applyBorder="1" applyAlignment="1">
      <alignment horizontal="center" vertical="center" wrapText="1"/>
    </xf>
    <xf numFmtId="9" fontId="63" fillId="0" borderId="27" xfId="2" applyFont="1" applyFill="1" applyBorder="1" applyAlignment="1">
      <alignment horizontal="center" shrinkToFit="1"/>
    </xf>
    <xf numFmtId="9" fontId="63" fillId="0" borderId="28" xfId="2" applyFont="1" applyFill="1" applyBorder="1" applyAlignment="1">
      <alignment horizontal="center" shrinkToFit="1"/>
    </xf>
    <xf numFmtId="0" fontId="63" fillId="0" borderId="28" xfId="2" applyNumberFormat="1" applyFont="1" applyFill="1" applyBorder="1" applyAlignment="1">
      <alignment horizontal="center" shrinkToFit="1"/>
    </xf>
    <xf numFmtId="0" fontId="63" fillId="0" borderId="29" xfId="8" applyNumberFormat="1" applyFont="1" applyFill="1" applyBorder="1" applyAlignment="1">
      <alignment horizontal="center" wrapText="1"/>
    </xf>
    <xf numFmtId="0" fontId="6" fillId="0" borderId="29" xfId="8" applyNumberFormat="1" applyFont="1" applyFill="1" applyBorder="1" applyAlignment="1">
      <alignment horizontal="center" vertical="center" wrapText="1"/>
    </xf>
    <xf numFmtId="49" fontId="6" fillId="0" borderId="29" xfId="8" applyNumberFormat="1" applyFont="1" applyFill="1" applyBorder="1" applyAlignment="1">
      <alignment horizontal="center" vertical="center" shrinkToFit="1"/>
    </xf>
    <xf numFmtId="0" fontId="6" fillId="0" borderId="28" xfId="0" applyFont="1" applyFill="1" applyBorder="1" applyAlignment="1">
      <alignment horizontal="center" wrapText="1"/>
    </xf>
    <xf numFmtId="0" fontId="1" fillId="0" borderId="109" xfId="0" applyFont="1" applyFill="1" applyBorder="1" applyAlignment="1">
      <alignment horizontal="centerContinuous" shrinkToFit="1"/>
    </xf>
    <xf numFmtId="0" fontId="21" fillId="0" borderId="113" xfId="0" applyFont="1" applyFill="1" applyBorder="1" applyAlignment="1">
      <alignment horizontal="centerContinuous"/>
    </xf>
    <xf numFmtId="0" fontId="1" fillId="0" borderId="112" xfId="0" applyFont="1" applyFill="1" applyBorder="1" applyAlignment="1">
      <alignment horizontal="center"/>
    </xf>
    <xf numFmtId="0" fontId="1" fillId="0" borderId="114" xfId="0" applyFont="1" applyFill="1" applyBorder="1" applyAlignment="1">
      <alignment horizontal="centerContinuous"/>
    </xf>
    <xf numFmtId="0" fontId="1" fillId="0" borderId="107" xfId="0" applyFont="1" applyFill="1" applyBorder="1" applyAlignment="1">
      <alignment horizontal="centerContinuous" shrinkToFit="1"/>
    </xf>
    <xf numFmtId="0" fontId="21" fillId="0" borderId="80" xfId="0" applyFont="1" applyFill="1" applyBorder="1" applyAlignment="1">
      <alignment horizontal="centerContinuous"/>
    </xf>
    <xf numFmtId="0" fontId="1" fillId="0" borderId="116" xfId="0" applyFont="1" applyFill="1" applyBorder="1" applyAlignment="1">
      <alignment horizontal="center"/>
    </xf>
    <xf numFmtId="0" fontId="1" fillId="0" borderId="108" xfId="0" applyFont="1" applyFill="1" applyBorder="1" applyAlignment="1">
      <alignment horizontal="centerContinuous" shrinkToFit="1"/>
    </xf>
    <xf numFmtId="49" fontId="1" fillId="0" borderId="83" xfId="0" applyNumberFormat="1" applyFont="1" applyFill="1" applyBorder="1" applyAlignment="1">
      <alignment horizontal="center"/>
    </xf>
    <xf numFmtId="0" fontId="4" fillId="0" borderId="51" xfId="0" applyFont="1" applyBorder="1" applyAlignment="1">
      <alignment horizontal="left"/>
    </xf>
    <xf numFmtId="0" fontId="57" fillId="0" borderId="8" xfId="0" applyFont="1" applyFill="1" applyBorder="1" applyAlignment="1">
      <alignment horizontal="center" shrinkToFit="1"/>
    </xf>
    <xf numFmtId="0" fontId="47" fillId="0" borderId="1" xfId="0" applyFont="1" applyBorder="1" applyAlignment="1">
      <alignment horizontal="center" shrinkToFit="1"/>
    </xf>
    <xf numFmtId="0" fontId="47" fillId="0" borderId="1" xfId="0" applyFont="1" applyFill="1" applyBorder="1" applyAlignment="1">
      <alignment horizontal="center" shrinkToFit="1"/>
    </xf>
    <xf numFmtId="1" fontId="51" fillId="14" borderId="54" xfId="0" applyNumberFormat="1" applyFont="1" applyFill="1" applyBorder="1" applyAlignment="1">
      <alignment horizontal="center"/>
    </xf>
    <xf numFmtId="0" fontId="1" fillId="0" borderId="124" xfId="0" applyFont="1" applyBorder="1" applyAlignment="1">
      <alignment horizontal="center"/>
    </xf>
    <xf numFmtId="0" fontId="1" fillId="0" borderId="112" xfId="0" applyFont="1" applyBorder="1" applyAlignment="1">
      <alignment horizontal="center"/>
    </xf>
    <xf numFmtId="49" fontId="1" fillId="0" borderId="112" xfId="0" applyNumberFormat="1" applyFont="1" applyBorder="1" applyAlignment="1">
      <alignment horizontal="center"/>
    </xf>
    <xf numFmtId="164" fontId="1" fillId="0" borderId="112" xfId="0" applyNumberFormat="1" applyFont="1" applyBorder="1" applyAlignment="1">
      <alignment horizontal="center"/>
    </xf>
    <xf numFmtId="164" fontId="1" fillId="0" borderId="111" xfId="0" applyNumberFormat="1" applyFont="1" applyFill="1" applyBorder="1" applyAlignment="1">
      <alignment horizontal="center"/>
    </xf>
    <xf numFmtId="1" fontId="51" fillId="14" borderId="111" xfId="0" applyNumberFormat="1" applyFont="1" applyFill="1" applyBorder="1" applyAlignment="1">
      <alignment horizontal="center"/>
    </xf>
    <xf numFmtId="1" fontId="1" fillId="0" borderId="111" xfId="0" applyNumberFormat="1" applyFont="1" applyFill="1" applyBorder="1" applyAlignment="1">
      <alignment horizontal="center"/>
    </xf>
    <xf numFmtId="0" fontId="1" fillId="0" borderId="112" xfId="0" quotePrefix="1" applyNumberFormat="1" applyFont="1" applyBorder="1" applyAlignment="1">
      <alignment horizontal="center"/>
    </xf>
    <xf numFmtId="0" fontId="6" fillId="19" borderId="3" xfId="0" quotePrefix="1" applyFont="1" applyFill="1" applyBorder="1" applyAlignment="1">
      <alignment horizontal="center"/>
    </xf>
    <xf numFmtId="1" fontId="6" fillId="0" borderId="30" xfId="0" applyNumberFormat="1" applyFont="1" applyBorder="1" applyAlignment="1">
      <alignment horizontal="center"/>
    </xf>
    <xf numFmtId="1" fontId="6" fillId="0" borderId="12" xfId="0" applyNumberFormat="1" applyFont="1" applyBorder="1" applyAlignment="1">
      <alignment horizontal="center"/>
    </xf>
    <xf numFmtId="0" fontId="6" fillId="0" borderId="127" xfId="0" applyFont="1" applyBorder="1" applyAlignment="1">
      <alignment horizontal="centerContinuous"/>
    </xf>
    <xf numFmtId="1" fontId="6" fillId="0" borderId="126" xfId="0" applyNumberFormat="1" applyFont="1" applyBorder="1" applyAlignment="1">
      <alignment horizontal="centerContinuous"/>
    </xf>
    <xf numFmtId="1" fontId="6" fillId="0" borderId="90" xfId="0" applyNumberFormat="1" applyFont="1" applyFill="1" applyBorder="1" applyAlignment="1">
      <alignment horizontal="centerContinuous"/>
    </xf>
    <xf numFmtId="0" fontId="1" fillId="0" borderId="91" xfId="0" applyFont="1" applyFill="1" applyBorder="1" applyAlignment="1">
      <alignment horizontal="centerContinuous"/>
    </xf>
    <xf numFmtId="1" fontId="6" fillId="0" borderId="30" xfId="0" applyNumberFormat="1" applyFont="1" applyFill="1" applyBorder="1" applyAlignment="1">
      <alignment horizontal="center"/>
    </xf>
    <xf numFmtId="1" fontId="1" fillId="0" borderId="84" xfId="0" applyNumberFormat="1" applyFont="1" applyBorder="1" applyAlignment="1">
      <alignment horizontal="centerContinuous"/>
    </xf>
    <xf numFmtId="0" fontId="1" fillId="0" borderId="128" xfId="0" applyFont="1" applyBorder="1" applyAlignment="1">
      <alignment horizontal="center" vertical="center"/>
    </xf>
    <xf numFmtId="49" fontId="1" fillId="0" borderId="129" xfId="2" applyNumberFormat="1" applyFont="1" applyBorder="1" applyAlignment="1">
      <alignment horizontal="center" vertical="center"/>
    </xf>
    <xf numFmtId="0" fontId="1" fillId="0" borderId="129" xfId="0" applyFont="1" applyBorder="1" applyAlignment="1">
      <alignment horizontal="center" vertical="center" shrinkToFit="1"/>
    </xf>
    <xf numFmtId="164" fontId="1" fillId="0" borderId="129" xfId="0" applyNumberFormat="1" applyFont="1" applyBorder="1" applyAlignment="1">
      <alignment horizontal="center" vertical="center"/>
    </xf>
    <xf numFmtId="0" fontId="8" fillId="13" borderId="3" xfId="0" quotePrefix="1" applyFont="1" applyFill="1" applyBorder="1" applyAlignment="1">
      <alignment horizontal="center"/>
    </xf>
    <xf numFmtId="0" fontId="57" fillId="0" borderId="1" xfId="0" applyFont="1" applyFill="1" applyBorder="1" applyAlignment="1">
      <alignment horizontal="center" vertical="center" shrinkToFit="1"/>
    </xf>
    <xf numFmtId="0" fontId="57" fillId="0" borderId="1" xfId="0" applyFont="1" applyBorder="1" applyAlignment="1">
      <alignment horizontal="center" vertical="center" shrinkToFit="1"/>
    </xf>
    <xf numFmtId="0" fontId="6" fillId="19" borderId="14" xfId="0" applyFont="1" applyFill="1" applyBorder="1" applyAlignment="1">
      <alignment horizontal="center"/>
    </xf>
    <xf numFmtId="0" fontId="6" fillId="19" borderId="27" xfId="0" applyFont="1" applyFill="1" applyBorder="1" applyAlignment="1">
      <alignment horizontal="center" wrapText="1"/>
    </xf>
    <xf numFmtId="0" fontId="6" fillId="19" borderId="53" xfId="0" applyFont="1" applyFill="1" applyBorder="1" applyAlignment="1">
      <alignment horizontal="center" wrapText="1"/>
    </xf>
    <xf numFmtId="0" fontId="1" fillId="0" borderId="78" xfId="0" applyFont="1" applyBorder="1" applyAlignment="1">
      <alignment horizontal="center"/>
    </xf>
    <xf numFmtId="0" fontId="1" fillId="0" borderId="116" xfId="0" applyFont="1" applyBorder="1" applyAlignment="1">
      <alignment horizontal="center"/>
    </xf>
    <xf numFmtId="0" fontId="1" fillId="0" borderId="116" xfId="0" quotePrefix="1" applyNumberFormat="1" applyFont="1" applyBorder="1" applyAlignment="1">
      <alignment horizontal="center"/>
    </xf>
    <xf numFmtId="49" fontId="1" fillId="0" borderId="116" xfId="0" applyNumberFormat="1" applyFont="1" applyBorder="1" applyAlignment="1">
      <alignment horizontal="center"/>
    </xf>
    <xf numFmtId="164" fontId="1" fillId="0" borderId="116" xfId="0" applyNumberFormat="1" applyFont="1" applyBorder="1" applyAlignment="1">
      <alignment horizontal="center"/>
    </xf>
    <xf numFmtId="164" fontId="1" fillId="0" borderId="79" xfId="0" applyNumberFormat="1" applyFont="1" applyFill="1" applyBorder="1" applyAlignment="1">
      <alignment horizontal="center"/>
    </xf>
    <xf numFmtId="1" fontId="51" fillId="14" borderId="79" xfId="0" applyNumberFormat="1" applyFont="1" applyFill="1" applyBorder="1" applyAlignment="1">
      <alignment horizontal="center"/>
    </xf>
    <xf numFmtId="1" fontId="1" fillId="0" borderId="79" xfId="0" applyNumberFormat="1" applyFont="1" applyFill="1" applyBorder="1" applyAlignment="1">
      <alignment horizontal="center"/>
    </xf>
    <xf numFmtId="0" fontId="1" fillId="19" borderId="125" xfId="0" applyFont="1" applyFill="1" applyBorder="1" applyAlignment="1">
      <alignment horizontal="center"/>
    </xf>
    <xf numFmtId="0" fontId="1" fillId="20" borderId="15" xfId="0" applyFont="1" applyFill="1" applyBorder="1" applyAlignment="1">
      <alignment horizontal="center"/>
    </xf>
    <xf numFmtId="0" fontId="1" fillId="20" borderId="52" xfId="0" applyFont="1" applyFill="1" applyBorder="1" applyAlignment="1">
      <alignment horizontal="center"/>
    </xf>
    <xf numFmtId="0" fontId="1" fillId="20" borderId="52" xfId="0" quotePrefix="1" applyNumberFormat="1" applyFont="1" applyFill="1" applyBorder="1" applyAlignment="1">
      <alignment horizontal="center"/>
    </xf>
    <xf numFmtId="49" fontId="1" fillId="20" borderId="52" xfId="0" applyNumberFormat="1" applyFont="1" applyFill="1" applyBorder="1" applyAlignment="1">
      <alignment horizontal="center"/>
    </xf>
    <xf numFmtId="9" fontId="1" fillId="20" borderId="52" xfId="0" applyNumberFormat="1" applyFont="1" applyFill="1" applyBorder="1" applyAlignment="1">
      <alignment horizontal="center"/>
    </xf>
    <xf numFmtId="164" fontId="1" fillId="20" borderId="52" xfId="0" applyNumberFormat="1" applyFont="1" applyFill="1" applyBorder="1" applyAlignment="1">
      <alignment horizontal="center"/>
    </xf>
    <xf numFmtId="164" fontId="1" fillId="20" borderId="54" xfId="0" applyNumberFormat="1" applyFont="1" applyFill="1" applyBorder="1" applyAlignment="1">
      <alignment horizontal="center"/>
    </xf>
    <xf numFmtId="1" fontId="1" fillId="20" borderId="54" xfId="0" applyNumberFormat="1" applyFont="1" applyFill="1" applyBorder="1" applyAlignment="1">
      <alignment horizontal="center"/>
    </xf>
    <xf numFmtId="0" fontId="1" fillId="0" borderId="130" xfId="0" quotePrefix="1" applyFont="1" applyBorder="1" applyAlignment="1">
      <alignment horizontal="center"/>
    </xf>
    <xf numFmtId="0" fontId="1" fillId="20" borderId="41" xfId="0" quotePrefix="1" applyFont="1" applyFill="1" applyBorder="1" applyAlignment="1">
      <alignment horizontal="center"/>
    </xf>
  </cellXfs>
  <cellStyles count="9">
    <cellStyle name="Excel Built-in Normal" xfId="6"/>
    <cellStyle name="Hyperlink" xfId="1" builtinId="8"/>
    <cellStyle name="Normal" xfId="0" builtinId="0"/>
    <cellStyle name="Normal 2" xfId="4"/>
    <cellStyle name="Normal 2 2" xfId="5"/>
    <cellStyle name="Normal 3" xfId="8"/>
    <cellStyle name="Normal 4" xfId="7"/>
    <cellStyle name="Percent" xfId="2" builtinId="5"/>
    <cellStyle name="Percent 2" xfId="3"/>
  </cellStyles>
  <dxfs count="70">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2D050"/>
        </patternFill>
      </fill>
      <border>
        <left style="thin">
          <color rgb="FFFF0000"/>
        </left>
        <right style="thin">
          <color rgb="FFFF0000"/>
        </right>
        <top style="thin">
          <color rgb="FFFF0000"/>
        </top>
        <bottom style="thin">
          <color rgb="FFFF0000"/>
        </bottom>
        <vertical/>
        <horizontal/>
      </border>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CCCC00"/>
      <color rgb="FF009900"/>
      <color rgb="FF99FF99"/>
      <color rgb="FFCCFF99"/>
      <color rgb="FFFFFF66"/>
      <color rgb="FF00CC66"/>
      <color rgb="FF00FF99"/>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28575</xdr:rowOff>
    </xdr:from>
    <xdr:to>
      <xdr:col>6</xdr:col>
      <xdr:colOff>1266825</xdr:colOff>
      <xdr:row>16</xdr:row>
      <xdr:rowOff>180975</xdr:rowOff>
    </xdr:to>
    <xdr:sp macro="" textlink="">
      <xdr:nvSpPr>
        <xdr:cNvPr id="1084" name="Text Box 60"/>
        <xdr:cNvSpPr txBox="1">
          <a:spLocks noChangeArrowheads="1"/>
        </xdr:cNvSpPr>
      </xdr:nvSpPr>
      <xdr:spPr bwMode="auto">
        <a:xfrm>
          <a:off x="57150" y="3067050"/>
          <a:ext cx="6953250" cy="7810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r>
            <a:rPr lang="en-US" sz="1200" b="0" i="0" u="none" strike="noStrike" baseline="0">
              <a:solidFill>
                <a:srgbClr val="000000"/>
              </a:solidFill>
              <a:latin typeface="Times New Roman"/>
              <a:cs typeface="Times New Roman"/>
            </a:rPr>
            <a:t>Permanently reduced to Small.</a:t>
          </a:r>
          <a:endParaRPr lang="en-US" sz="1200" b="0" i="0" u="none" strike="noStrike" baseline="0">
            <a:solidFill>
              <a:srgbClr val="99FF99"/>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7701" name="Rectangle 1"/>
        <xdr:cNvSpPr>
          <a:spLocks noChangeArrowheads="1"/>
        </xdr:cNvSpPr>
      </xdr:nvSpPr>
      <xdr:spPr bwMode="auto">
        <a:xfrm>
          <a:off x="506730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Rectangle 1"/>
        <xdr:cNvSpPr>
          <a:spLocks noChangeArrowheads="1"/>
        </xdr:cNvSpPr>
      </xdr:nvSpPr>
      <xdr:spPr bwMode="auto">
        <a:xfrm>
          <a:off x="5029200"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428625</xdr:colOff>
      <xdr:row>1</xdr:row>
      <xdr:rowOff>123825</xdr:rowOff>
    </xdr:from>
    <xdr:to>
      <xdr:col>3</xdr:col>
      <xdr:colOff>0</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8"/>
  <sheetViews>
    <sheetView showGridLines="0" tabSelected="1" zoomScaleNormal="100" workbookViewId="0"/>
  </sheetViews>
  <sheetFormatPr defaultColWidth="13" defaultRowHeight="15.75"/>
  <cols>
    <col min="1" max="1" width="14.375" style="17" customWidth="1"/>
    <col min="2" max="2" width="10" style="18" customWidth="1"/>
    <col min="3" max="3" width="5.125" style="18" customWidth="1"/>
    <col min="4" max="4" width="13.75" style="17" bestFit="1" customWidth="1"/>
    <col min="5" max="5" width="9.625" style="18" bestFit="1" customWidth="1"/>
    <col min="6" max="6" width="14.75" style="17" customWidth="1"/>
    <col min="7" max="7" width="17.125" style="18" customWidth="1"/>
    <col min="8" max="16384" width="13" style="1"/>
  </cols>
  <sheetData>
    <row r="1" spans="1:7" ht="29.25" thickTop="1" thickBot="1">
      <c r="A1" s="174" t="s">
        <v>464</v>
      </c>
      <c r="B1" s="175" t="s">
        <v>400</v>
      </c>
      <c r="C1" s="176"/>
      <c r="D1" s="177"/>
      <c r="E1" s="178"/>
      <c r="F1" s="177"/>
      <c r="G1" s="179" t="s">
        <v>465</v>
      </c>
    </row>
    <row r="2" spans="1:7" ht="17.25" thickTop="1">
      <c r="A2" s="2" t="s">
        <v>0</v>
      </c>
      <c r="B2" s="30" t="s">
        <v>401</v>
      </c>
      <c r="C2" s="30"/>
      <c r="D2" s="4" t="s">
        <v>1</v>
      </c>
      <c r="E2" s="41" t="s">
        <v>433</v>
      </c>
      <c r="F2"/>
      <c r="G2" s="5"/>
    </row>
    <row r="3" spans="1:7" ht="16.5">
      <c r="A3" s="2" t="s">
        <v>67</v>
      </c>
      <c r="B3" s="30" t="s">
        <v>240</v>
      </c>
      <c r="C3" s="30"/>
      <c r="D3" s="4" t="s">
        <v>68</v>
      </c>
      <c r="E3" s="41">
        <v>4</v>
      </c>
      <c r="F3" s="4"/>
      <c r="G3" s="5"/>
    </row>
    <row r="4" spans="1:7" ht="17.25" thickBot="1">
      <c r="A4" s="2" t="s">
        <v>69</v>
      </c>
      <c r="B4" s="30" t="s">
        <v>237</v>
      </c>
      <c r="C4" s="30"/>
      <c r="D4" s="4"/>
      <c r="E4" s="41"/>
      <c r="F4" s="4"/>
      <c r="G4" s="5"/>
    </row>
    <row r="5" spans="1:7" ht="17.25" thickTop="1">
      <c r="A5" s="234" t="s">
        <v>125</v>
      </c>
      <c r="B5" s="496">
        <f>3+1</f>
        <v>4</v>
      </c>
      <c r="C5" s="497"/>
      <c r="D5" s="235" t="s">
        <v>91</v>
      </c>
      <c r="E5" s="236" t="s">
        <v>476</v>
      </c>
      <c r="F5" s="3"/>
      <c r="G5" s="5"/>
    </row>
    <row r="6" spans="1:7" ht="17.25" thickBot="1">
      <c r="A6" s="237" t="s">
        <v>468</v>
      </c>
      <c r="B6" s="495" t="str">
        <f>C8</f>
        <v>+6</v>
      </c>
      <c r="C6" s="494"/>
      <c r="D6" s="254" t="s">
        <v>230</v>
      </c>
      <c r="E6" s="238" t="s">
        <v>476</v>
      </c>
      <c r="F6" s="3"/>
      <c r="G6" s="5"/>
    </row>
    <row r="7" spans="1:7" ht="17.25" thickTop="1">
      <c r="A7" s="27" t="s">
        <v>2</v>
      </c>
      <c r="B7" s="507">
        <f>14-2+4</f>
        <v>16</v>
      </c>
      <c r="C7" s="220" t="str">
        <f t="shared" ref="C7:C12" si="0">IF(B7&gt;9.9,CONCATENATE("+",ROUNDDOWN((B7-10)/2,0)),ROUNDUP((B7-10)/2,0))</f>
        <v>+3</v>
      </c>
      <c r="D7" s="129" t="s">
        <v>89</v>
      </c>
      <c r="E7" s="392" t="s">
        <v>413</v>
      </c>
      <c r="F7" s="3"/>
      <c r="G7" s="5"/>
    </row>
    <row r="8" spans="1:7" ht="16.5">
      <c r="A8" s="7" t="s">
        <v>3</v>
      </c>
      <c r="B8" s="491">
        <f>16+4+2</f>
        <v>22</v>
      </c>
      <c r="C8" s="38" t="str">
        <f t="shared" si="0"/>
        <v>+6</v>
      </c>
      <c r="D8" s="130" t="s">
        <v>90</v>
      </c>
      <c r="E8" s="64">
        <f>SUM(Martial!G3:G15)+SUM(Equipment!C3:C9)</f>
        <v>24</v>
      </c>
      <c r="F8" s="3"/>
      <c r="G8" s="5"/>
    </row>
    <row r="9" spans="1:7" ht="16.5">
      <c r="A9" s="25" t="s">
        <v>13</v>
      </c>
      <c r="B9" s="504">
        <f>13-1-2</f>
        <v>10</v>
      </c>
      <c r="C9" s="31" t="str">
        <f t="shared" si="0"/>
        <v>+0</v>
      </c>
      <c r="D9" s="130" t="s">
        <v>15</v>
      </c>
      <c r="E9" s="60">
        <f>ROUNDUP(((E3*8)*0.75)+(E3*C9),0)</f>
        <v>24</v>
      </c>
      <c r="F9" s="3"/>
      <c r="G9" s="5"/>
    </row>
    <row r="10" spans="1:7" ht="16.5">
      <c r="A10" s="172" t="s">
        <v>14</v>
      </c>
      <c r="B10" s="84">
        <v>13</v>
      </c>
      <c r="C10" s="38" t="str">
        <f t="shared" si="0"/>
        <v>+1</v>
      </c>
      <c r="D10" s="131" t="s">
        <v>127</v>
      </c>
      <c r="E10" s="498">
        <f>11+C8</f>
        <v>17</v>
      </c>
      <c r="F10" s="2"/>
      <c r="G10" s="5"/>
    </row>
    <row r="11" spans="1:7" ht="16.5">
      <c r="A11" s="26" t="s">
        <v>16</v>
      </c>
      <c r="B11" s="6">
        <v>15</v>
      </c>
      <c r="C11" s="38" t="str">
        <f t="shared" si="0"/>
        <v>+2</v>
      </c>
      <c r="D11" s="131" t="s">
        <v>66</v>
      </c>
      <c r="E11" s="492">
        <f>E10+SUM(Martial!B11:B12)</f>
        <v>21</v>
      </c>
      <c r="F11" s="3"/>
      <c r="G11" s="5"/>
    </row>
    <row r="12" spans="1:7" ht="17.25" thickBot="1">
      <c r="A12" s="28" t="s">
        <v>12</v>
      </c>
      <c r="B12" s="85">
        <v>9</v>
      </c>
      <c r="C12" s="32">
        <f t="shared" si="0"/>
        <v>-1</v>
      </c>
      <c r="D12" s="132" t="s">
        <v>235</v>
      </c>
      <c r="E12" s="493">
        <f>E11-C8</f>
        <v>15</v>
      </c>
      <c r="F12" s="3"/>
      <c r="G12" s="5"/>
    </row>
    <row r="13" spans="1:7" ht="24" thickTop="1">
      <c r="A13" s="8" t="s">
        <v>27</v>
      </c>
      <c r="B13" s="9"/>
      <c r="C13" s="9"/>
      <c r="D13" s="10"/>
      <c r="E13" s="10"/>
      <c r="F13" s="10"/>
      <c r="G13" s="11"/>
    </row>
    <row r="14" spans="1:7" s="12" customFormat="1" ht="16.5">
      <c r="A14" s="82"/>
      <c r="B14" s="13"/>
      <c r="C14" s="13"/>
      <c r="D14" s="13"/>
      <c r="E14" s="13"/>
      <c r="F14" s="13"/>
      <c r="G14" s="83"/>
    </row>
    <row r="15" spans="1:7" s="12" customFormat="1" ht="16.5">
      <c r="A15" s="82"/>
      <c r="B15" s="13"/>
      <c r="C15" s="13"/>
      <c r="D15" s="13"/>
      <c r="E15" s="13"/>
      <c r="F15" s="13"/>
      <c r="G15" s="83"/>
    </row>
    <row r="16" spans="1:7" s="12" customFormat="1" ht="16.5">
      <c r="A16" s="82"/>
      <c r="B16" s="13"/>
      <c r="C16" s="13"/>
      <c r="D16" s="13"/>
      <c r="E16" s="13"/>
      <c r="F16" s="13"/>
      <c r="G16" s="83"/>
    </row>
    <row r="17" spans="1:7" ht="17.25" thickBot="1">
      <c r="A17" s="14"/>
      <c r="B17" s="15"/>
      <c r="C17" s="15"/>
      <c r="D17" s="15"/>
      <c r="E17" s="15"/>
      <c r="F17" s="15"/>
      <c r="G17" s="16"/>
    </row>
    <row r="18" spans="1:7" ht="16.5" thickTop="1"/>
  </sheetData>
  <phoneticPr fontId="0" type="noConversion"/>
  <conditionalFormatting sqref="E8">
    <cfRule type="cellIs" dxfId="69" priority="4" stopIfTrue="1" operator="greaterThan">
      <formula>116</formula>
    </cfRule>
    <cfRule type="cellIs" dxfId="68"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7"/>
  <sheetViews>
    <sheetView showGridLines="0" workbookViewId="0">
      <pane ySplit="2" topLeftCell="A3" activePane="bottomLeft" state="frozen"/>
      <selection pane="bottomLeft" activeCell="A3" sqref="A3"/>
    </sheetView>
  </sheetViews>
  <sheetFormatPr defaultColWidth="9.5" defaultRowHeight="15.75"/>
  <cols>
    <col min="1" max="1" width="21.75" style="17" bestFit="1" customWidth="1"/>
    <col min="2" max="2" width="5.875" style="17" bestFit="1" customWidth="1"/>
    <col min="3" max="3" width="7.625" style="18" hidden="1" customWidth="1"/>
    <col min="4" max="4" width="5.875" style="18" hidden="1" customWidth="1"/>
    <col min="5" max="5" width="9.25" style="18" bestFit="1" customWidth="1"/>
    <col min="6" max="6" width="6.75" style="18" bestFit="1" customWidth="1"/>
    <col min="7" max="7" width="6" style="40" bestFit="1" customWidth="1"/>
    <col min="8" max="8" width="5.25" style="40" bestFit="1" customWidth="1"/>
    <col min="9" max="9" width="6.875" style="40" bestFit="1" customWidth="1"/>
    <col min="10" max="10" width="22.125" style="17" bestFit="1" customWidth="1"/>
    <col min="11" max="16384" width="9.5" style="1"/>
  </cols>
  <sheetData>
    <row r="1" spans="1:10" ht="24" thickBot="1">
      <c r="A1" s="29" t="s">
        <v>11</v>
      </c>
      <c r="B1" s="19"/>
      <c r="C1" s="19"/>
      <c r="D1" s="19"/>
      <c r="E1" s="19"/>
      <c r="F1" s="19"/>
      <c r="G1" s="39"/>
      <c r="H1" s="39"/>
      <c r="I1" s="39"/>
      <c r="J1" s="19"/>
    </row>
    <row r="2" spans="1:10" s="253" customFormat="1" ht="33.75" thickBot="1">
      <c r="A2" s="246" t="s">
        <v>229</v>
      </c>
      <c r="B2" s="247" t="s">
        <v>32</v>
      </c>
      <c r="C2" s="247" t="s">
        <v>39</v>
      </c>
      <c r="D2" s="247" t="s">
        <v>31</v>
      </c>
      <c r="E2" s="248" t="s">
        <v>64</v>
      </c>
      <c r="F2" s="248" t="s">
        <v>40</v>
      </c>
      <c r="G2" s="249" t="s">
        <v>70</v>
      </c>
      <c r="H2" s="250" t="s">
        <v>228</v>
      </c>
      <c r="I2" s="251" t="s">
        <v>104</v>
      </c>
      <c r="J2" s="252" t="s">
        <v>102</v>
      </c>
    </row>
    <row r="3" spans="1:10" s="12" customFormat="1" ht="16.5">
      <c r="A3" s="221" t="s">
        <v>73</v>
      </c>
      <c r="B3" s="222">
        <v>4</v>
      </c>
      <c r="C3" s="223" t="s">
        <v>34</v>
      </c>
      <c r="D3" s="223" t="str">
        <f>IF(C3="Str",'Personal File'!$C$7,IF(C3="Dex",'Personal File'!$C$8,IF(C3="Con",'Personal File'!$C$9,IF(C3="Int",'Personal File'!$C$10,IF(C3="Wis",'Personal File'!$C$11,IF(C3="Cha",'Personal File'!$C$12))))))</f>
        <v>+0</v>
      </c>
      <c r="E3" s="224" t="str">
        <f t="shared" ref="E3:E5" si="0">CONCATENATE(C3," (",D3,")")</f>
        <v>Con (+0)</v>
      </c>
      <c r="F3" s="508">
        <v>2</v>
      </c>
      <c r="G3" s="225">
        <f t="shared" ref="G3:G42" si="1">B3+D3+F3</f>
        <v>6</v>
      </c>
      <c r="H3" s="226">
        <f t="shared" ref="H3:H5" ca="1" si="2">RANDBETWEEN(1,20)</f>
        <v>7</v>
      </c>
      <c r="I3" s="225">
        <f ca="1">SUM(G3:H3)</f>
        <v>13</v>
      </c>
      <c r="J3" s="401" t="s">
        <v>425</v>
      </c>
    </row>
    <row r="4" spans="1:10" s="12" customFormat="1" ht="16.5">
      <c r="A4" s="227" t="s">
        <v>74</v>
      </c>
      <c r="B4" s="222">
        <v>1</v>
      </c>
      <c r="C4" s="223" t="s">
        <v>37</v>
      </c>
      <c r="D4" s="223" t="str">
        <f>IF(C4="Str",'Personal File'!$C$7,IF(C4="Dex",'Personal File'!$C$8,IF(C4="Con",'Personal File'!$C$9,IF(C4="Int",'Personal File'!$C$10,IF(C4="Wis",'Personal File'!$C$11,IF(C4="Cha",'Personal File'!$C$12))))))</f>
        <v>+6</v>
      </c>
      <c r="E4" s="108" t="str">
        <f t="shared" si="0"/>
        <v>Dex (+6)</v>
      </c>
      <c r="F4" s="508">
        <v>2</v>
      </c>
      <c r="G4" s="225">
        <f t="shared" si="1"/>
        <v>9</v>
      </c>
      <c r="H4" s="226">
        <f t="shared" ca="1" si="2"/>
        <v>16</v>
      </c>
      <c r="I4" s="225">
        <f ca="1">SUM(G4:H4)</f>
        <v>25</v>
      </c>
      <c r="J4" s="401" t="s">
        <v>425</v>
      </c>
    </row>
    <row r="5" spans="1:10" s="12" customFormat="1" ht="16.5">
      <c r="A5" s="228" t="s">
        <v>75</v>
      </c>
      <c r="B5" s="229">
        <v>4</v>
      </c>
      <c r="C5" s="230" t="s">
        <v>36</v>
      </c>
      <c r="D5" s="230" t="str">
        <f>IF(C5="Str",'Personal File'!$C$7,IF(C5="Dex",'Personal File'!$C$8,IF(C5="Con",'Personal File'!$C$9,IF(C5="Int",'Personal File'!$C$10,IF(C5="Wis",'Personal File'!$C$11,IF(C5="Cha",'Personal File'!$C$12))))))</f>
        <v>+2</v>
      </c>
      <c r="E5" s="231" t="str">
        <f t="shared" si="0"/>
        <v>Wis (+2)</v>
      </c>
      <c r="F5" s="509">
        <v>2</v>
      </c>
      <c r="G5" s="232">
        <f t="shared" si="1"/>
        <v>8</v>
      </c>
      <c r="H5" s="233">
        <f t="shared" ca="1" si="2"/>
        <v>2</v>
      </c>
      <c r="I5" s="232">
        <f ca="1">SUM(G5:H5)</f>
        <v>10</v>
      </c>
      <c r="J5" s="402" t="s">
        <v>425</v>
      </c>
    </row>
    <row r="6" spans="1:10" s="33" customFormat="1" ht="16.5">
      <c r="A6" s="91" t="s">
        <v>41</v>
      </c>
      <c r="B6" s="69">
        <v>0</v>
      </c>
      <c r="C6" s="92" t="s">
        <v>35</v>
      </c>
      <c r="D6" s="93" t="str">
        <f>IF(C6="Str",'Personal File'!$C$7,IF(C6="Dex",'Personal File'!$C$8,IF(C6="Con",'Personal File'!$C$9,IF(C6="Int",'Personal File'!$C$10,IF(C6="Wis",'Personal File'!$C$11,IF(C6="Cha",'Personal File'!$C$12))))))</f>
        <v>+1</v>
      </c>
      <c r="E6" s="197" t="str">
        <f t="shared" ref="E6:E42" si="3">CONCATENATE(C6," (",D6,")")</f>
        <v>Int (+1)</v>
      </c>
      <c r="F6" s="115" t="s">
        <v>65</v>
      </c>
      <c r="G6" s="70">
        <f t="shared" si="1"/>
        <v>1</v>
      </c>
      <c r="H6" s="226">
        <f ca="1">RANDBETWEEN(1,20)</f>
        <v>7</v>
      </c>
      <c r="I6" s="70">
        <f t="shared" ref="I6:I42" ca="1" si="4">SUM(G6:H6)</f>
        <v>8</v>
      </c>
      <c r="J6" s="71"/>
    </row>
    <row r="7" spans="1:10" s="37" customFormat="1" ht="16.5">
      <c r="A7" s="105" t="s">
        <v>42</v>
      </c>
      <c r="B7" s="69">
        <v>0</v>
      </c>
      <c r="C7" s="106" t="s">
        <v>37</v>
      </c>
      <c r="D7" s="107" t="str">
        <f>IF(C7="Str",'Personal File'!$C$7,IF(C7="Dex",'Personal File'!$C$8,IF(C7="Con",'Personal File'!$C$9,IF(C7="Int",'Personal File'!$C$10,IF(C7="Wis",'Personal File'!$C$11,IF(C7="Cha",'Personal File'!$C$12))))))</f>
        <v>+6</v>
      </c>
      <c r="E7" s="108" t="str">
        <f t="shared" si="3"/>
        <v>Dex (+6)</v>
      </c>
      <c r="F7" s="70" t="s">
        <v>65</v>
      </c>
      <c r="G7" s="70">
        <f t="shared" si="1"/>
        <v>6</v>
      </c>
      <c r="H7" s="226">
        <f ca="1">RANDBETWEEN(1,20)</f>
        <v>1</v>
      </c>
      <c r="I7" s="70">
        <f t="shared" ca="1" si="4"/>
        <v>7</v>
      </c>
      <c r="J7" s="71"/>
    </row>
    <row r="8" spans="1:10" s="35" customFormat="1" ht="16.5">
      <c r="A8" s="72" t="s">
        <v>43</v>
      </c>
      <c r="B8" s="69">
        <v>0</v>
      </c>
      <c r="C8" s="73" t="s">
        <v>33</v>
      </c>
      <c r="D8" s="74">
        <f>IF(C8="Str",'Personal File'!$C$7,IF(C8="Dex",'Personal File'!$C$8,IF(C8="Con",'Personal File'!$C$9,IF(C8="Int",'Personal File'!$C$10,IF(C8="Wis",'Personal File'!$C$11,IF(C8="Cha",'Personal File'!$C$12))))))</f>
        <v>-1</v>
      </c>
      <c r="E8" s="75" t="str">
        <f t="shared" si="3"/>
        <v>Cha (-1)</v>
      </c>
      <c r="F8" s="70" t="s">
        <v>65</v>
      </c>
      <c r="G8" s="70">
        <f t="shared" si="1"/>
        <v>-1</v>
      </c>
      <c r="H8" s="226">
        <f t="shared" ref="H8:H42" ca="1" si="5">RANDBETWEEN(1,20)</f>
        <v>16</v>
      </c>
      <c r="I8" s="70">
        <f t="shared" ca="1" si="4"/>
        <v>15</v>
      </c>
      <c r="J8" s="71"/>
    </row>
    <row r="9" spans="1:10" s="34" customFormat="1" ht="16.5">
      <c r="A9" s="76" t="s">
        <v>44</v>
      </c>
      <c r="B9" s="69">
        <v>0</v>
      </c>
      <c r="C9" s="77" t="s">
        <v>38</v>
      </c>
      <c r="D9" s="78" t="str">
        <f>IF(C9="Str",'Personal File'!$C$7,IF(C9="Dex",'Personal File'!$C$8,IF(C9="Con",'Personal File'!$C$9,IF(C9="Int",'Personal File'!$C$10,IF(C9="Wis",'Personal File'!$C$11,IF(C9="Cha",'Personal File'!$C$12))))))</f>
        <v>+3</v>
      </c>
      <c r="E9" s="198" t="str">
        <f t="shared" si="3"/>
        <v>Str (+3)</v>
      </c>
      <c r="F9" s="70" t="s">
        <v>65</v>
      </c>
      <c r="G9" s="70">
        <f t="shared" si="1"/>
        <v>3</v>
      </c>
      <c r="H9" s="226">
        <f t="shared" ca="1" si="5"/>
        <v>1</v>
      </c>
      <c r="I9" s="70">
        <f t="shared" ca="1" si="4"/>
        <v>4</v>
      </c>
      <c r="J9" s="71"/>
    </row>
    <row r="10" spans="1:10" s="34" customFormat="1" ht="16.5">
      <c r="A10" s="117" t="s">
        <v>17</v>
      </c>
      <c r="B10" s="61">
        <v>7</v>
      </c>
      <c r="C10" s="118" t="s">
        <v>34</v>
      </c>
      <c r="D10" s="119" t="str">
        <f>IF(C10="Str",'Personal File'!$C$7,IF(C10="Dex",'Personal File'!$C$8,IF(C10="Con",'Personal File'!$C$9,IF(C10="Int",'Personal File'!$C$10,IF(C10="Wis",'Personal File'!$C$11,IF(C10="Cha",'Personal File'!$C$12))))))</f>
        <v>+0</v>
      </c>
      <c r="E10" s="199" t="str">
        <f t="shared" si="3"/>
        <v>Con (+0)</v>
      </c>
      <c r="F10" s="62" t="s">
        <v>65</v>
      </c>
      <c r="G10" s="62">
        <f t="shared" si="1"/>
        <v>7</v>
      </c>
      <c r="H10" s="226">
        <f t="shared" ca="1" si="5"/>
        <v>20</v>
      </c>
      <c r="I10" s="62">
        <f t="shared" ca="1" si="4"/>
        <v>27</v>
      </c>
      <c r="J10" s="63"/>
    </row>
    <row r="11" spans="1:10" s="33" customFormat="1" ht="16.5">
      <c r="A11" s="91" t="s">
        <v>124</v>
      </c>
      <c r="B11" s="69">
        <v>0</v>
      </c>
      <c r="C11" s="92" t="s">
        <v>35</v>
      </c>
      <c r="D11" s="93" t="str">
        <f>IF(C11="Str",'Personal File'!$C$7,IF(C11="Dex",'Personal File'!$C$8,IF(C11="Con",'Personal File'!$C$9,IF(C11="Int",'Personal File'!$C$10,IF(C11="Wis",'Personal File'!$C$11,IF(C11="Cha",'Personal File'!$C$12))))))</f>
        <v>+1</v>
      </c>
      <c r="E11" s="197" t="str">
        <f t="shared" si="3"/>
        <v>Int (+1)</v>
      </c>
      <c r="F11" s="70" t="s">
        <v>65</v>
      </c>
      <c r="G11" s="70">
        <f t="shared" si="1"/>
        <v>1</v>
      </c>
      <c r="H11" s="226">
        <f t="shared" ca="1" si="5"/>
        <v>15</v>
      </c>
      <c r="I11" s="70">
        <f t="shared" ca="1" si="4"/>
        <v>16</v>
      </c>
      <c r="J11" s="71"/>
    </row>
    <row r="12" spans="1:10" s="36" customFormat="1" ht="16.5">
      <c r="A12" s="42" t="s">
        <v>45</v>
      </c>
      <c r="B12" s="43">
        <v>0</v>
      </c>
      <c r="C12" s="44" t="s">
        <v>35</v>
      </c>
      <c r="D12" s="45" t="str">
        <f>IF(C12="Str",'Personal File'!$C$7,IF(C12="Dex",'Personal File'!$C$8,IF(C12="Con",'Personal File'!$C$9,IF(C12="Int",'Personal File'!$C$10,IF(C12="Wis",'Personal File'!$C$11,IF(C12="Cha",'Personal File'!$C$12))))))</f>
        <v>+1</v>
      </c>
      <c r="E12" s="200" t="str">
        <f t="shared" si="3"/>
        <v>Int (+1)</v>
      </c>
      <c r="F12" s="46" t="s">
        <v>65</v>
      </c>
      <c r="G12" s="46">
        <f t="shared" si="1"/>
        <v>1</v>
      </c>
      <c r="H12" s="226">
        <f t="shared" ca="1" si="5"/>
        <v>18</v>
      </c>
      <c r="I12" s="46">
        <f t="shared" ref="I12" ca="1" si="6">SUM(G12:H12)</f>
        <v>19</v>
      </c>
      <c r="J12" s="47"/>
    </row>
    <row r="13" spans="1:10" s="37" customFormat="1" ht="16.5">
      <c r="A13" s="72" t="s">
        <v>46</v>
      </c>
      <c r="B13" s="69">
        <v>0</v>
      </c>
      <c r="C13" s="73" t="s">
        <v>33</v>
      </c>
      <c r="D13" s="74">
        <f>IF(C13="Str",'Personal File'!$C$7,IF(C13="Dex",'Personal File'!$C$8,IF(C13="Con",'Personal File'!$C$9,IF(C13="Int",'Personal File'!$C$10,IF(C13="Wis",'Personal File'!$C$11,IF(C13="Cha",'Personal File'!$C$12))))))</f>
        <v>-1</v>
      </c>
      <c r="E13" s="75" t="str">
        <f t="shared" si="3"/>
        <v>Cha (-1)</v>
      </c>
      <c r="F13" s="70" t="s">
        <v>65</v>
      </c>
      <c r="G13" s="70">
        <f t="shared" si="1"/>
        <v>-1</v>
      </c>
      <c r="H13" s="226">
        <f t="shared" ca="1" si="5"/>
        <v>8</v>
      </c>
      <c r="I13" s="70">
        <f t="shared" ca="1" si="4"/>
        <v>7</v>
      </c>
      <c r="J13" s="219"/>
    </row>
    <row r="14" spans="1:10" s="37" customFormat="1" ht="16.5">
      <c r="A14" s="42" t="s">
        <v>47</v>
      </c>
      <c r="B14" s="43">
        <v>0</v>
      </c>
      <c r="C14" s="44" t="s">
        <v>35</v>
      </c>
      <c r="D14" s="45" t="str">
        <f>IF(C14="Str",'Personal File'!$C$7,IF(C14="Dex",'Personal File'!$C$8,IF(C14="Con",'Personal File'!$C$9,IF(C14="Int",'Personal File'!$C$10,IF(C14="Wis",'Personal File'!$C$11,IF(C14="Cha",'Personal File'!$C$12))))))</f>
        <v>+1</v>
      </c>
      <c r="E14" s="200" t="str">
        <f t="shared" si="3"/>
        <v>Int (+1)</v>
      </c>
      <c r="F14" s="46" t="s">
        <v>65</v>
      </c>
      <c r="G14" s="46">
        <f t="shared" si="1"/>
        <v>1</v>
      </c>
      <c r="H14" s="226">
        <f t="shared" ca="1" si="5"/>
        <v>11</v>
      </c>
      <c r="I14" s="46">
        <f t="shared" ref="I14" ca="1" si="7">SUM(G14:H14)</f>
        <v>12</v>
      </c>
      <c r="J14" s="47"/>
    </row>
    <row r="15" spans="1:10" s="37" customFormat="1" ht="16.5">
      <c r="A15" s="72" t="s">
        <v>48</v>
      </c>
      <c r="B15" s="69">
        <v>0</v>
      </c>
      <c r="C15" s="73" t="s">
        <v>33</v>
      </c>
      <c r="D15" s="74">
        <f>IF(C15="Str",'Personal File'!$C$7,IF(C15="Dex",'Personal File'!$C$8,IF(C15="Con",'Personal File'!$C$9,IF(C15="Int",'Personal File'!$C$10,IF(C15="Wis",'Personal File'!$C$11,IF(C15="Cha",'Personal File'!$C$12))))))</f>
        <v>-1</v>
      </c>
      <c r="E15" s="75" t="str">
        <f t="shared" si="3"/>
        <v>Cha (-1)</v>
      </c>
      <c r="F15" s="70" t="s">
        <v>65</v>
      </c>
      <c r="G15" s="70">
        <f t="shared" si="1"/>
        <v>-1</v>
      </c>
      <c r="H15" s="226">
        <f t="shared" ca="1" si="5"/>
        <v>14</v>
      </c>
      <c r="I15" s="70">
        <f t="shared" ca="1" si="4"/>
        <v>13</v>
      </c>
      <c r="J15" s="71"/>
    </row>
    <row r="16" spans="1:10" s="37" customFormat="1" ht="16.5">
      <c r="A16" s="105" t="s">
        <v>49</v>
      </c>
      <c r="B16" s="69">
        <v>0</v>
      </c>
      <c r="C16" s="106" t="s">
        <v>37</v>
      </c>
      <c r="D16" s="107" t="str">
        <f>IF(C16="Str",'Personal File'!$C$7,IF(C16="Dex",'Personal File'!$C$8,IF(C16="Con",'Personal File'!$C$9,IF(C16="Int",'Personal File'!$C$10,IF(C16="Wis",'Personal File'!$C$11,IF(C16="Cha",'Personal File'!$C$12))))))</f>
        <v>+6</v>
      </c>
      <c r="E16" s="108" t="str">
        <f t="shared" si="3"/>
        <v>Dex (+6)</v>
      </c>
      <c r="F16" s="70" t="s">
        <v>65</v>
      </c>
      <c r="G16" s="70">
        <f t="shared" si="1"/>
        <v>6</v>
      </c>
      <c r="H16" s="226">
        <f t="shared" ca="1" si="5"/>
        <v>10</v>
      </c>
      <c r="I16" s="70">
        <f t="shared" ca="1" si="4"/>
        <v>16</v>
      </c>
      <c r="J16" s="71"/>
    </row>
    <row r="17" spans="1:10" s="37" customFormat="1" ht="16.5">
      <c r="A17" s="51" t="s">
        <v>50</v>
      </c>
      <c r="B17" s="52">
        <v>0</v>
      </c>
      <c r="C17" s="53" t="s">
        <v>35</v>
      </c>
      <c r="D17" s="54" t="str">
        <f>IF(C17="Str",'Personal File'!$C$7,IF(C17="Dex",'Personal File'!$C$8,IF(C17="Con",'Personal File'!$C$9,IF(C17="Int",'Personal File'!$C$10,IF(C17="Wis",'Personal File'!$C$11,IF(C17="Cha",'Personal File'!$C$12))))))</f>
        <v>+1</v>
      </c>
      <c r="E17" s="201" t="str">
        <f t="shared" si="3"/>
        <v>Int (+1)</v>
      </c>
      <c r="F17" s="55" t="s">
        <v>65</v>
      </c>
      <c r="G17" s="55">
        <f t="shared" si="1"/>
        <v>1</v>
      </c>
      <c r="H17" s="226">
        <f t="shared" ca="1" si="5"/>
        <v>5</v>
      </c>
      <c r="I17" s="55">
        <f t="shared" ca="1" si="4"/>
        <v>6</v>
      </c>
      <c r="J17" s="56"/>
    </row>
    <row r="18" spans="1:10" s="37" customFormat="1" ht="16.5">
      <c r="A18" s="72" t="s">
        <v>51</v>
      </c>
      <c r="B18" s="69">
        <v>0</v>
      </c>
      <c r="C18" s="73" t="s">
        <v>33</v>
      </c>
      <c r="D18" s="74">
        <f>IF(C18="Str",'Personal File'!$C$7,IF(C18="Dex",'Personal File'!$C$8,IF(C18="Con",'Personal File'!$C$9,IF(C18="Int",'Personal File'!$C$10,IF(C18="Wis",'Personal File'!$C$11,IF(C18="Cha",'Personal File'!$C$12))))))</f>
        <v>-1</v>
      </c>
      <c r="E18" s="75" t="str">
        <f t="shared" si="3"/>
        <v>Cha (-1)</v>
      </c>
      <c r="F18" s="70" t="s">
        <v>65</v>
      </c>
      <c r="G18" s="70">
        <f t="shared" si="1"/>
        <v>-1</v>
      </c>
      <c r="H18" s="226">
        <f t="shared" ca="1" si="5"/>
        <v>1</v>
      </c>
      <c r="I18" s="70">
        <f t="shared" ca="1" si="4"/>
        <v>0</v>
      </c>
      <c r="J18" s="71"/>
    </row>
    <row r="19" spans="1:10" s="37" customFormat="1" ht="16.5">
      <c r="A19" s="72" t="s">
        <v>19</v>
      </c>
      <c r="B19" s="69">
        <v>0</v>
      </c>
      <c r="C19" s="73" t="s">
        <v>33</v>
      </c>
      <c r="D19" s="74">
        <f>IF(C19="Str",'Personal File'!$C$7,IF(C19="Dex",'Personal File'!$C$8,IF(C19="Con",'Personal File'!$C$9,IF(C19="Int",'Personal File'!$C$10,IF(C19="Wis",'Personal File'!$C$11,IF(C19="Cha",'Personal File'!$C$12))))))</f>
        <v>-1</v>
      </c>
      <c r="E19" s="75" t="str">
        <f t="shared" si="3"/>
        <v>Cha (-1)</v>
      </c>
      <c r="F19" s="70" t="s">
        <v>65</v>
      </c>
      <c r="G19" s="70">
        <f t="shared" si="1"/>
        <v>-1</v>
      </c>
      <c r="H19" s="226">
        <f t="shared" ca="1" si="5"/>
        <v>2</v>
      </c>
      <c r="I19" s="70">
        <f t="shared" ca="1" si="4"/>
        <v>1</v>
      </c>
      <c r="J19" s="71"/>
    </row>
    <row r="20" spans="1:10" s="37" customFormat="1" ht="16.5">
      <c r="A20" s="406" t="s">
        <v>52</v>
      </c>
      <c r="B20" s="140">
        <v>1</v>
      </c>
      <c r="C20" s="407" t="s">
        <v>36</v>
      </c>
      <c r="D20" s="408" t="str">
        <f>IF(C20="Str",'Personal File'!$C$7,IF(C20="Dex",'Personal File'!$C$8,IF(C20="Con",'Personal File'!$C$9,IF(C20="Int",'Personal File'!$C$10,IF(C20="Wis",'Personal File'!$C$11,IF(C20="Cha",'Personal File'!$C$12))))))</f>
        <v>+2</v>
      </c>
      <c r="E20" s="409" t="str">
        <f t="shared" si="3"/>
        <v>Wis (+2)</v>
      </c>
      <c r="F20" s="143" t="s">
        <v>65</v>
      </c>
      <c r="G20" s="143">
        <f t="shared" si="1"/>
        <v>3</v>
      </c>
      <c r="H20" s="226">
        <f t="shared" ca="1" si="5"/>
        <v>1</v>
      </c>
      <c r="I20" s="143">
        <f t="shared" ca="1" si="4"/>
        <v>4</v>
      </c>
      <c r="J20" s="144"/>
    </row>
    <row r="21" spans="1:10" s="37" customFormat="1" ht="16.5">
      <c r="A21" s="105" t="s">
        <v>53</v>
      </c>
      <c r="B21" s="69">
        <v>0</v>
      </c>
      <c r="C21" s="106" t="s">
        <v>37</v>
      </c>
      <c r="D21" s="107" t="str">
        <f>IF(C21="Str",'Personal File'!$C$7,IF(C21="Dex",'Personal File'!$C$8,IF(C21="Con",'Personal File'!$C$9,IF(C21="Int",'Personal File'!$C$10,IF(C21="Wis",'Personal File'!$C$11,IF(C21="Cha",'Personal File'!$C$12))))))</f>
        <v>+6</v>
      </c>
      <c r="E21" s="108" t="str">
        <f t="shared" si="3"/>
        <v>Dex (+6)</v>
      </c>
      <c r="F21" s="70" t="s">
        <v>65</v>
      </c>
      <c r="G21" s="70">
        <f t="shared" si="1"/>
        <v>6</v>
      </c>
      <c r="H21" s="226">
        <f t="shared" ca="1" si="5"/>
        <v>17</v>
      </c>
      <c r="I21" s="70">
        <f t="shared" ca="1" si="4"/>
        <v>23</v>
      </c>
      <c r="J21" s="71"/>
    </row>
    <row r="22" spans="1:10" s="37" customFormat="1" ht="16.5">
      <c r="A22" s="57" t="s">
        <v>54</v>
      </c>
      <c r="B22" s="52">
        <v>0</v>
      </c>
      <c r="C22" s="58" t="s">
        <v>33</v>
      </c>
      <c r="D22" s="59">
        <f>IF(C22="Str",'Personal File'!$C$7,IF(C22="Dex",'Personal File'!$C$8,IF(C22="Con",'Personal File'!$C$9,IF(C22="Int",'Personal File'!$C$10,IF(C22="Wis",'Personal File'!$C$11,IF(C22="Cha",'Personal File'!$C$12))))))</f>
        <v>-1</v>
      </c>
      <c r="E22" s="202" t="str">
        <f t="shared" si="3"/>
        <v>Cha (-1)</v>
      </c>
      <c r="F22" s="55" t="s">
        <v>65</v>
      </c>
      <c r="G22" s="55">
        <f t="shared" si="1"/>
        <v>-1</v>
      </c>
      <c r="H22" s="226">
        <f t="shared" ca="1" si="5"/>
        <v>16</v>
      </c>
      <c r="I22" s="55">
        <f t="shared" ca="1" si="4"/>
        <v>15</v>
      </c>
      <c r="J22" s="56"/>
    </row>
    <row r="23" spans="1:10" s="37" customFormat="1" ht="16.5">
      <c r="A23" s="76" t="s">
        <v>55</v>
      </c>
      <c r="B23" s="69">
        <v>0</v>
      </c>
      <c r="C23" s="77" t="s">
        <v>38</v>
      </c>
      <c r="D23" s="78" t="str">
        <f>IF(C23="Str",'Personal File'!$C$7,IF(C23="Dex",'Personal File'!$C$8,IF(C23="Con",'Personal File'!$C$9,IF(C23="Int",'Personal File'!$C$10,IF(C23="Wis",'Personal File'!$C$11,IF(C23="Cha",'Personal File'!$C$12))))))</f>
        <v>+3</v>
      </c>
      <c r="E23" s="198" t="str">
        <f t="shared" si="3"/>
        <v>Str (+3)</v>
      </c>
      <c r="F23" s="70" t="s">
        <v>65</v>
      </c>
      <c r="G23" s="70">
        <f t="shared" si="1"/>
        <v>3</v>
      </c>
      <c r="H23" s="226">
        <f t="shared" ca="1" si="5"/>
        <v>2</v>
      </c>
      <c r="I23" s="70">
        <f t="shared" ca="1" si="4"/>
        <v>5</v>
      </c>
      <c r="J23" s="71"/>
    </row>
    <row r="24" spans="1:10" s="37" customFormat="1" ht="16.5">
      <c r="A24" s="79" t="s">
        <v>405</v>
      </c>
      <c r="B24" s="61">
        <v>6</v>
      </c>
      <c r="C24" s="80" t="s">
        <v>35</v>
      </c>
      <c r="D24" s="81" t="str">
        <f>IF(C24="Str",'Personal File'!$C$7,IF(C24="Dex",'Personal File'!$C$8,IF(C24="Con",'Personal File'!$C$9,IF(C24="Int",'Personal File'!$C$10,IF(C24="Wis",'Personal File'!$C$11,IF(C24="Cha",'Personal File'!$C$12))))))</f>
        <v>+1</v>
      </c>
      <c r="E24" s="203" t="str">
        <f>CONCATENATE(C24," (",D24,")")</f>
        <v>Int (+1)</v>
      </c>
      <c r="F24" s="143" t="s">
        <v>65</v>
      </c>
      <c r="G24" s="62">
        <f t="shared" si="1"/>
        <v>7</v>
      </c>
      <c r="H24" s="226">
        <f t="shared" ca="1" si="5"/>
        <v>12</v>
      </c>
      <c r="I24" s="62">
        <f t="shared" ca="1" si="4"/>
        <v>19</v>
      </c>
      <c r="J24" s="63"/>
    </row>
    <row r="25" spans="1:10" s="37" customFormat="1" ht="16.5">
      <c r="A25" s="79" t="s">
        <v>389</v>
      </c>
      <c r="B25" s="61">
        <v>7</v>
      </c>
      <c r="C25" s="80" t="s">
        <v>35</v>
      </c>
      <c r="D25" s="81" t="str">
        <f>IF(C25="Str",'Personal File'!$C$7,IF(C25="Dex",'Personal File'!$C$8,IF(C25="Con",'Personal File'!$C$9,IF(C25="Int",'Personal File'!$C$10,IF(C25="Wis",'Personal File'!$C$11,IF(C25="Cha",'Personal File'!$C$12))))))</f>
        <v>+1</v>
      </c>
      <c r="E25" s="203" t="str">
        <f>CONCATENATE(C25," (",D25,")")</f>
        <v>Int (+1)</v>
      </c>
      <c r="F25" s="143" t="s">
        <v>65</v>
      </c>
      <c r="G25" s="62">
        <f t="shared" si="1"/>
        <v>8</v>
      </c>
      <c r="H25" s="226">
        <f t="shared" ca="1" si="5"/>
        <v>3</v>
      </c>
      <c r="I25" s="62">
        <f t="shared" ref="I25" ca="1" si="8">SUM(G25:H25)</f>
        <v>11</v>
      </c>
      <c r="J25" s="63"/>
    </row>
    <row r="26" spans="1:10" s="37" customFormat="1" ht="16.5">
      <c r="A26" s="120" t="s">
        <v>56</v>
      </c>
      <c r="B26" s="69">
        <v>0</v>
      </c>
      <c r="C26" s="121" t="s">
        <v>36</v>
      </c>
      <c r="D26" s="122" t="str">
        <f>IF(C26="Str",'Personal File'!$C$7,IF(C26="Dex",'Personal File'!$C$8,IF(C26="Con",'Personal File'!$C$9,IF(C26="Int",'Personal File'!$C$10,IF(C26="Wis",'Personal File'!$C$11,IF(C26="Cha",'Personal File'!$C$12))))))</f>
        <v>+2</v>
      </c>
      <c r="E26" s="145" t="str">
        <f t="shared" si="3"/>
        <v>Wis (+2)</v>
      </c>
      <c r="F26" s="70" t="s">
        <v>429</v>
      </c>
      <c r="G26" s="70">
        <f t="shared" si="1"/>
        <v>4</v>
      </c>
      <c r="H26" s="226">
        <f t="shared" ca="1" si="5"/>
        <v>5</v>
      </c>
      <c r="I26" s="70">
        <f t="shared" ca="1" si="4"/>
        <v>9</v>
      </c>
      <c r="J26" s="71"/>
    </row>
    <row r="27" spans="1:10" s="37" customFormat="1" ht="16.5">
      <c r="A27" s="105" t="s">
        <v>20</v>
      </c>
      <c r="B27" s="69">
        <v>0</v>
      </c>
      <c r="C27" s="106" t="s">
        <v>37</v>
      </c>
      <c r="D27" s="107" t="str">
        <f>IF(C27="Str",'Personal File'!$C$7,IF(C27="Dex",'Personal File'!$C$8,IF(C27="Con",'Personal File'!$C$9,IF(C27="Int",'Personal File'!$C$10,IF(C27="Wis",'Personal File'!$C$11,IF(C27="Cha",'Personal File'!$C$12))))))</f>
        <v>+6</v>
      </c>
      <c r="E27" s="108" t="str">
        <f t="shared" si="3"/>
        <v>Dex (+6)</v>
      </c>
      <c r="F27" s="70" t="s">
        <v>65</v>
      </c>
      <c r="G27" s="70">
        <f t="shared" si="1"/>
        <v>6</v>
      </c>
      <c r="H27" s="226">
        <f t="shared" ca="1" si="5"/>
        <v>14</v>
      </c>
      <c r="I27" s="70">
        <f t="shared" ca="1" si="4"/>
        <v>20</v>
      </c>
      <c r="J27" s="71"/>
    </row>
    <row r="28" spans="1:10" s="37" customFormat="1" ht="16.5">
      <c r="A28" s="66" t="s">
        <v>57</v>
      </c>
      <c r="B28" s="43">
        <v>0</v>
      </c>
      <c r="C28" s="67" t="s">
        <v>37</v>
      </c>
      <c r="D28" s="68" t="str">
        <f>IF(C28="Str",'Personal File'!$C$7,IF(C28="Dex",'Personal File'!$C$8,IF(C28="Con",'Personal File'!$C$9,IF(C28="Int",'Personal File'!$C$10,IF(C28="Wis",'Personal File'!$C$11,IF(C28="Cha",'Personal File'!$C$12))))))</f>
        <v>+6</v>
      </c>
      <c r="E28" s="204" t="str">
        <f t="shared" si="3"/>
        <v>Dex (+6)</v>
      </c>
      <c r="F28" s="46" t="s">
        <v>65</v>
      </c>
      <c r="G28" s="46">
        <f t="shared" si="1"/>
        <v>6</v>
      </c>
      <c r="H28" s="226">
        <f t="shared" ca="1" si="5"/>
        <v>17</v>
      </c>
      <c r="I28" s="46">
        <f t="shared" ca="1" si="4"/>
        <v>23</v>
      </c>
      <c r="J28" s="47"/>
    </row>
    <row r="29" spans="1:10" ht="16.5">
      <c r="A29" s="139" t="s">
        <v>436</v>
      </c>
      <c r="B29" s="140">
        <v>0</v>
      </c>
      <c r="C29" s="141" t="s">
        <v>33</v>
      </c>
      <c r="D29" s="142">
        <f>IF(C29="Str",'Personal File'!$C$7,IF(C29="Dex",'Personal File'!$C$8,IF(C29="Con",'Personal File'!$C$9,IF(C29="Int",'Personal File'!$C$10,IF(C29="Wis",'Personal File'!$C$11,IF(C29="Cha",'Personal File'!$C$12))))))</f>
        <v>-1</v>
      </c>
      <c r="E29" s="196" t="str">
        <f t="shared" si="3"/>
        <v>Cha (-1)</v>
      </c>
      <c r="F29" s="143" t="s">
        <v>65</v>
      </c>
      <c r="G29" s="143">
        <f t="shared" si="1"/>
        <v>-1</v>
      </c>
      <c r="H29" s="226">
        <f t="shared" ca="1" si="5"/>
        <v>2</v>
      </c>
      <c r="I29" s="143">
        <f t="shared" ca="1" si="4"/>
        <v>1</v>
      </c>
      <c r="J29" s="144"/>
    </row>
    <row r="30" spans="1:10" ht="16.5">
      <c r="A30" s="386" t="s">
        <v>437</v>
      </c>
      <c r="B30" s="181">
        <v>0</v>
      </c>
      <c r="C30" s="387" t="s">
        <v>36</v>
      </c>
      <c r="D30" s="388" t="str">
        <f>IF(C30="Str",'Personal File'!$C$7,IF(C30="Dex",'Personal File'!$C$8,IF(C30="Con",'Personal File'!$C$9,IF(C30="Int",'Personal File'!$C$10,IF(C30="Wis",'Personal File'!$C$11,IF(C30="Cha",'Personal File'!$C$12))))))</f>
        <v>+2</v>
      </c>
      <c r="E30" s="389" t="str">
        <f t="shared" ref="E30" si="9">CONCATENATE(C30," (",D30,")")</f>
        <v>Wis (+2)</v>
      </c>
      <c r="F30" s="184" t="s">
        <v>65</v>
      </c>
      <c r="G30" s="390">
        <f t="shared" si="1"/>
        <v>2</v>
      </c>
      <c r="H30" s="226">
        <f t="shared" ca="1" si="5"/>
        <v>5</v>
      </c>
      <c r="I30" s="184">
        <f t="shared" ref="I30" ca="1" si="10">SUM(G30:H30)</f>
        <v>7</v>
      </c>
      <c r="J30" s="391"/>
    </row>
    <row r="31" spans="1:10" ht="16.5">
      <c r="A31" s="105" t="s">
        <v>21</v>
      </c>
      <c r="B31" s="69">
        <v>0</v>
      </c>
      <c r="C31" s="106" t="s">
        <v>37</v>
      </c>
      <c r="D31" s="107" t="str">
        <f>IF(C31="Str",'Personal File'!$C$7,IF(C31="Dex",'Personal File'!$C$8,IF(C31="Con",'Personal File'!$C$9,IF(C31="Int",'Personal File'!$C$10,IF(C31="Wis",'Personal File'!$C$11,IF(C31="Cha",'Personal File'!$C$12))))))</f>
        <v>+6</v>
      </c>
      <c r="E31" s="108" t="str">
        <f t="shared" si="3"/>
        <v>Dex (+6)</v>
      </c>
      <c r="F31" s="70" t="s">
        <v>65</v>
      </c>
      <c r="G31" s="70">
        <f t="shared" si="1"/>
        <v>6</v>
      </c>
      <c r="H31" s="226">
        <f t="shared" ca="1" si="5"/>
        <v>18</v>
      </c>
      <c r="I31" s="70">
        <f t="shared" ca="1" si="4"/>
        <v>24</v>
      </c>
      <c r="J31" s="71"/>
    </row>
    <row r="32" spans="1:10" ht="16.5">
      <c r="A32" s="91" t="s">
        <v>22</v>
      </c>
      <c r="B32" s="69">
        <v>0</v>
      </c>
      <c r="C32" s="92" t="s">
        <v>35</v>
      </c>
      <c r="D32" s="93" t="str">
        <f>IF(C32="Str",'Personal File'!$C$7,IF(C32="Dex",'Personal File'!$C$8,IF(C32="Con",'Personal File'!$C$9,IF(C32="Int",'Personal File'!$C$10,IF(C32="Wis",'Personal File'!$C$11,IF(C32="Cha",'Personal File'!$C$12))))))</f>
        <v>+1</v>
      </c>
      <c r="E32" s="197" t="str">
        <f t="shared" si="3"/>
        <v>Int (+1)</v>
      </c>
      <c r="F32" s="70" t="s">
        <v>429</v>
      </c>
      <c r="G32" s="70">
        <f t="shared" si="1"/>
        <v>3</v>
      </c>
      <c r="H32" s="226">
        <f t="shared" ca="1" si="5"/>
        <v>10</v>
      </c>
      <c r="I32" s="70">
        <f t="shared" ca="1" si="4"/>
        <v>13</v>
      </c>
      <c r="J32" s="71"/>
    </row>
    <row r="33" spans="1:10" ht="16.5">
      <c r="A33" s="120" t="s">
        <v>58</v>
      </c>
      <c r="B33" s="69">
        <v>0</v>
      </c>
      <c r="C33" s="121" t="s">
        <v>36</v>
      </c>
      <c r="D33" s="122" t="str">
        <f>IF(C33="Str",'Personal File'!$C$7,IF(C33="Dex",'Personal File'!$C$8,IF(C33="Con",'Personal File'!$C$9,IF(C33="Int",'Personal File'!$C$10,IF(C33="Wis",'Personal File'!$C$11,IF(C33="Cha",'Personal File'!$C$12))))))</f>
        <v>+2</v>
      </c>
      <c r="E33" s="145" t="str">
        <f t="shared" si="3"/>
        <v>Wis (+2)</v>
      </c>
      <c r="F33" s="70" t="s">
        <v>65</v>
      </c>
      <c r="G33" s="70">
        <f t="shared" si="1"/>
        <v>2</v>
      </c>
      <c r="H33" s="226">
        <f t="shared" ca="1" si="5"/>
        <v>10</v>
      </c>
      <c r="I33" s="70">
        <f t="shared" ca="1" si="4"/>
        <v>12</v>
      </c>
      <c r="J33" s="71"/>
    </row>
    <row r="34" spans="1:10" ht="16.5">
      <c r="A34" s="66" t="s">
        <v>122</v>
      </c>
      <c r="B34" s="43">
        <v>0</v>
      </c>
      <c r="C34" s="67" t="s">
        <v>37</v>
      </c>
      <c r="D34" s="68" t="str">
        <f>IF(C34="Str",'Personal File'!$C$7,IF(C34="Dex",'Personal File'!$C$8,IF(C34="Con",'Personal File'!$C$9,IF(C34="Int",'Personal File'!$C$10,IF(C34="Wis",'Personal File'!$C$11,IF(C34="Cha",'Personal File'!$C$12))))))</f>
        <v>+6</v>
      </c>
      <c r="E34" s="204" t="str">
        <f t="shared" si="3"/>
        <v>Dex (+6)</v>
      </c>
      <c r="F34" s="184" t="s">
        <v>65</v>
      </c>
      <c r="G34" s="46">
        <f t="shared" si="1"/>
        <v>6</v>
      </c>
      <c r="H34" s="226">
        <f t="shared" ca="1" si="5"/>
        <v>17</v>
      </c>
      <c r="I34" s="46">
        <f t="shared" ref="I34:I35" ca="1" si="11">SUM(G34:H34)</f>
        <v>23</v>
      </c>
      <c r="J34" s="47"/>
    </row>
    <row r="35" spans="1:10" ht="16.5">
      <c r="A35" s="180" t="s">
        <v>109</v>
      </c>
      <c r="B35" s="181">
        <v>0</v>
      </c>
      <c r="C35" s="182" t="s">
        <v>35</v>
      </c>
      <c r="D35" s="183" t="str">
        <f>IF(C35="Str",'Personal File'!$C$7,IF(C35="Dex",'Personal File'!$C$8,IF(C35="Con",'Personal File'!$C$9,IF(C35="Int",'Personal File'!$C$10,IF(C35="Wis",'Personal File'!$C$11,IF(C35="Cha",'Personal File'!$C$12))))))</f>
        <v>+1</v>
      </c>
      <c r="E35" s="205" t="str">
        <f t="shared" si="3"/>
        <v>Int (+1)</v>
      </c>
      <c r="F35" s="184" t="s">
        <v>65</v>
      </c>
      <c r="G35" s="46">
        <f t="shared" si="1"/>
        <v>1</v>
      </c>
      <c r="H35" s="226">
        <f t="shared" ca="1" si="5"/>
        <v>11</v>
      </c>
      <c r="I35" s="46">
        <f t="shared" ca="1" si="11"/>
        <v>12</v>
      </c>
      <c r="J35" s="185"/>
    </row>
    <row r="36" spans="1:10" ht="16.5">
      <c r="A36" s="180" t="s">
        <v>59</v>
      </c>
      <c r="B36" s="181">
        <v>0</v>
      </c>
      <c r="C36" s="182" t="s">
        <v>35</v>
      </c>
      <c r="D36" s="183" t="str">
        <f>IF(C36="Str",'Personal File'!$C$7,IF(C36="Dex",'Personal File'!$C$8,IF(C36="Con",'Personal File'!$C$9,IF(C36="Int",'Personal File'!$C$10,IF(C36="Wis",'Personal File'!$C$11,IF(C36="Cha",'Personal File'!$C$12))))))</f>
        <v>+1</v>
      </c>
      <c r="E36" s="205" t="str">
        <f t="shared" si="3"/>
        <v>Int (+1)</v>
      </c>
      <c r="F36" s="184" t="s">
        <v>65</v>
      </c>
      <c r="G36" s="184">
        <f t="shared" si="1"/>
        <v>1</v>
      </c>
      <c r="H36" s="226">
        <f t="shared" ca="1" si="5"/>
        <v>6</v>
      </c>
      <c r="I36" s="184">
        <f t="shared" ca="1" si="4"/>
        <v>7</v>
      </c>
      <c r="J36" s="185"/>
    </row>
    <row r="37" spans="1:10" ht="16.5">
      <c r="A37" s="120" t="s">
        <v>60</v>
      </c>
      <c r="B37" s="69">
        <v>0</v>
      </c>
      <c r="C37" s="121" t="s">
        <v>36</v>
      </c>
      <c r="D37" s="122" t="str">
        <f>IF(C37="Str",'Personal File'!$C$7,IF(C37="Dex",'Personal File'!$C$8,IF(C37="Con",'Personal File'!$C$9,IF(C37="Int",'Personal File'!$C$10,IF(C37="Wis",'Personal File'!$C$11,IF(C37="Cha",'Personal File'!$C$12))))))</f>
        <v>+2</v>
      </c>
      <c r="E37" s="145" t="str">
        <f t="shared" si="3"/>
        <v>Wis (+2)</v>
      </c>
      <c r="F37" s="70" t="s">
        <v>429</v>
      </c>
      <c r="G37" s="70">
        <f t="shared" si="1"/>
        <v>4</v>
      </c>
      <c r="H37" s="226">
        <f t="shared" ca="1" si="5"/>
        <v>8</v>
      </c>
      <c r="I37" s="70">
        <f t="shared" ca="1" si="4"/>
        <v>12</v>
      </c>
      <c r="J37" s="71"/>
    </row>
    <row r="38" spans="1:10" ht="16.5">
      <c r="A38" s="120" t="s">
        <v>123</v>
      </c>
      <c r="B38" s="69">
        <v>0</v>
      </c>
      <c r="C38" s="121" t="s">
        <v>36</v>
      </c>
      <c r="D38" s="122" t="str">
        <f>IF(C38="Str",'Personal File'!$C$7,IF(C38="Dex",'Personal File'!$C$8,IF(C38="Con",'Personal File'!$C$9,IF(C38="Int",'Personal File'!$C$10,IF(C38="Wis",'Personal File'!$C$11,IF(C38="Cha",'Personal File'!$C$12))))))</f>
        <v>+2</v>
      </c>
      <c r="E38" s="145" t="str">
        <f t="shared" si="3"/>
        <v>Wis (+2)</v>
      </c>
      <c r="F38" s="70" t="s">
        <v>65</v>
      </c>
      <c r="G38" s="70">
        <f t="shared" si="1"/>
        <v>2</v>
      </c>
      <c r="H38" s="226">
        <f t="shared" ca="1" si="5"/>
        <v>6</v>
      </c>
      <c r="I38" s="70">
        <f t="shared" ca="1" si="4"/>
        <v>8</v>
      </c>
      <c r="J38" s="71"/>
    </row>
    <row r="39" spans="1:10" ht="16.5">
      <c r="A39" s="76" t="s">
        <v>23</v>
      </c>
      <c r="B39" s="69">
        <v>0</v>
      </c>
      <c r="C39" s="77" t="s">
        <v>38</v>
      </c>
      <c r="D39" s="78" t="str">
        <f>IF(C39="Str",'Personal File'!$C$7,IF(C39="Dex",'Personal File'!$C$8,IF(C39="Con",'Personal File'!$C$9,IF(C39="Int",'Personal File'!$C$10,IF(C39="Wis",'Personal File'!$C$11,IF(C39="Cha",'Personal File'!$C$12))))))</f>
        <v>+3</v>
      </c>
      <c r="E39" s="198" t="str">
        <f t="shared" si="3"/>
        <v>Str (+3)</v>
      </c>
      <c r="F39" s="70" t="s">
        <v>65</v>
      </c>
      <c r="G39" s="70">
        <f t="shared" si="1"/>
        <v>3</v>
      </c>
      <c r="H39" s="226">
        <f t="shared" ca="1" si="5"/>
        <v>19</v>
      </c>
      <c r="I39" s="70">
        <f t="shared" ca="1" si="4"/>
        <v>22</v>
      </c>
      <c r="J39" s="219"/>
    </row>
    <row r="40" spans="1:10" ht="16.5">
      <c r="A40" s="111" t="s">
        <v>61</v>
      </c>
      <c r="B40" s="109">
        <v>0</v>
      </c>
      <c r="C40" s="112" t="s">
        <v>37</v>
      </c>
      <c r="D40" s="113" t="str">
        <f>IF(C40="Str",'Personal File'!$C$7,IF(C40="Dex",'Personal File'!$C$8,IF(C40="Con",'Personal File'!$C$9,IF(C40="Int",'Personal File'!$C$10,IF(C40="Wis",'Personal File'!$C$11,IF(C40="Cha",'Personal File'!$C$12))))))</f>
        <v>+6</v>
      </c>
      <c r="E40" s="206" t="str">
        <f t="shared" si="3"/>
        <v>Dex (+6)</v>
      </c>
      <c r="F40" s="46" t="s">
        <v>65</v>
      </c>
      <c r="G40" s="46">
        <f t="shared" si="1"/>
        <v>6</v>
      </c>
      <c r="H40" s="226">
        <f t="shared" ca="1" si="5"/>
        <v>11</v>
      </c>
      <c r="I40" s="46">
        <f t="shared" ref="I40:I41" ca="1" si="12">SUM(G40:H40)</f>
        <v>17</v>
      </c>
      <c r="J40" s="110"/>
    </row>
    <row r="41" spans="1:10" ht="16.5">
      <c r="A41" s="48" t="s">
        <v>62</v>
      </c>
      <c r="B41" s="43">
        <v>0</v>
      </c>
      <c r="C41" s="49" t="s">
        <v>33</v>
      </c>
      <c r="D41" s="50">
        <f>IF(C41="Str",'Personal File'!$C$7,IF(C41="Dex",'Personal File'!$C$8,IF(C41="Con",'Personal File'!$C$9,IF(C41="Int",'Personal File'!$C$10,IF(C41="Wis",'Personal File'!$C$11,IF(C41="Cha",'Personal File'!$C$12))))))</f>
        <v>-1</v>
      </c>
      <c r="E41" s="207" t="str">
        <f t="shared" si="3"/>
        <v>Cha (-1)</v>
      </c>
      <c r="F41" s="46" t="s">
        <v>65</v>
      </c>
      <c r="G41" s="46">
        <f t="shared" si="1"/>
        <v>-1</v>
      </c>
      <c r="H41" s="226">
        <f t="shared" ca="1" si="5"/>
        <v>4</v>
      </c>
      <c r="I41" s="46">
        <f t="shared" ca="1" si="12"/>
        <v>3</v>
      </c>
      <c r="J41" s="47"/>
    </row>
    <row r="42" spans="1:10" ht="17.25" thickBot="1">
      <c r="A42" s="123" t="s">
        <v>63</v>
      </c>
      <c r="B42" s="124">
        <v>0</v>
      </c>
      <c r="C42" s="125" t="s">
        <v>37</v>
      </c>
      <c r="D42" s="126" t="str">
        <f>IF(C42="Str",'Personal File'!$C$7,IF(C42="Dex",'Personal File'!$C$8,IF(C42="Con",'Personal File'!$C$9,IF(C42="Int",'Personal File'!$C$10,IF(C42="Wis",'Personal File'!$C$11,IF(C42="Cha",'Personal File'!$C$12))))))</f>
        <v>+6</v>
      </c>
      <c r="E42" s="208" t="str">
        <f t="shared" si="3"/>
        <v>Dex (+6)</v>
      </c>
      <c r="F42" s="127" t="s">
        <v>65</v>
      </c>
      <c r="G42" s="127">
        <f t="shared" si="1"/>
        <v>6</v>
      </c>
      <c r="H42" s="245">
        <f t="shared" ca="1" si="5"/>
        <v>16</v>
      </c>
      <c r="I42" s="127">
        <f t="shared" ca="1" si="4"/>
        <v>22</v>
      </c>
      <c r="J42" s="128"/>
    </row>
    <row r="43" spans="1:10" ht="16.5" thickTop="1">
      <c r="B43" s="65">
        <f>SUM(B6:B42)</f>
        <v>21</v>
      </c>
      <c r="E43" s="65">
        <f>SUM(E44:E47)</f>
        <v>21</v>
      </c>
      <c r="F43" s="256" t="s">
        <v>70</v>
      </c>
    </row>
    <row r="44" spans="1:10">
      <c r="B44" s="65"/>
      <c r="E44" s="65">
        <v>12</v>
      </c>
      <c r="F44" s="255" t="s">
        <v>239</v>
      </c>
    </row>
    <row r="45" spans="1:10">
      <c r="E45" s="65">
        <v>3</v>
      </c>
      <c r="F45" s="255" t="s">
        <v>438</v>
      </c>
    </row>
    <row r="46" spans="1:10">
      <c r="E46" s="65">
        <v>3</v>
      </c>
      <c r="F46" s="255" t="s">
        <v>456</v>
      </c>
    </row>
    <row r="47" spans="1:10">
      <c r="E47" s="65">
        <v>3</v>
      </c>
      <c r="F47" s="255" t="s">
        <v>463</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30"/>
  <sheetViews>
    <sheetView showGridLines="0" workbookViewId="0">
      <pane ySplit="2" topLeftCell="A3" activePane="bottomLeft" state="frozen"/>
      <selection pane="bottomLeft" activeCell="A3" sqref="A3"/>
    </sheetView>
  </sheetViews>
  <sheetFormatPr defaultColWidth="13" defaultRowHeight="15.75"/>
  <cols>
    <col min="1" max="1" width="25" style="17" bestFit="1" customWidth="1"/>
    <col min="2" max="2" width="6.25" style="17" bestFit="1" customWidth="1"/>
    <col min="3" max="3" width="11.5" style="18" bestFit="1" customWidth="1"/>
    <col min="4" max="4" width="13.375" style="18" bestFit="1" customWidth="1"/>
    <col min="5" max="5" width="12.625" style="40" bestFit="1" customWidth="1"/>
    <col min="6" max="6" width="10.625" style="18" bestFit="1" customWidth="1"/>
    <col min="7" max="7" width="13" style="18" bestFit="1" customWidth="1"/>
    <col min="8" max="8" width="10.625" style="17" bestFit="1" customWidth="1"/>
    <col min="9" max="9" width="33.125" style="1" customWidth="1"/>
    <col min="10" max="16384" width="13" style="1"/>
  </cols>
  <sheetData>
    <row r="1" spans="1:9" ht="24" thickBot="1">
      <c r="A1" s="356" t="s">
        <v>414</v>
      </c>
      <c r="B1" s="19"/>
      <c r="C1" s="19"/>
      <c r="D1" s="19"/>
      <c r="E1" s="39"/>
      <c r="F1" s="19"/>
      <c r="G1" s="19"/>
      <c r="H1" s="19"/>
      <c r="I1" s="19"/>
    </row>
    <row r="2" spans="1:9" s="12" customFormat="1" ht="16.5">
      <c r="A2" s="287" t="s">
        <v>92</v>
      </c>
      <c r="B2" s="288" t="s">
        <v>4</v>
      </c>
      <c r="C2" s="289" t="s">
        <v>243</v>
      </c>
      <c r="D2" s="288" t="s">
        <v>96</v>
      </c>
      <c r="E2" s="288" t="s">
        <v>132</v>
      </c>
      <c r="F2" s="288" t="s">
        <v>133</v>
      </c>
      <c r="G2" s="288" t="s">
        <v>72</v>
      </c>
      <c r="H2" s="288" t="s">
        <v>26</v>
      </c>
      <c r="I2" s="290" t="s">
        <v>102</v>
      </c>
    </row>
    <row r="3" spans="1:9" s="12" customFormat="1" ht="16.5">
      <c r="A3" s="291" t="s">
        <v>196</v>
      </c>
      <c r="B3" s="292">
        <v>0</v>
      </c>
      <c r="C3" s="293"/>
      <c r="D3" s="294" t="s">
        <v>86</v>
      </c>
      <c r="E3" s="295" t="s">
        <v>134</v>
      </c>
      <c r="F3" s="295" t="s">
        <v>135</v>
      </c>
      <c r="G3" s="296" t="s">
        <v>107</v>
      </c>
      <c r="H3" s="296" t="s">
        <v>83</v>
      </c>
      <c r="I3" s="297" t="s">
        <v>200</v>
      </c>
    </row>
    <row r="4" spans="1:9" s="12" customFormat="1" ht="16.5">
      <c r="A4" s="291" t="s">
        <v>203</v>
      </c>
      <c r="B4" s="292">
        <v>0</v>
      </c>
      <c r="C4" s="293"/>
      <c r="D4" s="294" t="s">
        <v>81</v>
      </c>
      <c r="E4" s="295" t="s">
        <v>134</v>
      </c>
      <c r="F4" s="295" t="s">
        <v>135</v>
      </c>
      <c r="G4" s="296" t="s">
        <v>97</v>
      </c>
      <c r="H4" s="296" t="s">
        <v>82</v>
      </c>
      <c r="I4" s="297" t="s">
        <v>218</v>
      </c>
    </row>
    <row r="5" spans="1:9" s="12" customFormat="1" ht="16.5">
      <c r="A5" s="291" t="s">
        <v>197</v>
      </c>
      <c r="B5" s="292">
        <v>0</v>
      </c>
      <c r="C5" s="293"/>
      <c r="D5" s="294" t="s">
        <v>110</v>
      </c>
      <c r="E5" s="295" t="s">
        <v>134</v>
      </c>
      <c r="F5" s="295" t="s">
        <v>135</v>
      </c>
      <c r="G5" s="296" t="s">
        <v>107</v>
      </c>
      <c r="H5" s="296" t="s">
        <v>83</v>
      </c>
      <c r="I5" s="297" t="s">
        <v>218</v>
      </c>
    </row>
    <row r="6" spans="1:9" s="12" customFormat="1" ht="16.5">
      <c r="A6" s="291" t="s">
        <v>204</v>
      </c>
      <c r="B6" s="298">
        <v>0</v>
      </c>
      <c r="C6" s="293"/>
      <c r="D6" s="294" t="s">
        <v>110</v>
      </c>
      <c r="E6" s="295" t="s">
        <v>134</v>
      </c>
      <c r="F6" s="295" t="s">
        <v>135</v>
      </c>
      <c r="G6" s="296" t="s">
        <v>79</v>
      </c>
      <c r="H6" s="296" t="s">
        <v>80</v>
      </c>
      <c r="I6" s="299" t="s">
        <v>244</v>
      </c>
    </row>
    <row r="7" spans="1:9" s="12" customFormat="1" ht="17.25">
      <c r="A7" s="291" t="s">
        <v>201</v>
      </c>
      <c r="B7" s="292">
        <v>0</v>
      </c>
      <c r="C7" s="293"/>
      <c r="D7" s="444" t="s">
        <v>245</v>
      </c>
      <c r="E7" s="445" t="s">
        <v>134</v>
      </c>
      <c r="F7" s="445" t="s">
        <v>135</v>
      </c>
      <c r="G7" s="446" t="s">
        <v>79</v>
      </c>
      <c r="H7" s="446" t="s">
        <v>83</v>
      </c>
      <c r="I7" s="449" t="s">
        <v>202</v>
      </c>
    </row>
    <row r="8" spans="1:9" s="12" customFormat="1" ht="16.5">
      <c r="A8" s="291" t="s">
        <v>198</v>
      </c>
      <c r="B8" s="298">
        <v>0</v>
      </c>
      <c r="C8" s="293"/>
      <c r="D8" s="114" t="s">
        <v>88</v>
      </c>
      <c r="E8" s="300" t="s">
        <v>208</v>
      </c>
      <c r="F8" s="300" t="s">
        <v>135</v>
      </c>
      <c r="G8" s="90" t="s">
        <v>79</v>
      </c>
      <c r="H8" s="90" t="s">
        <v>85</v>
      </c>
      <c r="I8" s="301" t="s">
        <v>246</v>
      </c>
    </row>
    <row r="9" spans="1:9" s="12" customFormat="1" ht="16.5">
      <c r="A9" s="291" t="s">
        <v>205</v>
      </c>
      <c r="B9" s="298">
        <v>0</v>
      </c>
      <c r="C9" s="293"/>
      <c r="D9" s="114" t="s">
        <v>247</v>
      </c>
      <c r="E9" s="295" t="s">
        <v>134</v>
      </c>
      <c r="F9" s="295" t="s">
        <v>135</v>
      </c>
      <c r="G9" s="90" t="s">
        <v>98</v>
      </c>
      <c r="H9" s="90" t="s">
        <v>83</v>
      </c>
      <c r="I9" s="302" t="s">
        <v>219</v>
      </c>
    </row>
    <row r="10" spans="1:9" s="12" customFormat="1" ht="16.5">
      <c r="A10" s="291" t="s">
        <v>248</v>
      </c>
      <c r="B10" s="298">
        <v>0</v>
      </c>
      <c r="C10" s="293"/>
      <c r="D10" s="303" t="s">
        <v>247</v>
      </c>
      <c r="E10" s="146" t="s">
        <v>186</v>
      </c>
      <c r="F10" s="304" t="s">
        <v>135</v>
      </c>
      <c r="G10" s="305" t="s">
        <v>152</v>
      </c>
      <c r="H10" s="305" t="s">
        <v>85</v>
      </c>
      <c r="I10" s="301" t="s">
        <v>219</v>
      </c>
    </row>
    <row r="11" spans="1:9" s="12" customFormat="1" ht="16.5">
      <c r="A11" s="291" t="s">
        <v>249</v>
      </c>
      <c r="B11" s="298">
        <v>0</v>
      </c>
      <c r="C11" s="293"/>
      <c r="D11" s="114" t="s">
        <v>81</v>
      </c>
      <c r="E11" s="295" t="s">
        <v>134</v>
      </c>
      <c r="F11" s="295" t="s">
        <v>135</v>
      </c>
      <c r="G11" s="90" t="s">
        <v>98</v>
      </c>
      <c r="H11" s="90" t="s">
        <v>83</v>
      </c>
      <c r="I11" s="301" t="s">
        <v>233</v>
      </c>
    </row>
    <row r="12" spans="1:9" s="12" customFormat="1" ht="16.5">
      <c r="A12" s="291" t="s">
        <v>206</v>
      </c>
      <c r="B12" s="292">
        <v>0</v>
      </c>
      <c r="C12" s="293"/>
      <c r="D12" s="294" t="s">
        <v>81</v>
      </c>
      <c r="E12" s="306" t="s">
        <v>186</v>
      </c>
      <c r="F12" s="306" t="s">
        <v>135</v>
      </c>
      <c r="G12" s="296" t="s">
        <v>84</v>
      </c>
      <c r="H12" s="296" t="s">
        <v>85</v>
      </c>
      <c r="I12" s="302" t="s">
        <v>192</v>
      </c>
    </row>
    <row r="13" spans="1:9" s="12" customFormat="1" ht="16.5">
      <c r="A13" s="291" t="s">
        <v>207</v>
      </c>
      <c r="B13" s="292">
        <v>0</v>
      </c>
      <c r="C13" s="293"/>
      <c r="D13" s="294" t="s">
        <v>78</v>
      </c>
      <c r="E13" s="295" t="s">
        <v>150</v>
      </c>
      <c r="F13" s="295" t="s">
        <v>135</v>
      </c>
      <c r="G13" s="296" t="s">
        <v>79</v>
      </c>
      <c r="H13" s="296" t="s">
        <v>80</v>
      </c>
      <c r="I13" s="307" t="s">
        <v>250</v>
      </c>
    </row>
    <row r="14" spans="1:9" s="12" customFormat="1" ht="16.5">
      <c r="A14" s="308" t="s">
        <v>390</v>
      </c>
      <c r="B14" s="309">
        <v>0</v>
      </c>
      <c r="C14" s="310"/>
      <c r="D14" s="311" t="s">
        <v>86</v>
      </c>
      <c r="E14" s="312" t="s">
        <v>134</v>
      </c>
      <c r="F14" s="313" t="s">
        <v>135</v>
      </c>
      <c r="G14" s="314" t="s">
        <v>251</v>
      </c>
      <c r="H14" s="314" t="s">
        <v>87</v>
      </c>
      <c r="I14" s="315" t="s">
        <v>252</v>
      </c>
    </row>
    <row r="15" spans="1:9" s="12" customFormat="1" ht="17.25">
      <c r="A15" s="291" t="s">
        <v>447</v>
      </c>
      <c r="B15" s="292">
        <v>1</v>
      </c>
      <c r="C15" s="293"/>
      <c r="D15" s="444" t="s">
        <v>275</v>
      </c>
      <c r="E15" s="445" t="s">
        <v>137</v>
      </c>
      <c r="F15" s="445" t="s">
        <v>135</v>
      </c>
      <c r="G15" s="446" t="s">
        <v>232</v>
      </c>
      <c r="H15" s="446" t="s">
        <v>82</v>
      </c>
      <c r="I15" s="447" t="s">
        <v>253</v>
      </c>
    </row>
    <row r="16" spans="1:9" s="12" customFormat="1" ht="17.25">
      <c r="A16" s="291" t="s">
        <v>406</v>
      </c>
      <c r="B16" s="292">
        <v>1</v>
      </c>
      <c r="C16" s="293"/>
      <c r="D16" s="444" t="s">
        <v>245</v>
      </c>
      <c r="E16" s="445" t="s">
        <v>134</v>
      </c>
      <c r="F16" s="445" t="s">
        <v>135</v>
      </c>
      <c r="G16" s="446" t="s">
        <v>107</v>
      </c>
      <c r="H16" s="446" t="s">
        <v>254</v>
      </c>
      <c r="I16" s="448" t="s">
        <v>255</v>
      </c>
    </row>
    <row r="17" spans="1:9" ht="16.5">
      <c r="A17" s="291" t="s">
        <v>256</v>
      </c>
      <c r="B17" s="292">
        <v>1</v>
      </c>
      <c r="C17" s="293"/>
      <c r="D17" s="294" t="s">
        <v>275</v>
      </c>
      <c r="E17" s="295" t="s">
        <v>187</v>
      </c>
      <c r="F17" s="295" t="s">
        <v>135</v>
      </c>
      <c r="G17" s="296" t="s">
        <v>107</v>
      </c>
      <c r="H17" s="296" t="s">
        <v>190</v>
      </c>
      <c r="I17" s="297" t="s">
        <v>257</v>
      </c>
    </row>
    <row r="18" spans="1:9" ht="16.5">
      <c r="A18" s="291" t="s">
        <v>258</v>
      </c>
      <c r="B18" s="317">
        <v>1</v>
      </c>
      <c r="C18" s="318"/>
      <c r="D18" s="319" t="s">
        <v>110</v>
      </c>
      <c r="E18" s="306" t="s">
        <v>150</v>
      </c>
      <c r="F18" s="306" t="s">
        <v>135</v>
      </c>
      <c r="G18" s="320" t="s">
        <v>84</v>
      </c>
      <c r="H18" s="320" t="s">
        <v>85</v>
      </c>
      <c r="I18" s="297" t="s">
        <v>259</v>
      </c>
    </row>
    <row r="19" spans="1:9" ht="16.5">
      <c r="A19" s="291" t="s">
        <v>260</v>
      </c>
      <c r="B19" s="292">
        <v>1</v>
      </c>
      <c r="C19" s="293"/>
      <c r="D19" s="294" t="s">
        <v>247</v>
      </c>
      <c r="E19" s="295" t="s">
        <v>142</v>
      </c>
      <c r="F19" s="295" t="s">
        <v>80</v>
      </c>
      <c r="G19" s="296" t="s">
        <v>79</v>
      </c>
      <c r="H19" s="296" t="s">
        <v>83</v>
      </c>
      <c r="I19" s="297"/>
    </row>
    <row r="20" spans="1:9" ht="16.5">
      <c r="A20" s="291" t="s">
        <v>261</v>
      </c>
      <c r="B20" s="292">
        <v>1</v>
      </c>
      <c r="C20" s="293"/>
      <c r="D20" s="294" t="s">
        <v>245</v>
      </c>
      <c r="E20" s="295" t="s">
        <v>134</v>
      </c>
      <c r="F20" s="295" t="s">
        <v>135</v>
      </c>
      <c r="G20" s="296" t="s">
        <v>107</v>
      </c>
      <c r="H20" s="320" t="s">
        <v>85</v>
      </c>
      <c r="I20" s="297" t="s">
        <v>210</v>
      </c>
    </row>
    <row r="21" spans="1:9" ht="16.5">
      <c r="A21" s="291" t="s">
        <v>385</v>
      </c>
      <c r="B21" s="292">
        <v>1</v>
      </c>
      <c r="C21" s="293"/>
      <c r="D21" s="294" t="s">
        <v>110</v>
      </c>
      <c r="E21" s="306" t="s">
        <v>137</v>
      </c>
      <c r="F21" s="306" t="s">
        <v>135</v>
      </c>
      <c r="G21" s="296" t="s">
        <v>97</v>
      </c>
      <c r="H21" s="296" t="s">
        <v>85</v>
      </c>
      <c r="I21" s="297" t="s">
        <v>262</v>
      </c>
    </row>
    <row r="22" spans="1:9" ht="16.5">
      <c r="A22" s="291" t="s">
        <v>263</v>
      </c>
      <c r="B22" s="292">
        <v>1</v>
      </c>
      <c r="C22" s="293"/>
      <c r="D22" s="294" t="s">
        <v>110</v>
      </c>
      <c r="E22" s="306" t="s">
        <v>137</v>
      </c>
      <c r="F22" s="306" t="s">
        <v>135</v>
      </c>
      <c r="G22" s="296" t="s">
        <v>97</v>
      </c>
      <c r="H22" s="296" t="s">
        <v>85</v>
      </c>
      <c r="I22" s="297" t="s">
        <v>262</v>
      </c>
    </row>
    <row r="23" spans="1:9" ht="16.5">
      <c r="A23" s="291" t="s">
        <v>264</v>
      </c>
      <c r="B23" s="292">
        <v>1</v>
      </c>
      <c r="C23" s="293"/>
      <c r="D23" s="294" t="s">
        <v>110</v>
      </c>
      <c r="E23" s="295" t="s">
        <v>134</v>
      </c>
      <c r="F23" s="306" t="s">
        <v>135</v>
      </c>
      <c r="G23" s="296" t="s">
        <v>97</v>
      </c>
      <c r="H23" s="296" t="s">
        <v>82</v>
      </c>
      <c r="I23" s="297" t="s">
        <v>139</v>
      </c>
    </row>
    <row r="24" spans="1:9" ht="16.5">
      <c r="A24" s="291" t="s">
        <v>265</v>
      </c>
      <c r="B24" s="292">
        <v>1</v>
      </c>
      <c r="C24" s="293"/>
      <c r="D24" s="294" t="s">
        <v>110</v>
      </c>
      <c r="E24" s="306" t="s">
        <v>150</v>
      </c>
      <c r="F24" s="306" t="s">
        <v>135</v>
      </c>
      <c r="G24" s="296" t="s">
        <v>97</v>
      </c>
      <c r="H24" s="296" t="s">
        <v>82</v>
      </c>
      <c r="I24" s="297" t="s">
        <v>139</v>
      </c>
    </row>
    <row r="25" spans="1:9" ht="16.5">
      <c r="A25" s="291" t="s">
        <v>266</v>
      </c>
      <c r="B25" s="292">
        <v>1</v>
      </c>
      <c r="C25" s="293"/>
      <c r="D25" s="294" t="s">
        <v>88</v>
      </c>
      <c r="E25" s="295" t="s">
        <v>137</v>
      </c>
      <c r="F25" s="295" t="s">
        <v>135</v>
      </c>
      <c r="G25" s="296" t="s">
        <v>84</v>
      </c>
      <c r="H25" s="296" t="s">
        <v>80</v>
      </c>
      <c r="I25" s="316" t="s">
        <v>267</v>
      </c>
    </row>
    <row r="26" spans="1:9" ht="16.5">
      <c r="A26" s="291" t="s">
        <v>268</v>
      </c>
      <c r="B26" s="292">
        <v>1</v>
      </c>
      <c r="C26" s="293"/>
      <c r="D26" s="294" t="s">
        <v>275</v>
      </c>
      <c r="E26" s="295" t="s">
        <v>137</v>
      </c>
      <c r="F26" s="295" t="s">
        <v>135</v>
      </c>
      <c r="G26" s="296" t="s">
        <v>152</v>
      </c>
      <c r="H26" s="296" t="s">
        <v>82</v>
      </c>
      <c r="I26" s="302" t="s">
        <v>269</v>
      </c>
    </row>
    <row r="27" spans="1:9" ht="16.5">
      <c r="A27" s="291" t="s">
        <v>113</v>
      </c>
      <c r="B27" s="292">
        <v>1</v>
      </c>
      <c r="C27" s="293"/>
      <c r="D27" s="294" t="s">
        <v>78</v>
      </c>
      <c r="E27" s="295" t="s">
        <v>134</v>
      </c>
      <c r="F27" s="295" t="s">
        <v>135</v>
      </c>
      <c r="G27" s="296" t="s">
        <v>79</v>
      </c>
      <c r="H27" s="296" t="s">
        <v>114</v>
      </c>
      <c r="I27" s="297" t="s">
        <v>115</v>
      </c>
    </row>
    <row r="28" spans="1:9" ht="16.5">
      <c r="A28" s="291" t="s">
        <v>270</v>
      </c>
      <c r="B28" s="292">
        <v>1</v>
      </c>
      <c r="C28" s="293"/>
      <c r="D28" s="294" t="s">
        <v>78</v>
      </c>
      <c r="E28" s="295" t="s">
        <v>134</v>
      </c>
      <c r="F28" s="295" t="s">
        <v>135</v>
      </c>
      <c r="G28" s="296" t="s">
        <v>84</v>
      </c>
      <c r="H28" s="296" t="s">
        <v>82</v>
      </c>
      <c r="I28" s="316" t="s">
        <v>271</v>
      </c>
    </row>
    <row r="29" spans="1:9" ht="16.5">
      <c r="A29" s="291" t="s">
        <v>272</v>
      </c>
      <c r="B29" s="292">
        <v>1</v>
      </c>
      <c r="C29" s="293"/>
      <c r="D29" s="294" t="s">
        <v>247</v>
      </c>
      <c r="E29" s="295" t="s">
        <v>134</v>
      </c>
      <c r="F29" s="295" t="s">
        <v>135</v>
      </c>
      <c r="G29" s="296" t="s">
        <v>107</v>
      </c>
      <c r="H29" s="296" t="s">
        <v>83</v>
      </c>
      <c r="I29" s="316" t="s">
        <v>140</v>
      </c>
    </row>
    <row r="30" spans="1:9" ht="16.5">
      <c r="A30" s="291" t="s">
        <v>273</v>
      </c>
      <c r="B30" s="298">
        <v>1</v>
      </c>
      <c r="C30" s="293"/>
      <c r="D30" s="321" t="s">
        <v>110</v>
      </c>
      <c r="E30" s="146" t="s">
        <v>134</v>
      </c>
      <c r="F30" s="304" t="s">
        <v>135</v>
      </c>
      <c r="G30" s="90" t="s">
        <v>79</v>
      </c>
      <c r="H30" s="305" t="s">
        <v>83</v>
      </c>
      <c r="I30" s="301" t="s">
        <v>191</v>
      </c>
    </row>
    <row r="31" spans="1:9" ht="16.5">
      <c r="A31" s="291" t="s">
        <v>274</v>
      </c>
      <c r="B31" s="298">
        <v>1</v>
      </c>
      <c r="C31" s="293"/>
      <c r="D31" s="114" t="s">
        <v>275</v>
      </c>
      <c r="E31" s="146" t="s">
        <v>137</v>
      </c>
      <c r="F31" s="304" t="s">
        <v>135</v>
      </c>
      <c r="G31" s="305" t="s">
        <v>152</v>
      </c>
      <c r="H31" s="90" t="s">
        <v>87</v>
      </c>
      <c r="I31" s="301" t="s">
        <v>184</v>
      </c>
    </row>
    <row r="32" spans="1:9" ht="16.5">
      <c r="A32" s="291" t="s">
        <v>449</v>
      </c>
      <c r="B32" s="298">
        <v>1</v>
      </c>
      <c r="C32" s="293"/>
      <c r="D32" s="114"/>
      <c r="E32" s="146"/>
      <c r="F32" s="304"/>
      <c r="G32" s="305"/>
      <c r="H32" s="90"/>
      <c r="I32" s="301"/>
    </row>
    <row r="33" spans="1:9" ht="16.5">
      <c r="A33" s="291" t="s">
        <v>450</v>
      </c>
      <c r="B33" s="298">
        <v>1</v>
      </c>
      <c r="C33" s="293"/>
      <c r="D33" s="114"/>
      <c r="E33" s="146"/>
      <c r="F33" s="304"/>
      <c r="G33" s="305"/>
      <c r="H33" s="90"/>
      <c r="I33" s="301"/>
    </row>
    <row r="34" spans="1:9" ht="16.5">
      <c r="A34" s="291" t="s">
        <v>451</v>
      </c>
      <c r="B34" s="298">
        <v>1</v>
      </c>
      <c r="C34" s="293"/>
      <c r="D34" s="114"/>
      <c r="E34" s="146"/>
      <c r="F34" s="304"/>
      <c r="G34" s="305"/>
      <c r="H34" s="90"/>
      <c r="I34" s="301"/>
    </row>
    <row r="35" spans="1:9" ht="16.5">
      <c r="A35" s="291" t="s">
        <v>452</v>
      </c>
      <c r="B35" s="298">
        <v>1</v>
      </c>
      <c r="C35" s="293"/>
      <c r="D35" s="114"/>
      <c r="E35" s="146"/>
      <c r="F35" s="304"/>
      <c r="G35" s="305"/>
      <c r="H35" s="90"/>
      <c r="I35" s="301"/>
    </row>
    <row r="36" spans="1:9" ht="16.5">
      <c r="A36" s="291" t="s">
        <v>448</v>
      </c>
      <c r="B36" s="298">
        <v>1</v>
      </c>
      <c r="C36" s="293"/>
      <c r="D36" s="114"/>
      <c r="E36" s="146"/>
      <c r="F36" s="304"/>
      <c r="G36" s="305"/>
      <c r="H36" s="90"/>
      <c r="I36" s="301"/>
    </row>
    <row r="37" spans="1:9" ht="17.25">
      <c r="A37" s="291" t="s">
        <v>111</v>
      </c>
      <c r="B37" s="298">
        <v>1</v>
      </c>
      <c r="C37" s="293"/>
      <c r="D37" s="444" t="s">
        <v>245</v>
      </c>
      <c r="E37" s="445" t="s">
        <v>134</v>
      </c>
      <c r="F37" s="445" t="s">
        <v>135</v>
      </c>
      <c r="G37" s="446" t="s">
        <v>79</v>
      </c>
      <c r="H37" s="446" t="s">
        <v>83</v>
      </c>
      <c r="I37" s="449" t="s">
        <v>112</v>
      </c>
    </row>
    <row r="38" spans="1:9" ht="16.5">
      <c r="A38" s="291" t="s">
        <v>121</v>
      </c>
      <c r="B38" s="292">
        <v>1</v>
      </c>
      <c r="C38" s="293"/>
      <c r="D38" s="294" t="s">
        <v>247</v>
      </c>
      <c r="E38" s="295" t="s">
        <v>142</v>
      </c>
      <c r="F38" s="295" t="s">
        <v>135</v>
      </c>
      <c r="G38" s="296" t="s">
        <v>84</v>
      </c>
      <c r="H38" s="296" t="s">
        <v>276</v>
      </c>
      <c r="I38" s="302" t="s">
        <v>143</v>
      </c>
    </row>
    <row r="39" spans="1:9" ht="16.5">
      <c r="A39" s="291" t="s">
        <v>277</v>
      </c>
      <c r="B39" s="292">
        <v>1</v>
      </c>
      <c r="C39" s="294" t="s">
        <v>417</v>
      </c>
      <c r="D39" s="294" t="s">
        <v>247</v>
      </c>
      <c r="E39" s="295" t="s">
        <v>278</v>
      </c>
      <c r="F39" s="295" t="s">
        <v>135</v>
      </c>
      <c r="G39" s="296" t="s">
        <v>79</v>
      </c>
      <c r="H39" s="296" t="s">
        <v>82</v>
      </c>
      <c r="I39" s="316" t="s">
        <v>279</v>
      </c>
    </row>
    <row r="40" spans="1:9" ht="16.5">
      <c r="A40" s="291" t="s">
        <v>116</v>
      </c>
      <c r="B40" s="292">
        <v>1</v>
      </c>
      <c r="C40" s="293"/>
      <c r="D40" s="294" t="s">
        <v>86</v>
      </c>
      <c r="E40" s="295" t="s">
        <v>134</v>
      </c>
      <c r="F40" s="295" t="s">
        <v>135</v>
      </c>
      <c r="G40" s="296" t="s">
        <v>119</v>
      </c>
      <c r="H40" s="296" t="s">
        <v>82</v>
      </c>
      <c r="I40" s="297" t="s">
        <v>234</v>
      </c>
    </row>
    <row r="41" spans="1:9" ht="16.5">
      <c r="A41" s="291" t="s">
        <v>386</v>
      </c>
      <c r="B41" s="292">
        <v>1</v>
      </c>
      <c r="C41" s="293"/>
      <c r="D41" s="294" t="s">
        <v>78</v>
      </c>
      <c r="E41" s="295" t="s">
        <v>150</v>
      </c>
      <c r="F41" s="295" t="s">
        <v>135</v>
      </c>
      <c r="G41" s="296" t="s">
        <v>79</v>
      </c>
      <c r="H41" s="296" t="s">
        <v>82</v>
      </c>
      <c r="I41" s="322" t="s">
        <v>280</v>
      </c>
    </row>
    <row r="42" spans="1:9" ht="16.5">
      <c r="A42" s="291" t="s">
        <v>281</v>
      </c>
      <c r="B42" s="292">
        <v>1</v>
      </c>
      <c r="C42" s="293"/>
      <c r="D42" s="294" t="s">
        <v>78</v>
      </c>
      <c r="E42" s="295" t="s">
        <v>150</v>
      </c>
      <c r="F42" s="295" t="s">
        <v>135</v>
      </c>
      <c r="G42" s="296" t="s">
        <v>79</v>
      </c>
      <c r="H42" s="296" t="s">
        <v>82</v>
      </c>
      <c r="I42" s="322" t="s">
        <v>280</v>
      </c>
    </row>
    <row r="43" spans="1:9" ht="16.5">
      <c r="A43" s="291" t="s">
        <v>282</v>
      </c>
      <c r="B43" s="292">
        <v>1</v>
      </c>
      <c r="C43" s="293"/>
      <c r="D43" s="294" t="s">
        <v>78</v>
      </c>
      <c r="E43" s="146" t="s">
        <v>137</v>
      </c>
      <c r="F43" s="146" t="s">
        <v>135</v>
      </c>
      <c r="G43" s="296" t="s">
        <v>79</v>
      </c>
      <c r="H43" s="296" t="s">
        <v>87</v>
      </c>
      <c r="I43" s="302" t="s">
        <v>195</v>
      </c>
    </row>
    <row r="44" spans="1:9" ht="16.5">
      <c r="A44" s="291" t="s">
        <v>242</v>
      </c>
      <c r="B44" s="292">
        <v>1</v>
      </c>
      <c r="C44" s="293"/>
      <c r="D44" s="294" t="s">
        <v>78</v>
      </c>
      <c r="E44" s="295" t="s">
        <v>142</v>
      </c>
      <c r="F44" s="295" t="s">
        <v>135</v>
      </c>
      <c r="G44" s="296" t="s">
        <v>79</v>
      </c>
      <c r="H44" s="296" t="s">
        <v>82</v>
      </c>
      <c r="I44" s="316" t="s">
        <v>283</v>
      </c>
    </row>
    <row r="45" spans="1:9" ht="16.5">
      <c r="A45" s="291" t="s">
        <v>284</v>
      </c>
      <c r="B45" s="292">
        <v>1</v>
      </c>
      <c r="C45" s="293"/>
      <c r="D45" s="319" t="s">
        <v>86</v>
      </c>
      <c r="E45" s="306" t="s">
        <v>150</v>
      </c>
      <c r="F45" s="306" t="s">
        <v>183</v>
      </c>
      <c r="G45" s="320" t="s">
        <v>107</v>
      </c>
      <c r="H45" s="320" t="s">
        <v>87</v>
      </c>
      <c r="I45" s="323" t="s">
        <v>285</v>
      </c>
    </row>
    <row r="46" spans="1:9" ht="16.5">
      <c r="A46" s="291" t="s">
        <v>286</v>
      </c>
      <c r="B46" s="292">
        <v>1</v>
      </c>
      <c r="C46" s="293"/>
      <c r="D46" s="319" t="s">
        <v>86</v>
      </c>
      <c r="E46" s="306" t="s">
        <v>150</v>
      </c>
      <c r="F46" s="306" t="s">
        <v>183</v>
      </c>
      <c r="G46" s="320" t="s">
        <v>107</v>
      </c>
      <c r="H46" s="320" t="s">
        <v>87</v>
      </c>
      <c r="I46" s="323" t="s">
        <v>287</v>
      </c>
    </row>
    <row r="47" spans="1:9" ht="16.5">
      <c r="A47" s="291" t="s">
        <v>407</v>
      </c>
      <c r="B47" s="292">
        <v>1</v>
      </c>
      <c r="C47" s="294" t="s">
        <v>420</v>
      </c>
      <c r="D47" s="395" t="s">
        <v>110</v>
      </c>
      <c r="E47" s="146" t="s">
        <v>418</v>
      </c>
      <c r="F47" s="396" t="s">
        <v>135</v>
      </c>
      <c r="G47" s="296" t="s">
        <v>84</v>
      </c>
      <c r="H47" s="320" t="s">
        <v>165</v>
      </c>
      <c r="I47" s="397" t="s">
        <v>419</v>
      </c>
    </row>
    <row r="48" spans="1:9" ht="16.5">
      <c r="A48" s="324" t="s">
        <v>288</v>
      </c>
      <c r="B48" s="325">
        <v>1</v>
      </c>
      <c r="C48" s="310"/>
      <c r="D48" s="311" t="s">
        <v>86</v>
      </c>
      <c r="E48" s="326" t="s">
        <v>142</v>
      </c>
      <c r="F48" s="327" t="s">
        <v>135</v>
      </c>
      <c r="G48" s="328" t="s">
        <v>107</v>
      </c>
      <c r="H48" s="314" t="s">
        <v>136</v>
      </c>
      <c r="I48" s="329" t="s">
        <v>211</v>
      </c>
    </row>
    <row r="49" spans="1:9" ht="16.5">
      <c r="A49" s="291" t="s">
        <v>241</v>
      </c>
      <c r="B49" s="298">
        <v>2</v>
      </c>
      <c r="C49" s="293"/>
      <c r="D49" s="114" t="s">
        <v>275</v>
      </c>
      <c r="E49" s="300" t="s">
        <v>137</v>
      </c>
      <c r="F49" s="300" t="s">
        <v>135</v>
      </c>
      <c r="G49" s="90" t="s">
        <v>79</v>
      </c>
      <c r="H49" s="90" t="s">
        <v>82</v>
      </c>
      <c r="I49" s="459" t="s">
        <v>289</v>
      </c>
    </row>
    <row r="50" spans="1:9" ht="16.5">
      <c r="A50" s="291" t="s">
        <v>290</v>
      </c>
      <c r="B50" s="298">
        <v>2</v>
      </c>
      <c r="C50" s="293"/>
      <c r="D50" s="114" t="s">
        <v>110</v>
      </c>
      <c r="E50" s="146" t="s">
        <v>150</v>
      </c>
      <c r="F50" s="146" t="s">
        <v>80</v>
      </c>
      <c r="G50" s="90" t="s">
        <v>97</v>
      </c>
      <c r="H50" s="90" t="s">
        <v>87</v>
      </c>
      <c r="I50" s="301" t="s">
        <v>291</v>
      </c>
    </row>
    <row r="51" spans="1:9" ht="16.5">
      <c r="A51" s="291" t="s">
        <v>146</v>
      </c>
      <c r="B51" s="298">
        <v>2</v>
      </c>
      <c r="C51" s="293"/>
      <c r="D51" s="114" t="s">
        <v>275</v>
      </c>
      <c r="E51" s="300" t="s">
        <v>142</v>
      </c>
      <c r="F51" s="300" t="s">
        <v>135</v>
      </c>
      <c r="G51" s="90" t="s">
        <v>107</v>
      </c>
      <c r="H51" s="90" t="s">
        <v>117</v>
      </c>
      <c r="I51" s="301" t="s">
        <v>147</v>
      </c>
    </row>
    <row r="52" spans="1:9" ht="16.5">
      <c r="A52" s="291" t="s">
        <v>292</v>
      </c>
      <c r="B52" s="298">
        <v>2</v>
      </c>
      <c r="C52" s="293"/>
      <c r="D52" s="114" t="s">
        <v>110</v>
      </c>
      <c r="E52" s="146" t="s">
        <v>186</v>
      </c>
      <c r="F52" s="146" t="s">
        <v>135</v>
      </c>
      <c r="G52" s="90" t="s">
        <v>84</v>
      </c>
      <c r="H52" s="90" t="s">
        <v>83</v>
      </c>
      <c r="I52" s="301" t="s">
        <v>293</v>
      </c>
    </row>
    <row r="53" spans="1:9" ht="16.5">
      <c r="A53" s="291" t="s">
        <v>294</v>
      </c>
      <c r="B53" s="298">
        <v>2</v>
      </c>
      <c r="C53" s="293"/>
      <c r="D53" s="114" t="s">
        <v>295</v>
      </c>
      <c r="E53" s="146" t="s">
        <v>137</v>
      </c>
      <c r="F53" s="304" t="s">
        <v>135</v>
      </c>
      <c r="G53" s="90" t="s">
        <v>107</v>
      </c>
      <c r="H53" s="90" t="s">
        <v>87</v>
      </c>
      <c r="I53" s="301" t="s">
        <v>296</v>
      </c>
    </row>
    <row r="54" spans="1:9" ht="16.5">
      <c r="A54" s="291" t="s">
        <v>297</v>
      </c>
      <c r="B54" s="298">
        <v>2</v>
      </c>
      <c r="C54" s="293"/>
      <c r="D54" s="114" t="s">
        <v>295</v>
      </c>
      <c r="E54" s="146" t="s">
        <v>137</v>
      </c>
      <c r="F54" s="304" t="s">
        <v>135</v>
      </c>
      <c r="G54" s="90" t="s">
        <v>107</v>
      </c>
      <c r="H54" s="90" t="s">
        <v>87</v>
      </c>
      <c r="I54" s="301" t="s">
        <v>180</v>
      </c>
    </row>
    <row r="55" spans="1:9" ht="16.5">
      <c r="A55" s="291" t="s">
        <v>179</v>
      </c>
      <c r="B55" s="298">
        <v>2</v>
      </c>
      <c r="C55" s="293"/>
      <c r="D55" s="114" t="s">
        <v>78</v>
      </c>
      <c r="E55" s="146" t="s">
        <v>137</v>
      </c>
      <c r="F55" s="304" t="s">
        <v>135</v>
      </c>
      <c r="G55" s="90" t="s">
        <v>79</v>
      </c>
      <c r="H55" s="90" t="s">
        <v>82</v>
      </c>
      <c r="I55" s="301" t="s">
        <v>180</v>
      </c>
    </row>
    <row r="56" spans="1:9" ht="16.5">
      <c r="A56" s="291" t="s">
        <v>149</v>
      </c>
      <c r="B56" s="298">
        <v>2</v>
      </c>
      <c r="C56" s="293"/>
      <c r="D56" s="114" t="s">
        <v>247</v>
      </c>
      <c r="E56" s="146" t="s">
        <v>150</v>
      </c>
      <c r="F56" s="146" t="s">
        <v>135</v>
      </c>
      <c r="G56" s="90" t="s">
        <v>79</v>
      </c>
      <c r="H56" s="90" t="s">
        <v>276</v>
      </c>
      <c r="I56" s="301" t="s">
        <v>298</v>
      </c>
    </row>
    <row r="57" spans="1:9" ht="16.5">
      <c r="A57" s="291" t="s">
        <v>299</v>
      </c>
      <c r="B57" s="298">
        <v>2</v>
      </c>
      <c r="C57" s="293"/>
      <c r="D57" s="114" t="s">
        <v>275</v>
      </c>
      <c r="E57" s="300" t="s">
        <v>137</v>
      </c>
      <c r="F57" s="300" t="s">
        <v>135</v>
      </c>
      <c r="G57" s="305" t="s">
        <v>152</v>
      </c>
      <c r="H57" s="90" t="s">
        <v>87</v>
      </c>
      <c r="I57" s="301" t="s">
        <v>300</v>
      </c>
    </row>
    <row r="58" spans="1:9" ht="16.5">
      <c r="A58" s="291" t="s">
        <v>421</v>
      </c>
      <c r="B58" s="298">
        <v>2</v>
      </c>
      <c r="C58" s="114" t="s">
        <v>420</v>
      </c>
      <c r="D58" s="321" t="s">
        <v>247</v>
      </c>
      <c r="E58" s="300" t="s">
        <v>142</v>
      </c>
      <c r="F58" s="396" t="s">
        <v>135</v>
      </c>
      <c r="G58" s="460" t="s">
        <v>79</v>
      </c>
      <c r="H58" s="305" t="s">
        <v>82</v>
      </c>
      <c r="I58" s="461" t="s">
        <v>422</v>
      </c>
    </row>
    <row r="59" spans="1:9" ht="16.5">
      <c r="A59" s="291" t="s">
        <v>301</v>
      </c>
      <c r="B59" s="298">
        <v>2</v>
      </c>
      <c r="C59" s="293"/>
      <c r="D59" s="114" t="s">
        <v>86</v>
      </c>
      <c r="E59" s="146" t="s">
        <v>134</v>
      </c>
      <c r="F59" s="304" t="s">
        <v>135</v>
      </c>
      <c r="G59" s="90" t="s">
        <v>84</v>
      </c>
      <c r="H59" s="90" t="s">
        <v>85</v>
      </c>
      <c r="I59" s="301" t="s">
        <v>302</v>
      </c>
    </row>
    <row r="60" spans="1:9" ht="16.5">
      <c r="A60" s="291" t="s">
        <v>303</v>
      </c>
      <c r="B60" s="298">
        <v>2</v>
      </c>
      <c r="C60" s="293"/>
      <c r="D60" s="114" t="s">
        <v>88</v>
      </c>
      <c r="E60" s="146" t="s">
        <v>304</v>
      </c>
      <c r="F60" s="146" t="s">
        <v>135</v>
      </c>
      <c r="G60" s="90" t="s">
        <v>79</v>
      </c>
      <c r="H60" s="90" t="s">
        <v>85</v>
      </c>
      <c r="I60" s="301" t="s">
        <v>246</v>
      </c>
    </row>
    <row r="61" spans="1:9" ht="16.5">
      <c r="A61" s="291" t="s">
        <v>305</v>
      </c>
      <c r="B61" s="298">
        <v>2</v>
      </c>
      <c r="C61" s="293"/>
      <c r="D61" s="114" t="s">
        <v>245</v>
      </c>
      <c r="E61" s="300" t="s">
        <v>134</v>
      </c>
      <c r="F61" s="300" t="s">
        <v>135</v>
      </c>
      <c r="G61" s="90" t="s">
        <v>79</v>
      </c>
      <c r="H61" s="90" t="s">
        <v>165</v>
      </c>
      <c r="I61" s="301" t="s">
        <v>210</v>
      </c>
    </row>
    <row r="62" spans="1:9" ht="16.5">
      <c r="A62" s="291" t="s">
        <v>151</v>
      </c>
      <c r="B62" s="298">
        <v>2</v>
      </c>
      <c r="C62" s="293"/>
      <c r="D62" s="114" t="s">
        <v>86</v>
      </c>
      <c r="E62" s="146" t="s">
        <v>137</v>
      </c>
      <c r="F62" s="146" t="s">
        <v>135</v>
      </c>
      <c r="G62" s="90" t="s">
        <v>79</v>
      </c>
      <c r="H62" s="90" t="s">
        <v>276</v>
      </c>
      <c r="I62" s="301" t="s">
        <v>384</v>
      </c>
    </row>
    <row r="63" spans="1:9" ht="16.5">
      <c r="A63" s="291" t="s">
        <v>306</v>
      </c>
      <c r="B63" s="298">
        <v>2</v>
      </c>
      <c r="C63" s="293"/>
      <c r="D63" s="114" t="s">
        <v>88</v>
      </c>
      <c r="E63" s="146" t="s">
        <v>150</v>
      </c>
      <c r="F63" s="146" t="s">
        <v>135</v>
      </c>
      <c r="G63" s="90" t="s">
        <v>107</v>
      </c>
      <c r="H63" s="90" t="s">
        <v>171</v>
      </c>
      <c r="I63" s="301" t="s">
        <v>138</v>
      </c>
    </row>
    <row r="64" spans="1:9" ht="16.5">
      <c r="A64" s="291" t="s">
        <v>307</v>
      </c>
      <c r="B64" s="298">
        <v>2</v>
      </c>
      <c r="C64" s="293"/>
      <c r="D64" s="114" t="s">
        <v>110</v>
      </c>
      <c r="E64" s="146" t="s">
        <v>150</v>
      </c>
      <c r="F64" s="146" t="s">
        <v>135</v>
      </c>
      <c r="G64" s="90" t="s">
        <v>97</v>
      </c>
      <c r="H64" s="90" t="s">
        <v>82</v>
      </c>
      <c r="I64" s="301" t="s">
        <v>139</v>
      </c>
    </row>
    <row r="65" spans="1:9" ht="16.5">
      <c r="A65" s="291" t="s">
        <v>181</v>
      </c>
      <c r="B65" s="298">
        <v>2</v>
      </c>
      <c r="C65" s="293"/>
      <c r="D65" s="114" t="s">
        <v>247</v>
      </c>
      <c r="E65" s="146" t="s">
        <v>134</v>
      </c>
      <c r="F65" s="304" t="s">
        <v>135</v>
      </c>
      <c r="G65" s="90" t="s">
        <v>84</v>
      </c>
      <c r="H65" s="90" t="s">
        <v>85</v>
      </c>
      <c r="I65" s="301" t="s">
        <v>182</v>
      </c>
    </row>
    <row r="66" spans="1:9" ht="16.5">
      <c r="A66" s="291" t="s">
        <v>227</v>
      </c>
      <c r="B66" s="298">
        <v>2</v>
      </c>
      <c r="C66" s="293"/>
      <c r="D66" s="114" t="s">
        <v>247</v>
      </c>
      <c r="E66" s="300" t="s">
        <v>137</v>
      </c>
      <c r="F66" s="300" t="s">
        <v>135</v>
      </c>
      <c r="G66" s="90" t="s">
        <v>79</v>
      </c>
      <c r="H66" s="90" t="s">
        <v>276</v>
      </c>
      <c r="I66" s="301" t="s">
        <v>308</v>
      </c>
    </row>
    <row r="67" spans="1:9" ht="16.5">
      <c r="A67" s="291" t="s">
        <v>309</v>
      </c>
      <c r="B67" s="298">
        <v>2</v>
      </c>
      <c r="C67" s="293"/>
      <c r="D67" s="114" t="s">
        <v>275</v>
      </c>
      <c r="E67" s="300" t="s">
        <v>134</v>
      </c>
      <c r="F67" s="300" t="s">
        <v>135</v>
      </c>
      <c r="G67" s="90" t="s">
        <v>152</v>
      </c>
      <c r="H67" s="90" t="s">
        <v>194</v>
      </c>
      <c r="I67" s="301" t="s">
        <v>310</v>
      </c>
    </row>
    <row r="68" spans="1:9" ht="16.5">
      <c r="A68" s="291" t="s">
        <v>311</v>
      </c>
      <c r="B68" s="298">
        <v>2</v>
      </c>
      <c r="C68" s="293"/>
      <c r="D68" s="114" t="s">
        <v>245</v>
      </c>
      <c r="E68" s="146" t="s">
        <v>137</v>
      </c>
      <c r="F68" s="304" t="s">
        <v>135</v>
      </c>
      <c r="G68" s="90" t="s">
        <v>79</v>
      </c>
      <c r="H68" s="90" t="s">
        <v>85</v>
      </c>
      <c r="I68" s="301" t="s">
        <v>312</v>
      </c>
    </row>
    <row r="69" spans="1:9" ht="16.5">
      <c r="A69" s="291" t="s">
        <v>313</v>
      </c>
      <c r="B69" s="298">
        <v>2</v>
      </c>
      <c r="C69" s="293"/>
      <c r="D69" s="114" t="s">
        <v>110</v>
      </c>
      <c r="E69" s="300" t="s">
        <v>134</v>
      </c>
      <c r="F69" s="300" t="s">
        <v>135</v>
      </c>
      <c r="G69" s="90" t="s">
        <v>152</v>
      </c>
      <c r="H69" s="90" t="s">
        <v>82</v>
      </c>
      <c r="I69" s="301" t="s">
        <v>314</v>
      </c>
    </row>
    <row r="70" spans="1:9" ht="16.5">
      <c r="A70" s="291" t="s">
        <v>315</v>
      </c>
      <c r="B70" s="298">
        <v>2</v>
      </c>
      <c r="C70" s="293"/>
      <c r="D70" s="114" t="s">
        <v>247</v>
      </c>
      <c r="E70" s="300" t="s">
        <v>278</v>
      </c>
      <c r="F70" s="304" t="s">
        <v>135</v>
      </c>
      <c r="G70" s="305" t="s">
        <v>79</v>
      </c>
      <c r="H70" s="90" t="s">
        <v>82</v>
      </c>
      <c r="I70" s="301" t="s">
        <v>189</v>
      </c>
    </row>
    <row r="71" spans="1:9" ht="16.5">
      <c r="A71" s="291" t="s">
        <v>316</v>
      </c>
      <c r="B71" s="298">
        <v>2</v>
      </c>
      <c r="C71" s="293"/>
      <c r="D71" s="114" t="s">
        <v>245</v>
      </c>
      <c r="E71" s="300" t="s">
        <v>150</v>
      </c>
      <c r="F71" s="300" t="s">
        <v>135</v>
      </c>
      <c r="G71" s="90" t="s">
        <v>79</v>
      </c>
      <c r="H71" s="90" t="s">
        <v>117</v>
      </c>
      <c r="I71" s="301" t="s">
        <v>177</v>
      </c>
    </row>
    <row r="72" spans="1:9" ht="16.5">
      <c r="A72" s="291" t="s">
        <v>317</v>
      </c>
      <c r="B72" s="298">
        <v>2</v>
      </c>
      <c r="C72" s="293"/>
      <c r="D72" s="114" t="s">
        <v>275</v>
      </c>
      <c r="E72" s="300" t="s">
        <v>137</v>
      </c>
      <c r="F72" s="300" t="s">
        <v>135</v>
      </c>
      <c r="G72" s="90" t="s">
        <v>152</v>
      </c>
      <c r="H72" s="90" t="s">
        <v>87</v>
      </c>
      <c r="I72" s="301" t="s">
        <v>141</v>
      </c>
    </row>
    <row r="73" spans="1:9" ht="17.25">
      <c r="A73" s="291" t="s">
        <v>159</v>
      </c>
      <c r="B73" s="298">
        <v>2</v>
      </c>
      <c r="C73" s="293"/>
      <c r="D73" s="462" t="s">
        <v>245</v>
      </c>
      <c r="E73" s="463" t="s">
        <v>134</v>
      </c>
      <c r="F73" s="463" t="s">
        <v>135</v>
      </c>
      <c r="G73" s="464" t="s">
        <v>79</v>
      </c>
      <c r="H73" s="464" t="s">
        <v>83</v>
      </c>
      <c r="I73" s="465" t="s">
        <v>318</v>
      </c>
    </row>
    <row r="74" spans="1:9" ht="16.5">
      <c r="A74" s="291" t="s">
        <v>153</v>
      </c>
      <c r="B74" s="298">
        <v>2</v>
      </c>
      <c r="C74" s="293"/>
      <c r="D74" s="114" t="s">
        <v>86</v>
      </c>
      <c r="E74" s="300" t="s">
        <v>134</v>
      </c>
      <c r="F74" s="300" t="s">
        <v>135</v>
      </c>
      <c r="G74" s="90" t="s">
        <v>79</v>
      </c>
      <c r="H74" s="90" t="s">
        <v>83</v>
      </c>
      <c r="I74" s="301" t="s">
        <v>154</v>
      </c>
    </row>
    <row r="75" spans="1:9" ht="16.5">
      <c r="A75" s="291" t="s">
        <v>319</v>
      </c>
      <c r="B75" s="298">
        <v>2</v>
      </c>
      <c r="C75" s="293"/>
      <c r="D75" s="114" t="s">
        <v>110</v>
      </c>
      <c r="E75" s="146" t="s">
        <v>134</v>
      </c>
      <c r="F75" s="304" t="s">
        <v>135</v>
      </c>
      <c r="G75" s="90" t="s">
        <v>79</v>
      </c>
      <c r="H75" s="90" t="s">
        <v>85</v>
      </c>
      <c r="I75" s="301" t="s">
        <v>320</v>
      </c>
    </row>
    <row r="76" spans="1:9" ht="16.5">
      <c r="A76" s="291" t="s">
        <v>321</v>
      </c>
      <c r="B76" s="298">
        <v>2</v>
      </c>
      <c r="C76" s="293"/>
      <c r="D76" s="114" t="s">
        <v>247</v>
      </c>
      <c r="E76" s="300" t="s">
        <v>134</v>
      </c>
      <c r="F76" s="300" t="s">
        <v>135</v>
      </c>
      <c r="G76" s="90" t="s">
        <v>107</v>
      </c>
      <c r="H76" s="90" t="s">
        <v>83</v>
      </c>
      <c r="I76" s="466" t="s">
        <v>322</v>
      </c>
    </row>
    <row r="77" spans="1:9" ht="16.5">
      <c r="A77" s="291" t="s">
        <v>323</v>
      </c>
      <c r="B77" s="298">
        <v>2</v>
      </c>
      <c r="C77" s="293"/>
      <c r="D77" s="114" t="s">
        <v>86</v>
      </c>
      <c r="E77" s="300" t="s">
        <v>134</v>
      </c>
      <c r="F77" s="300" t="s">
        <v>135</v>
      </c>
      <c r="G77" s="90" t="s">
        <v>107</v>
      </c>
      <c r="H77" s="90" t="s">
        <v>83</v>
      </c>
      <c r="I77" s="301" t="s">
        <v>178</v>
      </c>
    </row>
    <row r="78" spans="1:9" ht="16.5">
      <c r="A78" s="291" t="s">
        <v>324</v>
      </c>
      <c r="B78" s="298">
        <v>2</v>
      </c>
      <c r="C78" s="293"/>
      <c r="D78" s="321" t="s">
        <v>88</v>
      </c>
      <c r="E78" s="300" t="s">
        <v>150</v>
      </c>
      <c r="F78" s="300" t="s">
        <v>135</v>
      </c>
      <c r="G78" s="90" t="s">
        <v>107</v>
      </c>
      <c r="H78" s="305" t="s">
        <v>83</v>
      </c>
      <c r="I78" s="301" t="s">
        <v>144</v>
      </c>
    </row>
    <row r="79" spans="1:9" ht="16.5">
      <c r="A79" s="291" t="s">
        <v>325</v>
      </c>
      <c r="B79" s="298">
        <v>2</v>
      </c>
      <c r="C79" s="293"/>
      <c r="D79" s="321" t="s">
        <v>78</v>
      </c>
      <c r="E79" s="146" t="s">
        <v>186</v>
      </c>
      <c r="F79" s="146" t="s">
        <v>135</v>
      </c>
      <c r="G79" s="90" t="s">
        <v>107</v>
      </c>
      <c r="H79" s="305" t="s">
        <v>276</v>
      </c>
      <c r="I79" s="301" t="s">
        <v>144</v>
      </c>
    </row>
    <row r="80" spans="1:9" ht="16.5">
      <c r="A80" s="291" t="s">
        <v>326</v>
      </c>
      <c r="B80" s="298">
        <v>2</v>
      </c>
      <c r="C80" s="293"/>
      <c r="D80" s="114" t="s">
        <v>295</v>
      </c>
      <c r="E80" s="300" t="s">
        <v>134</v>
      </c>
      <c r="F80" s="300" t="s">
        <v>135</v>
      </c>
      <c r="G80" s="90" t="s">
        <v>120</v>
      </c>
      <c r="H80" s="90" t="s">
        <v>82</v>
      </c>
      <c r="I80" s="301" t="s">
        <v>327</v>
      </c>
    </row>
    <row r="81" spans="1:9" ht="16.5">
      <c r="A81" s="291" t="s">
        <v>328</v>
      </c>
      <c r="B81" s="298">
        <v>2</v>
      </c>
      <c r="C81" s="293"/>
      <c r="D81" s="114" t="s">
        <v>88</v>
      </c>
      <c r="E81" s="300" t="s">
        <v>278</v>
      </c>
      <c r="F81" s="300" t="s">
        <v>135</v>
      </c>
      <c r="G81" s="90" t="s">
        <v>107</v>
      </c>
      <c r="H81" s="90" t="s">
        <v>83</v>
      </c>
      <c r="I81" s="301" t="s">
        <v>329</v>
      </c>
    </row>
    <row r="82" spans="1:9" ht="16.5">
      <c r="A82" s="291" t="s">
        <v>118</v>
      </c>
      <c r="B82" s="298">
        <v>2</v>
      </c>
      <c r="C82" s="293"/>
      <c r="D82" s="114" t="s">
        <v>110</v>
      </c>
      <c r="E82" s="300" t="s">
        <v>134</v>
      </c>
      <c r="F82" s="300" t="s">
        <v>135</v>
      </c>
      <c r="G82" s="90" t="s">
        <v>84</v>
      </c>
      <c r="H82" s="90" t="s">
        <v>82</v>
      </c>
      <c r="I82" s="466" t="s">
        <v>145</v>
      </c>
    </row>
    <row r="83" spans="1:9" ht="16.5">
      <c r="A83" s="291" t="s">
        <v>330</v>
      </c>
      <c r="B83" s="298">
        <v>2</v>
      </c>
      <c r="C83" s="114" t="s">
        <v>417</v>
      </c>
      <c r="D83" s="114" t="s">
        <v>88</v>
      </c>
      <c r="E83" s="300" t="s">
        <v>137</v>
      </c>
      <c r="F83" s="300" t="s">
        <v>135</v>
      </c>
      <c r="G83" s="90" t="s">
        <v>152</v>
      </c>
      <c r="H83" s="90" t="s">
        <v>87</v>
      </c>
      <c r="I83" s="466" t="s">
        <v>155</v>
      </c>
    </row>
    <row r="84" spans="1:9" ht="16.5">
      <c r="A84" s="291" t="s">
        <v>331</v>
      </c>
      <c r="B84" s="298">
        <v>2</v>
      </c>
      <c r="C84" s="293"/>
      <c r="D84" s="114" t="s">
        <v>247</v>
      </c>
      <c r="E84" s="146" t="s">
        <v>137</v>
      </c>
      <c r="F84" s="304" t="s">
        <v>199</v>
      </c>
      <c r="G84" s="90" t="s">
        <v>84</v>
      </c>
      <c r="H84" s="90" t="s">
        <v>117</v>
      </c>
      <c r="I84" s="301" t="s">
        <v>252</v>
      </c>
    </row>
    <row r="85" spans="1:9" ht="16.5">
      <c r="A85" s="291" t="s">
        <v>332</v>
      </c>
      <c r="B85" s="298">
        <v>2</v>
      </c>
      <c r="C85" s="293"/>
      <c r="D85" s="321" t="s">
        <v>86</v>
      </c>
      <c r="E85" s="146" t="s">
        <v>150</v>
      </c>
      <c r="F85" s="146" t="s">
        <v>183</v>
      </c>
      <c r="G85" s="305" t="s">
        <v>107</v>
      </c>
      <c r="H85" s="305" t="s">
        <v>87</v>
      </c>
      <c r="I85" s="467" t="s">
        <v>333</v>
      </c>
    </row>
    <row r="86" spans="1:9" ht="16.5">
      <c r="A86" s="291" t="s">
        <v>334</v>
      </c>
      <c r="B86" s="298">
        <v>2</v>
      </c>
      <c r="C86" s="293"/>
      <c r="D86" s="114" t="s">
        <v>86</v>
      </c>
      <c r="E86" s="300" t="s">
        <v>278</v>
      </c>
      <c r="F86" s="468" t="s">
        <v>135</v>
      </c>
      <c r="G86" s="305" t="s">
        <v>107</v>
      </c>
      <c r="H86" s="90" t="s">
        <v>87</v>
      </c>
      <c r="I86" s="397" t="s">
        <v>287</v>
      </c>
    </row>
    <row r="87" spans="1:9" ht="16.5">
      <c r="A87" s="291" t="s">
        <v>335</v>
      </c>
      <c r="B87" s="298">
        <v>2</v>
      </c>
      <c r="C87" s="293"/>
      <c r="D87" s="114" t="s">
        <v>275</v>
      </c>
      <c r="E87" s="146" t="s">
        <v>137</v>
      </c>
      <c r="F87" s="304" t="s">
        <v>135</v>
      </c>
      <c r="G87" s="90" t="s">
        <v>84</v>
      </c>
      <c r="H87" s="90" t="s">
        <v>188</v>
      </c>
      <c r="I87" s="301" t="s">
        <v>336</v>
      </c>
    </row>
    <row r="88" spans="1:9" ht="16.5">
      <c r="A88" s="291" t="s">
        <v>337</v>
      </c>
      <c r="B88" s="298">
        <v>2</v>
      </c>
      <c r="C88" s="293"/>
      <c r="D88" s="114" t="s">
        <v>78</v>
      </c>
      <c r="E88" s="300" t="s">
        <v>134</v>
      </c>
      <c r="F88" s="300" t="s">
        <v>135</v>
      </c>
      <c r="G88" s="305" t="s">
        <v>107</v>
      </c>
      <c r="H88" s="90" t="s">
        <v>114</v>
      </c>
      <c r="I88" s="301" t="s">
        <v>211</v>
      </c>
    </row>
    <row r="89" spans="1:9" ht="16.5">
      <c r="A89" s="308" t="s">
        <v>338</v>
      </c>
      <c r="B89" s="309">
        <v>2</v>
      </c>
      <c r="C89" s="310"/>
      <c r="D89" s="311" t="s">
        <v>275</v>
      </c>
      <c r="E89" s="326" t="s">
        <v>339</v>
      </c>
      <c r="F89" s="326" t="s">
        <v>135</v>
      </c>
      <c r="G89" s="314" t="s">
        <v>107</v>
      </c>
      <c r="H89" s="314" t="s">
        <v>82</v>
      </c>
      <c r="I89" s="315" t="s">
        <v>156</v>
      </c>
    </row>
    <row r="90" spans="1:9" ht="16.5">
      <c r="A90" s="330" t="s">
        <v>340</v>
      </c>
      <c r="B90" s="331">
        <v>3</v>
      </c>
      <c r="C90" s="293"/>
      <c r="D90" s="190" t="s">
        <v>245</v>
      </c>
      <c r="E90" s="193" t="s">
        <v>142</v>
      </c>
      <c r="F90" s="193" t="s">
        <v>135</v>
      </c>
      <c r="G90" s="192" t="s">
        <v>79</v>
      </c>
      <c r="H90" s="192" t="s">
        <v>83</v>
      </c>
      <c r="I90" s="332" t="s">
        <v>185</v>
      </c>
    </row>
    <row r="91" spans="1:9" ht="16.5">
      <c r="A91" s="330" t="s">
        <v>341</v>
      </c>
      <c r="B91" s="331">
        <v>3</v>
      </c>
      <c r="C91" s="293"/>
      <c r="D91" s="190" t="s">
        <v>247</v>
      </c>
      <c r="E91" s="193" t="s">
        <v>134</v>
      </c>
      <c r="F91" s="193" t="s">
        <v>135</v>
      </c>
      <c r="G91" s="192" t="s">
        <v>79</v>
      </c>
      <c r="H91" s="192" t="s">
        <v>209</v>
      </c>
      <c r="I91" s="332" t="s">
        <v>148</v>
      </c>
    </row>
    <row r="92" spans="1:9" ht="16.5">
      <c r="A92" s="330" t="s">
        <v>342</v>
      </c>
      <c r="B92" s="331">
        <v>3</v>
      </c>
      <c r="C92" s="293"/>
      <c r="D92" s="190" t="s">
        <v>78</v>
      </c>
      <c r="E92" s="194" t="s">
        <v>134</v>
      </c>
      <c r="F92" s="333" t="s">
        <v>135</v>
      </c>
      <c r="G92" s="192" t="s">
        <v>79</v>
      </c>
      <c r="H92" s="192" t="s">
        <v>85</v>
      </c>
      <c r="I92" s="334" t="s">
        <v>180</v>
      </c>
    </row>
    <row r="93" spans="1:9" ht="16.5">
      <c r="A93" s="330" t="s">
        <v>343</v>
      </c>
      <c r="B93" s="331">
        <v>3</v>
      </c>
      <c r="C93" s="293"/>
      <c r="D93" s="190"/>
      <c r="E93" s="194"/>
      <c r="F93" s="333"/>
      <c r="G93" s="192"/>
      <c r="H93" s="192"/>
      <c r="I93" s="334"/>
    </row>
    <row r="94" spans="1:9" ht="16.5">
      <c r="A94" s="330" t="s">
        <v>157</v>
      </c>
      <c r="B94" s="331">
        <v>3</v>
      </c>
      <c r="C94" s="293"/>
      <c r="D94" s="190" t="s">
        <v>245</v>
      </c>
      <c r="E94" s="193" t="s">
        <v>134</v>
      </c>
      <c r="F94" s="193" t="s">
        <v>135</v>
      </c>
      <c r="G94" s="191" t="s">
        <v>79</v>
      </c>
      <c r="H94" s="192" t="s">
        <v>83</v>
      </c>
      <c r="I94" s="332" t="s">
        <v>158</v>
      </c>
    </row>
    <row r="95" spans="1:9" ht="16.5">
      <c r="A95" s="330" t="s">
        <v>344</v>
      </c>
      <c r="B95" s="331">
        <v>3</v>
      </c>
      <c r="C95" s="293"/>
      <c r="D95" s="190" t="s">
        <v>295</v>
      </c>
      <c r="E95" s="193" t="s">
        <v>142</v>
      </c>
      <c r="F95" s="193" t="s">
        <v>135</v>
      </c>
      <c r="G95" s="192" t="s">
        <v>79</v>
      </c>
      <c r="H95" s="192" t="s">
        <v>209</v>
      </c>
      <c r="I95" s="334" t="s">
        <v>345</v>
      </c>
    </row>
    <row r="96" spans="1:9" ht="16.5">
      <c r="A96" s="330" t="s">
        <v>346</v>
      </c>
      <c r="B96" s="331">
        <v>3</v>
      </c>
      <c r="C96" s="293"/>
      <c r="D96" s="190" t="s">
        <v>86</v>
      </c>
      <c r="E96" s="193" t="s">
        <v>134</v>
      </c>
      <c r="F96" s="193" t="s">
        <v>199</v>
      </c>
      <c r="G96" s="192" t="s">
        <v>107</v>
      </c>
      <c r="H96" s="192" t="s">
        <v>114</v>
      </c>
      <c r="I96" s="334" t="s">
        <v>347</v>
      </c>
    </row>
    <row r="97" spans="1:9" ht="16.5">
      <c r="A97" s="330" t="s">
        <v>160</v>
      </c>
      <c r="B97" s="331">
        <v>3</v>
      </c>
      <c r="C97" s="293"/>
      <c r="D97" s="190" t="s">
        <v>88</v>
      </c>
      <c r="E97" s="193" t="s">
        <v>134</v>
      </c>
      <c r="F97" s="193" t="s">
        <v>135</v>
      </c>
      <c r="G97" s="192" t="s">
        <v>79</v>
      </c>
      <c r="H97" s="192" t="s">
        <v>85</v>
      </c>
      <c r="I97" s="334" t="s">
        <v>348</v>
      </c>
    </row>
    <row r="98" spans="1:9" ht="16.5">
      <c r="A98" s="330" t="s">
        <v>349</v>
      </c>
      <c r="B98" s="331">
        <v>3</v>
      </c>
      <c r="C98" s="293"/>
      <c r="D98" s="190" t="s">
        <v>88</v>
      </c>
      <c r="E98" s="193" t="s">
        <v>134</v>
      </c>
      <c r="F98" s="193" t="s">
        <v>135</v>
      </c>
      <c r="G98" s="192" t="s">
        <v>79</v>
      </c>
      <c r="H98" s="192" t="s">
        <v>117</v>
      </c>
      <c r="I98" s="334" t="s">
        <v>348</v>
      </c>
    </row>
    <row r="99" spans="1:9" ht="16.5">
      <c r="A99" s="330" t="s">
        <v>350</v>
      </c>
      <c r="B99" s="331">
        <v>3</v>
      </c>
      <c r="C99" s="293"/>
      <c r="D99" s="190" t="s">
        <v>247</v>
      </c>
      <c r="E99" s="194" t="s">
        <v>137</v>
      </c>
      <c r="F99" s="333" t="s">
        <v>135</v>
      </c>
      <c r="G99" s="192" t="s">
        <v>79</v>
      </c>
      <c r="H99" s="192" t="s">
        <v>87</v>
      </c>
      <c r="I99" s="334" t="s">
        <v>182</v>
      </c>
    </row>
    <row r="100" spans="1:9" ht="16.5">
      <c r="A100" s="330" t="s">
        <v>175</v>
      </c>
      <c r="B100" s="331">
        <v>3</v>
      </c>
      <c r="C100" s="293"/>
      <c r="D100" s="195" t="s">
        <v>78</v>
      </c>
      <c r="E100" s="194" t="s">
        <v>134</v>
      </c>
      <c r="F100" s="194" t="s">
        <v>135</v>
      </c>
      <c r="G100" s="191" t="s">
        <v>152</v>
      </c>
      <c r="H100" s="191" t="s">
        <v>83</v>
      </c>
      <c r="I100" s="332" t="s">
        <v>176</v>
      </c>
    </row>
    <row r="101" spans="1:9" ht="16.5">
      <c r="A101" s="330" t="s">
        <v>351</v>
      </c>
      <c r="B101" s="331">
        <v>3</v>
      </c>
      <c r="C101" s="293"/>
      <c r="D101" s="190" t="s">
        <v>247</v>
      </c>
      <c r="E101" s="194" t="s">
        <v>137</v>
      </c>
      <c r="F101" s="333" t="s">
        <v>135</v>
      </c>
      <c r="G101" s="192" t="s">
        <v>84</v>
      </c>
      <c r="H101" s="192" t="s">
        <v>87</v>
      </c>
      <c r="I101" s="334" t="s">
        <v>312</v>
      </c>
    </row>
    <row r="102" spans="1:9" ht="16.5">
      <c r="A102" s="330" t="s">
        <v>352</v>
      </c>
      <c r="B102" s="331">
        <v>3</v>
      </c>
      <c r="C102" s="293"/>
      <c r="D102" s="195" t="s">
        <v>78</v>
      </c>
      <c r="E102" s="193" t="s">
        <v>137</v>
      </c>
      <c r="F102" s="193" t="s">
        <v>199</v>
      </c>
      <c r="G102" s="191" t="s">
        <v>79</v>
      </c>
      <c r="H102" s="191" t="s">
        <v>353</v>
      </c>
      <c r="I102" s="332" t="s">
        <v>354</v>
      </c>
    </row>
    <row r="103" spans="1:9" ht="16.5">
      <c r="A103" s="330" t="s">
        <v>355</v>
      </c>
      <c r="B103" s="331">
        <v>3</v>
      </c>
      <c r="C103" s="293"/>
      <c r="D103" s="195"/>
      <c r="E103" s="193"/>
      <c r="F103" s="193"/>
      <c r="G103" s="191"/>
      <c r="H103" s="191"/>
      <c r="I103" s="332"/>
    </row>
    <row r="104" spans="1:9" ht="17.25">
      <c r="A104" s="330" t="s">
        <v>174</v>
      </c>
      <c r="B104" s="331">
        <v>3</v>
      </c>
      <c r="C104" s="293"/>
      <c r="D104" s="450" t="s">
        <v>245</v>
      </c>
      <c r="E104" s="451" t="s">
        <v>134</v>
      </c>
      <c r="F104" s="451" t="s">
        <v>135</v>
      </c>
      <c r="G104" s="452" t="s">
        <v>79</v>
      </c>
      <c r="H104" s="452" t="s">
        <v>83</v>
      </c>
      <c r="I104" s="453" t="s">
        <v>356</v>
      </c>
    </row>
    <row r="105" spans="1:9" ht="16.5">
      <c r="A105" s="330" t="s">
        <v>357</v>
      </c>
      <c r="B105" s="331">
        <v>3</v>
      </c>
      <c r="C105" s="293"/>
      <c r="D105" s="195" t="s">
        <v>88</v>
      </c>
      <c r="E105" s="193" t="s">
        <v>134</v>
      </c>
      <c r="F105" s="193" t="s">
        <v>135</v>
      </c>
      <c r="G105" s="191" t="s">
        <v>84</v>
      </c>
      <c r="H105" s="192" t="s">
        <v>82</v>
      </c>
      <c r="I105" s="332" t="s">
        <v>358</v>
      </c>
    </row>
    <row r="106" spans="1:9" ht="16.5">
      <c r="A106" s="330" t="s">
        <v>359</v>
      </c>
      <c r="B106" s="331">
        <v>3</v>
      </c>
      <c r="C106" s="293"/>
      <c r="D106" s="190" t="s">
        <v>78</v>
      </c>
      <c r="E106" s="194" t="s">
        <v>137</v>
      </c>
      <c r="F106" s="333" t="s">
        <v>135</v>
      </c>
      <c r="G106" s="192" t="s">
        <v>79</v>
      </c>
      <c r="H106" s="192" t="s">
        <v>87</v>
      </c>
      <c r="I106" s="334" t="s">
        <v>320</v>
      </c>
    </row>
    <row r="107" spans="1:9" ht="16.5">
      <c r="A107" s="330" t="s">
        <v>360</v>
      </c>
      <c r="B107" s="331">
        <v>3</v>
      </c>
      <c r="C107" s="293"/>
      <c r="D107" s="195" t="s">
        <v>110</v>
      </c>
      <c r="E107" s="193" t="s">
        <v>278</v>
      </c>
      <c r="F107" s="193" t="s">
        <v>135</v>
      </c>
      <c r="G107" s="192" t="s">
        <v>120</v>
      </c>
      <c r="H107" s="191" t="s">
        <v>82</v>
      </c>
      <c r="I107" s="334" t="s">
        <v>143</v>
      </c>
    </row>
    <row r="108" spans="1:9" ht="16.5">
      <c r="A108" s="330" t="s">
        <v>387</v>
      </c>
      <c r="B108" s="331">
        <v>3</v>
      </c>
      <c r="C108" s="293"/>
      <c r="D108" s="195" t="s">
        <v>78</v>
      </c>
      <c r="E108" s="193" t="s">
        <v>361</v>
      </c>
      <c r="F108" s="193" t="s">
        <v>135</v>
      </c>
      <c r="G108" s="191" t="s">
        <v>79</v>
      </c>
      <c r="H108" s="191" t="s">
        <v>85</v>
      </c>
      <c r="I108" s="332" t="s">
        <v>362</v>
      </c>
    </row>
    <row r="109" spans="1:9" ht="16.5">
      <c r="A109" s="330" t="s">
        <v>363</v>
      </c>
      <c r="B109" s="331">
        <v>3</v>
      </c>
      <c r="C109" s="293"/>
      <c r="D109" s="195" t="s">
        <v>78</v>
      </c>
      <c r="E109" s="193" t="s">
        <v>361</v>
      </c>
      <c r="F109" s="193" t="s">
        <v>135</v>
      </c>
      <c r="G109" s="191" t="s">
        <v>79</v>
      </c>
      <c r="H109" s="191" t="s">
        <v>85</v>
      </c>
      <c r="I109" s="332" t="s">
        <v>362</v>
      </c>
    </row>
    <row r="110" spans="1:9" ht="16.5">
      <c r="A110" s="330" t="s">
        <v>364</v>
      </c>
      <c r="B110" s="331">
        <v>3</v>
      </c>
      <c r="C110" s="294" t="s">
        <v>417</v>
      </c>
      <c r="D110" s="195" t="s">
        <v>247</v>
      </c>
      <c r="E110" s="193" t="s">
        <v>137</v>
      </c>
      <c r="F110" s="193" t="s">
        <v>135</v>
      </c>
      <c r="G110" s="191" t="s">
        <v>79</v>
      </c>
      <c r="H110" s="191" t="s">
        <v>276</v>
      </c>
      <c r="I110" s="335"/>
    </row>
    <row r="111" spans="1:9" ht="16.5">
      <c r="A111" s="330" t="s">
        <v>161</v>
      </c>
      <c r="B111" s="331">
        <v>3</v>
      </c>
      <c r="C111" s="293"/>
      <c r="D111" s="195" t="s">
        <v>247</v>
      </c>
      <c r="E111" s="193" t="s">
        <v>137</v>
      </c>
      <c r="F111" s="193" t="s">
        <v>135</v>
      </c>
      <c r="G111" s="191" t="s">
        <v>84</v>
      </c>
      <c r="H111" s="191" t="s">
        <v>85</v>
      </c>
      <c r="I111" s="332" t="s">
        <v>162</v>
      </c>
    </row>
    <row r="112" spans="1:9" ht="16.5">
      <c r="A112" s="330" t="s">
        <v>365</v>
      </c>
      <c r="B112" s="331">
        <v>3</v>
      </c>
      <c r="C112" s="293"/>
      <c r="D112" s="190" t="s">
        <v>78</v>
      </c>
      <c r="E112" s="193" t="s">
        <v>150</v>
      </c>
      <c r="F112" s="193" t="s">
        <v>135</v>
      </c>
      <c r="G112" s="192" t="s">
        <v>79</v>
      </c>
      <c r="H112" s="192" t="s">
        <v>366</v>
      </c>
      <c r="I112" s="332" t="s">
        <v>367</v>
      </c>
    </row>
    <row r="113" spans="1:9" ht="16.5">
      <c r="A113" s="330" t="s">
        <v>368</v>
      </c>
      <c r="B113" s="331">
        <v>3</v>
      </c>
      <c r="C113" s="293"/>
      <c r="D113" s="190" t="s">
        <v>86</v>
      </c>
      <c r="E113" s="193" t="s">
        <v>137</v>
      </c>
      <c r="F113" s="193" t="s">
        <v>135</v>
      </c>
      <c r="G113" s="192" t="s">
        <v>231</v>
      </c>
      <c r="H113" s="192" t="s">
        <v>87</v>
      </c>
      <c r="I113" s="335" t="s">
        <v>369</v>
      </c>
    </row>
    <row r="114" spans="1:9" ht="16.5">
      <c r="A114" s="330" t="s">
        <v>370</v>
      </c>
      <c r="B114" s="331">
        <v>3</v>
      </c>
      <c r="C114" s="293"/>
      <c r="D114" s="190" t="s">
        <v>86</v>
      </c>
      <c r="E114" s="193" t="s">
        <v>134</v>
      </c>
      <c r="F114" s="193" t="s">
        <v>135</v>
      </c>
      <c r="G114" s="192" t="s">
        <v>79</v>
      </c>
      <c r="H114" s="192" t="s">
        <v>83</v>
      </c>
      <c r="I114" s="332" t="s">
        <v>193</v>
      </c>
    </row>
    <row r="115" spans="1:9" ht="16.5">
      <c r="A115" s="330" t="s">
        <v>371</v>
      </c>
      <c r="B115" s="331">
        <v>3</v>
      </c>
      <c r="C115" s="293"/>
      <c r="D115" s="190" t="s">
        <v>78</v>
      </c>
      <c r="E115" s="193" t="s">
        <v>134</v>
      </c>
      <c r="F115" s="193" t="s">
        <v>135</v>
      </c>
      <c r="G115" s="192" t="s">
        <v>79</v>
      </c>
      <c r="H115" s="192" t="s">
        <v>83</v>
      </c>
      <c r="I115" s="332" t="s">
        <v>193</v>
      </c>
    </row>
    <row r="116" spans="1:9" ht="16.5">
      <c r="A116" s="330" t="s">
        <v>163</v>
      </c>
      <c r="B116" s="331">
        <v>3</v>
      </c>
      <c r="C116" s="293"/>
      <c r="D116" s="190" t="s">
        <v>86</v>
      </c>
      <c r="E116" s="193" t="s">
        <v>134</v>
      </c>
      <c r="F116" s="193" t="s">
        <v>135</v>
      </c>
      <c r="G116" s="192" t="s">
        <v>79</v>
      </c>
      <c r="H116" s="192" t="s">
        <v>83</v>
      </c>
      <c r="I116" s="332" t="s">
        <v>164</v>
      </c>
    </row>
    <row r="117" spans="1:9" ht="16.5">
      <c r="A117" s="330" t="s">
        <v>372</v>
      </c>
      <c r="B117" s="331">
        <v>3</v>
      </c>
      <c r="C117" s="293"/>
      <c r="D117" s="190" t="s">
        <v>88</v>
      </c>
      <c r="E117" s="193" t="s">
        <v>134</v>
      </c>
      <c r="F117" s="193" t="s">
        <v>135</v>
      </c>
      <c r="G117" s="191" t="s">
        <v>152</v>
      </c>
      <c r="H117" s="192" t="s">
        <v>83</v>
      </c>
      <c r="I117" s="334" t="s">
        <v>373</v>
      </c>
    </row>
    <row r="118" spans="1:9" ht="16.5">
      <c r="A118" s="330" t="s">
        <v>374</v>
      </c>
      <c r="B118" s="331">
        <v>3</v>
      </c>
      <c r="C118" s="293"/>
      <c r="D118" s="190" t="s">
        <v>247</v>
      </c>
      <c r="E118" s="193" t="s">
        <v>142</v>
      </c>
      <c r="F118" s="336" t="s">
        <v>188</v>
      </c>
      <c r="G118" s="191" t="s">
        <v>79</v>
      </c>
      <c r="H118" s="192" t="s">
        <v>209</v>
      </c>
      <c r="I118" s="189" t="s">
        <v>375</v>
      </c>
    </row>
    <row r="119" spans="1:9" ht="16.5">
      <c r="A119" s="330" t="s">
        <v>423</v>
      </c>
      <c r="B119" s="331">
        <v>3</v>
      </c>
      <c r="C119" s="294" t="s">
        <v>420</v>
      </c>
      <c r="D119" s="190" t="s">
        <v>247</v>
      </c>
      <c r="E119" s="193" t="s">
        <v>137</v>
      </c>
      <c r="F119" s="336" t="s">
        <v>135</v>
      </c>
      <c r="G119" s="191" t="s">
        <v>79</v>
      </c>
      <c r="H119" s="192" t="s">
        <v>165</v>
      </c>
      <c r="I119" s="189" t="s">
        <v>424</v>
      </c>
    </row>
    <row r="120" spans="1:9" ht="16.5">
      <c r="A120" s="330" t="s">
        <v>376</v>
      </c>
      <c r="B120" s="331">
        <v>3</v>
      </c>
      <c r="C120" s="293"/>
      <c r="D120" s="190" t="s">
        <v>245</v>
      </c>
      <c r="E120" s="193" t="s">
        <v>137</v>
      </c>
      <c r="F120" s="193" t="s">
        <v>135</v>
      </c>
      <c r="G120" s="191" t="s">
        <v>98</v>
      </c>
      <c r="H120" s="192" t="s">
        <v>82</v>
      </c>
      <c r="I120" s="332" t="s">
        <v>145</v>
      </c>
    </row>
    <row r="121" spans="1:9" ht="16.5">
      <c r="A121" s="330" t="s">
        <v>166</v>
      </c>
      <c r="B121" s="331">
        <v>3</v>
      </c>
      <c r="C121" s="293"/>
      <c r="D121" s="190" t="s">
        <v>110</v>
      </c>
      <c r="E121" s="193" t="s">
        <v>134</v>
      </c>
      <c r="F121" s="193" t="s">
        <v>135</v>
      </c>
      <c r="G121" s="192" t="s">
        <v>84</v>
      </c>
      <c r="H121" s="192" t="s">
        <v>82</v>
      </c>
      <c r="I121" s="332" t="s">
        <v>167</v>
      </c>
    </row>
    <row r="122" spans="1:9" ht="16.5">
      <c r="A122" s="330" t="s">
        <v>168</v>
      </c>
      <c r="B122" s="331">
        <v>3</v>
      </c>
      <c r="C122" s="293"/>
      <c r="D122" s="190" t="s">
        <v>247</v>
      </c>
      <c r="E122" s="194" t="s">
        <v>150</v>
      </c>
      <c r="F122" s="194" t="s">
        <v>135</v>
      </c>
      <c r="G122" s="192" t="s">
        <v>79</v>
      </c>
      <c r="H122" s="192" t="s">
        <v>83</v>
      </c>
      <c r="I122" s="332" t="s">
        <v>169</v>
      </c>
    </row>
    <row r="123" spans="1:9" ht="16.5">
      <c r="A123" s="330" t="s">
        <v>377</v>
      </c>
      <c r="B123" s="331">
        <v>3</v>
      </c>
      <c r="C123" s="293"/>
      <c r="D123" s="190" t="s">
        <v>78</v>
      </c>
      <c r="E123" s="194" t="s">
        <v>134</v>
      </c>
      <c r="F123" s="333" t="s">
        <v>135</v>
      </c>
      <c r="G123" s="192" t="s">
        <v>79</v>
      </c>
      <c r="H123" s="192" t="s">
        <v>85</v>
      </c>
      <c r="I123" s="334" t="s">
        <v>252</v>
      </c>
    </row>
    <row r="124" spans="1:9" ht="16.5">
      <c r="A124" s="330" t="s">
        <v>398</v>
      </c>
      <c r="B124" s="331">
        <v>3</v>
      </c>
      <c r="C124" s="293"/>
      <c r="D124" s="190"/>
      <c r="E124" s="194"/>
      <c r="F124" s="333"/>
      <c r="G124" s="192"/>
      <c r="H124" s="192"/>
      <c r="I124" s="334"/>
    </row>
    <row r="125" spans="1:9" ht="16.5">
      <c r="A125" s="330" t="s">
        <v>378</v>
      </c>
      <c r="B125" s="331">
        <v>3</v>
      </c>
      <c r="C125" s="293"/>
      <c r="D125" s="195" t="s">
        <v>86</v>
      </c>
      <c r="E125" s="194" t="s">
        <v>150</v>
      </c>
      <c r="F125" s="194" t="s">
        <v>183</v>
      </c>
      <c r="G125" s="191" t="s">
        <v>107</v>
      </c>
      <c r="H125" s="191" t="s">
        <v>87</v>
      </c>
      <c r="I125" s="337" t="s">
        <v>379</v>
      </c>
    </row>
    <row r="126" spans="1:9" ht="16.5">
      <c r="A126" s="330" t="s">
        <v>380</v>
      </c>
      <c r="B126" s="331">
        <v>3</v>
      </c>
      <c r="C126" s="293"/>
      <c r="D126" s="195" t="s">
        <v>110</v>
      </c>
      <c r="E126" s="194" t="s">
        <v>304</v>
      </c>
      <c r="F126" s="194" t="s">
        <v>135</v>
      </c>
      <c r="G126" s="191" t="s">
        <v>79</v>
      </c>
      <c r="H126" s="191" t="s">
        <v>85</v>
      </c>
      <c r="I126" s="337" t="s">
        <v>381</v>
      </c>
    </row>
    <row r="127" spans="1:9" ht="16.5">
      <c r="A127" s="330" t="s">
        <v>170</v>
      </c>
      <c r="B127" s="331">
        <v>3</v>
      </c>
      <c r="C127" s="293"/>
      <c r="D127" s="190" t="s">
        <v>247</v>
      </c>
      <c r="E127" s="194" t="s">
        <v>150</v>
      </c>
      <c r="F127" s="194" t="s">
        <v>135</v>
      </c>
      <c r="G127" s="192" t="s">
        <v>79</v>
      </c>
      <c r="H127" s="192" t="s">
        <v>171</v>
      </c>
      <c r="I127" s="332" t="s">
        <v>172</v>
      </c>
    </row>
    <row r="128" spans="1:9" ht="16.5">
      <c r="A128" s="330" t="s">
        <v>382</v>
      </c>
      <c r="B128" s="331">
        <v>3</v>
      </c>
      <c r="C128" s="293"/>
      <c r="D128" s="190" t="s">
        <v>247</v>
      </c>
      <c r="E128" s="194" t="s">
        <v>339</v>
      </c>
      <c r="F128" s="194" t="s">
        <v>135</v>
      </c>
      <c r="G128" s="192" t="s">
        <v>79</v>
      </c>
      <c r="H128" s="192" t="s">
        <v>85</v>
      </c>
      <c r="I128" s="332" t="s">
        <v>172</v>
      </c>
    </row>
    <row r="129" spans="1:9" ht="17.25" thickBot="1">
      <c r="A129" s="338" t="s">
        <v>173</v>
      </c>
      <c r="B129" s="339">
        <v>3</v>
      </c>
      <c r="C129" s="340"/>
      <c r="D129" s="340" t="s">
        <v>88</v>
      </c>
      <c r="E129" s="341" t="s">
        <v>150</v>
      </c>
      <c r="F129" s="342" t="s">
        <v>135</v>
      </c>
      <c r="G129" s="343" t="s">
        <v>152</v>
      </c>
      <c r="H129" s="343" t="s">
        <v>87</v>
      </c>
      <c r="I129" s="344" t="s">
        <v>383</v>
      </c>
    </row>
    <row r="130" spans="1:9" ht="16.5" thickTop="1"/>
  </sheetData>
  <sortState ref="A3:H135">
    <sortCondition ref="B3:B135"/>
    <sortCondition ref="A3:A13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ColWidth="13" defaultRowHeight="16.5"/>
  <cols>
    <col min="1" max="1" width="21.875" style="151" bestFit="1" customWidth="1"/>
    <col min="2" max="2" width="6.25" style="151" bestFit="1" customWidth="1"/>
    <col min="3" max="3" width="4.125" style="151" bestFit="1" customWidth="1"/>
    <col min="4" max="4" width="6.375" style="150" bestFit="1" customWidth="1"/>
    <col min="5" max="5" width="2.25" style="150" bestFit="1" customWidth="1"/>
    <col min="6" max="6" width="13.5" style="149" bestFit="1" customWidth="1"/>
    <col min="7" max="7" width="3.5" style="149" bestFit="1" customWidth="1"/>
    <col min="8" max="8" width="3.375" style="149" bestFit="1" customWidth="1"/>
    <col min="9" max="9" width="3.875" style="149" bestFit="1" customWidth="1"/>
    <col min="10" max="10" width="3.625" style="149" bestFit="1" customWidth="1"/>
    <col min="11" max="14" width="3.5" style="149" bestFit="1" customWidth="1"/>
    <col min="15" max="15" width="2.375" style="149" customWidth="1"/>
    <col min="16" max="16" width="20.625" style="149" bestFit="1" customWidth="1"/>
    <col min="17" max="17" width="6.25" style="149" bestFit="1" customWidth="1"/>
    <col min="18" max="18" width="4.125" style="149" bestFit="1" customWidth="1"/>
    <col min="19" max="19" width="6.375" style="149" bestFit="1" customWidth="1"/>
    <col min="20" max="16384" width="13" style="149"/>
  </cols>
  <sheetData>
    <row r="1" spans="1:14" ht="24.75" thickTop="1" thickBot="1">
      <c r="A1" s="271" t="s">
        <v>108</v>
      </c>
      <c r="B1" s="147"/>
      <c r="C1" s="147"/>
      <c r="D1" s="148"/>
      <c r="E1" s="149"/>
      <c r="F1" s="153"/>
      <c r="G1" s="270" t="s">
        <v>220</v>
      </c>
      <c r="H1" s="155"/>
      <c r="I1" s="155"/>
      <c r="J1" s="154"/>
      <c r="K1" s="155"/>
      <c r="L1" s="155"/>
      <c r="M1" s="155"/>
      <c r="N1" s="154"/>
    </row>
    <row r="2" spans="1:14" ht="17.25" thickTop="1">
      <c r="A2" s="272" t="s">
        <v>92</v>
      </c>
      <c r="B2" s="273" t="s">
        <v>4</v>
      </c>
      <c r="C2" s="273" t="s">
        <v>128</v>
      </c>
      <c r="D2" s="274" t="s">
        <v>93</v>
      </c>
      <c r="E2" s="3"/>
      <c r="F2" s="153"/>
      <c r="G2" s="156" t="s">
        <v>221</v>
      </c>
      <c r="H2" s="157"/>
      <c r="I2" s="157"/>
      <c r="J2" s="157"/>
      <c r="K2" s="157"/>
      <c r="L2" s="157"/>
      <c r="M2" s="157"/>
      <c r="N2" s="158"/>
    </row>
    <row r="3" spans="1:14" ht="17.25" thickBot="1">
      <c r="A3" s="285" t="s">
        <v>196</v>
      </c>
      <c r="B3" s="86">
        <v>0</v>
      </c>
      <c r="C3" s="133">
        <f>10+B3+'Personal File'!$C$11</f>
        <v>12</v>
      </c>
      <c r="D3" s="87" t="s">
        <v>94</v>
      </c>
      <c r="E3" s="3"/>
      <c r="F3" s="153"/>
      <c r="G3" s="166" t="s">
        <v>222</v>
      </c>
      <c r="H3" s="167" t="s">
        <v>212</v>
      </c>
      <c r="I3" s="167" t="s">
        <v>213</v>
      </c>
      <c r="J3" s="167" t="s">
        <v>214</v>
      </c>
      <c r="K3" s="167" t="s">
        <v>215</v>
      </c>
      <c r="L3" s="167" t="s">
        <v>216</v>
      </c>
      <c r="M3" s="167" t="s">
        <v>217</v>
      </c>
      <c r="N3" s="168" t="s">
        <v>223</v>
      </c>
    </row>
    <row r="4" spans="1:14" ht="17.25" thickTop="1">
      <c r="A4" s="285" t="s">
        <v>203</v>
      </c>
      <c r="B4" s="86">
        <v>0</v>
      </c>
      <c r="C4" s="133">
        <f>10+B4+'Personal File'!$C$11</f>
        <v>12</v>
      </c>
      <c r="D4" s="87" t="s">
        <v>94</v>
      </c>
      <c r="E4" s="3"/>
      <c r="F4" s="159" t="s">
        <v>238</v>
      </c>
      <c r="G4" s="160">
        <v>5</v>
      </c>
      <c r="H4" s="161">
        <v>3</v>
      </c>
      <c r="I4" s="161">
        <v>2</v>
      </c>
      <c r="J4" s="186">
        <v>0</v>
      </c>
      <c r="K4" s="186">
        <v>0</v>
      </c>
      <c r="L4" s="186">
        <v>0</v>
      </c>
      <c r="M4" s="186">
        <v>0</v>
      </c>
      <c r="N4" s="169">
        <v>0</v>
      </c>
    </row>
    <row r="5" spans="1:14">
      <c r="A5" s="285" t="s">
        <v>198</v>
      </c>
      <c r="B5" s="86">
        <v>0</v>
      </c>
      <c r="C5" s="133">
        <f>10+B5+'Personal File'!$C$11</f>
        <v>12</v>
      </c>
      <c r="D5" s="87" t="s">
        <v>94</v>
      </c>
      <c r="E5" s="3"/>
      <c r="F5" s="162" t="s">
        <v>224</v>
      </c>
      <c r="G5" s="163">
        <v>0</v>
      </c>
      <c r="H5" s="164">
        <v>1</v>
      </c>
      <c r="I5" s="164">
        <v>1</v>
      </c>
      <c r="J5" s="187">
        <v>0</v>
      </c>
      <c r="K5" s="187">
        <v>0</v>
      </c>
      <c r="L5" s="187">
        <v>0</v>
      </c>
      <c r="M5" s="187">
        <v>0</v>
      </c>
      <c r="N5" s="170">
        <v>0</v>
      </c>
    </row>
    <row r="6" spans="1:14">
      <c r="A6" s="285" t="s">
        <v>206</v>
      </c>
      <c r="B6" s="86">
        <v>0</v>
      </c>
      <c r="C6" s="133">
        <f>10+B6+'Personal File'!$C$11</f>
        <v>12</v>
      </c>
      <c r="D6" s="87" t="s">
        <v>94</v>
      </c>
      <c r="E6" s="3"/>
      <c r="F6" s="162" t="s">
        <v>399</v>
      </c>
      <c r="G6" s="163">
        <v>0</v>
      </c>
      <c r="H6" s="164">
        <v>1</v>
      </c>
      <c r="I6" s="164">
        <v>1</v>
      </c>
      <c r="J6" s="187">
        <v>0</v>
      </c>
      <c r="K6" s="187">
        <v>0</v>
      </c>
      <c r="L6" s="187">
        <v>0</v>
      </c>
      <c r="M6" s="187">
        <v>0</v>
      </c>
      <c r="N6" s="170">
        <v>0</v>
      </c>
    </row>
    <row r="7" spans="1:14" ht="17.25" thickBot="1">
      <c r="A7" s="286" t="s">
        <v>205</v>
      </c>
      <c r="B7" s="116">
        <v>0</v>
      </c>
      <c r="C7" s="134">
        <f>10+B7+'Personal File'!$C$11</f>
        <v>12</v>
      </c>
      <c r="D7" s="88" t="s">
        <v>94</v>
      </c>
      <c r="E7" s="3"/>
      <c r="F7" s="165" t="s">
        <v>225</v>
      </c>
      <c r="G7" s="268">
        <f t="shared" ref="G7" si="0">SUM(G4:G6)</f>
        <v>5</v>
      </c>
      <c r="H7" s="269">
        <f>SUM(H4:H6)</f>
        <v>5</v>
      </c>
      <c r="I7" s="269">
        <f>SUM(I4:I6)</f>
        <v>4</v>
      </c>
      <c r="J7" s="188">
        <f t="shared" ref="J7:N7" si="1">SUM(J5:J6)</f>
        <v>0</v>
      </c>
      <c r="K7" s="188">
        <f t="shared" si="1"/>
        <v>0</v>
      </c>
      <c r="L7" s="188">
        <f t="shared" si="1"/>
        <v>0</v>
      </c>
      <c r="M7" s="188">
        <f t="shared" si="1"/>
        <v>0</v>
      </c>
      <c r="N7" s="171">
        <f t="shared" si="1"/>
        <v>0</v>
      </c>
    </row>
    <row r="8" spans="1:14" ht="18" thickTop="1" thickBot="1">
      <c r="A8" s="505" t="s">
        <v>470</v>
      </c>
      <c r="B8" s="86">
        <v>1</v>
      </c>
      <c r="C8" s="133">
        <f>10+B8+'Personal File'!$C$11</f>
        <v>13</v>
      </c>
      <c r="D8" s="87" t="s">
        <v>471</v>
      </c>
      <c r="E8" s="3"/>
    </row>
    <row r="9" spans="1:14" ht="24" thickTop="1">
      <c r="A9" s="506" t="s">
        <v>242</v>
      </c>
      <c r="B9" s="86">
        <v>1</v>
      </c>
      <c r="C9" s="133">
        <f>10+B9+'Personal File'!$C$11</f>
        <v>13</v>
      </c>
      <c r="D9" s="87" t="s">
        <v>471</v>
      </c>
      <c r="E9" s="3"/>
      <c r="F9" s="372" t="s">
        <v>458</v>
      </c>
      <c r="G9" s="373"/>
      <c r="H9" s="374"/>
      <c r="I9" s="375"/>
    </row>
    <row r="10" spans="1:14">
      <c r="A10" s="480" t="s">
        <v>277</v>
      </c>
      <c r="B10" s="86">
        <v>1</v>
      </c>
      <c r="C10" s="133">
        <f>10+B10+'Personal File'!$C$11</f>
        <v>13</v>
      </c>
      <c r="D10" s="87" t="s">
        <v>471</v>
      </c>
      <c r="E10" s="3"/>
      <c r="F10" s="361"/>
      <c r="G10" s="362" t="s">
        <v>397</v>
      </c>
      <c r="H10" s="363">
        <f>'Personal File'!E3</f>
        <v>4</v>
      </c>
      <c r="I10" s="360"/>
    </row>
    <row r="11" spans="1:14" ht="17.25" thickBot="1">
      <c r="A11" s="284" t="s">
        <v>447</v>
      </c>
      <c r="B11" s="86">
        <v>1</v>
      </c>
      <c r="C11" s="133">
        <f>10+B11+'Personal File'!$C$11</f>
        <v>13</v>
      </c>
      <c r="D11" s="87" t="s">
        <v>94</v>
      </c>
      <c r="E11" s="3"/>
      <c r="F11" s="366"/>
      <c r="G11" s="367" t="s">
        <v>393</v>
      </c>
      <c r="H11" s="499">
        <f>4+'Personal File'!C12</f>
        <v>3</v>
      </c>
      <c r="I11" s="352"/>
    </row>
    <row r="12" spans="1:14" ht="17.25" thickTop="1">
      <c r="A12" s="454" t="s">
        <v>282</v>
      </c>
      <c r="B12" s="116">
        <v>1</v>
      </c>
      <c r="C12" s="134">
        <f>10+B12+'Personal File'!$C$11</f>
        <v>13</v>
      </c>
      <c r="D12" s="88" t="s">
        <v>94</v>
      </c>
      <c r="E12" s="3"/>
      <c r="F12" s="376"/>
      <c r="G12" s="377" t="s">
        <v>391</v>
      </c>
      <c r="H12" s="378">
        <f ca="1">RANDBETWEEN(1,20)</f>
        <v>18</v>
      </c>
      <c r="I12" s="379"/>
    </row>
    <row r="13" spans="1:14">
      <c r="A13" s="285" t="s">
        <v>421</v>
      </c>
      <c r="B13" s="223">
        <v>2</v>
      </c>
      <c r="C13" s="456">
        <f>10+B13+'Personal File'!$C$11</f>
        <v>14</v>
      </c>
      <c r="D13" s="87" t="s">
        <v>471</v>
      </c>
      <c r="E13" s="3"/>
      <c r="F13" s="357"/>
      <c r="G13" s="358" t="s">
        <v>394</v>
      </c>
      <c r="H13" s="359">
        <f ca="1">H12+'Personal File'!C10</f>
        <v>19</v>
      </c>
      <c r="I13" s="360"/>
    </row>
    <row r="14" spans="1:14">
      <c r="A14" s="285" t="s">
        <v>149</v>
      </c>
      <c r="B14" s="223">
        <v>2</v>
      </c>
      <c r="C14" s="456">
        <f>10+B14+'Personal File'!$C$11</f>
        <v>14</v>
      </c>
      <c r="D14" s="87" t="s">
        <v>471</v>
      </c>
      <c r="E14" s="3"/>
      <c r="F14" s="380"/>
      <c r="G14" s="381" t="s">
        <v>392</v>
      </c>
      <c r="H14" s="382">
        <f ca="1">RANDBETWEEN(1,6)+RANDBETWEEN(1,6)</f>
        <v>9</v>
      </c>
      <c r="I14" s="383"/>
    </row>
    <row r="15" spans="1:14">
      <c r="A15" s="481" t="s">
        <v>330</v>
      </c>
      <c r="B15" s="223">
        <v>2</v>
      </c>
      <c r="C15" s="456">
        <f>10+B15+'Personal File'!$C$11</f>
        <v>14</v>
      </c>
      <c r="D15" s="87" t="s">
        <v>471</v>
      </c>
      <c r="E15" s="3"/>
      <c r="F15" s="364"/>
      <c r="G15" s="358" t="s">
        <v>395</v>
      </c>
      <c r="H15" s="359">
        <f ca="1">H10+'Personal File'!B10+H14</f>
        <v>26</v>
      </c>
      <c r="I15" s="365"/>
    </row>
    <row r="16" spans="1:14" ht="17.25" thickBot="1">
      <c r="A16" s="479" t="s">
        <v>330</v>
      </c>
      <c r="B16" s="457">
        <v>2</v>
      </c>
      <c r="C16" s="458">
        <f>10+B16+'Personal File'!$C$11</f>
        <v>14</v>
      </c>
      <c r="D16" s="89" t="s">
        <v>94</v>
      </c>
      <c r="E16" s="3"/>
      <c r="F16" s="368"/>
      <c r="G16" s="369" t="s">
        <v>396</v>
      </c>
      <c r="H16" s="370" t="s">
        <v>65</v>
      </c>
      <c r="I16" s="371"/>
    </row>
    <row r="17" spans="4:6" ht="17.25" thickTop="1">
      <c r="D17" s="151"/>
    </row>
    <row r="19" spans="4:6">
      <c r="F19" s="13"/>
    </row>
    <row r="20" spans="4:6">
      <c r="F20" s="13"/>
    </row>
  </sheetData>
  <conditionalFormatting sqref="D3:D12">
    <cfRule type="cellIs" dxfId="67" priority="96" stopIfTrue="1" operator="equal">
      <formula>"þ"</formula>
    </cfRule>
  </conditionalFormatting>
  <conditionalFormatting sqref="D9">
    <cfRule type="cellIs" dxfId="66" priority="73" stopIfTrue="1" operator="equal">
      <formula>"þ"</formula>
    </cfRule>
  </conditionalFormatting>
  <conditionalFormatting sqref="D9">
    <cfRule type="cellIs" dxfId="65" priority="65" stopIfTrue="1" operator="equal">
      <formula>"þ"</formula>
    </cfRule>
  </conditionalFormatting>
  <conditionalFormatting sqref="D8">
    <cfRule type="cellIs" dxfId="64" priority="63" stopIfTrue="1" operator="equal">
      <formula>"þ"</formula>
    </cfRule>
  </conditionalFormatting>
  <conditionalFormatting sqref="D10">
    <cfRule type="cellIs" dxfId="63" priority="60" stopIfTrue="1" operator="equal">
      <formula>"þ"</formula>
    </cfRule>
  </conditionalFormatting>
  <conditionalFormatting sqref="D7">
    <cfRule type="cellIs" dxfId="62" priority="56" stopIfTrue="1" operator="equal">
      <formula>"þ"</formula>
    </cfRule>
  </conditionalFormatting>
  <conditionalFormatting sqref="D10">
    <cfRule type="cellIs" dxfId="61" priority="55" stopIfTrue="1" operator="equal">
      <formula>"þ"</formula>
    </cfRule>
  </conditionalFormatting>
  <conditionalFormatting sqref="D10">
    <cfRule type="cellIs" dxfId="60" priority="54" stopIfTrue="1" operator="equal">
      <formula>"þ"</formula>
    </cfRule>
  </conditionalFormatting>
  <conditionalFormatting sqref="D9">
    <cfRule type="cellIs" dxfId="59" priority="53" stopIfTrue="1" operator="equal">
      <formula>"þ"</formula>
    </cfRule>
  </conditionalFormatting>
  <conditionalFormatting sqref="D11:D14">
    <cfRule type="cellIs" dxfId="58" priority="52" stopIfTrue="1" operator="equal">
      <formula>"þ"</formula>
    </cfRule>
  </conditionalFormatting>
  <conditionalFormatting sqref="D8">
    <cfRule type="cellIs" dxfId="57" priority="51" stopIfTrue="1" operator="equal">
      <formula>"þ"</formula>
    </cfRule>
  </conditionalFormatting>
  <conditionalFormatting sqref="D10">
    <cfRule type="cellIs" dxfId="56" priority="50" stopIfTrue="1" operator="equal">
      <formula>"þ"</formula>
    </cfRule>
  </conditionalFormatting>
  <conditionalFormatting sqref="D10">
    <cfRule type="cellIs" dxfId="55" priority="49" stopIfTrue="1" operator="equal">
      <formula>"þ"</formula>
    </cfRule>
  </conditionalFormatting>
  <conditionalFormatting sqref="D9">
    <cfRule type="cellIs" dxfId="54" priority="48" stopIfTrue="1" operator="equal">
      <formula>"þ"</formula>
    </cfRule>
  </conditionalFormatting>
  <conditionalFormatting sqref="D11:D14">
    <cfRule type="cellIs" dxfId="53" priority="47" stopIfTrue="1" operator="equal">
      <formula>"þ"</formula>
    </cfRule>
  </conditionalFormatting>
  <conditionalFormatting sqref="D11:D14">
    <cfRule type="cellIs" dxfId="52" priority="46" stopIfTrue="1" operator="equal">
      <formula>"þ"</formula>
    </cfRule>
  </conditionalFormatting>
  <conditionalFormatting sqref="D11:D14">
    <cfRule type="cellIs" dxfId="51" priority="45" stopIfTrue="1" operator="equal">
      <formula>"þ"</formula>
    </cfRule>
  </conditionalFormatting>
  <conditionalFormatting sqref="D10">
    <cfRule type="cellIs" dxfId="50" priority="44" stopIfTrue="1" operator="equal">
      <formula>"þ"</formula>
    </cfRule>
  </conditionalFormatting>
  <conditionalFormatting sqref="D13">
    <cfRule type="cellIs" dxfId="49" priority="43" stopIfTrue="1" operator="equal">
      <formula>"þ"</formula>
    </cfRule>
  </conditionalFormatting>
  <conditionalFormatting sqref="D9">
    <cfRule type="cellIs" dxfId="48" priority="42" stopIfTrue="1" operator="equal">
      <formula>"þ"</formula>
    </cfRule>
  </conditionalFormatting>
  <conditionalFormatting sqref="D10">
    <cfRule type="cellIs" dxfId="47" priority="41" stopIfTrue="1" operator="equal">
      <formula>"þ"</formula>
    </cfRule>
  </conditionalFormatting>
  <conditionalFormatting sqref="D10">
    <cfRule type="cellIs" dxfId="46" priority="40" stopIfTrue="1" operator="equal">
      <formula>"þ"</formula>
    </cfRule>
  </conditionalFormatting>
  <conditionalFormatting sqref="D9">
    <cfRule type="cellIs" dxfId="45" priority="39" stopIfTrue="1" operator="equal">
      <formula>"þ"</formula>
    </cfRule>
  </conditionalFormatting>
  <conditionalFormatting sqref="D11">
    <cfRule type="cellIs" dxfId="44" priority="38" stopIfTrue="1" operator="equal">
      <formula>"þ"</formula>
    </cfRule>
  </conditionalFormatting>
  <conditionalFormatting sqref="D8">
    <cfRule type="cellIs" dxfId="43" priority="37" stopIfTrue="1" operator="equal">
      <formula>"þ"</formula>
    </cfRule>
  </conditionalFormatting>
  <conditionalFormatting sqref="D11">
    <cfRule type="cellIs" dxfId="42" priority="36" stopIfTrue="1" operator="equal">
      <formula>"þ"</formula>
    </cfRule>
  </conditionalFormatting>
  <conditionalFormatting sqref="D11">
    <cfRule type="cellIs" dxfId="41" priority="35" stopIfTrue="1" operator="equal">
      <formula>"þ"</formula>
    </cfRule>
  </conditionalFormatting>
  <conditionalFormatting sqref="D10">
    <cfRule type="cellIs" dxfId="40" priority="34" stopIfTrue="1" operator="equal">
      <formula>"þ"</formula>
    </cfRule>
  </conditionalFormatting>
  <conditionalFormatting sqref="D9">
    <cfRule type="cellIs" dxfId="39" priority="33" stopIfTrue="1" operator="equal">
      <formula>"þ"</formula>
    </cfRule>
  </conditionalFormatting>
  <conditionalFormatting sqref="D11">
    <cfRule type="cellIs" dxfId="38" priority="32" stopIfTrue="1" operator="equal">
      <formula>"þ"</formula>
    </cfRule>
  </conditionalFormatting>
  <conditionalFormatting sqref="D11">
    <cfRule type="cellIs" dxfId="37" priority="31" stopIfTrue="1" operator="equal">
      <formula>"þ"</formula>
    </cfRule>
  </conditionalFormatting>
  <conditionalFormatting sqref="D10">
    <cfRule type="cellIs" dxfId="36" priority="30" stopIfTrue="1" operator="equal">
      <formula>"þ"</formula>
    </cfRule>
  </conditionalFormatting>
  <conditionalFormatting sqref="D11">
    <cfRule type="cellIs" dxfId="35" priority="29" stopIfTrue="1" operator="equal">
      <formula>"þ"</formula>
    </cfRule>
  </conditionalFormatting>
  <conditionalFormatting sqref="D14">
    <cfRule type="cellIs" dxfId="34" priority="28" stopIfTrue="1" operator="equal">
      <formula>"þ"</formula>
    </cfRule>
  </conditionalFormatting>
  <conditionalFormatting sqref="D10">
    <cfRule type="cellIs" dxfId="33" priority="27" stopIfTrue="1" operator="equal">
      <formula>"þ"</formula>
    </cfRule>
  </conditionalFormatting>
  <conditionalFormatting sqref="D11">
    <cfRule type="cellIs" dxfId="32" priority="26" stopIfTrue="1" operator="equal">
      <formula>"þ"</formula>
    </cfRule>
  </conditionalFormatting>
  <conditionalFormatting sqref="D11">
    <cfRule type="cellIs" dxfId="31" priority="25" stopIfTrue="1" operator="equal">
      <formula>"þ"</formula>
    </cfRule>
  </conditionalFormatting>
  <conditionalFormatting sqref="D11">
    <cfRule type="cellIs" dxfId="30" priority="24" stopIfTrue="1" operator="equal">
      <formula>"þ"</formula>
    </cfRule>
  </conditionalFormatting>
  <conditionalFormatting sqref="D11">
    <cfRule type="cellIs" dxfId="29" priority="23" stopIfTrue="1" operator="equal">
      <formula>"þ"</formula>
    </cfRule>
  </conditionalFormatting>
  <conditionalFormatting sqref="D11">
    <cfRule type="cellIs" dxfId="28" priority="22" stopIfTrue="1" operator="equal">
      <formula>"þ"</formula>
    </cfRule>
  </conditionalFormatting>
  <conditionalFormatting sqref="D11">
    <cfRule type="cellIs" dxfId="27" priority="21" stopIfTrue="1" operator="equal">
      <formula>"þ"</formula>
    </cfRule>
  </conditionalFormatting>
  <conditionalFormatting sqref="D14">
    <cfRule type="cellIs" dxfId="26" priority="20" stopIfTrue="1" operator="equal">
      <formula>"þ"</formula>
    </cfRule>
  </conditionalFormatting>
  <conditionalFormatting sqref="D11">
    <cfRule type="cellIs" dxfId="25" priority="19" stopIfTrue="1" operator="equal">
      <formula>"þ"</formula>
    </cfRule>
  </conditionalFormatting>
  <conditionalFormatting sqref="D11">
    <cfRule type="cellIs" dxfId="24" priority="18" stopIfTrue="1" operator="equal">
      <formula>"þ"</formula>
    </cfRule>
  </conditionalFormatting>
  <conditionalFormatting sqref="D12">
    <cfRule type="cellIs" dxfId="23" priority="17" stopIfTrue="1" operator="equal">
      <formula>"þ"</formula>
    </cfRule>
  </conditionalFormatting>
  <conditionalFormatting sqref="D12">
    <cfRule type="cellIs" dxfId="22" priority="16" stopIfTrue="1" operator="equal">
      <formula>"þ"</formula>
    </cfRule>
  </conditionalFormatting>
  <conditionalFormatting sqref="D12">
    <cfRule type="cellIs" dxfId="21" priority="15" stopIfTrue="1" operator="equal">
      <formula>"þ"</formula>
    </cfRule>
  </conditionalFormatting>
  <conditionalFormatting sqref="D11">
    <cfRule type="cellIs" dxfId="20" priority="14" stopIfTrue="1" operator="equal">
      <formula>"þ"</formula>
    </cfRule>
  </conditionalFormatting>
  <conditionalFormatting sqref="D12">
    <cfRule type="cellIs" dxfId="19" priority="13" stopIfTrue="1" operator="equal">
      <formula>"þ"</formula>
    </cfRule>
  </conditionalFormatting>
  <conditionalFormatting sqref="D12">
    <cfRule type="cellIs" dxfId="18" priority="12" stopIfTrue="1" operator="equal">
      <formula>"þ"</formula>
    </cfRule>
  </conditionalFormatting>
  <conditionalFormatting sqref="D11">
    <cfRule type="cellIs" dxfId="17" priority="11" stopIfTrue="1" operator="equal">
      <formula>"þ"</formula>
    </cfRule>
  </conditionalFormatting>
  <conditionalFormatting sqref="D12">
    <cfRule type="cellIs" dxfId="16" priority="10" stopIfTrue="1" operator="equal">
      <formula>"þ"</formula>
    </cfRule>
  </conditionalFormatting>
  <conditionalFormatting sqref="D15">
    <cfRule type="cellIs" dxfId="15" priority="9" stopIfTrue="1" operator="equal">
      <formula>"þ"</formula>
    </cfRule>
  </conditionalFormatting>
  <conditionalFormatting sqref="D11">
    <cfRule type="cellIs" dxfId="14" priority="8" stopIfTrue="1" operator="equal">
      <formula>"þ"</formula>
    </cfRule>
  </conditionalFormatting>
  <conditionalFormatting sqref="D15">
    <cfRule type="cellIs" dxfId="13" priority="7" stopIfTrue="1" operator="equal">
      <formula>"þ"</formula>
    </cfRule>
  </conditionalFormatting>
  <conditionalFormatting sqref="D15">
    <cfRule type="cellIs" dxfId="12" priority="6" stopIfTrue="1" operator="equal">
      <formula>"þ"</formula>
    </cfRule>
  </conditionalFormatting>
  <conditionalFormatting sqref="D15">
    <cfRule type="cellIs" dxfId="11" priority="5" stopIfTrue="1" operator="equal">
      <formula>"þ"</formula>
    </cfRule>
  </conditionalFormatting>
  <conditionalFormatting sqref="D15">
    <cfRule type="cellIs" dxfId="10" priority="4" stopIfTrue="1" operator="equal">
      <formula>"þ"</formula>
    </cfRule>
  </conditionalFormatting>
  <conditionalFormatting sqref="D15">
    <cfRule type="cellIs" dxfId="9" priority="3" stopIfTrue="1" operator="equal">
      <formula>"þ"</formula>
    </cfRule>
  </conditionalFormatting>
  <conditionalFormatting sqref="D15">
    <cfRule type="cellIs" dxfId="8" priority="2" stopIfTrue="1" operator="equal">
      <formula>"þ"</formula>
    </cfRule>
  </conditionalFormatting>
  <conditionalFormatting sqref="D16">
    <cfRule type="cellIs" dxfId="7"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showGridLines="0" workbookViewId="0"/>
  </sheetViews>
  <sheetFormatPr defaultColWidth="13" defaultRowHeight="16.5"/>
  <cols>
    <col min="1" max="1" width="29.625" style="150" bestFit="1" customWidth="1"/>
    <col min="2" max="2" width="1.875" style="151" customWidth="1"/>
    <col min="3" max="3" width="29" style="149" bestFit="1" customWidth="1"/>
    <col min="4" max="4" width="17.75" style="173" bestFit="1" customWidth="1"/>
    <col min="5" max="16384" width="13" style="149"/>
  </cols>
  <sheetData>
    <row r="1" spans="1:3" ht="24.75" thickTop="1" thickBot="1">
      <c r="A1" s="265" t="s">
        <v>226</v>
      </c>
      <c r="B1" s="149"/>
      <c r="C1" s="265" t="s">
        <v>126</v>
      </c>
    </row>
    <row r="2" spans="1:3" ht="17.25" thickBot="1">
      <c r="A2" s="393" t="s">
        <v>402</v>
      </c>
      <c r="B2" s="149"/>
      <c r="C2" s="353" t="s">
        <v>412</v>
      </c>
    </row>
    <row r="3" spans="1:3" ht="21.75" thickTop="1" thickBot="1">
      <c r="A3" s="394" t="s">
        <v>457</v>
      </c>
      <c r="B3" s="149"/>
      <c r="C3" s="355" t="s">
        <v>388</v>
      </c>
    </row>
    <row r="4" spans="1:3" ht="18" thickTop="1" thickBot="1">
      <c r="B4" s="149"/>
      <c r="C4" s="354" t="s">
        <v>403</v>
      </c>
    </row>
    <row r="5" spans="1:3" ht="24.75" thickTop="1" thickBot="1">
      <c r="A5" s="266" t="s">
        <v>129</v>
      </c>
      <c r="B5" s="149"/>
      <c r="C5" s="385" t="s">
        <v>415</v>
      </c>
    </row>
    <row r="6" spans="1:3">
      <c r="A6" s="135" t="s">
        <v>130</v>
      </c>
      <c r="B6" s="149"/>
      <c r="C6" s="354" t="s">
        <v>434</v>
      </c>
    </row>
    <row r="7" spans="1:3" ht="17.25" thickBot="1">
      <c r="A7" s="137" t="s">
        <v>236</v>
      </c>
      <c r="B7" s="149"/>
      <c r="C7" s="394" t="s">
        <v>404</v>
      </c>
    </row>
    <row r="8" spans="1:3" ht="18" thickTop="1" thickBot="1">
      <c r="A8" s="138" t="s">
        <v>416</v>
      </c>
      <c r="B8" s="149"/>
    </row>
    <row r="9" spans="1:3" ht="24.75" thickTop="1" thickBot="1">
      <c r="B9" s="149"/>
      <c r="C9" s="267" t="s">
        <v>95</v>
      </c>
    </row>
    <row r="10" spans="1:3" ht="20.25" thickTop="1" thickBot="1">
      <c r="A10" s="403" t="s">
        <v>426</v>
      </c>
      <c r="B10" s="149"/>
      <c r="C10" s="136" t="s">
        <v>435</v>
      </c>
    </row>
    <row r="11" spans="1:3">
      <c r="A11" s="404" t="s">
        <v>425</v>
      </c>
      <c r="B11" s="149"/>
    </row>
    <row r="12" spans="1:3">
      <c r="A12" s="137" t="s">
        <v>427</v>
      </c>
      <c r="B12" s="149"/>
    </row>
    <row r="13" spans="1:3" ht="17.25" thickBot="1">
      <c r="A13" s="405" t="s">
        <v>428</v>
      </c>
    </row>
    <row r="14" spans="1:3" ht="17.25" thickTop="1"/>
  </sheetData>
  <sortState ref="A2:A5">
    <sortCondition ref="A2:A5"/>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4"/>
  <sheetViews>
    <sheetView showGridLines="0" workbookViewId="0"/>
  </sheetViews>
  <sheetFormatPr defaultColWidth="13" defaultRowHeight="15.75"/>
  <cols>
    <col min="1" max="1" width="26.875" style="21" bestFit="1" customWidth="1"/>
    <col min="2" max="2" width="8.625" style="21" customWidth="1"/>
    <col min="3" max="3" width="6.125" style="21" customWidth="1"/>
    <col min="4" max="4" width="8.25" style="21" customWidth="1"/>
    <col min="5" max="5" width="8.375" style="21" customWidth="1"/>
    <col min="6" max="6" width="8.375" style="21" bestFit="1" customWidth="1"/>
    <col min="7" max="9" width="5.625" style="21" customWidth="1"/>
    <col min="10" max="10" width="6.25" style="21" bestFit="1" customWidth="1"/>
    <col min="11" max="11" width="26.625" style="21" customWidth="1"/>
    <col min="12" max="16384" width="13" style="1"/>
  </cols>
  <sheetData>
    <row r="1" spans="1:11" ht="24" thickBot="1">
      <c r="A1" s="20" t="s">
        <v>24</v>
      </c>
      <c r="B1" s="20"/>
      <c r="C1" s="20"/>
      <c r="D1" s="20"/>
      <c r="E1" s="20"/>
      <c r="F1" s="20"/>
      <c r="G1" s="20"/>
      <c r="H1" s="20"/>
      <c r="I1" s="20"/>
      <c r="J1" s="20"/>
      <c r="K1" s="20"/>
    </row>
    <row r="2" spans="1:11" ht="17.25" thickTop="1" thickBot="1">
      <c r="A2" s="210" t="s">
        <v>5</v>
      </c>
      <c r="B2" s="211" t="s">
        <v>6</v>
      </c>
      <c r="C2" s="211" t="s">
        <v>28</v>
      </c>
      <c r="D2" s="211" t="s">
        <v>29</v>
      </c>
      <c r="E2" s="212" t="s">
        <v>71</v>
      </c>
      <c r="F2" s="211" t="s">
        <v>25</v>
      </c>
      <c r="G2" s="211" t="s">
        <v>30</v>
      </c>
      <c r="H2" s="213" t="s">
        <v>131</v>
      </c>
      <c r="I2" s="240" t="s">
        <v>228</v>
      </c>
      <c r="J2" s="213" t="s">
        <v>104</v>
      </c>
      <c r="K2" s="214" t="s">
        <v>102</v>
      </c>
    </row>
    <row r="3" spans="1:11" ht="16.5" thickBot="1">
      <c r="A3" s="500" t="s">
        <v>469</v>
      </c>
      <c r="B3" s="501" t="s">
        <v>467</v>
      </c>
      <c r="C3" s="501" t="s">
        <v>467</v>
      </c>
      <c r="D3" s="501" t="s">
        <v>65</v>
      </c>
      <c r="E3" s="501" t="s">
        <v>467</v>
      </c>
      <c r="F3" s="502" t="s">
        <v>467</v>
      </c>
      <c r="G3" s="503" t="s">
        <v>467</v>
      </c>
      <c r="H3" s="275" t="str">
        <f>CONCATENATE("+",RIGHT('Personal File'!$B$5,1)+RIGHT('Personal File'!$C$7)+D3)</f>
        <v>+7</v>
      </c>
      <c r="I3" s="276">
        <f t="shared" ref="I3" ca="1" si="0">RANDBETWEEN(1,20)</f>
        <v>19</v>
      </c>
      <c r="J3" s="277">
        <f t="shared" ref="J3" ca="1" si="1">I3+RIGHT(H3,1)</f>
        <v>26</v>
      </c>
      <c r="K3" s="278"/>
    </row>
    <row r="4" spans="1:11" ht="6" customHeight="1" thickTop="1" thickBot="1"/>
    <row r="5" spans="1:11" ht="17.25" thickTop="1" thickBot="1">
      <c r="A5" s="210" t="s">
        <v>8</v>
      </c>
      <c r="B5" s="211" t="s">
        <v>9</v>
      </c>
      <c r="C5" s="211" t="s">
        <v>28</v>
      </c>
      <c r="D5" s="211" t="s">
        <v>29</v>
      </c>
      <c r="E5" s="212" t="s">
        <v>71</v>
      </c>
      <c r="F5" s="211" t="s">
        <v>10</v>
      </c>
      <c r="G5" s="211" t="s">
        <v>30</v>
      </c>
      <c r="H5" s="213" t="s">
        <v>131</v>
      </c>
      <c r="I5" s="240" t="s">
        <v>228</v>
      </c>
      <c r="J5" s="213" t="s">
        <v>104</v>
      </c>
      <c r="K5" s="214" t="s">
        <v>102</v>
      </c>
    </row>
    <row r="6" spans="1:11">
      <c r="A6" s="483" t="s">
        <v>462</v>
      </c>
      <c r="B6" s="484" t="s">
        <v>430</v>
      </c>
      <c r="C6" s="490" t="s">
        <v>461</v>
      </c>
      <c r="D6" s="485" t="s">
        <v>459</v>
      </c>
      <c r="E6" s="484" t="s">
        <v>431</v>
      </c>
      <c r="F6" s="485" t="s">
        <v>432</v>
      </c>
      <c r="G6" s="486">
        <v>3</v>
      </c>
      <c r="H6" s="487" t="str">
        <f>CONCATENATE("+",RIGHT('Personal File'!$B$5,1)+RIGHT('Personal File'!$C$8)+D6+1)</f>
        <v>+12</v>
      </c>
      <c r="I6" s="488">
        <f ca="1">RANDBETWEEN(1,20)</f>
        <v>8</v>
      </c>
      <c r="J6" s="489">
        <f ca="1">I6+RIGHT(H6,2)</f>
        <v>20</v>
      </c>
      <c r="K6" s="518" t="s">
        <v>474</v>
      </c>
    </row>
    <row r="7" spans="1:11">
      <c r="A7" s="510" t="s">
        <v>466</v>
      </c>
      <c r="B7" s="511" t="s">
        <v>430</v>
      </c>
      <c r="C7" s="512" t="s">
        <v>461</v>
      </c>
      <c r="D7" s="513" t="s">
        <v>459</v>
      </c>
      <c r="E7" s="511" t="s">
        <v>467</v>
      </c>
      <c r="F7" s="513" t="s">
        <v>467</v>
      </c>
      <c r="G7" s="514" t="s">
        <v>467</v>
      </c>
      <c r="H7" s="515" t="str">
        <f>CONCATENATE("+",RIGHT('Personal File'!$B$5,1)+RIGHT('Personal File'!$C$8)+D7+1)</f>
        <v>+12</v>
      </c>
      <c r="I7" s="516">
        <f ca="1">RANDBETWEEN(1,20)</f>
        <v>12</v>
      </c>
      <c r="J7" s="517">
        <f ca="1">I7+RIGHT(H7,2)</f>
        <v>24</v>
      </c>
      <c r="K7" s="527" t="s">
        <v>475</v>
      </c>
    </row>
    <row r="8" spans="1:11" ht="16.5" thickBot="1">
      <c r="A8" s="519" t="s">
        <v>472</v>
      </c>
      <c r="B8" s="520" t="s">
        <v>473</v>
      </c>
      <c r="C8" s="521">
        <v>2</v>
      </c>
      <c r="D8" s="522">
        <v>0</v>
      </c>
      <c r="E8" s="523" t="s">
        <v>431</v>
      </c>
      <c r="F8" s="520" t="s">
        <v>432</v>
      </c>
      <c r="G8" s="524">
        <v>0</v>
      </c>
      <c r="H8" s="525" t="str">
        <f>CONCATENATE("+",RIGHT('Personal File'!$B$5,1)+RIGHT('Personal File'!$C$11)+D8+1)</f>
        <v>+7</v>
      </c>
      <c r="I8" s="482">
        <f ca="1">RANDBETWEEN(1,20)</f>
        <v>9</v>
      </c>
      <c r="J8" s="526">
        <f ca="1">I8+RIGHT(H8,2)</f>
        <v>16</v>
      </c>
      <c r="K8" s="528" t="s">
        <v>475</v>
      </c>
    </row>
    <row r="9" spans="1:11" ht="6" customHeight="1" thickTop="1" thickBot="1">
      <c r="D9" s="22"/>
      <c r="E9" s="22"/>
      <c r="G9" s="23"/>
      <c r="H9" s="23"/>
      <c r="I9" s="23"/>
      <c r="J9" s="23"/>
    </row>
    <row r="10" spans="1:11" ht="17.25" thickTop="1" thickBot="1">
      <c r="A10" s="210" t="s">
        <v>76</v>
      </c>
      <c r="B10" s="211" t="s">
        <v>18</v>
      </c>
      <c r="C10" s="211" t="s">
        <v>37</v>
      </c>
      <c r="D10" s="211" t="s">
        <v>104</v>
      </c>
      <c r="E10" s="211" t="s">
        <v>105</v>
      </c>
      <c r="F10" s="211" t="s">
        <v>106</v>
      </c>
      <c r="G10" s="211" t="s">
        <v>30</v>
      </c>
      <c r="H10" s="215" t="s">
        <v>102</v>
      </c>
      <c r="I10" s="239"/>
      <c r="J10" s="239"/>
      <c r="K10" s="218"/>
    </row>
    <row r="11" spans="1:11">
      <c r="A11" s="241" t="s">
        <v>460</v>
      </c>
      <c r="B11" s="398">
        <v>4</v>
      </c>
      <c r="C11" s="398">
        <v>6</v>
      </c>
      <c r="D11" s="398">
        <v>0</v>
      </c>
      <c r="E11" s="399">
        <v>0.1</v>
      </c>
      <c r="F11" s="398" t="s">
        <v>231</v>
      </c>
      <c r="G11" s="400">
        <v>10</v>
      </c>
      <c r="H11" s="242"/>
      <c r="I11" s="243"/>
      <c r="J11" s="243"/>
      <c r="K11" s="244"/>
    </row>
    <row r="12" spans="1:11" ht="16.5" thickBot="1">
      <c r="A12" s="345"/>
      <c r="B12" s="346"/>
      <c r="C12" s="347"/>
      <c r="D12" s="346"/>
      <c r="E12" s="348"/>
      <c r="F12" s="346"/>
      <c r="G12" s="349"/>
      <c r="H12" s="350"/>
      <c r="I12" s="351"/>
      <c r="J12" s="351"/>
      <c r="K12" s="352"/>
    </row>
    <row r="13" spans="1:11" ht="6.75" customHeight="1" thickTop="1" thickBot="1"/>
    <row r="14" spans="1:11" ht="17.25" thickTop="1" thickBot="1">
      <c r="A14" s="24"/>
      <c r="B14" s="23"/>
      <c r="C14" s="216" t="s">
        <v>77</v>
      </c>
      <c r="D14" s="239"/>
      <c r="E14" s="217"/>
      <c r="F14" s="215" t="s">
        <v>7</v>
      </c>
      <c r="G14" s="211" t="s">
        <v>30</v>
      </c>
      <c r="H14" s="213" t="s">
        <v>131</v>
      </c>
      <c r="I14" s="215" t="s">
        <v>102</v>
      </c>
      <c r="J14" s="239"/>
      <c r="K14" s="218"/>
    </row>
    <row r="15" spans="1:11">
      <c r="A15" s="24"/>
      <c r="B15" s="23"/>
      <c r="C15" s="410" t="s">
        <v>408</v>
      </c>
      <c r="D15" s="432"/>
      <c r="E15" s="411"/>
      <c r="F15" s="412">
        <v>60</v>
      </c>
      <c r="G15" s="413">
        <f t="shared" ref="G15:G17" si="2">(F15*3)/20</f>
        <v>9</v>
      </c>
      <c r="H15" s="414" t="s">
        <v>65</v>
      </c>
      <c r="I15" s="415"/>
      <c r="J15" s="416"/>
      <c r="K15" s="417"/>
    </row>
    <row r="16" spans="1:11">
      <c r="A16" s="24"/>
      <c r="B16" s="23"/>
      <c r="C16" s="435" t="s">
        <v>442</v>
      </c>
      <c r="D16" s="436"/>
      <c r="E16" s="437"/>
      <c r="F16" s="438">
        <v>20</v>
      </c>
      <c r="G16" s="421">
        <f t="shared" si="2"/>
        <v>3</v>
      </c>
      <c r="H16" s="422" t="s">
        <v>65</v>
      </c>
      <c r="I16" s="439"/>
      <c r="J16" s="440"/>
      <c r="K16" s="441"/>
    </row>
    <row r="17" spans="1:11">
      <c r="A17" s="24"/>
      <c r="B17" s="23"/>
      <c r="C17" s="418" t="s">
        <v>441</v>
      </c>
      <c r="D17" s="433"/>
      <c r="E17" s="419"/>
      <c r="F17" s="420">
        <v>20</v>
      </c>
      <c r="G17" s="421">
        <f t="shared" si="2"/>
        <v>3</v>
      </c>
      <c r="H17" s="422" t="s">
        <v>65</v>
      </c>
      <c r="I17" s="359"/>
      <c r="J17" s="423"/>
      <c r="K17" s="424"/>
    </row>
    <row r="18" spans="1:11" ht="16.5" thickBot="1">
      <c r="C18" s="425" t="s">
        <v>439</v>
      </c>
      <c r="D18" s="434"/>
      <c r="E18" s="426"/>
      <c r="F18" s="427">
        <v>40</v>
      </c>
      <c r="G18" s="349">
        <f>(F18*3)/20</f>
        <v>6</v>
      </c>
      <c r="H18" s="428" t="s">
        <v>65</v>
      </c>
      <c r="I18" s="429" t="s">
        <v>440</v>
      </c>
      <c r="J18" s="430"/>
      <c r="K18" s="431"/>
    </row>
    <row r="19" spans="1:11" ht="17.25" thickTop="1" thickBot="1"/>
    <row r="20" spans="1:11" ht="17.25" thickTop="1" thickBot="1">
      <c r="C20" s="216" t="s">
        <v>453</v>
      </c>
      <c r="D20" s="239"/>
      <c r="E20" s="239"/>
      <c r="F20" s="239"/>
      <c r="G20" s="455" t="s">
        <v>7</v>
      </c>
      <c r="H20" s="455" t="s">
        <v>4</v>
      </c>
      <c r="I20" s="455" t="s">
        <v>454</v>
      </c>
      <c r="J20" s="215" t="s">
        <v>102</v>
      </c>
      <c r="K20" s="218"/>
    </row>
    <row r="21" spans="1:11">
      <c r="C21" s="469" t="s">
        <v>455</v>
      </c>
      <c r="D21" s="470"/>
      <c r="E21" s="470"/>
      <c r="F21" s="470"/>
      <c r="G21" s="471">
        <v>3</v>
      </c>
      <c r="H21" s="471">
        <v>1</v>
      </c>
      <c r="I21" s="471">
        <v>1</v>
      </c>
      <c r="J21" s="415"/>
      <c r="K21" s="472"/>
    </row>
    <row r="22" spans="1:11">
      <c r="C22" s="473"/>
      <c r="D22" s="474"/>
      <c r="E22" s="474"/>
      <c r="F22" s="474"/>
      <c r="G22" s="475"/>
      <c r="H22" s="475"/>
      <c r="I22" s="475"/>
      <c r="J22" s="359"/>
      <c r="K22" s="360"/>
    </row>
    <row r="23" spans="1:11" ht="16.5" thickBot="1">
      <c r="C23" s="476"/>
      <c r="D23" s="434"/>
      <c r="E23" s="434"/>
      <c r="F23" s="434"/>
      <c r="G23" s="477"/>
      <c r="H23" s="477"/>
      <c r="I23" s="477"/>
      <c r="J23" s="429"/>
      <c r="K23" s="352"/>
    </row>
    <row r="24" spans="1:11" ht="16.5" thickTop="1"/>
  </sheetData>
  <phoneticPr fontId="0" type="noConversion"/>
  <conditionalFormatting sqref="B12">
    <cfRule type="cellIs" dxfId="6" priority="9" operator="equal">
      <formula>2</formula>
    </cfRule>
  </conditionalFormatting>
  <conditionalFormatting sqref="I3">
    <cfRule type="cellIs" dxfId="5" priority="5" operator="equal">
      <formula>20</formula>
    </cfRule>
    <cfRule type="cellIs" dxfId="4" priority="6" operator="equal">
      <formula>1</formula>
    </cfRule>
  </conditionalFormatting>
  <conditionalFormatting sqref="I8">
    <cfRule type="cellIs" dxfId="3" priority="3" operator="equal">
      <formula>20</formula>
    </cfRule>
    <cfRule type="cellIs" dxfId="2" priority="4" operator="equal">
      <formula>1</formula>
    </cfRule>
  </conditionalFormatting>
  <conditionalFormatting sqref="I6:I7">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ColWidth="13" defaultRowHeight="15.75"/>
  <cols>
    <col min="1" max="1" width="28.125" style="21" bestFit="1" customWidth="1"/>
    <col min="2" max="2" width="4.5" style="21" bestFit="1" customWidth="1"/>
    <col min="3" max="3" width="5.625" style="23" bestFit="1" customWidth="1"/>
    <col min="4" max="5" width="26.625" style="1" customWidth="1"/>
    <col min="6" max="6" width="7" style="21" customWidth="1"/>
    <col min="7" max="16384" width="13" style="1"/>
  </cols>
  <sheetData>
    <row r="1" spans="1:6" ht="24" thickBot="1">
      <c r="A1" s="20" t="s">
        <v>99</v>
      </c>
      <c r="B1" s="20"/>
      <c r="C1" s="94"/>
      <c r="D1" s="20"/>
      <c r="E1" s="20"/>
    </row>
    <row r="2" spans="1:6" s="21" customFormat="1" ht="16.5" thickBot="1">
      <c r="A2" s="95" t="s">
        <v>100</v>
      </c>
      <c r="B2" s="95" t="s">
        <v>7</v>
      </c>
      <c r="C2" s="96" t="s">
        <v>30</v>
      </c>
      <c r="D2" s="97" t="s">
        <v>101</v>
      </c>
      <c r="E2" s="98" t="s">
        <v>102</v>
      </c>
    </row>
    <row r="3" spans="1:6">
      <c r="A3" s="279" t="s">
        <v>410</v>
      </c>
      <c r="B3" s="280">
        <v>1</v>
      </c>
      <c r="C3" s="384" t="s">
        <v>411</v>
      </c>
      <c r="D3" s="282"/>
      <c r="E3" s="283"/>
    </row>
    <row r="4" spans="1:6">
      <c r="A4" s="279" t="s">
        <v>409</v>
      </c>
      <c r="B4" s="280">
        <v>1</v>
      </c>
      <c r="C4" s="281">
        <v>0</v>
      </c>
      <c r="D4" s="282"/>
      <c r="E4" s="283"/>
    </row>
    <row r="5" spans="1:6" ht="16.5" thickBot="1">
      <c r="A5" s="264"/>
      <c r="B5" s="258"/>
      <c r="C5" s="152"/>
      <c r="D5" s="263"/>
      <c r="E5" s="100"/>
    </row>
    <row r="6" spans="1:6" ht="24.75" thickTop="1" thickBot="1">
      <c r="A6" s="20" t="s">
        <v>103</v>
      </c>
      <c r="B6" s="20"/>
      <c r="C6" s="101"/>
      <c r="D6" s="20"/>
      <c r="E6" s="102"/>
    </row>
    <row r="7" spans="1:6" ht="16.5" thickBot="1">
      <c r="A7" s="95" t="s">
        <v>100</v>
      </c>
      <c r="B7" s="95" t="s">
        <v>7</v>
      </c>
      <c r="C7" s="96" t="s">
        <v>30</v>
      </c>
      <c r="D7" s="97" t="s">
        <v>101</v>
      </c>
      <c r="E7" s="98" t="s">
        <v>102</v>
      </c>
    </row>
    <row r="8" spans="1:6">
      <c r="A8" s="260" t="s">
        <v>443</v>
      </c>
      <c r="B8" s="259">
        <v>1</v>
      </c>
      <c r="C8" s="104">
        <v>2</v>
      </c>
      <c r="D8" s="478"/>
      <c r="E8" s="103"/>
      <c r="F8" s="209"/>
    </row>
    <row r="9" spans="1:6">
      <c r="A9" s="261" t="s">
        <v>446</v>
      </c>
      <c r="B9" s="257">
        <v>1</v>
      </c>
      <c r="C9" s="442">
        <v>0</v>
      </c>
      <c r="D9" s="443"/>
      <c r="E9" s="99"/>
      <c r="F9" s="209"/>
    </row>
    <row r="10" spans="1:6">
      <c r="A10" s="261" t="s">
        <v>445</v>
      </c>
      <c r="B10" s="257">
        <v>2</v>
      </c>
      <c r="C10" s="442">
        <v>1</v>
      </c>
      <c r="D10" s="262"/>
      <c r="E10" s="99"/>
    </row>
    <row r="11" spans="1:6" ht="16.5" thickBot="1">
      <c r="A11" s="264" t="s">
        <v>444</v>
      </c>
      <c r="B11" s="258">
        <v>1</v>
      </c>
      <c r="C11" s="152">
        <v>4</v>
      </c>
      <c r="D11" s="263"/>
      <c r="E11" s="100"/>
    </row>
    <row r="12" spans="1:6" ht="16.5" thickTop="1"/>
  </sheetData>
  <sortState ref="A8:E24">
    <sortCondition ref="A8:A24"/>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Solonor</vt:lpstr>
      <vt:lpstr>Spells</vt:lpstr>
      <vt:lpstr>Feats</vt:lpstr>
      <vt:lpstr>Martial</vt:lpstr>
      <vt:lpstr>Equipment</vt:lpstr>
      <vt:lpstr>'Personal File'!Print_Area</vt:lpstr>
      <vt:lpstr>Skills!Print_Area</vt:lpstr>
      <vt:lpstr>Solonor!Print_Area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2012-12-01T21:17:53Z</cp:lastPrinted>
  <dcterms:created xsi:type="dcterms:W3CDTF">2000-10-24T15:39:59Z</dcterms:created>
  <dcterms:modified xsi:type="dcterms:W3CDTF">2014-07-30T13:40:19Z</dcterms:modified>
</cp:coreProperties>
</file>