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File'!$A$1:$H$21</definedName>
    <definedName name="_xlnm.Print_Area" localSheetId="1">Skills!$A$1:$K$28</definedName>
  </definedNames>
  <calcPr calcId="145621"/>
</workbook>
</file>

<file path=xl/calcChain.xml><?xml version="1.0" encoding="utf-8"?>
<calcChain xmlns="http://schemas.openxmlformats.org/spreadsheetml/2006/main">
  <c r="H7" i="6" l="1"/>
  <c r="H8" i="6"/>
  <c r="H9" i="6"/>
  <c r="M27" i="6" l="1"/>
  <c r="B5" i="4" l="1"/>
  <c r="I3" i="6" l="1"/>
  <c r="H3" i="6"/>
  <c r="J3" i="6" l="1"/>
  <c r="D3" i="15"/>
  <c r="E3" i="15" s="1"/>
  <c r="G3" i="15"/>
  <c r="H3" i="15"/>
  <c r="I3" i="15" s="1"/>
  <c r="D4" i="15"/>
  <c r="E4" i="15"/>
  <c r="G4" i="15"/>
  <c r="H4" i="15"/>
  <c r="I4" i="15" s="1"/>
  <c r="D5" i="15"/>
  <c r="E5" i="15" s="1"/>
  <c r="G5" i="15"/>
  <c r="H5" i="15"/>
  <c r="I5" i="15" s="1"/>
  <c r="D6" i="15"/>
  <c r="E6" i="15"/>
  <c r="G6" i="15"/>
  <c r="H6" i="15"/>
  <c r="I6" i="15" s="1"/>
  <c r="D7" i="15"/>
  <c r="E7" i="15" s="1"/>
  <c r="G7" i="15"/>
  <c r="H7" i="15"/>
  <c r="I7" i="15" s="1"/>
  <c r="D8" i="15"/>
  <c r="E8" i="15"/>
  <c r="G8" i="15"/>
  <c r="H8" i="15"/>
  <c r="I8" i="15" s="1"/>
  <c r="D9" i="15"/>
  <c r="E9" i="15" s="1"/>
  <c r="G9" i="15"/>
  <c r="H9" i="15"/>
  <c r="I9" i="15" s="1"/>
  <c r="D10" i="15"/>
  <c r="E10" i="15"/>
  <c r="G10" i="15"/>
  <c r="H10" i="15"/>
  <c r="I10" i="15" s="1"/>
  <c r="D11" i="15"/>
  <c r="E11" i="15" s="1"/>
  <c r="G11" i="15"/>
  <c r="H11" i="15"/>
  <c r="I11" i="15" s="1"/>
  <c r="D12" i="15"/>
  <c r="E12" i="15"/>
  <c r="G12" i="15"/>
  <c r="H12" i="15"/>
  <c r="I12" i="15" s="1"/>
  <c r="D13" i="15"/>
  <c r="E13" i="15" s="1"/>
  <c r="G13" i="15"/>
  <c r="H13" i="15"/>
  <c r="I13" i="15" s="1"/>
  <c r="D14" i="15"/>
  <c r="E14" i="15"/>
  <c r="G14" i="15"/>
  <c r="H14" i="15"/>
  <c r="I14" i="15" s="1"/>
  <c r="D15" i="15"/>
  <c r="E15" i="15" s="1"/>
  <c r="G15" i="15"/>
  <c r="H15" i="15"/>
  <c r="I15" i="15" s="1"/>
  <c r="D16" i="15"/>
  <c r="E16" i="15"/>
  <c r="G16" i="15"/>
  <c r="H16" i="15"/>
  <c r="I16" i="15" s="1"/>
  <c r="D17" i="15"/>
  <c r="G17" i="15" s="1"/>
  <c r="H17" i="15"/>
  <c r="I17" i="15" s="1"/>
  <c r="D18" i="15"/>
  <c r="E18" i="15"/>
  <c r="G18" i="15"/>
  <c r="H18" i="15"/>
  <c r="I18" i="15" s="1"/>
  <c r="D19" i="15"/>
  <c r="G19" i="15" s="1"/>
  <c r="H19" i="15"/>
  <c r="I19" i="15" s="1"/>
  <c r="D20" i="15"/>
  <c r="E20" i="15"/>
  <c r="G20" i="15"/>
  <c r="H20" i="15"/>
  <c r="I20" i="15" s="1"/>
  <c r="D21" i="15"/>
  <c r="E21" i="15" s="1"/>
  <c r="G21" i="15"/>
  <c r="H21" i="15"/>
  <c r="I21" i="15" s="1"/>
  <c r="D22" i="15"/>
  <c r="E22" i="15"/>
  <c r="G22" i="15"/>
  <c r="H22" i="15"/>
  <c r="I22" i="15" s="1"/>
  <c r="E19" i="15" l="1"/>
  <c r="E17" i="15"/>
  <c r="H37" i="15"/>
  <c r="I37" i="15" s="1"/>
  <c r="E54" i="15"/>
  <c r="E43" i="15" s="1"/>
  <c r="D23" i="15" l="1"/>
  <c r="E23" i="15" s="1"/>
  <c r="H23" i="15"/>
  <c r="I23" i="15" s="1"/>
  <c r="D24" i="15"/>
  <c r="G24" i="15" s="1"/>
  <c r="H24" i="15"/>
  <c r="I24" i="15" s="1"/>
  <c r="D25" i="15"/>
  <c r="E25" i="15" s="1"/>
  <c r="H25" i="15"/>
  <c r="I25" i="15" s="1"/>
  <c r="D26" i="15"/>
  <c r="E26" i="15" s="1"/>
  <c r="H26" i="15"/>
  <c r="I26" i="15" s="1"/>
  <c r="D27" i="15"/>
  <c r="E27" i="15" s="1"/>
  <c r="H27" i="15"/>
  <c r="I27" i="15" s="1"/>
  <c r="D28" i="15"/>
  <c r="E28" i="15" s="1"/>
  <c r="G28" i="15"/>
  <c r="H28" i="15"/>
  <c r="I28" i="15" s="1"/>
  <c r="D29" i="15"/>
  <c r="E29" i="15" s="1"/>
  <c r="H29" i="15"/>
  <c r="I29" i="15" s="1"/>
  <c r="D30" i="15"/>
  <c r="E30" i="15" s="1"/>
  <c r="H30" i="15"/>
  <c r="I30" i="15" s="1"/>
  <c r="D31" i="15"/>
  <c r="G31" i="15" s="1"/>
  <c r="H31" i="15"/>
  <c r="I31" i="15" s="1"/>
  <c r="D32" i="15"/>
  <c r="E32" i="15" s="1"/>
  <c r="H32" i="15"/>
  <c r="I32" i="15" s="1"/>
  <c r="G26" i="15" l="1"/>
  <c r="G30" i="15"/>
  <c r="G27" i="15"/>
  <c r="E24" i="15"/>
  <c r="G32" i="15"/>
  <c r="G23" i="15"/>
  <c r="G29" i="15"/>
  <c r="G25" i="15"/>
  <c r="E31" i="15"/>
  <c r="H4" i="6"/>
  <c r="H36" i="15" l="1"/>
  <c r="I36" i="15" s="1"/>
  <c r="H41" i="15"/>
  <c r="I41" i="15" s="1"/>
  <c r="H40" i="15"/>
  <c r="I40" i="15" s="1"/>
  <c r="H39" i="15"/>
  <c r="I39" i="15" s="1"/>
  <c r="H38" i="15"/>
  <c r="I38" i="15" s="1"/>
  <c r="H35" i="15"/>
  <c r="I35" i="15" s="1"/>
  <c r="H34" i="15"/>
  <c r="I34" i="15" s="1"/>
  <c r="H33" i="15"/>
  <c r="I33" i="15" s="1"/>
  <c r="I9" i="6" l="1"/>
  <c r="J9" i="6" s="1"/>
  <c r="I8" i="6"/>
  <c r="J8" i="6" s="1"/>
  <c r="I7" i="6"/>
  <c r="J7" i="6" s="1"/>
  <c r="B43" i="15" l="1"/>
  <c r="G15" i="19" l="1"/>
  <c r="G16" i="19" l="1"/>
  <c r="E8" i="4" l="1"/>
  <c r="I4" i="6" l="1"/>
  <c r="J4" i="6" s="1"/>
  <c r="C12" i="4" l="1"/>
  <c r="C11" i="4"/>
  <c r="C10" i="4"/>
  <c r="C9" i="4"/>
  <c r="E9" i="4" s="1"/>
  <c r="C8" i="4"/>
  <c r="E10" i="4" s="1"/>
  <c r="C7" i="4"/>
  <c r="B6" i="4" l="1"/>
  <c r="H42" i="15"/>
  <c r="I42" i="15" s="1"/>
  <c r="E11" i="4" l="1"/>
  <c r="E12" i="4" s="1"/>
  <c r="D36" i="15" l="1"/>
  <c r="D38" i="15"/>
  <c r="D35" i="15"/>
  <c r="D40" i="15"/>
  <c r="D37" i="15"/>
  <c r="D39" i="15"/>
  <c r="D41" i="15"/>
  <c r="D34" i="15"/>
  <c r="D42" i="15"/>
  <c r="D33" i="15"/>
  <c r="E42" i="15" l="1"/>
  <c r="G42" i="15"/>
  <c r="E37" i="15"/>
  <c r="G37" i="15"/>
  <c r="E35" i="15"/>
  <c r="G35" i="15"/>
  <c r="E33" i="15"/>
  <c r="G33" i="15"/>
  <c r="E34" i="15"/>
  <c r="G34" i="15"/>
  <c r="E41" i="15"/>
  <c r="G41" i="15"/>
  <c r="E39" i="15"/>
  <c r="G39" i="15"/>
  <c r="E40" i="15"/>
  <c r="G40" i="15"/>
  <c r="E38" i="15"/>
  <c r="G38" i="15"/>
  <c r="E36" i="15"/>
  <c r="G36" i="15"/>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[(1 * 10 Dragon Shaman) * 75%]
+ (1 * -4 Con)</t>
        </r>
      </text>
    </comment>
  </commentList>
</comments>
</file>

<file path=xl/comments2.xml><?xml version="1.0" encoding="utf-8"?>
<comments xmlns="http://schemas.openxmlformats.org/spreadsheetml/2006/main">
  <authors>
    <author>Alexis Álvarez</author>
  </authors>
  <commentList>
    <comment ref="F26" authorId="0">
      <text>
        <r>
          <rPr>
            <sz val="12"/>
            <color indexed="81"/>
            <rFont val="Times New Roman"/>
            <family val="1"/>
          </rPr>
          <t>Alertness +2</t>
        </r>
      </text>
    </comment>
    <comment ref="F37" authorId="0">
      <text>
        <r>
          <rPr>
            <sz val="12"/>
            <color indexed="81"/>
            <rFont val="Times New Roman"/>
            <family val="1"/>
          </rPr>
          <t>Alertness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3" authorId="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sz val="12"/>
            <color indexed="81"/>
            <rFont val="Times New Roman"/>
            <family val="1"/>
          </rPr>
          <t>This ring is shaped like a hollowed dragon’s claw. It is slipped over the length of the wearer’s finger, but doesn’t restrict manual dexterity in any way.  Once per day, the wearer can activate the ring (as a standard action) to polymorph into a young blue (if evil) or brass (if good) dragon.  This effect functions as the polymorph spell, except that the duration is 1 hour.  The effect can be dismissed by the wearer as a standard action.
Moderate transmutation; CL 7th; Forge Ring, polymorph; Price 23,000 gp.
Draconomicon 119</t>
        </r>
      </text>
    </comment>
  </commentList>
</comments>
</file>

<file path=xl/sharedStrings.xml><?xml version="1.0" encoding="utf-8"?>
<sst xmlns="http://schemas.openxmlformats.org/spreadsheetml/2006/main" count="292" uniqueCount="169">
  <si>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</si>
  <si>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</si>
  <si>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</si>
  <si>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</si>
  <si>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</si>
  <si>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</si>
  <si>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</si>
  <si>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</si>
  <si>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</si>
  <si>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</si>
  <si>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</si>
  <si>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</si>
  <si>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</si>
  <si>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</si>
  <si>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</si>
  <si>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</si>
  <si>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</si>
  <si>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</si>
  <si>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</si>
  <si>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</si>
  <si>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</si>
  <si>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</si>
  <si>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</si>
  <si>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</si>
  <si>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</si>
  <si>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</si>
  <si>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</si>
  <si>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</si>
  <si>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</si>
  <si>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</si>
  <si>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</si>
  <si>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</si>
  <si>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</si>
  <si>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</si>
  <si>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</si>
  <si>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</si>
  <si>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</si>
  <si>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</si>
  <si>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</si>
  <si>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</si>
  <si>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</si>
  <si>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</si>
  <si>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</si>
  <si>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</si>
  <si>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</si>
  <si>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</si>
  <si>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</si>
  <si>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</si>
  <si>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</si>
  <si>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</si>
  <si>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</si>
  <si>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</si>
  <si>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</si>
  <si>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</si>
  <si>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</si>
  <si>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</si>
  <si>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</si>
  <si>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</si>
  <si>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</si>
  <si>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</si>
  <si>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</si>
  <si>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</si>
  <si>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</si>
  <si>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</si>
  <si>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</si>
  <si>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</si>
  <si>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</si>
  <si>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</si>
  <si>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</si>
  <si>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</si>
  <si>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</si>
  <si>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</si>
  <si>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</si>
  <si>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</si>
  <si>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</si>
  <si>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</si>
  <si>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</si>
  <si>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</si>
  <si>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</si>
  <si>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</si>
  <si>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</si>
  <si>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</si>
  <si>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</si>
  <si>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</si>
  <si>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</si>
  <si>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</si>
  <si>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</si>
  <si>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</si>
  <si>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</si>
  <si>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</si>
  <si>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</si>
  <si>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</si>
  <si>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</si>
  <si>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</si>
  <si>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</si>
  <si>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</si>
  <si>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Shields (not tower)</t>
  </si>
  <si>
    <t>Atk</t>
  </si>
  <si>
    <t>Feats</t>
  </si>
  <si>
    <t>Roll</t>
  </si>
  <si>
    <t>Skill/Save</t>
  </si>
  <si>
    <t>Actual Speed:</t>
  </si>
  <si>
    <t>FF AC:</t>
  </si>
  <si>
    <t>Knowledge:  Religion</t>
  </si>
  <si>
    <t>Knowledge:  Arcana</t>
  </si>
  <si>
    <t>2</t>
  </si>
  <si>
    <t>Perform:  [type]</t>
  </si>
  <si>
    <t>Profession:  [type]</t>
  </si>
  <si>
    <t>Scrolls and Potions</t>
  </si>
  <si>
    <t>CLev</t>
  </si>
  <si>
    <t>Initiative:</t>
  </si>
  <si>
    <t>Value</t>
  </si>
  <si>
    <t>Simple Weapons</t>
  </si>
  <si>
    <t>Equity on this page:</t>
  </si>
  <si>
    <t>Total Equity:</t>
  </si>
  <si>
    <t>Persephone</t>
  </si>
  <si>
    <t>NPC</t>
  </si>
  <si>
    <t>Female</t>
  </si>
  <si>
    <t>5’</t>
  </si>
  <si>
    <t>Draconic Aura +1</t>
  </si>
  <si>
    <t>Glim’rscale</t>
  </si>
  <si>
    <r>
      <t>5</t>
    </r>
    <r>
      <rPr>
        <sz val="13"/>
        <rFont val="Times New Roman"/>
        <family val="1"/>
      </rPr>
      <t>/</t>
    </r>
    <r>
      <rPr>
        <sz val="13"/>
        <color indexed="52"/>
        <rFont val="Times New Roman"/>
        <family val="1"/>
      </rPr>
      <t>10</t>
    </r>
    <r>
      <rPr>
        <sz val="13"/>
        <rFont val="Times New Roman"/>
        <family val="1"/>
      </rPr>
      <t>/</t>
    </r>
    <r>
      <rPr>
        <sz val="13"/>
        <color indexed="10"/>
        <rFont val="Times New Roman"/>
        <family val="1"/>
      </rPr>
      <t>15</t>
    </r>
  </si>
  <si>
    <t>Light &amp; Medium Armor</t>
  </si>
  <si>
    <t>Draconic (dormant)</t>
  </si>
  <si>
    <t>Human</t>
  </si>
  <si>
    <t>Aura:  Power</t>
  </si>
  <si>
    <t>Aura:  Vigor</t>
  </si>
  <si>
    <t>Aura:  Toughness</t>
  </si>
  <si>
    <t>Totem Dragon:  Brass</t>
  </si>
  <si>
    <t>Endure Elements (3rd)</t>
  </si>
  <si>
    <t>dragon shaman 1</t>
  </si>
  <si>
    <t>½</t>
  </si>
  <si>
    <t>?</t>
  </si>
  <si>
    <t>Human:  Endurance</t>
  </si>
  <si>
    <t>x3</t>
  </si>
  <si>
    <t>Brass Dragon Scale</t>
  </si>
  <si>
    <t>Piercing</t>
  </si>
  <si>
    <t>Paralysis</t>
  </si>
  <si>
    <t>Dragon Shamaness</t>
  </si>
  <si>
    <t>Age Category:</t>
  </si>
  <si>
    <t>Infant</t>
  </si>
  <si>
    <t>Chaotic</t>
  </si>
  <si>
    <t>Dragonscale Bonnet</t>
  </si>
  <si>
    <t>Wings 1/day</t>
  </si>
  <si>
    <t>-</t>
  </si>
  <si>
    <t>No magical properties</t>
  </si>
  <si>
    <t>Brass Scale Blanket</t>
  </si>
  <si>
    <t>Ring of Dragonshape, Brass</t>
  </si>
  <si>
    <t>dragon shaman 2</t>
  </si>
  <si>
    <t>dragon shaman 3</t>
  </si>
  <si>
    <t>dragon shaman 4</t>
  </si>
  <si>
    <t>dragon shaman 5</t>
  </si>
  <si>
    <t>dragon shaman 6</t>
  </si>
  <si>
    <t>dragon shaman 7</t>
  </si>
  <si>
    <t>dragon shaman 8</t>
  </si>
  <si>
    <t>dragon shaman 9</t>
  </si>
  <si>
    <t>dragon shaman 10</t>
  </si>
  <si>
    <t>one</t>
  </si>
  <si>
    <t>human</t>
  </si>
  <si>
    <t>1st:  Alertness</t>
  </si>
  <si>
    <t>Grapple, Unarmed Strike</t>
  </si>
  <si>
    <t>x2</t>
  </si>
  <si>
    <t>Bludgeon</t>
  </si>
  <si>
    <t>SHAKEN</t>
  </si>
  <si>
    <t>PENALTIES</t>
  </si>
  <si>
    <t>INCLUDED</t>
  </si>
  <si>
    <t>RUSTED AWAY</t>
  </si>
  <si>
    <t>Brass Scale Vestments</t>
  </si>
  <si>
    <t>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</si>
</sst>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i/>
      <sz val="20"/>
      <color indexed="17"/>
      <name val="Times New Roman"/>
      <family val="1"/>
    </font>
    <font>
      <i/>
      <sz val="22"/>
      <color rgb="FFFFC00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theme="7" tint="0.39997558519241921"/>
        <bgColor indexed="64"/>
      </patternFill>
    </fill>
    <fill>
      <patternFill patternType="solid">
        <fgColor rgb="FFFF00FF"/>
        <bgColor indexed="64"/>
      </patternFill>
    </fill>
    <fill>
      <patternFill patternType="solid">
        <fgColor rgb="FFFF00FF"/>
        <bgColor indexed="55"/>
      </patternFill>
    </fill>
  </fills>
  <borders count="11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xf numFmtId="0" fontId="1" fillId="0" borderId="0"/>
    <xf numFmtId="0" fontId="1" fillId="0" borderId="0"/>
  </cellStyleXfs>
  <cellXfs count="400">
    <xf numFmtId="0" fontId="0" fillId="0" borderId="0" xfId="0"/>
    <xf numFmtId="0" fontId="11" fillId="3" borderId="59"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43" fillId="12" borderId="36"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3" fillId="0" borderId="0" xfId="0" applyFont="1" applyBorder="1" applyAlignment="1">
      <alignment vertical="center"/>
    </xf>
    <xf numFmtId="0" fontId="48" fillId="0" borderId="30" xfId="0" applyFont="1" applyBorder="1" applyAlignment="1">
      <alignment horizontal="centerContinuous" vertical="center" wrapText="1"/>
    </xf>
    <xf numFmtId="0" fontId="49" fillId="0" borderId="30" xfId="0" applyFont="1" applyBorder="1" applyAlignment="1">
      <alignment horizontal="centerContinuous" vertical="center" wrapText="1"/>
    </xf>
    <xf numFmtId="1" fontId="45" fillId="12" borderId="71" xfId="0" applyNumberFormat="1" applyFont="1" applyFill="1" applyBorder="1" applyAlignment="1">
      <alignment horizontal="center" vertical="center"/>
    </xf>
    <xf numFmtId="0" fontId="3" fillId="14" borderId="15" xfId="0" applyFont="1" applyFill="1" applyBorder="1" applyAlignment="1">
      <alignment horizontal="center" vertical="center"/>
    </xf>
    <xf numFmtId="0" fontId="1" fillId="14" borderId="45" xfId="0" applyFont="1" applyFill="1" applyBorder="1" applyAlignment="1">
      <alignment horizontal="center" vertical="center"/>
    </xf>
    <xf numFmtId="164" fontId="1" fillId="14" borderId="45" xfId="0" applyNumberFormat="1" applyFont="1" applyFill="1" applyBorder="1" applyAlignment="1">
      <alignment horizontal="center" vertical="center"/>
    </xf>
    <xf numFmtId="0" fontId="6" fillId="0" borderId="55" xfId="0" applyFont="1" applyFill="1" applyBorder="1" applyAlignment="1">
      <alignment horizontal="centerContinuous" vertical="center"/>
    </xf>
    <xf numFmtId="0" fontId="1" fillId="14" borderId="45" xfId="2" applyNumberFormat="1" applyFont="1" applyFill="1" applyBorder="1" applyAlignment="1">
      <alignment horizontal="center" vertical="center"/>
    </xf>
    <xf numFmtId="0" fontId="20" fillId="2" borderId="57" xfId="0" applyFont="1" applyFill="1" applyBorder="1" applyAlignment="1">
      <alignment horizontal="left" vertical="center"/>
    </xf>
    <xf numFmtId="0" fontId="3" fillId="2" borderId="57" xfId="0" applyFont="1" applyFill="1" applyBorder="1" applyAlignment="1">
      <alignment horizontal="centerContinuous" vertical="center"/>
    </xf>
    <xf numFmtId="0" fontId="4" fillId="2" borderId="57" xfId="0" applyFont="1" applyFill="1" applyBorder="1" applyAlignment="1">
      <alignment horizontal="centerContinuous" vertical="center"/>
    </xf>
    <xf numFmtId="0" fontId="34" fillId="2" borderId="58"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61" xfId="0" applyFont="1" applyFill="1" applyBorder="1" applyAlignment="1">
      <alignment horizontal="right" vertical="center"/>
    </xf>
    <xf numFmtId="0" fontId="5" fillId="4" borderId="62" xfId="0" applyFont="1" applyFill="1" applyBorder="1" applyAlignment="1">
      <alignment horizontal="right" vertical="center"/>
    </xf>
    <xf numFmtId="49" fontId="6" fillId="0" borderId="63"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49" fontId="6" fillId="0" borderId="103" xfId="0" applyNumberFormat="1" applyFont="1" applyBorder="1" applyAlignment="1">
      <alignment horizontal="centerContinuous" vertical="center"/>
    </xf>
    <xf numFmtId="0" fontId="1" fillId="0" borderId="104" xfId="0" applyFont="1" applyBorder="1" applyAlignment="1">
      <alignment horizontal="centerContinuous" vertical="center"/>
    </xf>
    <xf numFmtId="0" fontId="46"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2" xfId="0" applyFont="1" applyFill="1" applyBorder="1" applyAlignment="1">
      <alignment horizontal="right" vertical="center"/>
    </xf>
    <xf numFmtId="49" fontId="16" fillId="0" borderId="33"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0" xfId="0" applyFont="1" applyFill="1" applyBorder="1" applyAlignment="1">
      <alignment horizontal="right" vertical="center"/>
    </xf>
    <xf numFmtId="164" fontId="5" fillId="8"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7" xfId="0" applyFont="1" applyBorder="1" applyAlignment="1">
      <alignment horizontal="center" vertical="center"/>
    </xf>
    <xf numFmtId="0" fontId="37" fillId="2" borderId="4" xfId="0" applyFont="1" applyFill="1" applyBorder="1" applyAlignment="1">
      <alignment horizontal="right" vertical="center"/>
    </xf>
    <xf numFmtId="0" fontId="10" fillId="4" borderId="50" xfId="0" applyFont="1" applyFill="1" applyBorder="1" applyAlignment="1">
      <alignment horizontal="right" vertical="center"/>
    </xf>
    <xf numFmtId="0" fontId="22"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5" fillId="0" borderId="23" xfId="0" applyNumberFormat="1" applyFont="1" applyBorder="1" applyAlignment="1">
      <alignment horizontal="center" vertical="center"/>
    </xf>
    <xf numFmtId="0" fontId="10" fillId="4" borderId="51"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51"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2"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1" fillId="0" borderId="31" xfId="0" applyFont="1" applyFill="1" applyBorder="1" applyAlignment="1">
      <alignment vertical="center"/>
    </xf>
    <xf numFmtId="0" fontId="5" fillId="0" borderId="46" xfId="0" applyFont="1" applyFill="1" applyBorder="1" applyAlignment="1">
      <alignment horizontal="center" vertical="center"/>
    </xf>
    <xf numFmtId="0" fontId="6" fillId="0" borderId="46" xfId="0" applyFont="1" applyFill="1" applyBorder="1" applyAlignment="1">
      <alignment horizontal="center" vertical="center"/>
    </xf>
    <xf numFmtId="0" fontId="43" fillId="0" borderId="46" xfId="0" applyFont="1" applyFill="1" applyBorder="1" applyAlignment="1">
      <alignment horizontal="center" vertical="center" wrapText="1"/>
    </xf>
    <xf numFmtId="0" fontId="6" fillId="0" borderId="46" xfId="0" applyFont="1" applyFill="1" applyBorder="1" applyAlignment="1">
      <alignment horizontal="center" vertical="center" wrapText="1"/>
    </xf>
    <xf numFmtId="1" fontId="6" fillId="0" borderId="46" xfId="0" applyNumberFormat="1" applyFont="1" applyFill="1" applyBorder="1" applyAlignment="1">
      <alignment horizontal="center" vertical="center" wrapText="1"/>
    </xf>
    <xf numFmtId="0" fontId="38" fillId="12" borderId="46" xfId="0" applyNumberFormat="1" applyFont="1" applyFill="1" applyBorder="1" applyAlignment="1">
      <alignment horizontal="center" vertical="center"/>
    </xf>
    <xf numFmtId="0" fontId="6" fillId="0" borderId="32"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6" fillId="5" borderId="24" xfId="0" applyNumberFormat="1" applyFont="1" applyFill="1" applyBorder="1" applyAlignment="1">
      <alignment horizontal="center" vertical="center"/>
    </xf>
    <xf numFmtId="0" fontId="16"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6" fillId="9" borderId="24" xfId="0" applyNumberFormat="1" applyFont="1" applyFill="1" applyBorder="1" applyAlignment="1">
      <alignment horizontal="center" vertical="center"/>
    </xf>
    <xf numFmtId="49" fontId="6" fillId="9" borderId="25"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24" xfId="0" applyNumberFormat="1" applyFont="1" applyFill="1" applyBorder="1" applyAlignment="1">
      <alignment horizontal="center" vertical="center"/>
    </xf>
    <xf numFmtId="0" fontId="23"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49" fontId="6" fillId="13"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0" fillId="10" borderId="1" xfId="0" applyFont="1" applyFill="1" applyBorder="1" applyAlignment="1">
      <alignment vertical="center"/>
    </xf>
    <xf numFmtId="49" fontId="16" fillId="10" borderId="24" xfId="0" applyNumberFormat="1" applyFont="1" applyFill="1" applyBorder="1" applyAlignment="1">
      <alignment horizontal="center" vertical="center"/>
    </xf>
    <xf numFmtId="0" fontId="16"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6" fillId="4" borderId="26"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5"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7" xfId="0" applyNumberFormat="1" applyFont="1" applyFill="1" applyBorder="1" applyAlignment="1">
      <alignment horizontal="center" vertical="center"/>
    </xf>
    <xf numFmtId="0" fontId="12" fillId="0" borderId="47"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0" fontId="38" fillId="12"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right" vertical="center" wrapText="1"/>
    </xf>
    <xf numFmtId="0" fontId="47" fillId="0" borderId="30" xfId="0" applyFont="1" applyBorder="1" applyAlignment="1">
      <alignment horizontal="centerContinuous" vertical="center"/>
    </xf>
    <xf numFmtId="0" fontId="6" fillId="0" borderId="0" xfId="0" applyFont="1" applyBorder="1" applyAlignment="1">
      <alignment horizontal="center" vertical="center" wrapText="1"/>
    </xf>
    <xf numFmtId="0" fontId="50" fillId="0" borderId="35" xfId="0" applyFont="1" applyFill="1" applyBorder="1" applyAlignment="1">
      <alignment horizontal="centerContinuous" vertical="center"/>
    </xf>
    <xf numFmtId="0" fontId="6" fillId="0" borderId="53" xfId="0" applyFont="1" applyFill="1" applyBorder="1" applyAlignment="1">
      <alignment horizontal="centerContinuous" vertical="center"/>
    </xf>
    <xf numFmtId="0" fontId="6" fillId="0" borderId="54" xfId="0" applyFont="1" applyFill="1" applyBorder="1" applyAlignment="1">
      <alignment horizontal="centerContinuous" vertical="center"/>
    </xf>
    <xf numFmtId="0" fontId="6" fillId="0" borderId="48"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4"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21" fillId="11" borderId="30" xfId="0" applyFont="1" applyFill="1" applyBorder="1" applyAlignment="1">
      <alignment horizontal="center" vertical="center"/>
    </xf>
    <xf numFmtId="0" fontId="1" fillId="0" borderId="105" xfId="0" applyFont="1" applyBorder="1" applyAlignment="1">
      <alignment horizontal="center" vertical="center"/>
    </xf>
    <xf numFmtId="0" fontId="1" fillId="0" borderId="106" xfId="0" applyFont="1" applyFill="1" applyBorder="1" applyAlignment="1">
      <alignment horizontal="center" vertical="center"/>
    </xf>
    <xf numFmtId="0" fontId="1" fillId="0" borderId="106" xfId="0" applyNumberFormat="1" applyFont="1" applyBorder="1" applyAlignment="1">
      <alignment horizontal="center" vertical="center"/>
    </xf>
    <xf numFmtId="0" fontId="1" fillId="0" borderId="106" xfId="0" quotePrefix="1" applyNumberFormat="1" applyFont="1" applyFill="1" applyBorder="1" applyAlignment="1">
      <alignment horizontal="center" vertical="center"/>
    </xf>
    <xf numFmtId="1" fontId="45" fillId="12" borderId="99" xfId="0" applyNumberFormat="1" applyFont="1" applyFill="1" applyBorder="1" applyAlignment="1">
      <alignment horizontal="center" vertical="center"/>
    </xf>
    <xf numFmtId="0" fontId="4" fillId="0" borderId="107" xfId="0" applyFont="1" applyBorder="1" applyAlignment="1">
      <alignment horizontal="center" vertical="center"/>
    </xf>
    <xf numFmtId="164" fontId="1" fillId="10" borderId="55" xfId="0" applyNumberFormat="1" applyFont="1" applyFill="1" applyBorder="1" applyAlignment="1">
      <alignment horizontal="center" vertical="center"/>
    </xf>
    <xf numFmtId="0" fontId="1" fillId="0" borderId="65" xfId="0" applyFont="1" applyBorder="1" applyAlignment="1">
      <alignment horizontal="center" vertical="center"/>
    </xf>
    <xf numFmtId="0" fontId="1" fillId="0" borderId="94" xfId="0" applyFont="1" applyBorder="1" applyAlignment="1">
      <alignment horizontal="center" vertical="center"/>
    </xf>
    <xf numFmtId="49" fontId="1" fillId="0" borderId="94" xfId="0" applyNumberFormat="1" applyFont="1" applyBorder="1" applyAlignment="1">
      <alignment horizontal="center" vertical="center"/>
    </xf>
    <xf numFmtId="0" fontId="1" fillId="0" borderId="102" xfId="0" applyFont="1" applyBorder="1" applyAlignment="1">
      <alignment horizontal="center" vertical="center"/>
    </xf>
    <xf numFmtId="164" fontId="1" fillId="10" borderId="35" xfId="0" applyNumberFormat="1" applyFont="1" applyFill="1" applyBorder="1" applyAlignment="1">
      <alignment horizontal="center" vertical="center"/>
    </xf>
    <xf numFmtId="1" fontId="1" fillId="14" borderId="71" xfId="0" applyNumberFormat="1" applyFont="1" applyFill="1" applyBorder="1" applyAlignment="1">
      <alignment horizontal="center" vertical="center"/>
    </xf>
    <xf numFmtId="0" fontId="4" fillId="14" borderId="79"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1" borderId="21" xfId="0" applyFont="1" applyFill="1" applyBorder="1" applyAlignment="1">
      <alignment horizontal="centerContinuous" vertical="center"/>
    </xf>
    <xf numFmtId="0" fontId="21" fillId="11" borderId="64" xfId="0" applyFont="1" applyFill="1" applyBorder="1" applyAlignment="1">
      <alignment horizontal="centerContinuous" vertical="center"/>
    </xf>
    <xf numFmtId="0" fontId="21" fillId="11" borderId="49" xfId="0" applyFont="1" applyFill="1" applyBorder="1" applyAlignment="1">
      <alignment horizontal="centerContinuous" vertical="center"/>
    </xf>
    <xf numFmtId="0" fontId="1" fillId="0" borderId="65" xfId="0" applyFont="1" applyBorder="1" applyAlignment="1">
      <alignment horizontal="center" vertical="center" shrinkToFit="1"/>
    </xf>
    <xf numFmtId="0" fontId="1" fillId="0" borderId="84" xfId="0" applyFont="1" applyFill="1" applyBorder="1" applyAlignment="1">
      <alignment horizontal="center" vertical="center"/>
    </xf>
    <xf numFmtId="9" fontId="1" fillId="0" borderId="84" xfId="0" applyNumberFormat="1" applyFont="1" applyFill="1" applyBorder="1" applyAlignment="1">
      <alignment horizontal="center" vertical="center"/>
    </xf>
    <xf numFmtId="164" fontId="1" fillId="0" borderId="84" xfId="0" applyNumberFormat="1" applyFont="1" applyFill="1" applyBorder="1" applyAlignment="1">
      <alignment horizontal="center" vertical="center"/>
    </xf>
    <xf numFmtId="164" fontId="1" fillId="0" borderId="66" xfId="0" applyNumberFormat="1" applyFont="1" applyFill="1" applyBorder="1" applyAlignment="1">
      <alignment horizontal="centerContinuous" vertical="center"/>
    </xf>
    <xf numFmtId="164" fontId="1" fillId="0" borderId="67" xfId="0" applyNumberFormat="1" applyFont="1" applyFill="1" applyBorder="1" applyAlignment="1">
      <alignment horizontal="centerContinuous" vertical="center"/>
    </xf>
    <xf numFmtId="0" fontId="4" fillId="0" borderId="68" xfId="0" quotePrefix="1" applyFont="1" applyBorder="1" applyAlignment="1">
      <alignment horizontal="centerContinuous" vertical="center"/>
    </xf>
    <xf numFmtId="164" fontId="1" fillId="0" borderId="108" xfId="0" applyNumberFormat="1"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xf>
    <xf numFmtId="9" fontId="1" fillId="0" borderId="70" xfId="0" applyNumberFormat="1" applyFont="1" applyFill="1" applyBorder="1" applyAlignment="1">
      <alignment horizontal="center" vertical="center"/>
    </xf>
    <xf numFmtId="164" fontId="1" fillId="0" borderId="70"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72" xfId="0" applyNumberFormat="1" applyFont="1" applyFill="1" applyBorder="1" applyAlignment="1">
      <alignment horizontal="centerContinuous" vertical="center"/>
    </xf>
    <xf numFmtId="0" fontId="1" fillId="0" borderId="73"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0" fontId="18" fillId="0" borderId="0" xfId="0" applyFont="1" applyBorder="1" applyAlignment="1">
      <alignment horizontal="right"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1" fillId="0" borderId="87" xfId="0" applyFont="1" applyFill="1" applyBorder="1" applyAlignment="1">
      <alignment horizontal="centerContinuous" vertical="center"/>
    </xf>
    <xf numFmtId="0" fontId="1" fillId="0" borderId="91" xfId="0" applyFont="1" applyFill="1" applyBorder="1" applyAlignment="1">
      <alignment horizontal="centerContinuous" vertical="center"/>
    </xf>
    <xf numFmtId="0" fontId="4" fillId="0" borderId="88" xfId="0" applyFont="1" applyFill="1" applyBorder="1" applyAlignment="1">
      <alignment horizontal="centerContinuous" vertical="center"/>
    </xf>
    <xf numFmtId="0" fontId="4" fillId="0" borderId="89" xfId="0" applyFont="1" applyFill="1" applyBorder="1" applyAlignment="1">
      <alignment horizontal="centerContinuous" vertical="center"/>
    </xf>
    <xf numFmtId="164" fontId="1" fillId="0" borderId="90" xfId="0" applyNumberFormat="1" applyFont="1" applyFill="1" applyBorder="1" applyAlignment="1">
      <alignment horizontal="center" vertical="center"/>
    </xf>
    <xf numFmtId="49" fontId="1" fillId="0" borderId="89"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1" xfId="0" applyNumberFormat="1" applyFont="1" applyFill="1" applyBorder="1" applyAlignment="1">
      <alignment horizontal="centerContinuous" vertical="center"/>
    </xf>
    <xf numFmtId="0" fontId="4" fillId="0" borderId="92" xfId="0" applyFont="1" applyFill="1" applyBorder="1" applyAlignment="1">
      <alignment horizontal="centerContinuous" vertical="center"/>
    </xf>
    <xf numFmtId="164" fontId="1" fillId="0" borderId="53" xfId="0" applyNumberFormat="1" applyFont="1" applyFill="1" applyBorder="1" applyAlignment="1">
      <alignment horizontal="center" vertical="center"/>
    </xf>
    <xf numFmtId="0" fontId="1" fillId="0" borderId="96" xfId="0" applyFont="1" applyFill="1" applyBorder="1" applyAlignment="1">
      <alignment horizontal="centerContinuous" vertical="center"/>
    </xf>
    <xf numFmtId="0" fontId="1" fillId="0" borderId="97" xfId="0" applyFont="1" applyFill="1" applyBorder="1" applyAlignment="1">
      <alignment horizontal="centerContinuous" vertical="center"/>
    </xf>
    <xf numFmtId="0" fontId="4" fillId="0" borderId="98" xfId="0" applyFont="1" applyFill="1" applyBorder="1" applyAlignment="1">
      <alignment horizontal="centerContinuous" vertical="center"/>
    </xf>
    <xf numFmtId="0" fontId="4" fillId="0" borderId="99" xfId="0" applyFont="1" applyFill="1" applyBorder="1" applyAlignment="1">
      <alignment horizontal="centerContinuous" vertical="center"/>
    </xf>
    <xf numFmtId="164" fontId="1" fillId="0" borderId="94"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1" fillId="0" borderId="99" xfId="0" applyNumberFormat="1" applyFont="1" applyFill="1" applyBorder="1" applyAlignment="1">
      <alignment horizontal="centerContinuous" vertical="center"/>
    </xf>
    <xf numFmtId="49" fontId="1" fillId="0" borderId="97" xfId="0" applyNumberFormat="1" applyFont="1" applyFill="1" applyBorder="1" applyAlignment="1">
      <alignment horizontal="centerContinuous" vertical="center"/>
    </xf>
    <xf numFmtId="0" fontId="4" fillId="0" borderId="100" xfId="0" applyFont="1" applyFill="1" applyBorder="1" applyAlignment="1">
      <alignment horizontal="centerContinuous" vertical="center"/>
    </xf>
    <xf numFmtId="164" fontId="1" fillId="0" borderId="35" xfId="0" applyNumberFormat="1" applyFont="1" applyFill="1" applyBorder="1" applyAlignment="1">
      <alignment horizontal="center" vertical="center"/>
    </xf>
    <xf numFmtId="0" fontId="1" fillId="0" borderId="85" xfId="0" applyFont="1" applyFill="1" applyBorder="1" applyAlignment="1">
      <alignment horizontal="centerContinuous" vertical="center"/>
    </xf>
    <xf numFmtId="0" fontId="1" fillId="0" borderId="67" xfId="0" applyFont="1" applyFill="1" applyBorder="1" applyAlignment="1">
      <alignment horizontal="centerContinuous" vertical="center"/>
    </xf>
    <xf numFmtId="0" fontId="4" fillId="0" borderId="93" xfId="0" applyFont="1" applyFill="1" applyBorder="1" applyAlignment="1">
      <alignment horizontal="centerContinuous" vertical="center"/>
    </xf>
    <xf numFmtId="0" fontId="4" fillId="0" borderId="66" xfId="0" applyFont="1" applyFill="1" applyBorder="1" applyAlignment="1">
      <alignment horizontal="centerContinuous" vertical="center"/>
    </xf>
    <xf numFmtId="49" fontId="1" fillId="0" borderId="66" xfId="0" applyNumberFormat="1" applyFont="1" applyFill="1" applyBorder="1" applyAlignment="1">
      <alignment horizontal="centerContinuous" vertical="center"/>
    </xf>
    <xf numFmtId="49" fontId="1" fillId="0" borderId="67" xfId="0" applyNumberFormat="1" applyFont="1" applyFill="1" applyBorder="1" applyAlignment="1">
      <alignment horizontal="centerContinuous" vertical="center"/>
    </xf>
    <xf numFmtId="0" fontId="4" fillId="0" borderId="68" xfId="0" applyFont="1" applyFill="1" applyBorder="1" applyAlignment="1">
      <alignment horizontal="centerContinuous" vertical="center"/>
    </xf>
    <xf numFmtId="0" fontId="1" fillId="0" borderId="86" xfId="0" applyFont="1" applyFill="1" applyBorder="1" applyAlignment="1">
      <alignment horizontal="centerContinuous" vertical="center"/>
    </xf>
    <xf numFmtId="0" fontId="1" fillId="0" borderId="72" xfId="0" applyFont="1" applyFill="1" applyBorder="1" applyAlignment="1">
      <alignment horizontal="centerContinuous" vertical="center"/>
    </xf>
    <xf numFmtId="0" fontId="4" fillId="0" borderId="95" xfId="0" applyFont="1" applyFill="1" applyBorder="1" applyAlignment="1">
      <alignment horizontal="centerContinuous" vertical="center"/>
    </xf>
    <xf numFmtId="0" fontId="4"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72" xfId="0" applyNumberFormat="1" applyFont="1" applyFill="1" applyBorder="1" applyAlignment="1">
      <alignment horizontal="centerContinuous" vertical="center"/>
    </xf>
    <xf numFmtId="0" fontId="4" fillId="0" borderId="73" xfId="0" applyFont="1" applyFill="1" applyBorder="1" applyAlignment="1">
      <alignment horizontal="centerContinuous" vertical="center"/>
    </xf>
    <xf numFmtId="0" fontId="21" fillId="11" borderId="101" xfId="0" applyFont="1" applyFill="1" applyBorder="1" applyAlignment="1">
      <alignment horizontal="center" vertical="center"/>
    </xf>
    <xf numFmtId="0" fontId="1" fillId="0" borderId="87" xfId="0" applyFont="1" applyFill="1" applyBorder="1" applyAlignment="1">
      <alignment horizontal="centerContinuous" vertical="center" shrinkToFit="1"/>
    </xf>
    <xf numFmtId="0" fontId="21" fillId="0" borderId="91" xfId="0" applyFont="1" applyFill="1" applyBorder="1" applyAlignment="1">
      <alignment horizontal="centerContinuous" vertical="center"/>
    </xf>
    <xf numFmtId="0" fontId="1" fillId="0" borderId="90" xfId="0" applyFont="1" applyFill="1" applyBorder="1" applyAlignment="1">
      <alignment horizontal="center" vertical="center"/>
    </xf>
    <xf numFmtId="0" fontId="1" fillId="0" borderId="92" xfId="0" applyFont="1" applyFill="1" applyBorder="1" applyAlignment="1">
      <alignment horizontal="centerContinuous" vertical="center"/>
    </xf>
    <xf numFmtId="0" fontId="1" fillId="0" borderId="53" xfId="0" applyFont="1" applyFill="1" applyBorder="1" applyAlignment="1">
      <alignment horizontal="center" vertical="center"/>
    </xf>
    <xf numFmtId="0" fontId="1" fillId="0" borderId="85" xfId="0" applyFont="1" applyFill="1" applyBorder="1" applyAlignment="1">
      <alignment horizontal="centerContinuous" vertical="center" shrinkToFit="1"/>
    </xf>
    <xf numFmtId="0" fontId="21" fillId="0" borderId="67" xfId="0" applyFont="1" applyFill="1" applyBorder="1" applyAlignment="1">
      <alignment horizontal="centerContinuous" vertical="center"/>
    </xf>
    <xf numFmtId="0" fontId="1" fillId="0" borderId="94" xfId="0" applyFont="1" applyFill="1" applyBorder="1" applyAlignment="1">
      <alignment horizontal="center" vertical="center"/>
    </xf>
    <xf numFmtId="0" fontId="1" fillId="0" borderId="68" xfId="0" applyFont="1" applyFill="1" applyBorder="1" applyAlignment="1">
      <alignment horizontal="centerContinuous" vertical="center"/>
    </xf>
    <xf numFmtId="0" fontId="1" fillId="0" borderId="35" xfId="0" applyFont="1" applyFill="1" applyBorder="1" applyAlignment="1">
      <alignment horizontal="center" vertical="center"/>
    </xf>
    <xf numFmtId="0" fontId="1" fillId="0" borderId="109" xfId="0" applyFont="1" applyFill="1" applyBorder="1" applyAlignment="1">
      <alignment horizontal="centerContinuous" vertical="center" shrinkToFit="1"/>
    </xf>
    <xf numFmtId="0" fontId="21" fillId="0" borderId="110" xfId="0" applyFont="1" applyFill="1" applyBorder="1" applyAlignment="1">
      <alignment horizontal="centerContinuous" vertical="center"/>
    </xf>
    <xf numFmtId="0" fontId="1" fillId="0" borderId="111" xfId="0" applyFont="1" applyFill="1" applyBorder="1" applyAlignment="1">
      <alignment horizontal="center" vertical="center"/>
    </xf>
    <xf numFmtId="49" fontId="1" fillId="0" borderId="112" xfId="0" applyNumberFormat="1" applyFont="1" applyFill="1" applyBorder="1" applyAlignment="1">
      <alignment horizontal="centerContinuous" vertical="center"/>
    </xf>
    <xf numFmtId="0" fontId="1" fillId="0" borderId="113" xfId="0" applyFont="1" applyFill="1" applyBorder="1" applyAlignment="1">
      <alignment horizontal="centerContinuous" vertical="center"/>
    </xf>
    <xf numFmtId="0" fontId="1" fillId="0" borderId="83" xfId="0" applyFont="1" applyFill="1" applyBorder="1" applyAlignment="1">
      <alignment horizontal="center" vertical="center"/>
    </xf>
    <xf numFmtId="0" fontId="1" fillId="0" borderId="86" xfId="0" applyFont="1" applyFill="1" applyBorder="1" applyAlignment="1">
      <alignment horizontal="centerContinuous" vertical="center" shrinkToFit="1"/>
    </xf>
    <xf numFmtId="49" fontId="1" fillId="0" borderId="70"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1" fillId="3" borderId="36" xfId="0" applyFont="1" applyFill="1" applyBorder="1" applyAlignment="1">
      <alignment horizontal="center" vertical="center"/>
    </xf>
    <xf numFmtId="164" fontId="21" fillId="3" borderId="37" xfId="0" applyNumberFormat="1" applyFont="1" applyFill="1" applyBorder="1" applyAlignment="1">
      <alignment horizontal="center" vertical="center"/>
    </xf>
    <xf numFmtId="0" fontId="21" fillId="3" borderId="36" xfId="0" applyFont="1" applyFill="1" applyBorder="1" applyAlignment="1">
      <alignment horizontal="right" vertical="center"/>
    </xf>
    <xf numFmtId="0" fontId="21" fillId="3" borderId="38"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80" xfId="0" applyFont="1" applyBorder="1" applyAlignment="1">
      <alignment horizontal="center" vertical="center" shrinkToFit="1"/>
    </xf>
    <xf numFmtId="0" fontId="4" fillId="0" borderId="81" xfId="0" applyFont="1" applyBorder="1" applyAlignment="1">
      <alignment horizontal="center" vertical="center" shrinkToFit="1"/>
    </xf>
    <xf numFmtId="164" fontId="1" fillId="0" borderId="81" xfId="0" applyNumberFormat="1" applyFont="1" applyBorder="1" applyAlignment="1">
      <alignment horizontal="center" vertical="center" shrinkToFit="1"/>
    </xf>
    <xf numFmtId="0" fontId="4" fillId="0" borderId="81" xfId="0" applyFont="1" applyBorder="1" applyAlignment="1">
      <alignment horizontal="left" vertical="center"/>
    </xf>
    <xf numFmtId="0" fontId="4" fillId="0" borderId="82" xfId="0" applyFont="1" applyBorder="1" applyAlignment="1">
      <alignment horizontal="left" vertical="center" shrinkToFit="1"/>
    </xf>
    <xf numFmtId="164" fontId="4" fillId="0" borderId="81" xfId="0" applyNumberFormat="1" applyFont="1" applyBorder="1" applyAlignment="1">
      <alignment horizontal="center" vertical="center" shrinkToFit="1"/>
    </xf>
    <xf numFmtId="0" fontId="1" fillId="0" borderId="76"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4" xfId="0" applyFont="1" applyBorder="1" applyAlignment="1">
      <alignment horizontal="center" vertical="center" shrinkToFit="1"/>
    </xf>
    <xf numFmtId="0" fontId="1" fillId="0" borderId="44"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4" fillId="0" borderId="44" xfId="0" applyFont="1" applyBorder="1" applyAlignment="1">
      <alignment horizontal="left" vertical="center"/>
    </xf>
    <xf numFmtId="0" fontId="4" fillId="0" borderId="43" xfId="0" applyFont="1" applyBorder="1" applyAlignment="1">
      <alignment horizontal="left" vertical="center" shrinkToFit="1"/>
    </xf>
    <xf numFmtId="0" fontId="1" fillId="0" borderId="0" xfId="0" applyFont="1" applyBorder="1" applyAlignment="1">
      <alignment horizontal="center" vertical="center"/>
    </xf>
    <xf numFmtId="0" fontId="1" fillId="0" borderId="75" xfId="0" applyFont="1" applyBorder="1" applyAlignment="1">
      <alignment horizontal="center" vertical="center" shrinkToFit="1"/>
    </xf>
    <xf numFmtId="0" fontId="1" fillId="0" borderId="39" xfId="0" applyFont="1" applyBorder="1" applyAlignment="1">
      <alignment horizontal="center" vertical="center" shrinkToFit="1"/>
    </xf>
    <xf numFmtId="164" fontId="1" fillId="0" borderId="39" xfId="0" applyNumberFormat="1" applyFont="1" applyBorder="1" applyAlignment="1">
      <alignment horizontal="center" vertical="center" shrinkToFit="1"/>
    </xf>
    <xf numFmtId="0" fontId="1" fillId="0" borderId="39" xfId="0" applyFont="1" applyBorder="1" applyAlignment="1">
      <alignment horizontal="left" vertical="center"/>
    </xf>
    <xf numFmtId="0" fontId="4" fillId="0" borderId="40" xfId="0" applyFont="1" applyBorder="1" applyAlignment="1">
      <alignment horizontal="left" vertical="center" shrinkToFit="1"/>
    </xf>
    <xf numFmtId="0" fontId="4" fillId="0" borderId="39" xfId="0" applyFont="1" applyBorder="1" applyAlignment="1">
      <alignment horizontal="left" vertical="center"/>
    </xf>
    <xf numFmtId="164" fontId="1" fillId="10" borderId="48" xfId="0" applyNumberFormat="1" applyFont="1" applyFill="1" applyBorder="1" applyAlignment="1">
      <alignment horizontal="center" vertical="center"/>
    </xf>
    <xf numFmtId="0" fontId="1" fillId="0" borderId="76" xfId="0" applyFont="1" applyFill="1" applyBorder="1" applyAlignment="1">
      <alignment horizontal="center" vertical="center" shrinkToFit="1"/>
    </xf>
    <xf numFmtId="0" fontId="1" fillId="0" borderId="81" xfId="0" applyFont="1" applyBorder="1" applyAlignment="1">
      <alignment horizontal="left" vertical="center"/>
    </xf>
    <xf numFmtId="49" fontId="6" fillId="0" borderId="27" xfId="0" applyNumberFormat="1" applyFont="1" applyFill="1" applyBorder="1" applyAlignment="1">
      <alignment horizontal="center" vertical="center"/>
    </xf>
    <xf numFmtId="1" fontId="1" fillId="0" borderId="66" xfId="0" applyNumberFormat="1" applyFont="1" applyFill="1" applyBorder="1" applyAlignment="1">
      <alignment horizontal="center" vertical="center"/>
    </xf>
    <xf numFmtId="1" fontId="45" fillId="12" borderId="66" xfId="0" applyNumberFormat="1" applyFont="1" applyFill="1" applyBorder="1" applyAlignment="1">
      <alignment horizontal="center" vertical="center"/>
    </xf>
    <xf numFmtId="164" fontId="1" fillId="0" borderId="0" xfId="0" applyNumberFormat="1" applyFont="1" applyBorder="1" applyAlignment="1">
      <alignment horizontal="center" vertical="center"/>
    </xf>
    <xf numFmtId="0" fontId="6" fillId="0" borderId="3"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52" fillId="2" borderId="56" xfId="0" applyFont="1" applyFill="1" applyBorder="1" applyAlignment="1">
      <alignment horizontal="right" vertical="center"/>
    </xf>
    <xf numFmtId="0" fontId="52" fillId="2" borderId="57" xfId="0" applyFont="1" applyFill="1" applyBorder="1" applyAlignment="1">
      <alignment horizontal="left" vertical="center"/>
    </xf>
    <xf numFmtId="49" fontId="6" fillId="10" borderId="12" xfId="0" applyNumberFormat="1" applyFont="1" applyFill="1" applyBorder="1" applyAlignment="1">
      <alignment horizontal="center" vertical="center"/>
    </xf>
    <xf numFmtId="0" fontId="6" fillId="0" borderId="54" xfId="0" quotePrefix="1" applyFont="1" applyFill="1" applyBorder="1" applyAlignment="1">
      <alignment horizontal="center" vertical="center" shrinkToFit="1"/>
    </xf>
    <xf numFmtId="0" fontId="6" fillId="10" borderId="55" xfId="0" applyFont="1" applyFill="1" applyBorder="1" applyAlignment="1">
      <alignment horizontal="centerContinuous" vertical="center"/>
    </xf>
    <xf numFmtId="0" fontId="7" fillId="9" borderId="1" xfId="0" applyFont="1" applyFill="1" applyBorder="1" applyAlignment="1">
      <alignment vertical="center"/>
    </xf>
    <xf numFmtId="49" fontId="17" fillId="9" borderId="24" xfId="0" applyNumberFormat="1" applyFont="1" applyFill="1" applyBorder="1" applyAlignment="1">
      <alignment horizontal="center" vertical="center"/>
    </xf>
    <xf numFmtId="0" fontId="17" fillId="9" borderId="25" xfId="0" applyNumberFormat="1" applyFont="1" applyFill="1" applyBorder="1" applyAlignment="1">
      <alignment horizontal="center" vertical="center"/>
    </xf>
    <xf numFmtId="0" fontId="7" fillId="9" borderId="25" xfId="0" applyNumberFormat="1" applyFont="1" applyFill="1" applyBorder="1" applyAlignment="1">
      <alignment horizontal="center" vertical="center"/>
    </xf>
    <xf numFmtId="0" fontId="9" fillId="0" borderId="1" xfId="0" applyFont="1" applyFill="1" applyBorder="1" applyAlignment="1">
      <alignment vertical="center"/>
    </xf>
    <xf numFmtId="49" fontId="26" fillId="0" borderId="24" xfId="0" applyNumberFormat="1" applyFont="1" applyFill="1" applyBorder="1" applyAlignment="1">
      <alignment horizontal="center" vertical="center"/>
    </xf>
    <xf numFmtId="0" fontId="26"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50" fillId="0" borderId="48" xfId="0" applyFont="1" applyFill="1" applyBorder="1" applyAlignment="1">
      <alignment horizontal="center" vertical="center" shrinkToFit="1"/>
    </xf>
    <xf numFmtId="0" fontId="22" fillId="9" borderId="1" xfId="0" applyFont="1" applyFill="1" applyBorder="1" applyAlignment="1">
      <alignment vertical="center"/>
    </xf>
    <xf numFmtId="49" fontId="27" fillId="9" borderId="24" xfId="0" applyNumberFormat="1" applyFont="1" applyFill="1" applyBorder="1" applyAlignment="1">
      <alignment horizontal="center" vertical="center"/>
    </xf>
    <xf numFmtId="0" fontId="27" fillId="9" borderId="25" xfId="0" applyNumberFormat="1" applyFont="1" applyFill="1" applyBorder="1" applyAlignment="1">
      <alignment horizontal="center" vertical="center"/>
    </xf>
    <xf numFmtId="0" fontId="22" fillId="9" borderId="25"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5" xfId="0" applyNumberFormat="1" applyFont="1" applyBorder="1" applyAlignment="1">
      <alignment horizontal="center" vertical="center"/>
    </xf>
    <xf numFmtId="49" fontId="1" fillId="0" borderId="45" xfId="2" applyNumberFormat="1" applyFont="1" applyBorder="1" applyAlignment="1">
      <alignment horizontal="center" vertical="center"/>
    </xf>
    <xf numFmtId="0" fontId="1" fillId="0" borderId="45" xfId="0" applyFont="1" applyBorder="1" applyAlignment="1">
      <alignment horizontal="center" vertical="center" shrinkToFit="1"/>
    </xf>
    <xf numFmtId="164" fontId="4" fillId="0" borderId="45" xfId="0" applyNumberFormat="1" applyFont="1" applyBorder="1" applyAlignment="1">
      <alignment horizontal="center" vertical="center"/>
    </xf>
    <xf numFmtId="164" fontId="4" fillId="0" borderId="47" xfId="0" applyNumberFormat="1" applyFont="1" applyBorder="1" applyAlignment="1">
      <alignment horizontal="center" vertical="center"/>
    </xf>
    <xf numFmtId="1" fontId="45" fillId="12" borderId="47" xfId="0" applyNumberFormat="1" applyFont="1" applyFill="1" applyBorder="1" applyAlignment="1">
      <alignment horizontal="center" vertical="center"/>
    </xf>
    <xf numFmtId="0" fontId="3" fillId="0" borderId="34" xfId="0" applyFont="1" applyBorder="1" applyAlignment="1">
      <alignment horizontal="center" vertical="center"/>
    </xf>
    <xf numFmtId="0" fontId="1" fillId="0" borderId="114" xfId="0" applyFont="1" applyBorder="1" applyAlignment="1">
      <alignment horizontal="center" vertical="center"/>
    </xf>
    <xf numFmtId="0" fontId="1" fillId="0" borderId="90" xfId="0" applyFont="1" applyBorder="1" applyAlignment="1">
      <alignment horizontal="center" vertical="center"/>
    </xf>
    <xf numFmtId="0" fontId="1" fillId="0" borderId="90" xfId="0" applyNumberFormat="1" applyFont="1" applyBorder="1" applyAlignment="1">
      <alignment horizontal="center" vertical="center"/>
    </xf>
    <xf numFmtId="49" fontId="1" fillId="0" borderId="90" xfId="2" applyNumberFormat="1" applyFont="1" applyBorder="1" applyAlignment="1">
      <alignment horizontal="center" vertical="center"/>
    </xf>
    <xf numFmtId="0" fontId="1" fillId="0" borderId="90" xfId="0" applyFont="1" applyBorder="1" applyAlignment="1">
      <alignment horizontal="center" vertical="center" shrinkToFit="1"/>
    </xf>
    <xf numFmtId="164" fontId="4" fillId="0" borderId="90" xfId="0" applyNumberFormat="1" applyFont="1" applyBorder="1" applyAlignment="1">
      <alignment horizontal="center" vertical="center"/>
    </xf>
    <xf numFmtId="164" fontId="4" fillId="0" borderId="89" xfId="0" applyNumberFormat="1" applyFont="1" applyBorder="1" applyAlignment="1">
      <alignment horizontal="center" vertical="center"/>
    </xf>
    <xf numFmtId="1" fontId="45" fillId="12" borderId="89" xfId="0" applyNumberFormat="1" applyFont="1" applyFill="1" applyBorder="1" applyAlignment="1">
      <alignment horizontal="center" vertical="center"/>
    </xf>
    <xf numFmtId="0" fontId="3" fillId="0" borderId="115" xfId="0" applyFont="1" applyBorder="1" applyAlignment="1">
      <alignment horizontal="center" vertical="center"/>
    </xf>
    <xf numFmtId="164" fontId="1" fillId="0" borderId="54" xfId="0" applyNumberFormat="1" applyFont="1" applyBorder="1" applyAlignment="1">
      <alignment horizontal="center" vertical="center"/>
    </xf>
    <xf numFmtId="164" fontId="1" fillId="0" borderId="53" xfId="0" applyNumberFormat="1" applyFont="1" applyBorder="1" applyAlignment="1">
      <alignment horizontal="center" vertical="center"/>
    </xf>
    <xf numFmtId="1" fontId="1" fillId="15" borderId="99" xfId="0" applyNumberFormat="1" applyFont="1" applyFill="1" applyBorder="1" applyAlignment="1">
      <alignment horizontal="center" vertical="center"/>
    </xf>
    <xf numFmtId="1" fontId="1" fillId="15" borderId="66" xfId="0" applyNumberFormat="1" applyFont="1" applyFill="1" applyBorder="1" applyAlignment="1">
      <alignment horizontal="center" vertical="center"/>
    </xf>
    <xf numFmtId="1" fontId="4" fillId="15" borderId="89" xfId="0" applyNumberFormat="1" applyFont="1" applyFill="1" applyBorder="1" applyAlignment="1">
      <alignment horizontal="center" vertical="center"/>
    </xf>
    <xf numFmtId="1" fontId="4" fillId="15" borderId="47" xfId="0" applyNumberFormat="1" applyFont="1" applyFill="1" applyBorder="1" applyAlignment="1">
      <alignment horizontal="center" vertical="center"/>
    </xf>
    <xf numFmtId="1" fontId="1" fillId="15" borderId="71" xfId="0" applyNumberFormat="1" applyFont="1" applyFill="1" applyBorder="1" applyAlignment="1">
      <alignment horizontal="center" vertical="center"/>
    </xf>
    <xf numFmtId="1" fontId="6" fillId="15" borderId="24" xfId="0" applyNumberFormat="1" applyFont="1" applyFill="1" applyBorder="1" applyAlignment="1">
      <alignment horizontal="center" vertical="center" wrapText="1"/>
    </xf>
    <xf numFmtId="1" fontId="6" fillId="15" borderId="46" xfId="0" applyNumberFormat="1" applyFont="1" applyFill="1" applyBorder="1" applyAlignment="1">
      <alignment horizontal="center" vertical="center" wrapText="1"/>
    </xf>
    <xf numFmtId="49" fontId="6" fillId="15" borderId="25" xfId="0" applyNumberFormat="1" applyFont="1" applyFill="1" applyBorder="1" applyAlignment="1">
      <alignment horizontal="center" vertical="center"/>
    </xf>
    <xf numFmtId="49" fontId="6" fillId="16" borderId="25" xfId="0" applyNumberFormat="1" applyFont="1" applyFill="1" applyBorder="1" applyAlignment="1">
      <alignment horizontal="center" vertical="center"/>
    </xf>
    <xf numFmtId="49" fontId="6" fillId="15" borderId="47" xfId="0" applyNumberFormat="1" applyFont="1" applyFill="1" applyBorder="1" applyAlignment="1">
      <alignment horizontal="center" vertical="center"/>
    </xf>
    <xf numFmtId="0" fontId="6" fillId="15" borderId="77" xfId="0" applyNumberFormat="1" applyFont="1" applyFill="1" applyBorder="1" applyAlignment="1">
      <alignment horizontal="centerContinuous" vertical="center"/>
    </xf>
    <xf numFmtId="0" fontId="1" fillId="15" borderId="78" xfId="0" applyFont="1" applyFill="1" applyBorder="1" applyAlignment="1">
      <alignment horizontal="centerContinuous" vertical="center"/>
    </xf>
    <xf numFmtId="0" fontId="1" fillId="10" borderId="80" xfId="0" applyFont="1" applyFill="1" applyBorder="1" applyAlignment="1">
      <alignment horizontal="center" vertical="center" shrinkToFit="1"/>
    </xf>
    <xf numFmtId="0" fontId="4" fillId="10" borderId="81" xfId="0" applyFont="1" applyFill="1" applyBorder="1" applyAlignment="1">
      <alignment horizontal="center" vertical="center" shrinkToFit="1"/>
    </xf>
    <xf numFmtId="164" fontId="1" fillId="10" borderId="81" xfId="0" applyNumberFormat="1" applyFont="1" applyFill="1" applyBorder="1" applyAlignment="1">
      <alignment horizontal="center" vertical="center" shrinkToFit="1"/>
    </xf>
    <xf numFmtId="0" fontId="1" fillId="10" borderId="81" xfId="0" applyFont="1" applyFill="1" applyBorder="1" applyAlignment="1">
      <alignment horizontal="left" vertical="center"/>
    </xf>
    <xf numFmtId="0" fontId="4" fillId="10" borderId="82" xfId="0" applyFont="1" applyFill="1" applyBorder="1" applyAlignment="1">
      <alignment horizontal="left" vertical="center" shrinkToFit="1"/>
    </xf>
    <xf numFmtId="1" fontId="1" fillId="0" borderId="83" xfId="0" applyNumberFormat="1" applyFont="1" applyBorder="1" applyAlignment="1">
      <alignment horizontal="center" vertical="center" shrinkToFit="1"/>
    </xf>
    <xf numFmtId="1" fontId="1" fillId="10" borderId="83" xfId="0" applyNumberFormat="1" applyFont="1" applyFill="1" applyBorder="1" applyAlignment="1">
      <alignment horizontal="center" vertical="center" shrinkToFit="1"/>
    </xf>
    <xf numFmtId="1" fontId="4" fillId="0" borderId="83" xfId="0" applyNumberFormat="1" applyFont="1" applyBorder="1" applyAlignment="1">
      <alignment horizontal="center" vertical="center" shrinkToFit="1"/>
    </xf>
    <xf numFmtId="1" fontId="1" fillId="0" borderId="48" xfId="0" applyNumberFormat="1" applyFont="1" applyBorder="1" applyAlignment="1">
      <alignment horizontal="center" vertical="center" shrinkToFit="1"/>
    </xf>
    <xf numFmtId="1" fontId="2" fillId="0" borderId="0" xfId="0" applyNumberFormat="1" applyFont="1" applyBorder="1" applyAlignment="1">
      <alignment horizontal="centerContinuous" vertical="center" shrinkToFit="1"/>
    </xf>
    <xf numFmtId="1" fontId="21" fillId="3" borderId="30" xfId="0" applyNumberFormat="1" applyFont="1" applyFill="1" applyBorder="1" applyAlignment="1">
      <alignment horizontal="center" vertical="center"/>
    </xf>
    <xf numFmtId="1" fontId="4" fillId="0" borderId="53" xfId="0" applyNumberFormat="1" applyFont="1" applyBorder="1" applyAlignment="1">
      <alignment horizontal="center" vertical="center" shrinkToFit="1"/>
    </xf>
    <xf numFmtId="1" fontId="1" fillId="0" borderId="35" xfId="0" applyNumberFormat="1" applyFont="1" applyBorder="1" applyAlignment="1">
      <alignment horizontal="center" vertical="center" shrinkToFit="1"/>
    </xf>
    <xf numFmtId="1" fontId="4" fillId="0" borderId="0" xfId="0" applyNumberFormat="1" applyFont="1" applyBorder="1" applyAlignment="1">
      <alignment vertical="center"/>
    </xf>
    <xf numFmtId="1" fontId="1" fillId="0" borderId="0" xfId="0" applyNumberFormat="1" applyFont="1" applyBorder="1" applyAlignment="1">
      <alignment horizontal="center" vertical="center"/>
    </xf>
    <xf numFmtId="1" fontId="4" fillId="0" borderId="0" xfId="0" applyNumberFormat="1" applyFont="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95249</xdr:rowOff>
    </xdr:from>
    <xdr:to>
      <xdr:col>6</xdr:col>
      <xdr:colOff>1190625</xdr:colOff>
      <xdr:row>20</xdr:row>
      <xdr:rowOff>133349</xdr:rowOff>
    </xdr:to>
    <xdr:sp macro="" textlink="">
      <xdr:nvSpPr>
        <xdr:cNvPr id="1084" name="Text Box 60"/>
        <xdr:cNvSpPr txBox="1">
          <a:spLocks noChangeArrowheads="1"/>
        </xdr:cNvSpPr>
      </xdr:nvSpPr>
      <xdr:spPr bwMode="auto">
        <a:xfrm>
          <a:off x="104775" y="3143249"/>
          <a:ext cx="6829425" cy="151447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2</xdr:col>
      <xdr:colOff>466725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showGridLines="0" tabSelected="1" zoomScaleNormal="100" workbookViewId="0"/>
  </sheetViews>
  <sheetFormatPr defaultColWidth="13" defaultRowHeight="15.75"/>
  <cols>
    <col min="1" max="1" width="22.625" style="69" customWidth="1"/>
    <col min="2" max="2" width="11" style="70" customWidth="1"/>
    <col min="3" max="3" width="6.375" style="70" customWidth="1"/>
    <col min="4" max="4" width="13.75" style="69" bestFit="1" customWidth="1"/>
    <col min="5" max="5" width="9.125" style="70" bestFit="1" customWidth="1"/>
    <col min="6" max="6" width="14.75" style="69" customWidth="1"/>
    <col min="7" max="7" width="17.125" style="70" customWidth="1"/>
    <col min="8" max="16384" width="13" style="21"/>
  </cols>
  <sheetData>
    <row r="1" spans="1:7" ht="29.25" thickTop="1" thickBot="1">
      <c r="A1" s="334" t="s">
        <v>115</v>
      </c>
      <c r="B1" s="335" t="s">
        <v>120</v>
      </c>
      <c r="C1" s="17"/>
      <c r="D1" s="18"/>
      <c r="E1" s="19"/>
      <c r="F1" s="18"/>
      <c r="G1" s="20" t="s">
        <v>116</v>
      </c>
    </row>
    <row r="2" spans="1:7" ht="17.25" thickTop="1">
      <c r="A2" s="22" t="s">
        <v>0</v>
      </c>
      <c r="B2" s="23" t="s">
        <v>124</v>
      </c>
      <c r="C2" s="23"/>
      <c r="D2" s="24" t="s">
        <v>1</v>
      </c>
      <c r="E2" s="25" t="s">
        <v>117</v>
      </c>
      <c r="F2" s="26"/>
      <c r="G2" s="27"/>
    </row>
    <row r="3" spans="1:7" ht="16.5">
      <c r="A3" s="22" t="s">
        <v>66</v>
      </c>
      <c r="B3" s="23" t="s">
        <v>138</v>
      </c>
      <c r="C3" s="23"/>
      <c r="D3" s="24" t="s">
        <v>67</v>
      </c>
      <c r="E3" s="25">
        <v>1</v>
      </c>
      <c r="F3" s="24"/>
      <c r="G3" s="27"/>
    </row>
    <row r="4" spans="1:7" ht="17.25" thickBot="1">
      <c r="A4" s="22" t="s">
        <v>68</v>
      </c>
      <c r="B4" s="23" t="s">
        <v>141</v>
      </c>
      <c r="C4" s="23"/>
      <c r="D4" s="24" t="s">
        <v>139</v>
      </c>
      <c r="E4" s="25" t="s">
        <v>140</v>
      </c>
      <c r="F4" s="24"/>
      <c r="G4" s="27"/>
    </row>
    <row r="5" spans="1:7" ht="17.25" thickTop="1">
      <c r="A5" s="28" t="s">
        <v>92</v>
      </c>
      <c r="B5" s="382">
        <f>0-2</f>
        <v>-2</v>
      </c>
      <c r="C5" s="383"/>
      <c r="D5" s="29" t="s">
        <v>78</v>
      </c>
      <c r="E5" s="30" t="s">
        <v>118</v>
      </c>
      <c r="F5" s="31"/>
      <c r="G5" s="27"/>
    </row>
    <row r="6" spans="1:7" ht="17.25" thickBot="1">
      <c r="A6" s="32" t="s">
        <v>110</v>
      </c>
      <c r="B6" s="33">
        <f>C8</f>
        <v>-4</v>
      </c>
      <c r="C6" s="34"/>
      <c r="D6" s="35" t="s">
        <v>101</v>
      </c>
      <c r="E6" s="36" t="s">
        <v>118</v>
      </c>
      <c r="F6" s="31"/>
      <c r="G6" s="27"/>
    </row>
    <row r="7" spans="1:7" ht="17.25" thickTop="1">
      <c r="A7" s="37" t="s">
        <v>2</v>
      </c>
      <c r="B7" s="332">
        <v>1</v>
      </c>
      <c r="C7" s="38">
        <f t="shared" ref="C7:C12" si="0">IF(B7&gt;9.9,CONCATENATE("+",ROUNDDOWN((B7-10)/2,0)),ROUNDUP((B7-10)/2,0))</f>
        <v>-5</v>
      </c>
      <c r="D7" s="39" t="s">
        <v>76</v>
      </c>
      <c r="E7" s="40" t="s">
        <v>121</v>
      </c>
      <c r="F7" s="31"/>
      <c r="G7" s="27"/>
    </row>
    <row r="8" spans="1:7" ht="16.5">
      <c r="A8" s="41" t="s">
        <v>3</v>
      </c>
      <c r="B8" s="333">
        <v>2</v>
      </c>
      <c r="C8" s="42">
        <f t="shared" si="0"/>
        <v>-4</v>
      </c>
      <c r="D8" s="43" t="s">
        <v>77</v>
      </c>
      <c r="E8" s="44">
        <f>SUM(Martial!G4:G16)+SUM(Equipment!C3:C10)</f>
        <v>0.25</v>
      </c>
      <c r="F8" s="31"/>
      <c r="G8" s="27"/>
    </row>
    <row r="9" spans="1:7" ht="16.5">
      <c r="A9" s="45" t="s">
        <v>13</v>
      </c>
      <c r="B9" s="46">
        <v>2</v>
      </c>
      <c r="C9" s="47">
        <f t="shared" si="0"/>
        <v>-4</v>
      </c>
      <c r="D9" s="43" t="s">
        <v>15</v>
      </c>
      <c r="E9" s="48">
        <f>ROUNDUP(((E3*10)*0.75)+(E3*C9),0)</f>
        <v>4</v>
      </c>
      <c r="F9" s="31"/>
      <c r="G9" s="27"/>
    </row>
    <row r="10" spans="1:7" ht="16.5">
      <c r="A10" s="49" t="s">
        <v>14</v>
      </c>
      <c r="B10" s="46">
        <v>3</v>
      </c>
      <c r="C10" s="42">
        <f t="shared" si="0"/>
        <v>-4</v>
      </c>
      <c r="D10" s="50" t="s">
        <v>94</v>
      </c>
      <c r="E10" s="328">
        <f>10+C8+2</f>
        <v>8</v>
      </c>
      <c r="F10" s="22"/>
      <c r="G10" s="27"/>
    </row>
    <row r="11" spans="1:7" ht="16.5">
      <c r="A11" s="51" t="s">
        <v>16</v>
      </c>
      <c r="B11" s="46">
        <v>3</v>
      </c>
      <c r="C11" s="42">
        <f t="shared" si="0"/>
        <v>-4</v>
      </c>
      <c r="D11" s="50" t="s">
        <v>65</v>
      </c>
      <c r="E11" s="328">
        <f>E10+SUM(Martial!B12:B13)</f>
        <v>9</v>
      </c>
      <c r="F11" s="31"/>
      <c r="G11" s="27"/>
    </row>
    <row r="12" spans="1:7" ht="17.25" thickBot="1">
      <c r="A12" s="52" t="s">
        <v>12</v>
      </c>
      <c r="B12" s="53">
        <v>18</v>
      </c>
      <c r="C12" s="54" t="str">
        <f t="shared" si="0"/>
        <v>+4</v>
      </c>
      <c r="D12" s="55" t="s">
        <v>102</v>
      </c>
      <c r="E12" s="336">
        <f>E11-C8</f>
        <v>13</v>
      </c>
      <c r="F12" s="31"/>
      <c r="G12" s="27"/>
    </row>
    <row r="13" spans="1:7" ht="24.75" thickTop="1" thickBot="1">
      <c r="A13" s="56" t="s">
        <v>26</v>
      </c>
      <c r="B13" s="57"/>
      <c r="C13" s="57"/>
      <c r="D13" s="58"/>
      <c r="E13" s="58"/>
      <c r="F13" s="58"/>
      <c r="G13" s="59"/>
    </row>
    <row r="14" spans="1:7" s="8" customFormat="1" ht="17.25" thickTop="1">
      <c r="A14" s="60"/>
      <c r="B14" s="61"/>
      <c r="C14" s="61"/>
      <c r="D14" s="61"/>
      <c r="E14" s="61"/>
      <c r="F14" s="61"/>
      <c r="G14" s="62"/>
    </row>
    <row r="15" spans="1:7" s="8" customFormat="1" ht="16.5">
      <c r="A15" s="63"/>
      <c r="B15" s="64"/>
      <c r="C15" s="64"/>
      <c r="D15" s="64"/>
      <c r="E15" s="64"/>
      <c r="F15" s="64"/>
      <c r="G15" s="65"/>
    </row>
    <row r="16" spans="1:7" s="8" customFormat="1" ht="16.5">
      <c r="A16" s="63"/>
      <c r="B16" s="64"/>
      <c r="C16" s="64"/>
      <c r="D16" s="64"/>
      <c r="E16" s="64"/>
      <c r="F16" s="64"/>
      <c r="G16" s="65"/>
    </row>
    <row r="17" spans="1:7" s="8" customFormat="1" ht="16.5">
      <c r="A17" s="63"/>
      <c r="B17" s="64"/>
      <c r="C17" s="64"/>
      <c r="D17" s="64"/>
      <c r="E17" s="64"/>
      <c r="F17" s="64"/>
      <c r="G17" s="65"/>
    </row>
    <row r="18" spans="1:7" s="8" customFormat="1" ht="16.5">
      <c r="A18" s="63"/>
      <c r="B18" s="64"/>
      <c r="C18" s="64"/>
      <c r="D18" s="64"/>
      <c r="E18" s="64"/>
      <c r="F18" s="64"/>
      <c r="G18" s="65"/>
    </row>
    <row r="19" spans="1:7" s="8" customFormat="1" ht="16.5">
      <c r="A19" s="63"/>
      <c r="B19" s="64"/>
      <c r="C19" s="64"/>
      <c r="D19" s="64"/>
      <c r="E19" s="64"/>
      <c r="F19" s="64"/>
      <c r="G19" s="65"/>
    </row>
    <row r="20" spans="1:7" s="8" customFormat="1" ht="16.5">
      <c r="A20" s="63"/>
      <c r="B20" s="64"/>
      <c r="C20" s="64"/>
      <c r="D20" s="64"/>
      <c r="E20" s="64"/>
      <c r="F20" s="64"/>
      <c r="G20" s="65"/>
    </row>
    <row r="21" spans="1:7" ht="17.25" thickBot="1">
      <c r="A21" s="66"/>
      <c r="B21" s="67"/>
      <c r="C21" s="67"/>
      <c r="D21" s="67"/>
      <c r="E21" s="67"/>
      <c r="F21" s="67"/>
      <c r="G21" s="68"/>
    </row>
    <row r="22" spans="1:7" ht="16.5" thickTop="1"/>
  </sheetData>
  <phoneticPr fontId="0" type="noConversion"/>
  <conditionalFormatting sqref="E8">
    <cfRule type="cellIs" dxfId="12" priority="4" stopIfTrue="1" operator="greaterThan">
      <formula>116</formula>
    </cfRule>
    <cfRule type="cellIs" dxfId="1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75"/>
  <cols>
    <col min="1" max="1" width="21.75" style="69" bestFit="1" customWidth="1"/>
    <col min="2" max="2" width="5.875" style="69" bestFit="1" customWidth="1"/>
    <col min="3" max="3" width="7.625" style="70" hidden="1" customWidth="1"/>
    <col min="4" max="4" width="5.875" style="70" hidden="1" customWidth="1"/>
    <col min="5" max="5" width="9.25" style="70" bestFit="1" customWidth="1"/>
    <col min="6" max="6" width="6.75" style="70" bestFit="1" customWidth="1"/>
    <col min="7" max="7" width="6" style="179" bestFit="1" customWidth="1"/>
    <col min="8" max="8" width="5.25" style="179" bestFit="1" customWidth="1"/>
    <col min="9" max="9" width="6.875" style="179" bestFit="1" customWidth="1"/>
    <col min="10" max="10" width="41.5" style="69" customWidth="1"/>
    <col min="11" max="16384" width="13" style="21"/>
  </cols>
  <sheetData>
    <row r="1" spans="1:10" ht="27" thickBot="1">
      <c r="A1" s="71" t="s">
        <v>11</v>
      </c>
      <c r="B1" s="72"/>
      <c r="C1" s="72"/>
      <c r="D1" s="72"/>
      <c r="E1" s="72"/>
      <c r="F1" s="72"/>
      <c r="G1" s="73"/>
      <c r="H1" s="73"/>
      <c r="I1" s="73"/>
      <c r="J1" s="72"/>
    </row>
    <row r="2" spans="1:10" s="8" customFormat="1" ht="33.75" thickBot="1">
      <c r="A2" s="1" t="s">
        <v>100</v>
      </c>
      <c r="B2" s="2" t="s">
        <v>31</v>
      </c>
      <c r="C2" s="2" t="s">
        <v>38</v>
      </c>
      <c r="D2" s="2" t="s">
        <v>30</v>
      </c>
      <c r="E2" s="3" t="s">
        <v>63</v>
      </c>
      <c r="F2" s="3" t="s">
        <v>39</v>
      </c>
      <c r="G2" s="4" t="s">
        <v>69</v>
      </c>
      <c r="H2" s="5" t="s">
        <v>99</v>
      </c>
      <c r="I2" s="6" t="s">
        <v>85</v>
      </c>
      <c r="J2" s="7" t="s">
        <v>83</v>
      </c>
    </row>
    <row r="3" spans="1:10" s="8" customFormat="1" ht="16.5">
      <c r="A3" s="74" t="s">
        <v>71</v>
      </c>
      <c r="B3" s="75">
        <v>2</v>
      </c>
      <c r="C3" s="76" t="s">
        <v>33</v>
      </c>
      <c r="D3" s="76">
        <f>IF(C3="Str",'Personal File'!$C$7,IF(C3="Dex",'Personal File'!$C$8,IF(C3="Con",'Personal File'!$C$9,IF(C3="Int",'Personal File'!$C$10,IF(C3="Wis",'Personal File'!$C$11,IF(C3="Cha",'Personal File'!$C$12))))))</f>
        <v>-4</v>
      </c>
      <c r="E3" s="77" t="str">
        <f t="shared" ref="E3:E5" si="0">CONCATENATE(C3," (",D3,")")</f>
        <v>Con (-4)</v>
      </c>
      <c r="F3" s="78">
        <v>0</v>
      </c>
      <c r="G3" s="79">
        <f t="shared" ref="G3:G42" si="1">B3+D3+F3</f>
        <v>-2</v>
      </c>
      <c r="H3" s="80">
        <f t="shared" ref="H3:H5" ca="1" si="2">RANDBETWEEN(1,20)</f>
        <v>13</v>
      </c>
      <c r="I3" s="377">
        <f t="shared" ref="I3:I42" ca="1" si="3">SUM(G3:H3)-2</f>
        <v>9</v>
      </c>
      <c r="J3" s="81" t="s">
        <v>163</v>
      </c>
    </row>
    <row r="4" spans="1:10" s="8" customFormat="1" ht="16.5">
      <c r="A4" s="82" t="s">
        <v>72</v>
      </c>
      <c r="B4" s="75">
        <v>0</v>
      </c>
      <c r="C4" s="76" t="s">
        <v>36</v>
      </c>
      <c r="D4" s="76">
        <f>IF(C4="Str",'Personal File'!$C$7,IF(C4="Dex",'Personal File'!$C$8,IF(C4="Con",'Personal File'!$C$9,IF(C4="Int",'Personal File'!$C$10,IF(C4="Wis",'Personal File'!$C$11,IF(C4="Cha",'Personal File'!$C$12))))))</f>
        <v>-4</v>
      </c>
      <c r="E4" s="83" t="str">
        <f t="shared" si="0"/>
        <v>Dex (-4)</v>
      </c>
      <c r="F4" s="98" t="s">
        <v>64</v>
      </c>
      <c r="G4" s="79">
        <f t="shared" si="1"/>
        <v>-4</v>
      </c>
      <c r="H4" s="80">
        <f t="shared" ca="1" si="2"/>
        <v>3</v>
      </c>
      <c r="I4" s="377">
        <f t="shared" ca="1" si="3"/>
        <v>-3</v>
      </c>
      <c r="J4" s="81" t="s">
        <v>164</v>
      </c>
    </row>
    <row r="5" spans="1:10" s="8" customFormat="1" ht="16.5">
      <c r="A5" s="84" t="s">
        <v>73</v>
      </c>
      <c r="B5" s="85">
        <v>2</v>
      </c>
      <c r="C5" s="86" t="s">
        <v>35</v>
      </c>
      <c r="D5" s="86">
        <f>IF(C5="Str",'Personal File'!$C$7,IF(C5="Dex",'Personal File'!$C$8,IF(C5="Con",'Personal File'!$C$9,IF(C5="Int",'Personal File'!$C$10,IF(C5="Wis",'Personal File'!$C$11,IF(C5="Cha",'Personal File'!$C$12))))))</f>
        <v>-4</v>
      </c>
      <c r="E5" s="87" t="str">
        <f t="shared" si="0"/>
        <v>Wis (-4)</v>
      </c>
      <c r="F5" s="88">
        <v>0</v>
      </c>
      <c r="G5" s="89">
        <f t="shared" si="1"/>
        <v>-2</v>
      </c>
      <c r="H5" s="90">
        <f t="shared" ca="1" si="2"/>
        <v>20</v>
      </c>
      <c r="I5" s="378">
        <f t="shared" ca="1" si="3"/>
        <v>16</v>
      </c>
      <c r="J5" s="91" t="s">
        <v>165</v>
      </c>
    </row>
    <row r="6" spans="1:10" s="100" customFormat="1" ht="16.5">
      <c r="A6" s="92" t="s">
        <v>40</v>
      </c>
      <c r="B6" s="93">
        <v>0</v>
      </c>
      <c r="C6" s="94" t="s">
        <v>34</v>
      </c>
      <c r="D6" s="95">
        <f>IF(C6="Str",'Personal File'!$C$7,IF(C6="Dex",'Personal File'!$C$8,IF(C6="Con",'Personal File'!$C$9,IF(C6="Int",'Personal File'!$C$10,IF(C6="Wis",'Personal File'!$C$11,IF(C6="Cha",'Personal File'!$C$12))))))</f>
        <v>-4</v>
      </c>
      <c r="E6" s="96" t="str">
        <f t="shared" ref="E6:E42" si="4">CONCATENATE(C6," (",D6,")")</f>
        <v>Int (-4)</v>
      </c>
      <c r="F6" s="97" t="s">
        <v>64</v>
      </c>
      <c r="G6" s="98">
        <f t="shared" si="1"/>
        <v>-4</v>
      </c>
      <c r="H6" s="80">
        <f ca="1">RANDBETWEEN(1,20)</f>
        <v>15</v>
      </c>
      <c r="I6" s="379">
        <f t="shared" ca="1" si="3"/>
        <v>9</v>
      </c>
      <c r="J6" s="99"/>
    </row>
    <row r="7" spans="1:10" s="104" customFormat="1" ht="16.5">
      <c r="A7" s="101" t="s">
        <v>41</v>
      </c>
      <c r="B7" s="93">
        <v>0</v>
      </c>
      <c r="C7" s="102" t="s">
        <v>36</v>
      </c>
      <c r="D7" s="103">
        <f>IF(C7="Str",'Personal File'!$C$7,IF(C7="Dex",'Personal File'!$C$8,IF(C7="Con",'Personal File'!$C$9,IF(C7="Int",'Personal File'!$C$10,IF(C7="Wis",'Personal File'!$C$11,IF(C7="Cha",'Personal File'!$C$12))))))</f>
        <v>-4</v>
      </c>
      <c r="E7" s="83" t="str">
        <f t="shared" si="4"/>
        <v>Dex (-4)</v>
      </c>
      <c r="F7" s="98" t="s">
        <v>64</v>
      </c>
      <c r="G7" s="98">
        <f t="shared" si="1"/>
        <v>-4</v>
      </c>
      <c r="H7" s="80">
        <f ca="1">RANDBETWEEN(1,20)</f>
        <v>10</v>
      </c>
      <c r="I7" s="379">
        <f t="shared" ca="1" si="3"/>
        <v>4</v>
      </c>
      <c r="J7" s="99"/>
    </row>
    <row r="8" spans="1:10" s="109" customFormat="1" ht="16.5">
      <c r="A8" s="105" t="s">
        <v>42</v>
      </c>
      <c r="B8" s="93">
        <v>0</v>
      </c>
      <c r="C8" s="106" t="s">
        <v>32</v>
      </c>
      <c r="D8" s="107" t="str">
        <f>IF(C8="Str",'Personal File'!$C$7,IF(C8="Dex",'Personal File'!$C$8,IF(C8="Con",'Personal File'!$C$9,IF(C8="Int",'Personal File'!$C$10,IF(C8="Wis",'Personal File'!$C$11,IF(C8="Cha",'Personal File'!$C$12))))))</f>
        <v>+4</v>
      </c>
      <c r="E8" s="108" t="str">
        <f t="shared" si="4"/>
        <v>Cha (+4)</v>
      </c>
      <c r="F8" s="98" t="s">
        <v>64</v>
      </c>
      <c r="G8" s="98">
        <f t="shared" si="1"/>
        <v>4</v>
      </c>
      <c r="H8" s="80">
        <f t="shared" ref="H8:H42" ca="1" si="5">RANDBETWEEN(1,20)</f>
        <v>7</v>
      </c>
      <c r="I8" s="379">
        <f t="shared" ca="1" si="3"/>
        <v>9</v>
      </c>
      <c r="J8" s="99"/>
    </row>
    <row r="9" spans="1:10" s="114" customFormat="1" ht="16.5">
      <c r="A9" s="339" t="s">
        <v>43</v>
      </c>
      <c r="B9" s="131">
        <v>4</v>
      </c>
      <c r="C9" s="340" t="s">
        <v>37</v>
      </c>
      <c r="D9" s="341">
        <f>IF(C9="Str",'Personal File'!$C$7,IF(C9="Dex",'Personal File'!$C$8,IF(C9="Con",'Personal File'!$C$9,IF(C9="Int",'Personal File'!$C$10,IF(C9="Wis",'Personal File'!$C$11,IF(C9="Cha",'Personal File'!$C$12))))))</f>
        <v>-5</v>
      </c>
      <c r="E9" s="342" t="str">
        <f t="shared" si="4"/>
        <v>Str (-5)</v>
      </c>
      <c r="F9" s="132" t="s">
        <v>64</v>
      </c>
      <c r="G9" s="132">
        <f t="shared" si="1"/>
        <v>-1</v>
      </c>
      <c r="H9" s="80">
        <f t="shared" ca="1" si="5"/>
        <v>12</v>
      </c>
      <c r="I9" s="379">
        <f t="shared" ca="1" si="3"/>
        <v>9</v>
      </c>
      <c r="J9" s="133"/>
    </row>
    <row r="10" spans="1:10" s="114" customFormat="1" ht="16.5">
      <c r="A10" s="343" t="s">
        <v>17</v>
      </c>
      <c r="B10" s="93">
        <v>0</v>
      </c>
      <c r="C10" s="344" t="s">
        <v>33</v>
      </c>
      <c r="D10" s="345">
        <f>IF(C10="Str",'Personal File'!$C$7,IF(C10="Dex",'Personal File'!$C$8,IF(C10="Con",'Personal File'!$C$9,IF(C10="Int",'Personal File'!$C$10,IF(C10="Wis",'Personal File'!$C$11,IF(C10="Cha",'Personal File'!$C$12))))))</f>
        <v>-4</v>
      </c>
      <c r="E10" s="346" t="str">
        <f t="shared" si="4"/>
        <v>Con (-4)</v>
      </c>
      <c r="F10" s="98" t="s">
        <v>64</v>
      </c>
      <c r="G10" s="98">
        <f t="shared" si="1"/>
        <v>-4</v>
      </c>
      <c r="H10" s="80">
        <f t="shared" ca="1" si="5"/>
        <v>6</v>
      </c>
      <c r="I10" s="379">
        <f t="shared" ca="1" si="3"/>
        <v>0</v>
      </c>
      <c r="J10" s="99"/>
    </row>
    <row r="11" spans="1:10" s="100" customFormat="1" ht="16.5">
      <c r="A11" s="92" t="s">
        <v>91</v>
      </c>
      <c r="B11" s="93">
        <v>0</v>
      </c>
      <c r="C11" s="94" t="s">
        <v>34</v>
      </c>
      <c r="D11" s="95">
        <f>IF(C11="Str",'Personal File'!$C$7,IF(C11="Dex",'Personal File'!$C$8,IF(C11="Con",'Personal File'!$C$9,IF(C11="Int",'Personal File'!$C$10,IF(C11="Wis",'Personal File'!$C$11,IF(C11="Cha",'Personal File'!$C$12))))))</f>
        <v>-4</v>
      </c>
      <c r="E11" s="96" t="str">
        <f t="shared" si="4"/>
        <v>Int (-4)</v>
      </c>
      <c r="F11" s="98" t="s">
        <v>64</v>
      </c>
      <c r="G11" s="98">
        <f t="shared" si="1"/>
        <v>-4</v>
      </c>
      <c r="H11" s="80">
        <f t="shared" ca="1" si="5"/>
        <v>1</v>
      </c>
      <c r="I11" s="379">
        <f t="shared" ca="1" si="3"/>
        <v>-5</v>
      </c>
      <c r="J11" s="99"/>
    </row>
    <row r="12" spans="1:10" s="122" customFormat="1" ht="16.5">
      <c r="A12" s="115" t="s">
        <v>44</v>
      </c>
      <c r="B12" s="116">
        <v>0</v>
      </c>
      <c r="C12" s="117" t="s">
        <v>34</v>
      </c>
      <c r="D12" s="118">
        <f>IF(C12="Str",'Personal File'!$C$7,IF(C12="Dex",'Personal File'!$C$8,IF(C12="Con",'Personal File'!$C$9,IF(C12="Int",'Personal File'!$C$10,IF(C12="Wis",'Personal File'!$C$11,IF(C12="Cha",'Personal File'!$C$12))))))</f>
        <v>-4</v>
      </c>
      <c r="E12" s="119" t="str">
        <f t="shared" si="4"/>
        <v>Int (-4)</v>
      </c>
      <c r="F12" s="120" t="s">
        <v>64</v>
      </c>
      <c r="G12" s="120">
        <f t="shared" si="1"/>
        <v>-4</v>
      </c>
      <c r="H12" s="80">
        <f t="shared" ca="1" si="5"/>
        <v>3</v>
      </c>
      <c r="I12" s="380">
        <f t="shared" ca="1" si="3"/>
        <v>-3</v>
      </c>
      <c r="J12" s="121"/>
    </row>
    <row r="13" spans="1:10" s="104" customFormat="1" ht="16.5">
      <c r="A13" s="105" t="s">
        <v>45</v>
      </c>
      <c r="B13" s="93">
        <v>0</v>
      </c>
      <c r="C13" s="106" t="s">
        <v>32</v>
      </c>
      <c r="D13" s="107" t="str">
        <f>IF(C13="Str",'Personal File'!$C$7,IF(C13="Dex",'Personal File'!$C$8,IF(C13="Con",'Personal File'!$C$9,IF(C13="Int",'Personal File'!$C$10,IF(C13="Wis",'Personal File'!$C$11,IF(C13="Cha",'Personal File'!$C$12))))))</f>
        <v>+4</v>
      </c>
      <c r="E13" s="108" t="str">
        <f t="shared" si="4"/>
        <v>Cha (+4)</v>
      </c>
      <c r="F13" s="98" t="s">
        <v>64</v>
      </c>
      <c r="G13" s="98">
        <f t="shared" si="1"/>
        <v>4</v>
      </c>
      <c r="H13" s="80">
        <f t="shared" ca="1" si="5"/>
        <v>20</v>
      </c>
      <c r="I13" s="379">
        <f t="shared" ca="1" si="3"/>
        <v>22</v>
      </c>
      <c r="J13" s="123"/>
    </row>
    <row r="14" spans="1:10" s="104" customFormat="1" ht="16.5">
      <c r="A14" s="115" t="s">
        <v>46</v>
      </c>
      <c r="B14" s="116">
        <v>0</v>
      </c>
      <c r="C14" s="117" t="s">
        <v>34</v>
      </c>
      <c r="D14" s="118">
        <f>IF(C14="Str",'Personal File'!$C$7,IF(C14="Dex",'Personal File'!$C$8,IF(C14="Con",'Personal File'!$C$9,IF(C14="Int",'Personal File'!$C$10,IF(C14="Wis",'Personal File'!$C$11,IF(C14="Cha",'Personal File'!$C$12))))))</f>
        <v>-4</v>
      </c>
      <c r="E14" s="119" t="str">
        <f t="shared" si="4"/>
        <v>Int (-4)</v>
      </c>
      <c r="F14" s="120" t="s">
        <v>64</v>
      </c>
      <c r="G14" s="120">
        <f t="shared" si="1"/>
        <v>-4</v>
      </c>
      <c r="H14" s="80">
        <f t="shared" ca="1" si="5"/>
        <v>4</v>
      </c>
      <c r="I14" s="380">
        <f t="shared" ca="1" si="3"/>
        <v>-2</v>
      </c>
      <c r="J14" s="121"/>
    </row>
    <row r="15" spans="1:10" s="104" customFormat="1" ht="16.5">
      <c r="A15" s="105" t="s">
        <v>47</v>
      </c>
      <c r="B15" s="93">
        <v>0</v>
      </c>
      <c r="C15" s="106" t="s">
        <v>32</v>
      </c>
      <c r="D15" s="107" t="str">
        <f>IF(C15="Str",'Personal File'!$C$7,IF(C15="Dex",'Personal File'!$C$8,IF(C15="Con",'Personal File'!$C$9,IF(C15="Int",'Personal File'!$C$10,IF(C15="Wis",'Personal File'!$C$11,IF(C15="Cha",'Personal File'!$C$12))))))</f>
        <v>+4</v>
      </c>
      <c r="E15" s="108" t="str">
        <f t="shared" si="4"/>
        <v>Cha (+4)</v>
      </c>
      <c r="F15" s="98" t="s">
        <v>64</v>
      </c>
      <c r="G15" s="98">
        <f t="shared" si="1"/>
        <v>4</v>
      </c>
      <c r="H15" s="80">
        <f t="shared" ca="1" si="5"/>
        <v>6</v>
      </c>
      <c r="I15" s="379">
        <f t="shared" ca="1" si="3"/>
        <v>8</v>
      </c>
      <c r="J15" s="99"/>
    </row>
    <row r="16" spans="1:10" s="104" customFormat="1" ht="16.5">
      <c r="A16" s="101" t="s">
        <v>48</v>
      </c>
      <c r="B16" s="93">
        <v>0</v>
      </c>
      <c r="C16" s="102" t="s">
        <v>36</v>
      </c>
      <c r="D16" s="103">
        <f>IF(C16="Str",'Personal File'!$C$7,IF(C16="Dex",'Personal File'!$C$8,IF(C16="Con",'Personal File'!$C$9,IF(C16="Int",'Personal File'!$C$10,IF(C16="Wis",'Personal File'!$C$11,IF(C16="Cha",'Personal File'!$C$12))))))</f>
        <v>-4</v>
      </c>
      <c r="E16" s="83" t="str">
        <f t="shared" si="4"/>
        <v>Dex (-4)</v>
      </c>
      <c r="F16" s="98" t="s">
        <v>64</v>
      </c>
      <c r="G16" s="98">
        <f t="shared" si="1"/>
        <v>-4</v>
      </c>
      <c r="H16" s="80">
        <f t="shared" ca="1" si="5"/>
        <v>7</v>
      </c>
      <c r="I16" s="379">
        <f t="shared" ca="1" si="3"/>
        <v>1</v>
      </c>
      <c r="J16" s="99"/>
    </row>
    <row r="17" spans="1:10" s="104" customFormat="1" ht="16.5">
      <c r="A17" s="124" t="s">
        <v>49</v>
      </c>
      <c r="B17" s="125">
        <v>0</v>
      </c>
      <c r="C17" s="126" t="s">
        <v>34</v>
      </c>
      <c r="D17" s="127">
        <f>IF(C17="Str",'Personal File'!$C$7,IF(C17="Dex",'Personal File'!$C$8,IF(C17="Con",'Personal File'!$C$9,IF(C17="Int",'Personal File'!$C$10,IF(C17="Wis",'Personal File'!$C$11,IF(C17="Cha",'Personal File'!$C$12))))))</f>
        <v>-4</v>
      </c>
      <c r="E17" s="128" t="str">
        <f t="shared" si="4"/>
        <v>Int (-4)</v>
      </c>
      <c r="F17" s="129" t="s">
        <v>64</v>
      </c>
      <c r="G17" s="129">
        <f t="shared" si="1"/>
        <v>-4</v>
      </c>
      <c r="H17" s="80">
        <f t="shared" ca="1" si="5"/>
        <v>5</v>
      </c>
      <c r="I17" s="379">
        <f t="shared" ca="1" si="3"/>
        <v>-1</v>
      </c>
      <c r="J17" s="130"/>
    </row>
    <row r="18" spans="1:10" s="104" customFormat="1" ht="16.5">
      <c r="A18" s="105" t="s">
        <v>50</v>
      </c>
      <c r="B18" s="93">
        <v>0</v>
      </c>
      <c r="C18" s="106" t="s">
        <v>32</v>
      </c>
      <c r="D18" s="107" t="str">
        <f>IF(C18="Str",'Personal File'!$C$7,IF(C18="Dex",'Personal File'!$C$8,IF(C18="Con",'Personal File'!$C$9,IF(C18="Int",'Personal File'!$C$10,IF(C18="Wis",'Personal File'!$C$11,IF(C18="Cha",'Personal File'!$C$12))))))</f>
        <v>+4</v>
      </c>
      <c r="E18" s="108" t="str">
        <f t="shared" si="4"/>
        <v>Cha (+4)</v>
      </c>
      <c r="F18" s="98" t="s">
        <v>64</v>
      </c>
      <c r="G18" s="98">
        <f t="shared" si="1"/>
        <v>4</v>
      </c>
      <c r="H18" s="80">
        <f t="shared" ca="1" si="5"/>
        <v>13</v>
      </c>
      <c r="I18" s="379">
        <f t="shared" ca="1" si="3"/>
        <v>15</v>
      </c>
      <c r="J18" s="99"/>
    </row>
    <row r="19" spans="1:10" s="104" customFormat="1" ht="16.5">
      <c r="A19" s="105" t="s">
        <v>19</v>
      </c>
      <c r="B19" s="93">
        <v>0</v>
      </c>
      <c r="C19" s="106" t="s">
        <v>32</v>
      </c>
      <c r="D19" s="107" t="str">
        <f>IF(C19="Str",'Personal File'!$C$7,IF(C19="Dex",'Personal File'!$C$8,IF(C19="Con",'Personal File'!$C$9,IF(C19="Int",'Personal File'!$C$10,IF(C19="Wis",'Personal File'!$C$11,IF(C19="Cha",'Personal File'!$C$12))))))</f>
        <v>+4</v>
      </c>
      <c r="E19" s="108" t="str">
        <f t="shared" si="4"/>
        <v>Cha (+4)</v>
      </c>
      <c r="F19" s="98" t="s">
        <v>64</v>
      </c>
      <c r="G19" s="98">
        <f t="shared" si="1"/>
        <v>4</v>
      </c>
      <c r="H19" s="80">
        <f t="shared" ca="1" si="5"/>
        <v>9</v>
      </c>
      <c r="I19" s="379">
        <f t="shared" ca="1" si="3"/>
        <v>11</v>
      </c>
      <c r="J19" s="99"/>
    </row>
    <row r="20" spans="1:10" s="104" customFormat="1" ht="16.5">
      <c r="A20" s="138" t="s">
        <v>51</v>
      </c>
      <c r="B20" s="93">
        <v>0</v>
      </c>
      <c r="C20" s="139" t="s">
        <v>35</v>
      </c>
      <c r="D20" s="140">
        <f>IF(C20="Str",'Personal File'!$C$7,IF(C20="Dex",'Personal File'!$C$8,IF(C20="Con",'Personal File'!$C$9,IF(C20="Int",'Personal File'!$C$10,IF(C20="Wis",'Personal File'!$C$11,IF(C20="Cha",'Personal File'!$C$12))))))</f>
        <v>-4</v>
      </c>
      <c r="E20" s="141" t="str">
        <f t="shared" si="4"/>
        <v>Wis (-4)</v>
      </c>
      <c r="F20" s="98" t="s">
        <v>64</v>
      </c>
      <c r="G20" s="98">
        <f t="shared" si="1"/>
        <v>-4</v>
      </c>
      <c r="H20" s="80">
        <f t="shared" ca="1" si="5"/>
        <v>5</v>
      </c>
      <c r="I20" s="379">
        <f t="shared" ca="1" si="3"/>
        <v>-1</v>
      </c>
      <c r="J20" s="99"/>
    </row>
    <row r="21" spans="1:10" s="104" customFormat="1" ht="16.5">
      <c r="A21" s="101" t="s">
        <v>52</v>
      </c>
      <c r="B21" s="93">
        <v>0</v>
      </c>
      <c r="C21" s="102" t="s">
        <v>36</v>
      </c>
      <c r="D21" s="103">
        <f>IF(C21="Str",'Personal File'!$C$7,IF(C21="Dex",'Personal File'!$C$8,IF(C21="Con",'Personal File'!$C$9,IF(C21="Int",'Personal File'!$C$10,IF(C21="Wis",'Personal File'!$C$11,IF(C21="Cha",'Personal File'!$C$12))))))</f>
        <v>-4</v>
      </c>
      <c r="E21" s="83" t="str">
        <f t="shared" si="4"/>
        <v>Dex (-4)</v>
      </c>
      <c r="F21" s="98" t="s">
        <v>64</v>
      </c>
      <c r="G21" s="98">
        <f t="shared" si="1"/>
        <v>-4</v>
      </c>
      <c r="H21" s="80">
        <f t="shared" ca="1" si="5"/>
        <v>19</v>
      </c>
      <c r="I21" s="379">
        <f t="shared" ca="1" si="3"/>
        <v>13</v>
      </c>
      <c r="J21" s="99"/>
    </row>
    <row r="22" spans="1:10" s="104" customFormat="1" ht="16.5">
      <c r="A22" s="134" t="s">
        <v>53</v>
      </c>
      <c r="B22" s="125">
        <v>0</v>
      </c>
      <c r="C22" s="135" t="s">
        <v>32</v>
      </c>
      <c r="D22" s="136" t="str">
        <f>IF(C22="Str",'Personal File'!$C$7,IF(C22="Dex",'Personal File'!$C$8,IF(C22="Con",'Personal File'!$C$9,IF(C22="Int",'Personal File'!$C$10,IF(C22="Wis",'Personal File'!$C$11,IF(C22="Cha",'Personal File'!$C$12))))))</f>
        <v>+4</v>
      </c>
      <c r="E22" s="137" t="str">
        <f t="shared" si="4"/>
        <v>Cha (+4)</v>
      </c>
      <c r="F22" s="129" t="s">
        <v>64</v>
      </c>
      <c r="G22" s="129">
        <f t="shared" si="1"/>
        <v>4</v>
      </c>
      <c r="H22" s="80">
        <f t="shared" ca="1" si="5"/>
        <v>9</v>
      </c>
      <c r="I22" s="379">
        <f t="shared" ca="1" si="3"/>
        <v>11</v>
      </c>
      <c r="J22" s="130"/>
    </row>
    <row r="23" spans="1:10" s="104" customFormat="1" ht="16.5">
      <c r="A23" s="339" t="s">
        <v>54</v>
      </c>
      <c r="B23" s="131">
        <v>2</v>
      </c>
      <c r="C23" s="340" t="s">
        <v>37</v>
      </c>
      <c r="D23" s="341">
        <f>IF(C23="Str",'Personal File'!$C$7,IF(C23="Dex",'Personal File'!$C$8,IF(C23="Con",'Personal File'!$C$9,IF(C23="Int",'Personal File'!$C$10,IF(C23="Wis",'Personal File'!$C$11,IF(C23="Cha",'Personal File'!$C$12))))))</f>
        <v>-5</v>
      </c>
      <c r="E23" s="342" t="str">
        <f t="shared" si="4"/>
        <v>Str (-5)</v>
      </c>
      <c r="F23" s="132" t="s">
        <v>64</v>
      </c>
      <c r="G23" s="132">
        <f t="shared" si="1"/>
        <v>-3</v>
      </c>
      <c r="H23" s="80">
        <f t="shared" ca="1" si="5"/>
        <v>2</v>
      </c>
      <c r="I23" s="379">
        <f t="shared" ca="1" si="3"/>
        <v>-3</v>
      </c>
      <c r="J23" s="133"/>
    </row>
    <row r="24" spans="1:10" s="104" customFormat="1" ht="16.5">
      <c r="A24" s="154" t="s">
        <v>104</v>
      </c>
      <c r="B24" s="147">
        <v>0</v>
      </c>
      <c r="C24" s="155" t="s">
        <v>34</v>
      </c>
      <c r="D24" s="156">
        <f>IF(C24="Str",'Personal File'!$C$7,IF(C24="Dex",'Personal File'!$C$8,IF(C24="Con",'Personal File'!$C$9,IF(C24="Int",'Personal File'!$C$10,IF(C24="Wis",'Personal File'!$C$11,IF(C24="Cha",'Personal File'!$C$12))))))</f>
        <v>-4</v>
      </c>
      <c r="E24" s="157" t="str">
        <f>CONCATENATE(C24," (",D24,")")</f>
        <v>Int (-4)</v>
      </c>
      <c r="F24" s="151" t="s">
        <v>64</v>
      </c>
      <c r="G24" s="151">
        <f t="shared" si="1"/>
        <v>-4</v>
      </c>
      <c r="H24" s="80">
        <f t="shared" ca="1" si="5"/>
        <v>11</v>
      </c>
      <c r="I24" s="379">
        <f t="shared" ca="1" si="3"/>
        <v>5</v>
      </c>
      <c r="J24" s="153"/>
    </row>
    <row r="25" spans="1:10" s="104" customFormat="1" ht="16.5">
      <c r="A25" s="154" t="s">
        <v>103</v>
      </c>
      <c r="B25" s="147">
        <v>0</v>
      </c>
      <c r="C25" s="155" t="s">
        <v>34</v>
      </c>
      <c r="D25" s="156">
        <f>IF(C25="Str",'Personal File'!$C$7,IF(C25="Dex",'Personal File'!$C$8,IF(C25="Con",'Personal File'!$C$9,IF(C25="Int",'Personal File'!$C$10,IF(C25="Wis",'Personal File'!$C$11,IF(C25="Cha",'Personal File'!$C$12))))))</f>
        <v>-4</v>
      </c>
      <c r="E25" s="157" t="str">
        <f>CONCATENATE(C25," (",D25,")")</f>
        <v>Int (-4)</v>
      </c>
      <c r="F25" s="151" t="s">
        <v>64</v>
      </c>
      <c r="G25" s="151">
        <f t="shared" si="1"/>
        <v>-4</v>
      </c>
      <c r="H25" s="80">
        <f t="shared" ca="1" si="5"/>
        <v>20</v>
      </c>
      <c r="I25" s="379">
        <f t="shared" ca="1" si="3"/>
        <v>14</v>
      </c>
      <c r="J25" s="153"/>
    </row>
    <row r="26" spans="1:10" s="104" customFormat="1" ht="16.5">
      <c r="A26" s="348" t="s">
        <v>55</v>
      </c>
      <c r="B26" s="131">
        <v>1</v>
      </c>
      <c r="C26" s="349" t="s">
        <v>35</v>
      </c>
      <c r="D26" s="350">
        <f>IF(C26="Str",'Personal File'!$C$7,IF(C26="Dex",'Personal File'!$C$8,IF(C26="Con",'Personal File'!$C$9,IF(C26="Int",'Personal File'!$C$10,IF(C26="Wis",'Personal File'!$C$11,IF(C26="Cha",'Personal File'!$C$12))))))</f>
        <v>-4</v>
      </c>
      <c r="E26" s="351" t="str">
        <f t="shared" si="4"/>
        <v>Wis (-4)</v>
      </c>
      <c r="F26" s="132" t="s">
        <v>105</v>
      </c>
      <c r="G26" s="132">
        <f t="shared" si="1"/>
        <v>-1</v>
      </c>
      <c r="H26" s="80">
        <f t="shared" ca="1" si="5"/>
        <v>4</v>
      </c>
      <c r="I26" s="379">
        <f t="shared" ca="1" si="3"/>
        <v>1</v>
      </c>
      <c r="J26" s="133"/>
    </row>
    <row r="27" spans="1:10" s="104" customFormat="1" ht="16.5">
      <c r="A27" s="101" t="s">
        <v>20</v>
      </c>
      <c r="B27" s="93">
        <v>0</v>
      </c>
      <c r="C27" s="102" t="s">
        <v>36</v>
      </c>
      <c r="D27" s="103">
        <f>IF(C27="Str",'Personal File'!$C$7,IF(C27="Dex",'Personal File'!$C$8,IF(C27="Con",'Personal File'!$C$9,IF(C27="Int",'Personal File'!$C$10,IF(C27="Wis",'Personal File'!$C$11,IF(C27="Cha",'Personal File'!$C$12))))))</f>
        <v>-4</v>
      </c>
      <c r="E27" s="83" t="str">
        <f t="shared" si="4"/>
        <v>Dex (-4)</v>
      </c>
      <c r="F27" s="98" t="s">
        <v>64</v>
      </c>
      <c r="G27" s="98">
        <f t="shared" si="1"/>
        <v>-4</v>
      </c>
      <c r="H27" s="80">
        <f t="shared" ca="1" si="5"/>
        <v>3</v>
      </c>
      <c r="I27" s="379">
        <f t="shared" ca="1" si="3"/>
        <v>-3</v>
      </c>
      <c r="J27" s="99"/>
    </row>
    <row r="28" spans="1:10" s="104" customFormat="1" ht="16.5">
      <c r="A28" s="142" t="s">
        <v>56</v>
      </c>
      <c r="B28" s="116">
        <v>0</v>
      </c>
      <c r="C28" s="143" t="s">
        <v>36</v>
      </c>
      <c r="D28" s="144">
        <f>IF(C28="Str",'Personal File'!$C$7,IF(C28="Dex",'Personal File'!$C$8,IF(C28="Con",'Personal File'!$C$9,IF(C28="Int",'Personal File'!$C$10,IF(C28="Wis",'Personal File'!$C$11,IF(C28="Cha",'Personal File'!$C$12))))))</f>
        <v>-4</v>
      </c>
      <c r="E28" s="145" t="str">
        <f t="shared" si="4"/>
        <v>Dex (-4)</v>
      </c>
      <c r="F28" s="120" t="s">
        <v>64</v>
      </c>
      <c r="G28" s="120">
        <f t="shared" si="1"/>
        <v>-4</v>
      </c>
      <c r="H28" s="80">
        <f t="shared" ca="1" si="5"/>
        <v>20</v>
      </c>
      <c r="I28" s="380">
        <f t="shared" ca="1" si="3"/>
        <v>14</v>
      </c>
      <c r="J28" s="121"/>
    </row>
    <row r="29" spans="1:10" ht="16.5">
      <c r="A29" s="105" t="s">
        <v>106</v>
      </c>
      <c r="B29" s="93">
        <v>0</v>
      </c>
      <c r="C29" s="106" t="s">
        <v>32</v>
      </c>
      <c r="D29" s="107" t="str">
        <f>IF(C29="Str",'Personal File'!$C$7,IF(C29="Dex",'Personal File'!$C$8,IF(C29="Con",'Personal File'!$C$9,IF(C29="Int",'Personal File'!$C$10,IF(C29="Wis",'Personal File'!$C$11,IF(C29="Cha",'Personal File'!$C$12))))))</f>
        <v>+4</v>
      </c>
      <c r="E29" s="108" t="str">
        <f t="shared" si="4"/>
        <v>Cha (+4)</v>
      </c>
      <c r="F29" s="98" t="s">
        <v>64</v>
      </c>
      <c r="G29" s="98">
        <f t="shared" si="1"/>
        <v>4</v>
      </c>
      <c r="H29" s="80">
        <f t="shared" ca="1" si="5"/>
        <v>16</v>
      </c>
      <c r="I29" s="379">
        <f t="shared" ca="1" si="3"/>
        <v>18</v>
      </c>
      <c r="J29" s="99"/>
    </row>
    <row r="30" spans="1:10" ht="16.5">
      <c r="A30" s="146" t="s">
        <v>107</v>
      </c>
      <c r="B30" s="147">
        <v>0</v>
      </c>
      <c r="C30" s="148" t="s">
        <v>35</v>
      </c>
      <c r="D30" s="149">
        <f>IF(C30="Str",'Personal File'!$C$7,IF(C30="Dex",'Personal File'!$C$8,IF(C30="Con",'Personal File'!$C$9,IF(C30="Int",'Personal File'!$C$10,IF(C30="Wis",'Personal File'!$C$11,IF(C30="Cha",'Personal File'!$C$12))))))</f>
        <v>-4</v>
      </c>
      <c r="E30" s="150" t="str">
        <f t="shared" ref="E30" si="6">CONCATENATE(C30," (",D30,")")</f>
        <v>Wis (-4)</v>
      </c>
      <c r="F30" s="151" t="s">
        <v>64</v>
      </c>
      <c r="G30" s="152">
        <f t="shared" si="1"/>
        <v>-4</v>
      </c>
      <c r="H30" s="80">
        <f t="shared" ca="1" si="5"/>
        <v>3</v>
      </c>
      <c r="I30" s="379">
        <f t="shared" ca="1" si="3"/>
        <v>-3</v>
      </c>
      <c r="J30" s="153"/>
    </row>
    <row r="31" spans="1:10" ht="16.5">
      <c r="A31" s="101" t="s">
        <v>21</v>
      </c>
      <c r="B31" s="93">
        <v>0</v>
      </c>
      <c r="C31" s="102" t="s">
        <v>36</v>
      </c>
      <c r="D31" s="103">
        <f>IF(C31="Str",'Personal File'!$C$7,IF(C31="Dex",'Personal File'!$C$8,IF(C31="Con",'Personal File'!$C$9,IF(C31="Int",'Personal File'!$C$10,IF(C31="Wis",'Personal File'!$C$11,IF(C31="Cha",'Personal File'!$C$12))))))</f>
        <v>-4</v>
      </c>
      <c r="E31" s="83" t="str">
        <f t="shared" si="4"/>
        <v>Dex (-4)</v>
      </c>
      <c r="F31" s="98" t="s">
        <v>64</v>
      </c>
      <c r="G31" s="98">
        <f t="shared" si="1"/>
        <v>-4</v>
      </c>
      <c r="H31" s="80">
        <f t="shared" ca="1" si="5"/>
        <v>4</v>
      </c>
      <c r="I31" s="379">
        <f t="shared" ca="1" si="3"/>
        <v>-2</v>
      </c>
      <c r="J31" s="99"/>
    </row>
    <row r="32" spans="1:10" ht="16.5">
      <c r="A32" s="92" t="s">
        <v>22</v>
      </c>
      <c r="B32" s="93">
        <v>0</v>
      </c>
      <c r="C32" s="94" t="s">
        <v>34</v>
      </c>
      <c r="D32" s="95">
        <f>IF(C32="Str",'Personal File'!$C$7,IF(C32="Dex",'Personal File'!$C$8,IF(C32="Con",'Personal File'!$C$9,IF(C32="Int",'Personal File'!$C$10,IF(C32="Wis",'Personal File'!$C$11,IF(C32="Cha",'Personal File'!$C$12))))))</f>
        <v>-4</v>
      </c>
      <c r="E32" s="96" t="str">
        <f t="shared" si="4"/>
        <v>Int (-4)</v>
      </c>
      <c r="F32" s="98" t="s">
        <v>64</v>
      </c>
      <c r="G32" s="98">
        <f t="shared" si="1"/>
        <v>-4</v>
      </c>
      <c r="H32" s="80">
        <f t="shared" ca="1" si="5"/>
        <v>11</v>
      </c>
      <c r="I32" s="379">
        <f t="shared" ca="1" si="3"/>
        <v>5</v>
      </c>
      <c r="J32" s="99"/>
    </row>
    <row r="33" spans="1:10" ht="16.5">
      <c r="A33" s="138" t="s">
        <v>57</v>
      </c>
      <c r="B33" s="93">
        <v>0</v>
      </c>
      <c r="C33" s="139" t="s">
        <v>35</v>
      </c>
      <c r="D33" s="140">
        <f>IF(C33="Str",'Personal File'!$C$7,IF(C33="Dex",'Personal File'!$C$8,IF(C33="Con",'Personal File'!$C$9,IF(C33="Int",'Personal File'!$C$10,IF(C33="Wis",'Personal File'!$C$11,IF(C33="Cha",'Personal File'!$C$12))))))</f>
        <v>-4</v>
      </c>
      <c r="E33" s="141" t="str">
        <f t="shared" si="4"/>
        <v>Wis (-4)</v>
      </c>
      <c r="F33" s="98" t="s">
        <v>64</v>
      </c>
      <c r="G33" s="98">
        <f t="shared" si="1"/>
        <v>-4</v>
      </c>
      <c r="H33" s="80">
        <f t="shared" ca="1" si="5"/>
        <v>15</v>
      </c>
      <c r="I33" s="379">
        <f t="shared" ca="1" si="3"/>
        <v>9</v>
      </c>
      <c r="J33" s="99"/>
    </row>
    <row r="34" spans="1:10" ht="16.5">
      <c r="A34" s="142" t="s">
        <v>89</v>
      </c>
      <c r="B34" s="116">
        <v>0</v>
      </c>
      <c r="C34" s="143" t="s">
        <v>36</v>
      </c>
      <c r="D34" s="144">
        <f>IF(C34="Str",'Personal File'!$C$7,IF(C34="Dex",'Personal File'!$C$8,IF(C34="Con",'Personal File'!$C$9,IF(C34="Int",'Personal File'!$C$10,IF(C34="Wis",'Personal File'!$C$11,IF(C34="Cha",'Personal File'!$C$12))))))</f>
        <v>-4</v>
      </c>
      <c r="E34" s="145" t="str">
        <f t="shared" si="4"/>
        <v>Dex (-4)</v>
      </c>
      <c r="F34" s="151" t="s">
        <v>64</v>
      </c>
      <c r="G34" s="120">
        <f t="shared" si="1"/>
        <v>-4</v>
      </c>
      <c r="H34" s="80">
        <f t="shared" ca="1" si="5"/>
        <v>19</v>
      </c>
      <c r="I34" s="380">
        <f t="shared" ca="1" si="3"/>
        <v>13</v>
      </c>
      <c r="J34" s="121"/>
    </row>
    <row r="35" spans="1:10" ht="16.5">
      <c r="A35" s="154" t="s">
        <v>88</v>
      </c>
      <c r="B35" s="147">
        <v>0</v>
      </c>
      <c r="C35" s="155" t="s">
        <v>34</v>
      </c>
      <c r="D35" s="156">
        <f>IF(C35="Str",'Personal File'!$C$7,IF(C35="Dex",'Personal File'!$C$8,IF(C35="Con",'Personal File'!$C$9,IF(C35="Int",'Personal File'!$C$10,IF(C35="Wis",'Personal File'!$C$11,IF(C35="Cha",'Personal File'!$C$12))))))</f>
        <v>-4</v>
      </c>
      <c r="E35" s="157" t="str">
        <f t="shared" si="4"/>
        <v>Int (-4)</v>
      </c>
      <c r="F35" s="151" t="s">
        <v>64</v>
      </c>
      <c r="G35" s="120">
        <f t="shared" si="1"/>
        <v>-4</v>
      </c>
      <c r="H35" s="80">
        <f t="shared" ca="1" si="5"/>
        <v>7</v>
      </c>
      <c r="I35" s="380">
        <f t="shared" ca="1" si="3"/>
        <v>1</v>
      </c>
      <c r="J35" s="158"/>
    </row>
    <row r="36" spans="1:10" ht="16.5">
      <c r="A36" s="154" t="s">
        <v>58</v>
      </c>
      <c r="B36" s="147">
        <v>0</v>
      </c>
      <c r="C36" s="155" t="s">
        <v>34</v>
      </c>
      <c r="D36" s="156">
        <f>IF(C36="Str",'Personal File'!$C$7,IF(C36="Dex",'Personal File'!$C$8,IF(C36="Con",'Personal File'!$C$9,IF(C36="Int",'Personal File'!$C$10,IF(C36="Wis",'Personal File'!$C$11,IF(C36="Cha",'Personal File'!$C$12))))))</f>
        <v>-4</v>
      </c>
      <c r="E36" s="157" t="str">
        <f t="shared" si="4"/>
        <v>Int (-4)</v>
      </c>
      <c r="F36" s="151" t="s">
        <v>64</v>
      </c>
      <c r="G36" s="151">
        <f t="shared" si="1"/>
        <v>-4</v>
      </c>
      <c r="H36" s="80">
        <f t="shared" ca="1" si="5"/>
        <v>20</v>
      </c>
      <c r="I36" s="379">
        <f t="shared" ca="1" si="3"/>
        <v>14</v>
      </c>
      <c r="J36" s="158"/>
    </row>
    <row r="37" spans="1:10" ht="16.5">
      <c r="A37" s="348" t="s">
        <v>59</v>
      </c>
      <c r="B37" s="131">
        <v>1</v>
      </c>
      <c r="C37" s="349" t="s">
        <v>35</v>
      </c>
      <c r="D37" s="350">
        <f>IF(C37="Str",'Personal File'!$C$7,IF(C37="Dex",'Personal File'!$C$8,IF(C37="Con",'Personal File'!$C$9,IF(C37="Int",'Personal File'!$C$10,IF(C37="Wis",'Personal File'!$C$11,IF(C37="Cha",'Personal File'!$C$12))))))</f>
        <v>-4</v>
      </c>
      <c r="E37" s="351" t="str">
        <f t="shared" si="4"/>
        <v>Wis (-4)</v>
      </c>
      <c r="F37" s="132" t="s">
        <v>105</v>
      </c>
      <c r="G37" s="132">
        <f t="shared" si="1"/>
        <v>-1</v>
      </c>
      <c r="H37" s="80">
        <f t="shared" ca="1" si="5"/>
        <v>13</v>
      </c>
      <c r="I37" s="379">
        <f t="shared" ca="1" si="3"/>
        <v>10</v>
      </c>
      <c r="J37" s="133"/>
    </row>
    <row r="38" spans="1:10" ht="16.5">
      <c r="A38" s="138" t="s">
        <v>90</v>
      </c>
      <c r="B38" s="93">
        <v>0</v>
      </c>
      <c r="C38" s="139" t="s">
        <v>35</v>
      </c>
      <c r="D38" s="140">
        <f>IF(C38="Str",'Personal File'!$C$7,IF(C38="Dex",'Personal File'!$C$8,IF(C38="Con",'Personal File'!$C$9,IF(C38="Int",'Personal File'!$C$10,IF(C38="Wis",'Personal File'!$C$11,IF(C38="Cha",'Personal File'!$C$12))))))</f>
        <v>-4</v>
      </c>
      <c r="E38" s="141" t="str">
        <f t="shared" si="4"/>
        <v>Wis (-4)</v>
      </c>
      <c r="F38" s="98" t="s">
        <v>64</v>
      </c>
      <c r="G38" s="98">
        <f t="shared" si="1"/>
        <v>-4</v>
      </c>
      <c r="H38" s="80">
        <f t="shared" ca="1" si="5"/>
        <v>1</v>
      </c>
      <c r="I38" s="379">
        <f t="shared" ca="1" si="3"/>
        <v>-5</v>
      </c>
      <c r="J38" s="99"/>
    </row>
    <row r="39" spans="1:10" ht="16.5">
      <c r="A39" s="110" t="s">
        <v>23</v>
      </c>
      <c r="B39" s="93">
        <v>0</v>
      </c>
      <c r="C39" s="111" t="s">
        <v>37</v>
      </c>
      <c r="D39" s="112">
        <f>IF(C39="Str",'Personal File'!$C$7,IF(C39="Dex",'Personal File'!$C$8,IF(C39="Con",'Personal File'!$C$9,IF(C39="Int",'Personal File'!$C$10,IF(C39="Wis",'Personal File'!$C$11,IF(C39="Cha",'Personal File'!$C$12))))))</f>
        <v>-5</v>
      </c>
      <c r="E39" s="113" t="str">
        <f t="shared" si="4"/>
        <v>Str (-5)</v>
      </c>
      <c r="F39" s="98" t="s">
        <v>64</v>
      </c>
      <c r="G39" s="98">
        <f t="shared" si="1"/>
        <v>-5</v>
      </c>
      <c r="H39" s="80">
        <f t="shared" ca="1" si="5"/>
        <v>11</v>
      </c>
      <c r="I39" s="379">
        <f t="shared" ca="1" si="3"/>
        <v>4</v>
      </c>
      <c r="J39" s="123"/>
    </row>
    <row r="40" spans="1:10" ht="16.5">
      <c r="A40" s="159" t="s">
        <v>60</v>
      </c>
      <c r="B40" s="160">
        <v>0</v>
      </c>
      <c r="C40" s="161" t="s">
        <v>36</v>
      </c>
      <c r="D40" s="162">
        <f>IF(C40="Str",'Personal File'!$C$7,IF(C40="Dex",'Personal File'!$C$8,IF(C40="Con",'Personal File'!$C$9,IF(C40="Int",'Personal File'!$C$10,IF(C40="Wis",'Personal File'!$C$11,IF(C40="Cha",'Personal File'!$C$12))))))</f>
        <v>-4</v>
      </c>
      <c r="E40" s="163" t="str">
        <f t="shared" si="4"/>
        <v>Dex (-4)</v>
      </c>
      <c r="F40" s="120" t="s">
        <v>64</v>
      </c>
      <c r="G40" s="120">
        <f t="shared" si="1"/>
        <v>-4</v>
      </c>
      <c r="H40" s="80">
        <f t="shared" ca="1" si="5"/>
        <v>5</v>
      </c>
      <c r="I40" s="380">
        <f t="shared" ca="1" si="3"/>
        <v>-1</v>
      </c>
      <c r="J40" s="164"/>
    </row>
    <row r="41" spans="1:10" ht="16.5">
      <c r="A41" s="165" t="s">
        <v>61</v>
      </c>
      <c r="B41" s="116">
        <v>0</v>
      </c>
      <c r="C41" s="166" t="s">
        <v>32</v>
      </c>
      <c r="D41" s="167" t="str">
        <f>IF(C41="Str",'Personal File'!$C$7,IF(C41="Dex",'Personal File'!$C$8,IF(C41="Con",'Personal File'!$C$9,IF(C41="Int",'Personal File'!$C$10,IF(C41="Wis",'Personal File'!$C$11,IF(C41="Cha",'Personal File'!$C$12))))))</f>
        <v>+4</v>
      </c>
      <c r="E41" s="168" t="str">
        <f t="shared" si="4"/>
        <v>Cha (+4)</v>
      </c>
      <c r="F41" s="120" t="s">
        <v>64</v>
      </c>
      <c r="G41" s="120">
        <f t="shared" si="1"/>
        <v>4</v>
      </c>
      <c r="H41" s="80">
        <f t="shared" ca="1" si="5"/>
        <v>11</v>
      </c>
      <c r="I41" s="380">
        <f t="shared" ca="1" si="3"/>
        <v>13</v>
      </c>
      <c r="J41" s="121"/>
    </row>
    <row r="42" spans="1:10" ht="17.25" thickBot="1">
      <c r="A42" s="169" t="s">
        <v>62</v>
      </c>
      <c r="B42" s="170">
        <v>0</v>
      </c>
      <c r="C42" s="171" t="s">
        <v>36</v>
      </c>
      <c r="D42" s="172">
        <f>IF(C42="Str",'Personal File'!$C$7,IF(C42="Dex",'Personal File'!$C$8,IF(C42="Con",'Personal File'!$C$9,IF(C42="Int",'Personal File'!$C$10,IF(C42="Wis",'Personal File'!$C$11,IF(C42="Cha",'Personal File'!$C$12))))))</f>
        <v>-4</v>
      </c>
      <c r="E42" s="173" t="str">
        <f t="shared" si="4"/>
        <v>Dex (-4)</v>
      </c>
      <c r="F42" s="174" t="s">
        <v>64</v>
      </c>
      <c r="G42" s="174">
        <f t="shared" si="1"/>
        <v>-4</v>
      </c>
      <c r="H42" s="175">
        <f t="shared" ca="1" si="5"/>
        <v>6</v>
      </c>
      <c r="I42" s="381">
        <f t="shared" ca="1" si="3"/>
        <v>0</v>
      </c>
      <c r="J42" s="176"/>
    </row>
    <row r="43" spans="1:10" ht="16.5" thickTop="1">
      <c r="B43" s="177">
        <f>SUM(B6:B42)</f>
        <v>8</v>
      </c>
      <c r="E43" s="177">
        <f>SUM(E44:E54)</f>
        <v>8</v>
      </c>
      <c r="F43" s="178" t="s">
        <v>69</v>
      </c>
    </row>
    <row r="44" spans="1:10">
      <c r="B44" s="177"/>
      <c r="E44" s="177">
        <v>4</v>
      </c>
      <c r="F44" s="180" t="s">
        <v>130</v>
      </c>
    </row>
    <row r="45" spans="1:10">
      <c r="E45" s="177" t="s">
        <v>157</v>
      </c>
      <c r="F45" s="180" t="s">
        <v>148</v>
      </c>
    </row>
    <row r="46" spans="1:10">
      <c r="E46" s="177" t="s">
        <v>157</v>
      </c>
      <c r="F46" s="180" t="s">
        <v>149</v>
      </c>
    </row>
    <row r="47" spans="1:10">
      <c r="E47" s="177" t="s">
        <v>157</v>
      </c>
      <c r="F47" s="180" t="s">
        <v>150</v>
      </c>
    </row>
    <row r="48" spans="1:10">
      <c r="E48" s="177" t="s">
        <v>157</v>
      </c>
      <c r="F48" s="180" t="s">
        <v>151</v>
      </c>
    </row>
    <row r="49" spans="5:6">
      <c r="E49" s="177" t="s">
        <v>157</v>
      </c>
      <c r="F49" s="180" t="s">
        <v>152</v>
      </c>
    </row>
    <row r="50" spans="5:6">
      <c r="E50" s="177" t="s">
        <v>157</v>
      </c>
      <c r="F50" s="180" t="s">
        <v>153</v>
      </c>
    </row>
    <row r="51" spans="5:6">
      <c r="E51" s="177" t="s">
        <v>157</v>
      </c>
      <c r="F51" s="180" t="s">
        <v>154</v>
      </c>
    </row>
    <row r="52" spans="5:6">
      <c r="E52" s="177" t="s">
        <v>157</v>
      </c>
      <c r="F52" s="180" t="s">
        <v>155</v>
      </c>
    </row>
    <row r="53" spans="5:6">
      <c r="E53" s="177" t="s">
        <v>157</v>
      </c>
      <c r="F53" s="180" t="s">
        <v>156</v>
      </c>
    </row>
    <row r="54" spans="5:6">
      <c r="E54" s="177">
        <f>3+'Personal File'!E3</f>
        <v>4</v>
      </c>
      <c r="F54" s="180" t="s">
        <v>158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workbookViewId="0"/>
  </sheetViews>
  <sheetFormatPr defaultColWidth="8.625" defaultRowHeight="16.5"/>
  <cols>
    <col min="1" max="1" width="29.625" style="182" bestFit="1" customWidth="1"/>
    <col min="2" max="2" width="1.875" style="183" customWidth="1"/>
    <col min="3" max="3" width="21.5" style="181" bestFit="1" customWidth="1"/>
    <col min="4" max="4" width="8.625" style="185"/>
    <col min="5" max="16384" width="8.625" style="181"/>
  </cols>
  <sheetData>
    <row r="1" spans="1:3" ht="24.75" thickTop="1" thickBot="1">
      <c r="A1" s="184" t="s">
        <v>98</v>
      </c>
      <c r="B1" s="181"/>
      <c r="C1" s="184" t="s">
        <v>93</v>
      </c>
    </row>
    <row r="2" spans="1:3">
      <c r="A2" s="186" t="s">
        <v>133</v>
      </c>
      <c r="B2" s="181"/>
      <c r="C2" s="15" t="s">
        <v>128</v>
      </c>
    </row>
    <row r="3" spans="1:3" ht="17.25" thickBot="1">
      <c r="A3" s="347" t="s">
        <v>159</v>
      </c>
      <c r="B3" s="181"/>
      <c r="C3" s="338" t="s">
        <v>129</v>
      </c>
    </row>
    <row r="4" spans="1:3" ht="18" thickTop="1" thickBot="1">
      <c r="B4" s="181"/>
      <c r="C4" s="15" t="s">
        <v>119</v>
      </c>
    </row>
    <row r="5" spans="1:3" ht="24.75" thickTop="1" thickBot="1">
      <c r="A5" s="9" t="s">
        <v>95</v>
      </c>
      <c r="B5" s="181"/>
      <c r="C5" s="15" t="s">
        <v>125</v>
      </c>
    </row>
    <row r="6" spans="1:3">
      <c r="A6" s="187" t="s">
        <v>96</v>
      </c>
      <c r="B6" s="181"/>
      <c r="C6" s="15" t="s">
        <v>127</v>
      </c>
    </row>
    <row r="7" spans="1:3" ht="17.25" thickBot="1">
      <c r="A7" s="15" t="s">
        <v>112</v>
      </c>
      <c r="B7" s="181"/>
      <c r="C7" s="337" t="s">
        <v>126</v>
      </c>
    </row>
    <row r="8" spans="1:3" ht="18" thickTop="1" thickBot="1">
      <c r="A8" s="189" t="s">
        <v>122</v>
      </c>
      <c r="B8" s="181"/>
    </row>
    <row r="9" spans="1:3" ht="24.75" thickTop="1" thickBot="1">
      <c r="B9" s="181"/>
      <c r="C9" s="10" t="s">
        <v>79</v>
      </c>
    </row>
    <row r="10" spans="1:3" ht="17.25" thickBot="1">
      <c r="B10" s="181"/>
      <c r="C10" s="188" t="s">
        <v>123</v>
      </c>
    </row>
    <row r="11" spans="1:3" ht="17.25" thickTop="1">
      <c r="B11" s="181"/>
    </row>
    <row r="12" spans="1:3">
      <c r="B12" s="181"/>
    </row>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showGridLines="0" workbookViewId="0"/>
  </sheetViews>
  <sheetFormatPr defaultColWidth="13" defaultRowHeight="15.75"/>
  <cols>
    <col min="1" max="1" width="26.875" style="191" bestFit="1" customWidth="1"/>
    <col min="2" max="2" width="8.625" style="191" customWidth="1"/>
    <col min="3" max="3" width="8.875" style="191" bestFit="1" customWidth="1"/>
    <col min="4" max="4" width="8.25" style="191" customWidth="1"/>
    <col min="5" max="5" width="8.375" style="191" customWidth="1"/>
    <col min="6" max="6" width="8.375" style="191" bestFit="1" customWidth="1"/>
    <col min="7" max="9" width="5.625" style="191" customWidth="1"/>
    <col min="10" max="10" width="6.25" style="191" bestFit="1" customWidth="1"/>
    <col min="11" max="11" width="26.625" style="191" customWidth="1"/>
    <col min="12" max="12" width="2.25" style="191" customWidth="1"/>
    <col min="13" max="13" width="7.375" style="21" bestFit="1" customWidth="1"/>
    <col min="14" max="16384" width="13" style="21"/>
  </cols>
  <sheetData>
    <row r="1" spans="1:13" ht="24" thickBot="1">
      <c r="A1" s="190" t="s">
        <v>24</v>
      </c>
      <c r="B1" s="190"/>
      <c r="C1" s="190"/>
      <c r="D1" s="190"/>
      <c r="E1" s="190"/>
      <c r="F1" s="190"/>
      <c r="G1" s="190"/>
      <c r="H1" s="190"/>
      <c r="I1" s="190"/>
      <c r="J1" s="190"/>
      <c r="K1" s="190"/>
      <c r="M1" s="190"/>
    </row>
    <row r="2" spans="1:13" ht="17.25" thickTop="1" thickBot="1">
      <c r="A2" s="192" t="s">
        <v>5</v>
      </c>
      <c r="B2" s="193" t="s">
        <v>6</v>
      </c>
      <c r="C2" s="193" t="s">
        <v>27</v>
      </c>
      <c r="D2" s="193" t="s">
        <v>28</v>
      </c>
      <c r="E2" s="194" t="s">
        <v>70</v>
      </c>
      <c r="F2" s="193" t="s">
        <v>25</v>
      </c>
      <c r="G2" s="193" t="s">
        <v>29</v>
      </c>
      <c r="H2" s="195" t="s">
        <v>97</v>
      </c>
      <c r="I2" s="196" t="s">
        <v>99</v>
      </c>
      <c r="J2" s="195" t="s">
        <v>85</v>
      </c>
      <c r="K2" s="197" t="s">
        <v>83</v>
      </c>
      <c r="M2" s="198" t="s">
        <v>111</v>
      </c>
    </row>
    <row r="3" spans="1:13">
      <c r="A3" s="361" t="s">
        <v>135</v>
      </c>
      <c r="B3" s="362">
        <v>1</v>
      </c>
      <c r="C3" s="363" t="s">
        <v>137</v>
      </c>
      <c r="D3" s="364" t="s">
        <v>64</v>
      </c>
      <c r="E3" s="364" t="s">
        <v>134</v>
      </c>
      <c r="F3" s="365" t="s">
        <v>136</v>
      </c>
      <c r="G3" s="366">
        <v>0.5</v>
      </c>
      <c r="H3" s="367" t="str">
        <f>CONCATENATE('Personal File'!$B$5+'Personal File'!$C$7+D3)</f>
        <v>-7</v>
      </c>
      <c r="I3" s="368">
        <f t="shared" ref="I3:I4" ca="1" si="0">RANDBETWEEN(1,20)</f>
        <v>13</v>
      </c>
      <c r="J3" s="374">
        <f t="shared" ref="J3:J4" ca="1" si="1">(I3+H3)-2</f>
        <v>4</v>
      </c>
      <c r="K3" s="369"/>
      <c r="M3" s="371">
        <v>2000</v>
      </c>
    </row>
    <row r="4" spans="1:13" ht="16.5" thickBot="1">
      <c r="A4" s="352" t="s">
        <v>160</v>
      </c>
      <c r="B4" s="353">
        <v>1</v>
      </c>
      <c r="C4" s="354">
        <v>-1</v>
      </c>
      <c r="D4" s="355" t="s">
        <v>64</v>
      </c>
      <c r="E4" s="355" t="s">
        <v>161</v>
      </c>
      <c r="F4" s="356" t="s">
        <v>162</v>
      </c>
      <c r="G4" s="357">
        <v>0</v>
      </c>
      <c r="H4" s="358" t="str">
        <f>CONCATENATE('Personal File'!$B$5+'Personal File'!$C$7+D4)</f>
        <v>-7</v>
      </c>
      <c r="I4" s="359">
        <f t="shared" ca="1" si="0"/>
        <v>13</v>
      </c>
      <c r="J4" s="375">
        <f t="shared" ca="1" si="1"/>
        <v>4</v>
      </c>
      <c r="K4" s="360"/>
      <c r="M4" s="370"/>
    </row>
    <row r="5" spans="1:13" ht="6" customHeight="1" thickTop="1" thickBot="1">
      <c r="M5" s="191"/>
    </row>
    <row r="6" spans="1:13" ht="17.25" thickTop="1" thickBot="1">
      <c r="A6" s="192" t="s">
        <v>8</v>
      </c>
      <c r="B6" s="193" t="s">
        <v>9</v>
      </c>
      <c r="C6" s="193" t="s">
        <v>27</v>
      </c>
      <c r="D6" s="193" t="s">
        <v>28</v>
      </c>
      <c r="E6" s="194" t="s">
        <v>70</v>
      </c>
      <c r="F6" s="193" t="s">
        <v>10</v>
      </c>
      <c r="G6" s="193" t="s">
        <v>29</v>
      </c>
      <c r="H6" s="195" t="s">
        <v>97</v>
      </c>
      <c r="I6" s="196" t="s">
        <v>99</v>
      </c>
      <c r="J6" s="195" t="s">
        <v>85</v>
      </c>
      <c r="K6" s="197" t="s">
        <v>83</v>
      </c>
      <c r="M6" s="198" t="s">
        <v>111</v>
      </c>
    </row>
    <row r="7" spans="1:13">
      <c r="A7" s="199"/>
      <c r="B7" s="200"/>
      <c r="C7" s="202"/>
      <c r="D7" s="201"/>
      <c r="E7" s="207"/>
      <c r="F7" s="208"/>
      <c r="G7" s="252"/>
      <c r="H7" s="202" t="str">
        <f>CONCATENATE('Personal File'!$B$5+'Personal File'!$C$8+D7)</f>
        <v>-6</v>
      </c>
      <c r="I7" s="203">
        <f t="shared" ref="I7:I9" ca="1" si="2">RANDBETWEEN(1,20)</f>
        <v>18</v>
      </c>
      <c r="J7" s="372">
        <f t="shared" ref="J7:J9" ca="1" si="3">(I7+H7)-2</f>
        <v>10</v>
      </c>
      <c r="K7" s="204" t="s">
        <v>163</v>
      </c>
      <c r="M7" s="205"/>
    </row>
    <row r="8" spans="1:13">
      <c r="A8" s="206"/>
      <c r="B8" s="207"/>
      <c r="C8" s="202"/>
      <c r="D8" s="201"/>
      <c r="E8" s="207"/>
      <c r="F8" s="208"/>
      <c r="G8" s="252"/>
      <c r="H8" s="329" t="str">
        <f>CONCATENATE('Personal File'!$B$5+'Personal File'!$C$8+D8)</f>
        <v>-6</v>
      </c>
      <c r="I8" s="330">
        <f t="shared" ca="1" si="2"/>
        <v>16</v>
      </c>
      <c r="J8" s="373">
        <f t="shared" ca="1" si="3"/>
        <v>8</v>
      </c>
      <c r="K8" s="209" t="s">
        <v>164</v>
      </c>
      <c r="M8" s="210"/>
    </row>
    <row r="9" spans="1:13" ht="16.5" thickBot="1">
      <c r="A9" s="12"/>
      <c r="B9" s="13"/>
      <c r="C9" s="16"/>
      <c r="D9" s="13"/>
      <c r="E9" s="13"/>
      <c r="F9" s="13"/>
      <c r="G9" s="14"/>
      <c r="H9" s="211" t="str">
        <f>CONCATENATE('Personal File'!$B$5+'Personal File'!$C$8+D9)</f>
        <v>-6</v>
      </c>
      <c r="I9" s="11">
        <f t="shared" ca="1" si="2"/>
        <v>15</v>
      </c>
      <c r="J9" s="376">
        <f t="shared" ca="1" si="3"/>
        <v>7</v>
      </c>
      <c r="K9" s="212" t="s">
        <v>165</v>
      </c>
      <c r="M9" s="325"/>
    </row>
    <row r="10" spans="1:13" ht="6" customHeight="1" thickTop="1" thickBot="1">
      <c r="D10" s="213"/>
      <c r="E10" s="213"/>
      <c r="G10" s="214"/>
      <c r="H10" s="214"/>
      <c r="I10" s="214"/>
      <c r="J10" s="214"/>
      <c r="M10" s="214"/>
    </row>
    <row r="11" spans="1:13" ht="17.25" thickTop="1" thickBot="1">
      <c r="A11" s="192" t="s">
        <v>74</v>
      </c>
      <c r="B11" s="193" t="s">
        <v>18</v>
      </c>
      <c r="C11" s="193" t="s">
        <v>36</v>
      </c>
      <c r="D11" s="193" t="s">
        <v>85</v>
      </c>
      <c r="E11" s="193" t="s">
        <v>86</v>
      </c>
      <c r="F11" s="193" t="s">
        <v>87</v>
      </c>
      <c r="G11" s="193" t="s">
        <v>29</v>
      </c>
      <c r="H11" s="215" t="s">
        <v>83</v>
      </c>
      <c r="I11" s="216"/>
      <c r="J11" s="216"/>
      <c r="K11" s="217"/>
      <c r="M11" s="198" t="s">
        <v>111</v>
      </c>
    </row>
    <row r="12" spans="1:13">
      <c r="A12" s="218" t="s">
        <v>142</v>
      </c>
      <c r="B12" s="219">
        <v>1</v>
      </c>
      <c r="C12" s="219" t="s">
        <v>144</v>
      </c>
      <c r="D12" s="219" t="s">
        <v>144</v>
      </c>
      <c r="E12" s="220">
        <v>0</v>
      </c>
      <c r="F12" s="219" t="s">
        <v>144</v>
      </c>
      <c r="G12" s="221">
        <v>0.25</v>
      </c>
      <c r="H12" s="222" t="s">
        <v>143</v>
      </c>
      <c r="I12" s="223"/>
      <c r="J12" s="223"/>
      <c r="K12" s="224"/>
      <c r="M12" s="225">
        <v>8000</v>
      </c>
    </row>
    <row r="13" spans="1:13" ht="16.5" thickBot="1">
      <c r="A13" s="226"/>
      <c r="B13" s="227"/>
      <c r="C13" s="228"/>
      <c r="D13" s="227"/>
      <c r="E13" s="229"/>
      <c r="F13" s="227"/>
      <c r="G13" s="230"/>
      <c r="H13" s="231"/>
      <c r="I13" s="232"/>
      <c r="J13" s="232"/>
      <c r="K13" s="233"/>
      <c r="M13" s="234"/>
    </row>
    <row r="14" spans="1:13" ht="6.75" customHeight="1" thickTop="1" thickBot="1">
      <c r="M14" s="191"/>
    </row>
    <row r="15" spans="1:13" ht="17.25" thickTop="1" thickBot="1">
      <c r="A15" s="235"/>
      <c r="B15" s="214"/>
      <c r="C15" s="236" t="s">
        <v>75</v>
      </c>
      <c r="D15" s="216"/>
      <c r="E15" s="237"/>
      <c r="F15" s="215" t="s">
        <v>7</v>
      </c>
      <c r="G15" s="193" t="s">
        <v>29</v>
      </c>
      <c r="H15" s="195" t="s">
        <v>97</v>
      </c>
      <c r="I15" s="215" t="s">
        <v>83</v>
      </c>
      <c r="J15" s="216"/>
      <c r="K15" s="217"/>
      <c r="M15" s="198" t="s">
        <v>111</v>
      </c>
    </row>
    <row r="16" spans="1:13">
      <c r="A16" s="235"/>
      <c r="B16" s="214"/>
      <c r="C16" s="238"/>
      <c r="D16" s="239"/>
      <c r="E16" s="240"/>
      <c r="F16" s="241"/>
      <c r="G16" s="242"/>
      <c r="H16" s="243"/>
      <c r="I16" s="244"/>
      <c r="J16" s="245"/>
      <c r="K16" s="246"/>
      <c r="M16" s="247"/>
    </row>
    <row r="17" spans="1:13">
      <c r="A17" s="235"/>
      <c r="B17" s="214"/>
      <c r="C17" s="248"/>
      <c r="D17" s="249"/>
      <c r="E17" s="250"/>
      <c r="F17" s="251"/>
      <c r="G17" s="252"/>
      <c r="H17" s="253"/>
      <c r="I17" s="254"/>
      <c r="J17" s="255"/>
      <c r="K17" s="256"/>
      <c r="M17" s="257"/>
    </row>
    <row r="18" spans="1:13">
      <c r="A18" s="235"/>
      <c r="B18" s="214"/>
      <c r="C18" s="258"/>
      <c r="D18" s="259"/>
      <c r="E18" s="260"/>
      <c r="F18" s="261"/>
      <c r="G18" s="252"/>
      <c r="H18" s="253"/>
      <c r="I18" s="262"/>
      <c r="J18" s="263"/>
      <c r="K18" s="264"/>
      <c r="M18" s="257"/>
    </row>
    <row r="19" spans="1:13" ht="16.5" thickBot="1">
      <c r="C19" s="265"/>
      <c r="D19" s="266"/>
      <c r="E19" s="267"/>
      <c r="F19" s="268"/>
      <c r="G19" s="230"/>
      <c r="H19" s="269"/>
      <c r="I19" s="270"/>
      <c r="J19" s="271"/>
      <c r="K19" s="272"/>
      <c r="M19" s="234"/>
    </row>
    <row r="20" spans="1:13" ht="17.25" thickTop="1" thickBot="1">
      <c r="M20" s="191"/>
    </row>
    <row r="21" spans="1:13" ht="17.25" thickTop="1" thickBot="1">
      <c r="C21" s="236" t="s">
        <v>108</v>
      </c>
      <c r="D21" s="216"/>
      <c r="E21" s="216"/>
      <c r="F21" s="216"/>
      <c r="G21" s="273" t="s">
        <v>7</v>
      </c>
      <c r="H21" s="273" t="s">
        <v>4</v>
      </c>
      <c r="I21" s="273" t="s">
        <v>109</v>
      </c>
      <c r="J21" s="215" t="s">
        <v>83</v>
      </c>
      <c r="K21" s="217"/>
      <c r="M21" s="198" t="s">
        <v>111</v>
      </c>
    </row>
    <row r="22" spans="1:13">
      <c r="C22" s="274"/>
      <c r="D22" s="275"/>
      <c r="E22" s="275"/>
      <c r="F22" s="275"/>
      <c r="G22" s="276"/>
      <c r="H22" s="276"/>
      <c r="I22" s="276"/>
      <c r="J22" s="244"/>
      <c r="K22" s="277"/>
      <c r="M22" s="278"/>
    </row>
    <row r="23" spans="1:13">
      <c r="C23" s="279"/>
      <c r="D23" s="280"/>
      <c r="E23" s="280"/>
      <c r="F23" s="280"/>
      <c r="G23" s="281"/>
      <c r="H23" s="281"/>
      <c r="I23" s="281"/>
      <c r="J23" s="262"/>
      <c r="K23" s="282"/>
      <c r="M23" s="283"/>
    </row>
    <row r="24" spans="1:13">
      <c r="C24" s="284"/>
      <c r="D24" s="285"/>
      <c r="E24" s="285"/>
      <c r="F24" s="285"/>
      <c r="G24" s="286"/>
      <c r="H24" s="286"/>
      <c r="I24" s="286"/>
      <c r="J24" s="287"/>
      <c r="K24" s="288"/>
      <c r="M24" s="289"/>
    </row>
    <row r="25" spans="1:13" ht="16.5" thickBot="1">
      <c r="C25" s="290"/>
      <c r="D25" s="266"/>
      <c r="E25" s="266"/>
      <c r="F25" s="266"/>
      <c r="G25" s="291"/>
      <c r="H25" s="291"/>
      <c r="I25" s="291"/>
      <c r="J25" s="270"/>
      <c r="K25" s="233"/>
      <c r="M25" s="292"/>
    </row>
    <row r="26" spans="1:13" ht="16.5" thickTop="1">
      <c r="M26" s="191"/>
    </row>
    <row r="27" spans="1:13">
      <c r="C27" s="293"/>
      <c r="K27" s="69" t="s">
        <v>113</v>
      </c>
      <c r="L27" s="293"/>
      <c r="M27" s="331">
        <f>SUM(M3:M25)</f>
        <v>10000</v>
      </c>
    </row>
    <row r="28" spans="1:13">
      <c r="M28" s="191"/>
    </row>
    <row r="29" spans="1:13">
      <c r="M29" s="191"/>
    </row>
    <row r="30" spans="1:13">
      <c r="M30" s="191"/>
    </row>
    <row r="31" spans="1:13">
      <c r="M31" s="191"/>
    </row>
    <row r="32" spans="1:13">
      <c r="M32" s="191"/>
    </row>
    <row r="33" spans="13:13">
      <c r="M33" s="191"/>
    </row>
    <row r="34" spans="13:13">
      <c r="M34" s="191"/>
    </row>
  </sheetData>
  <phoneticPr fontId="0" type="noConversion"/>
  <conditionalFormatting sqref="B13">
    <cfRule type="cellIs" dxfId="10" priority="17" operator="equal">
      <formula>2</formula>
    </cfRule>
  </conditionalFormatting>
  <conditionalFormatting sqref="I4">
    <cfRule type="cellIs" dxfId="9" priority="13" operator="equal">
      <formula>20</formula>
    </cfRule>
    <cfRule type="cellIs" dxfId="8" priority="14" operator="equal">
      <formula>1</formula>
    </cfRule>
  </conditionalFormatting>
  <conditionalFormatting sqref="I9">
    <cfRule type="cellIs" dxfId="7" priority="11" operator="equal">
      <formula>20</formula>
    </cfRule>
    <cfRule type="cellIs" dxfId="6" priority="12"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
  <sheetViews>
    <sheetView showGridLines="0" workbookViewId="0"/>
  </sheetViews>
  <sheetFormatPr defaultColWidth="13" defaultRowHeight="15.75"/>
  <cols>
    <col min="1" max="1" width="28.125" style="191" bestFit="1" customWidth="1"/>
    <col min="2" max="2" width="4.5" style="191" bestFit="1" customWidth="1"/>
    <col min="3" max="3" width="5.625" style="214" bestFit="1" customWidth="1"/>
    <col min="4" max="5" width="26.625" style="21" customWidth="1"/>
    <col min="6" max="6" width="2.375" style="191" customWidth="1"/>
    <col min="7" max="7" width="7.375" style="21" bestFit="1" customWidth="1"/>
    <col min="8" max="16384" width="13" style="21"/>
  </cols>
  <sheetData>
    <row r="1" spans="1:7" ht="24" thickBot="1">
      <c r="A1" s="190" t="s">
        <v>80</v>
      </c>
      <c r="B1" s="190"/>
      <c r="C1" s="294"/>
      <c r="D1" s="190"/>
      <c r="E1" s="190"/>
    </row>
    <row r="2" spans="1:7" s="191" customFormat="1" ht="17.25" thickTop="1" thickBot="1">
      <c r="A2" s="295" t="s">
        <v>81</v>
      </c>
      <c r="B2" s="295" t="s">
        <v>7</v>
      </c>
      <c r="C2" s="296" t="s">
        <v>29</v>
      </c>
      <c r="D2" s="297" t="s">
        <v>82</v>
      </c>
      <c r="E2" s="298" t="s">
        <v>83</v>
      </c>
      <c r="G2" s="299" t="s">
        <v>111</v>
      </c>
    </row>
    <row r="3" spans="1:7">
      <c r="A3" s="300" t="s">
        <v>146</v>
      </c>
      <c r="B3" s="301">
        <v>1</v>
      </c>
      <c r="C3" s="302" t="s">
        <v>131</v>
      </c>
      <c r="D3" s="327" t="s">
        <v>145</v>
      </c>
      <c r="E3" s="304"/>
      <c r="G3" s="389" t="s">
        <v>132</v>
      </c>
    </row>
    <row r="4" spans="1:7">
      <c r="A4" s="384" t="s">
        <v>167</v>
      </c>
      <c r="B4" s="385">
        <v>1</v>
      </c>
      <c r="C4" s="386" t="s">
        <v>168</v>
      </c>
      <c r="D4" s="387" t="s">
        <v>166</v>
      </c>
      <c r="E4" s="388"/>
      <c r="G4" s="390" t="s">
        <v>132</v>
      </c>
    </row>
    <row r="5" spans="1:7">
      <c r="A5" s="300" t="s">
        <v>147</v>
      </c>
      <c r="B5" s="301">
        <v>1</v>
      </c>
      <c r="C5" s="305">
        <v>0</v>
      </c>
      <c r="D5" s="327"/>
      <c r="E5" s="304"/>
      <c r="G5" s="391">
        <v>23000</v>
      </c>
    </row>
    <row r="6" spans="1:7">
      <c r="A6" s="300"/>
      <c r="B6" s="301"/>
      <c r="C6" s="305"/>
      <c r="D6" s="303"/>
      <c r="E6" s="304"/>
      <c r="G6" s="391"/>
    </row>
    <row r="7" spans="1:7" ht="16.5" thickBot="1">
      <c r="A7" s="326"/>
      <c r="B7" s="307"/>
      <c r="C7" s="308"/>
      <c r="D7" s="309"/>
      <c r="E7" s="310"/>
      <c r="G7" s="392"/>
    </row>
    <row r="8" spans="1:7" ht="24.75" thickTop="1" thickBot="1">
      <c r="A8" s="190" t="s">
        <v>84</v>
      </c>
      <c r="B8" s="190"/>
      <c r="C8" s="311"/>
      <c r="D8" s="190"/>
      <c r="E8" s="312"/>
      <c r="G8" s="393"/>
    </row>
    <row r="9" spans="1:7" ht="17.25" thickTop="1" thickBot="1">
      <c r="A9" s="295" t="s">
        <v>81</v>
      </c>
      <c r="B9" s="295" t="s">
        <v>7</v>
      </c>
      <c r="C9" s="296" t="s">
        <v>29</v>
      </c>
      <c r="D9" s="297" t="s">
        <v>82</v>
      </c>
      <c r="E9" s="298" t="s">
        <v>83</v>
      </c>
      <c r="G9" s="394" t="s">
        <v>111</v>
      </c>
    </row>
    <row r="10" spans="1:7">
      <c r="A10" s="313"/>
      <c r="B10" s="314"/>
      <c r="C10" s="315"/>
      <c r="D10" s="316"/>
      <c r="E10" s="317"/>
      <c r="F10" s="318"/>
      <c r="G10" s="395"/>
    </row>
    <row r="11" spans="1:7">
      <c r="A11" s="319"/>
      <c r="B11" s="320"/>
      <c r="C11" s="321"/>
      <c r="D11" s="322"/>
      <c r="E11" s="323"/>
      <c r="G11" s="396"/>
    </row>
    <row r="12" spans="1:7">
      <c r="A12" s="319"/>
      <c r="B12" s="320"/>
      <c r="C12" s="321"/>
      <c r="D12" s="324"/>
      <c r="E12" s="323"/>
      <c r="G12" s="396"/>
    </row>
    <row r="13" spans="1:7" ht="16.5" thickBot="1">
      <c r="A13" s="306"/>
      <c r="B13" s="307"/>
      <c r="C13" s="308"/>
      <c r="D13" s="309"/>
      <c r="E13" s="310"/>
      <c r="G13" s="392"/>
    </row>
    <row r="14" spans="1:7" ht="16.5" thickTop="1">
      <c r="G14" s="397"/>
    </row>
    <row r="15" spans="1:7">
      <c r="E15" s="69" t="s">
        <v>113</v>
      </c>
      <c r="F15" s="293"/>
      <c r="G15" s="398">
        <f>SUM(G3:G13)</f>
        <v>23000</v>
      </c>
    </row>
    <row r="16" spans="1:7">
      <c r="E16" s="69" t="s">
        <v>114</v>
      </c>
      <c r="G16" s="399">
        <f>G15+Martial!M27</f>
        <v>33000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2013-08-24T15:14:28Z</cp:lastPrinted>
  <dcterms:created xsi:type="dcterms:W3CDTF">2000-10-24T15:39:59Z</dcterms:created>
  <dcterms:modified xsi:type="dcterms:W3CDTF">2013-09-24T23:40:55Z</dcterms:modified>
</cp:coreProperties>
</file>