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105" yWindow="165" windowWidth="11910" windowHeight="10545" tabRatio="638"/>
  </bookViews>
  <sheets>
    <sheet name="Personal File" sheetId="4" r:id="rId1"/>
    <sheet name="Skills" sheetId="15" r:id="rId2"/>
    <sheet name="Feats" sheetId="20" r:id="rId3"/>
    <sheet name="Martial" sheetId="6" r:id="rId4"/>
    <sheet name="Equipment" sheetId="19" r:id="rId5"/>
  </sheets>
  <definedNames>
    <definedName name="OLE_LINK1" localSheetId="2">Feats!#REF!</definedName>
    <definedName name="_xlnm.Print_Area" localSheetId="4">Equipment!#REF!</definedName>
    <definedName name="_xlnm.Print_Area" localSheetId="2">Feats!#REF!</definedName>
    <definedName name="_xlnm.Print_Area" localSheetId="3">Martial!#REF!</definedName>
    <definedName name="_xlnm.Print_Area" localSheetId="0">'Personal File'!$A$1:$H$21</definedName>
    <definedName name="_xlnm.Print_Area" localSheetId="1">Skills!$A$1:$K$28</definedName>
  </definedNames>
  <calcPr calcId="145621"/>
</workbook>
</file>

<file path=xl/calcChain.xml><?xml version="1.0" encoding="utf-8"?>
<calcChain xmlns="http://schemas.openxmlformats.org/spreadsheetml/2006/main">
  <c r="H7" i="6" l="1"/>
  <c r="H8" i="6"/>
  <c r="H9" i="6"/>
  <c r="M27" i="6" l="1"/>
  <c r="G16" i="6" l="1"/>
  <c r="H3" i="6" l="1"/>
  <c r="H18" i="15" l="1"/>
  <c r="I18" i="15" s="1"/>
  <c r="H32" i="15"/>
  <c r="I32" i="15" s="1"/>
  <c r="E10" i="4"/>
  <c r="I3" i="6" l="1"/>
  <c r="J3" i="6" s="1"/>
  <c r="I4" i="6"/>
  <c r="J4" i="6" s="1"/>
  <c r="H3" i="15" l="1"/>
  <c r="I3" i="15" s="1"/>
  <c r="H4" i="15"/>
  <c r="D5" i="15"/>
  <c r="E5" i="15" s="1"/>
  <c r="H5" i="15"/>
  <c r="I5" i="15" s="1"/>
  <c r="H6" i="15"/>
  <c r="I6" i="15" s="1"/>
  <c r="H7" i="15"/>
  <c r="I7" i="15" s="1"/>
  <c r="D8" i="15"/>
  <c r="E8" i="15" s="1"/>
  <c r="H8" i="15"/>
  <c r="I8" i="15" s="1"/>
  <c r="H9" i="15"/>
  <c r="I9" i="15" s="1"/>
  <c r="H10" i="15"/>
  <c r="I10" i="15" s="1"/>
  <c r="H11" i="15"/>
  <c r="I11" i="15" s="1"/>
  <c r="H12" i="15"/>
  <c r="I12" i="15" s="1"/>
  <c r="D13" i="15"/>
  <c r="E13" i="15" s="1"/>
  <c r="H13" i="15"/>
  <c r="I13" i="15" s="1"/>
  <c r="H14" i="15"/>
  <c r="I14" i="15" s="1"/>
  <c r="D15" i="15"/>
  <c r="E15" i="15" s="1"/>
  <c r="H15" i="15"/>
  <c r="I15" i="15" s="1"/>
  <c r="H16" i="15"/>
  <c r="I16" i="15" s="1"/>
  <c r="H17" i="15"/>
  <c r="I17" i="15" s="1"/>
  <c r="D18" i="15"/>
  <c r="G18" i="15" s="1"/>
  <c r="D19" i="15"/>
  <c r="G19" i="15" s="1"/>
  <c r="H19" i="15"/>
  <c r="I19" i="15" s="1"/>
  <c r="D20" i="15"/>
  <c r="E20" i="15" s="1"/>
  <c r="H20" i="15"/>
  <c r="I20" i="15" s="1"/>
  <c r="H21" i="15"/>
  <c r="I21" i="15" s="1"/>
  <c r="D22" i="15"/>
  <c r="E22" i="15" s="1"/>
  <c r="H22" i="15"/>
  <c r="I22" i="15" s="1"/>
  <c r="G20" i="15" l="1"/>
  <c r="G8" i="15"/>
  <c r="E18" i="15"/>
  <c r="G13" i="15"/>
  <c r="G5" i="15"/>
  <c r="G22" i="15"/>
  <c r="G15" i="15"/>
  <c r="E19" i="15"/>
  <c r="H37" i="15"/>
  <c r="E54" i="15"/>
  <c r="E43" i="15" s="1"/>
  <c r="H23" i="15" l="1"/>
  <c r="I23" i="15" s="1"/>
  <c r="H24" i="15"/>
  <c r="I24" i="15" s="1"/>
  <c r="H25" i="15"/>
  <c r="I25" i="15" s="1"/>
  <c r="D26" i="15"/>
  <c r="E26" i="15" s="1"/>
  <c r="H26" i="15"/>
  <c r="I26" i="15" s="1"/>
  <c r="H27" i="15"/>
  <c r="I27" i="15" s="1"/>
  <c r="H28" i="15"/>
  <c r="I28" i="15" s="1"/>
  <c r="D29" i="15"/>
  <c r="E29" i="15" s="1"/>
  <c r="H29" i="15"/>
  <c r="I29" i="15" s="1"/>
  <c r="D30" i="15"/>
  <c r="E30" i="15" s="1"/>
  <c r="H30" i="15"/>
  <c r="I30" i="15" s="1"/>
  <c r="H31" i="15"/>
  <c r="I31" i="15" s="1"/>
  <c r="G26" i="15" l="1"/>
  <c r="G30" i="15"/>
  <c r="G29" i="15"/>
  <c r="H36" i="15" l="1"/>
  <c r="I36" i="15" s="1"/>
  <c r="H41" i="15"/>
  <c r="I41" i="15" s="1"/>
  <c r="H40" i="15"/>
  <c r="I40" i="15" s="1"/>
  <c r="H39" i="15"/>
  <c r="I39" i="15" s="1"/>
  <c r="H38" i="15"/>
  <c r="I38" i="15" s="1"/>
  <c r="H35" i="15"/>
  <c r="I35" i="15" s="1"/>
  <c r="H34" i="15"/>
  <c r="I34" i="15" s="1"/>
  <c r="H33" i="15"/>
  <c r="I33" i="15" s="1"/>
  <c r="I9" i="6" l="1"/>
  <c r="J9" i="6" s="1"/>
  <c r="I8" i="6"/>
  <c r="J8" i="6" s="1"/>
  <c r="I7" i="6"/>
  <c r="J7" i="6" s="1"/>
  <c r="B43" i="15" l="1"/>
  <c r="G15" i="19" l="1"/>
  <c r="G16" i="19" l="1"/>
  <c r="E8" i="4" l="1"/>
  <c r="C12" i="4" l="1"/>
  <c r="C11" i="4"/>
  <c r="C10" i="4"/>
  <c r="C9" i="4"/>
  <c r="C8" i="4"/>
  <c r="C7" i="4"/>
  <c r="H4" i="6" l="1"/>
  <c r="D6" i="15"/>
  <c r="D14" i="15"/>
  <c r="D11" i="15"/>
  <c r="D12" i="15"/>
  <c r="D17" i="15"/>
  <c r="D32" i="15"/>
  <c r="D24" i="15"/>
  <c r="D25" i="15"/>
  <c r="E9" i="4"/>
  <c r="D3" i="15"/>
  <c r="D10" i="15"/>
  <c r="D4" i="15"/>
  <c r="D7" i="15"/>
  <c r="D16" i="15"/>
  <c r="D21" i="15"/>
  <c r="D31" i="15"/>
  <c r="D27" i="15"/>
  <c r="D28" i="15"/>
  <c r="D9" i="15"/>
  <c r="D23" i="15"/>
  <c r="B6" i="4"/>
  <c r="H42" i="15"/>
  <c r="I42" i="15" s="1"/>
  <c r="G24" i="15" l="1"/>
  <c r="E24" i="15"/>
  <c r="E25" i="15"/>
  <c r="G25" i="15"/>
  <c r="E32" i="15"/>
  <c r="G32" i="15"/>
  <c r="E12" i="15"/>
  <c r="G12" i="15"/>
  <c r="E14" i="15"/>
  <c r="G14" i="15"/>
  <c r="G17" i="15"/>
  <c r="E17" i="15"/>
  <c r="E11" i="15"/>
  <c r="G11" i="15"/>
  <c r="E6" i="15"/>
  <c r="G6" i="15"/>
  <c r="E10" i="15"/>
  <c r="G10" i="15"/>
  <c r="E3" i="15"/>
  <c r="G3" i="15"/>
  <c r="E21" i="15"/>
  <c r="G21" i="15"/>
  <c r="E7" i="15"/>
  <c r="G7" i="15"/>
  <c r="E28" i="15"/>
  <c r="G28" i="15"/>
  <c r="G31" i="15"/>
  <c r="E31" i="15"/>
  <c r="G16" i="15"/>
  <c r="E16" i="15"/>
  <c r="G4" i="15"/>
  <c r="I4" i="15" s="1"/>
  <c r="E4" i="15"/>
  <c r="E27" i="15"/>
  <c r="G27" i="15"/>
  <c r="E23" i="15"/>
  <c r="G23" i="15"/>
  <c r="E9" i="15"/>
  <c r="G9" i="15"/>
  <c r="E11" i="4"/>
  <c r="E12" i="4" s="1"/>
  <c r="D36" i="15" l="1"/>
  <c r="D38" i="15"/>
  <c r="D35" i="15"/>
  <c r="D40" i="15"/>
  <c r="D37" i="15"/>
  <c r="D39" i="15"/>
  <c r="D41" i="15"/>
  <c r="D34" i="15"/>
  <c r="D42" i="15"/>
  <c r="D33" i="15"/>
  <c r="E42" i="15" l="1"/>
  <c r="G42" i="15"/>
  <c r="E37" i="15"/>
  <c r="G37" i="15"/>
  <c r="I37" i="15" s="1"/>
  <c r="E35" i="15"/>
  <c r="G35" i="15"/>
  <c r="E33" i="15"/>
  <c r="G33" i="15"/>
  <c r="E34" i="15"/>
  <c r="G34" i="15"/>
  <c r="E41" i="15"/>
  <c r="G41" i="15"/>
  <c r="E39" i="15"/>
  <c r="G39" i="15"/>
  <c r="E40" i="15"/>
  <c r="G40" i="15"/>
  <c r="E38" i="15"/>
  <c r="G38" i="15"/>
  <c r="E36" i="15"/>
  <c r="G36" i="15"/>
</calcChain>
</file>

<file path=xl/comments1.xml><?xml version="1.0" encoding="utf-8"?>
<comments xmlns="http://schemas.openxmlformats.org/spreadsheetml/2006/main">
  <authors>
    <author>Alexis Álvarez</author>
  </authors>
  <commentList>
    <comment ref="E7" authorId="0">
      <text>
        <r>
          <rPr>
            <sz val="12"/>
            <color indexed="81"/>
            <rFont val="Times New Roman"/>
            <family val="1"/>
          </rPr>
          <t>See PHB 162</t>
        </r>
      </text>
    </comment>
    <comment ref="E9" authorId="0">
      <text>
        <r>
          <rPr>
            <sz val="12"/>
            <color indexed="81"/>
            <rFont val="Times New Roman"/>
            <family val="1"/>
          </rPr>
          <t>[(3 * 10 Dragon Shaman) * 75%]
+ (3 * -2 Con)</t>
        </r>
      </text>
    </comment>
  </commentList>
</comments>
</file>

<file path=xl/comments2.xml><?xml version="1.0" encoding="utf-8"?>
<comments xmlns="http://schemas.openxmlformats.org/spreadsheetml/2006/main">
  <authors>
    <author>Alexis Álvarez</author>
  </authors>
  <commentList>
    <comment ref="F9" authorId="0">
      <text>
        <r>
          <rPr>
            <sz val="12"/>
            <color indexed="81"/>
            <rFont val="Times New Roman"/>
            <family val="1"/>
          </rPr>
          <t>Child +2</t>
        </r>
      </text>
    </comment>
    <comment ref="F21" authorId="0">
      <text>
        <r>
          <rPr>
            <sz val="12"/>
            <color indexed="81"/>
            <rFont val="Times New Roman"/>
            <family val="1"/>
          </rPr>
          <t>Child +2</t>
        </r>
      </text>
    </comment>
    <comment ref="F26" authorId="0">
      <text>
        <r>
          <rPr>
            <sz val="12"/>
            <color indexed="81"/>
            <rFont val="Times New Roman"/>
            <family val="1"/>
          </rPr>
          <t>Alertness +2</t>
        </r>
      </text>
    </comment>
    <comment ref="F27" authorId="0">
      <text>
        <r>
          <rPr>
            <sz val="12"/>
            <color indexed="81"/>
            <rFont val="Times New Roman"/>
            <family val="1"/>
          </rPr>
          <t>Child +2</t>
        </r>
      </text>
    </comment>
    <comment ref="F32" authorId="0">
      <text>
        <r>
          <rPr>
            <sz val="12"/>
            <color indexed="81"/>
            <rFont val="Times New Roman"/>
            <family val="1"/>
          </rPr>
          <t>Child +2</t>
        </r>
      </text>
    </comment>
    <comment ref="F37" authorId="0">
      <text>
        <r>
          <rPr>
            <sz val="12"/>
            <color indexed="81"/>
            <rFont val="Times New Roman"/>
            <family val="1"/>
          </rPr>
          <t>Alertness +2</t>
        </r>
      </text>
    </comment>
    <comment ref="F38" authorId="0">
      <text>
        <r>
          <rPr>
            <sz val="12"/>
            <color indexed="81"/>
            <rFont val="Times New Roman"/>
            <family val="1"/>
          </rPr>
          <t>Skill Focus +3</t>
        </r>
      </text>
    </comment>
  </commentList>
</comments>
</file>

<file path=xl/comments3.xml><?xml version="1.0" encoding="utf-8"?>
<comments xmlns="http://schemas.openxmlformats.org/spreadsheetml/2006/main">
  <authors>
    <author>Alexis Álvarez</author>
  </authors>
  <commentList>
    <comment ref="A2" authorId="0">
      <text>
        <r>
          <rPr>
            <sz val="12"/>
            <color indexed="81"/>
            <rFont val="Times New Roman"/>
            <family val="1"/>
          </rPr>
          <t xml:space="preserve">You are capable of amazing feats of stamina.
</t>
        </r>
        <r>
          <rPr>
            <b/>
            <sz val="12"/>
            <color indexed="81"/>
            <rFont val="Times New Roman"/>
            <family val="1"/>
          </rPr>
          <t xml:space="preserve">Benefit:  </t>
        </r>
        <r>
          <rPr>
            <sz val="12"/>
            <color indexed="81"/>
            <rFont val="Times New Roman"/>
            <family val="1"/>
          </rPr>
          <t xml:space="preserve">You gain a +4 bonus on the following checks and saves: Swim checks made to resist nonlethal damage (see page 84), Constitution checks made to continue running (see page 144), Constitution checks made to avoid nonlethal damage from a forced march (see page 164), Constitution checks made to hold your breath (see page 84), Constitution checks made to avoid nonlethal damage from starvation or thirst (see page 304 of the Dungeon Master’s Guide), Fortitude saves made to avoid nonlethal damage from hot or cold environments (see pages 302 and 303 of the Dungeon Master’s Guide), and Fortitude saves made to resist damage from suffocation (see page 304 of the Dungeon Master’s Guide).  Also, you may sleep in light or medium armor without becoming fatigued.
</t>
        </r>
        <r>
          <rPr>
            <b/>
            <sz val="12"/>
            <color indexed="81"/>
            <rFont val="Times New Roman"/>
            <family val="1"/>
          </rPr>
          <t xml:space="preserve">Normal:  </t>
        </r>
        <r>
          <rPr>
            <sz val="12"/>
            <color indexed="81"/>
            <rFont val="Times New Roman"/>
            <family val="1"/>
          </rPr>
          <t xml:space="preserve">A character without this feat who sleeps in medium or heavier armor is automatically fatigued the next day.
</t>
        </r>
        <r>
          <rPr>
            <b/>
            <sz val="12"/>
            <color indexed="81"/>
            <rFont val="Times New Roman"/>
            <family val="1"/>
          </rPr>
          <t xml:space="preserve">Special:  </t>
        </r>
        <r>
          <rPr>
            <sz val="12"/>
            <color indexed="81"/>
            <rFont val="Times New Roman"/>
            <family val="1"/>
          </rPr>
          <t>A ranger automatically gains Endurance as a bonus feat at 3rd level (see page 48).  He need not select it.
PHB 93</t>
        </r>
      </text>
    </comment>
    <comment ref="A3" authorId="0">
      <text>
        <r>
          <rPr>
            <sz val="12"/>
            <color indexed="81"/>
            <rFont val="Times New Roman"/>
            <family val="1"/>
          </rPr>
          <t xml:space="preserve">You have finely tuned senses.
</t>
        </r>
        <r>
          <rPr>
            <b/>
            <sz val="12"/>
            <color indexed="81"/>
            <rFont val="Times New Roman"/>
            <family val="1"/>
          </rPr>
          <t xml:space="preserve">Benefit:  </t>
        </r>
        <r>
          <rPr>
            <sz val="12"/>
            <color indexed="81"/>
            <rFont val="Times New Roman"/>
            <family val="1"/>
          </rPr>
          <t xml:space="preserve">You get a +2 bonus on all Listen checks and Spot checks.
</t>
        </r>
        <r>
          <rPr>
            <b/>
            <sz val="12"/>
            <color indexed="81"/>
            <rFont val="Times New Roman"/>
            <family val="1"/>
          </rPr>
          <t xml:space="preserve">Special:  </t>
        </r>
        <r>
          <rPr>
            <sz val="12"/>
            <color indexed="81"/>
            <rFont val="Times New Roman"/>
            <family val="1"/>
          </rPr>
          <t>The master of a familiar (see the Familiars sidebar, page 52) gains the benefit of the Alertness feat whenever the familiar is within arm’s reach.
PHB 89</t>
        </r>
      </text>
    </comment>
    <comment ref="A4" authorId="0">
      <text>
        <r>
          <rPr>
            <sz val="12"/>
            <color indexed="81"/>
            <rFont val="Times New Roman"/>
            <family val="1"/>
          </rPr>
          <t xml:space="preserve">Choose one type of weapon, such as greataxe. You can also choose unarmed strike or grapple (or ray, if you are a spellcaster) as your weapon for purposes of this feat. You are especially good at using this weapon. (If you have chosen ray, you are especially good with rays, such as the one produced by the ray of frost spell.)
</t>
        </r>
        <r>
          <rPr>
            <b/>
            <sz val="12"/>
            <color indexed="81"/>
            <rFont val="Times New Roman"/>
            <family val="1"/>
          </rPr>
          <t xml:space="preserve">Prerequisites:  </t>
        </r>
        <r>
          <rPr>
            <sz val="12"/>
            <color indexed="81"/>
            <rFont val="Times New Roman"/>
            <family val="1"/>
          </rPr>
          <t xml:space="preserve">Proficiency with selected weapon, base attack bonus +1.
</t>
        </r>
        <r>
          <rPr>
            <b/>
            <sz val="12"/>
            <color indexed="81"/>
            <rFont val="Times New Roman"/>
            <family val="1"/>
          </rPr>
          <t xml:space="preserve">Benefit:  </t>
        </r>
        <r>
          <rPr>
            <sz val="12"/>
            <color indexed="81"/>
            <rFont val="Times New Roman"/>
            <family val="1"/>
          </rPr>
          <t xml:space="preserve">You gain a +1 bonus on all attack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Focus as one of his fighter bonus feats (see page 38). He must have Weapon Focus with a weapon to gain the Weapon Specialization feat for that weapon.
PHB 102</t>
        </r>
      </text>
    </comment>
    <comment ref="C7" authorId="0">
      <text>
        <r>
          <rPr>
            <sz val="12"/>
            <color indexed="81"/>
            <rFont val="Times New Roman"/>
            <family val="1"/>
          </rPr>
          <t>Bonus on Listen and Spot checks, as well as on
initiative checks, equal to your aura bonus.
PHB II 13</t>
        </r>
      </text>
    </comment>
  </commentList>
</comments>
</file>

<file path=xl/comments4.xml><?xml version="1.0" encoding="utf-8"?>
<comments xmlns="http://schemas.openxmlformats.org/spreadsheetml/2006/main">
  <authors>
    <author>Alexis Álvarez</author>
  </authors>
  <commentList>
    <comment ref="D11" authorId="0">
      <text>
        <r>
          <rPr>
            <sz val="12"/>
            <color indexed="81"/>
            <rFont val="Times New Roman"/>
            <family val="1"/>
          </rPr>
          <t>Balance, Climb, Escape Artist, Hide, Jump, Move Silently, Sleight of Hand, Tumble.</t>
        </r>
      </text>
    </comment>
  </commentList>
</comments>
</file>

<file path=xl/sharedStrings.xml><?xml version="1.0" encoding="utf-8"?>
<sst xmlns="http://schemas.openxmlformats.org/spreadsheetml/2006/main" count="300" uniqueCount="174">
  <si>
    <t>Race:</t>
  </si>
  <si>
    <t>Sex:</t>
  </si>
  <si>
    <t>Strength:</t>
  </si>
  <si>
    <t>Dexterity:</t>
  </si>
  <si>
    <t>Level</t>
  </si>
  <si>
    <t>Melee Weapon</t>
  </si>
  <si>
    <t>Dmg</t>
  </si>
  <si>
    <t>Qty.</t>
  </si>
  <si>
    <t>Ranged Weapon</t>
  </si>
  <si>
    <t>Dmg.</t>
  </si>
  <si>
    <t>Rng.</t>
  </si>
  <si>
    <t>Skills</t>
  </si>
  <si>
    <t>Charisma:</t>
  </si>
  <si>
    <t>Constitution:</t>
  </si>
  <si>
    <t>Intelligence:</t>
  </si>
  <si>
    <t>Hit Points:</t>
  </si>
  <si>
    <t>Wisdom:</t>
  </si>
  <si>
    <t>Concentration</t>
  </si>
  <si>
    <t>AC Mod.</t>
  </si>
  <si>
    <t>Handle Animal</t>
  </si>
  <si>
    <t>Move Silently</t>
  </si>
  <si>
    <t>Ride</t>
  </si>
  <si>
    <t>Search</t>
  </si>
  <si>
    <t>Swim</t>
  </si>
  <si>
    <t>Weapons and Armor</t>
  </si>
  <si>
    <t>Type</t>
  </si>
  <si>
    <t>Personality, History, and Notes</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</si>
  <si>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</si>
  <si>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</si>
  <si>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</si>
  <si>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</si>
  <si>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</si>
  <si>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</si>
  <si>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</si>
  <si>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</si>
  <si>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</si>
  <si>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</si>
  <si>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</si>
  <si>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</si>
  <si>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</si>
  <si>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</si>
  <si>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</si>
  <si>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</si>
  <si>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</si>
  <si>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</si>
  <si>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</si>
  <si>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</si>
  <si>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</si>
  <si>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</si>
  <si>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</si>
  <si>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</si>
  <si>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</si>
  <si>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</si>
  <si>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</si>
  <si>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</si>
  <si>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</si>
  <si>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</si>
  <si>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</si>
  <si>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</si>
  <si>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</si>
  <si>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</si>
  <si>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</si>
  <si>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</si>
  <si>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</si>
  <si>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</si>
  <si>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Modified AC:</t>
  </si>
  <si>
    <t>Class:</t>
  </si>
  <si>
    <t>Level:</t>
  </si>
  <si>
    <t>Alignment:</t>
  </si>
  <si>
    <t>Total</t>
  </si>
  <si>
    <t>Critical</t>
  </si>
  <si>
    <t>Fortitude</t>
  </si>
  <si>
    <t>Reflex</t>
  </si>
  <si>
    <t>Will</t>
  </si>
  <si>
    <t>Armor &amp; Shield</t>
  </si>
  <si>
    <t>Missiles</t>
  </si>
  <si>
    <t>Lb. Capacity:</t>
  </si>
  <si>
    <t>Lb. Carried:</t>
  </si>
  <si>
    <t>Base Speed:</t>
  </si>
  <si>
    <t>Languages</t>
  </si>
  <si>
    <t>Equipment Worn</t>
  </si>
  <si>
    <t>Item</t>
  </si>
  <si>
    <t>Effects/</t>
  </si>
  <si>
    <t>Notes</t>
  </si>
  <si>
    <t>Equipment Carried</t>
  </si>
  <si>
    <t>Check</t>
  </si>
  <si>
    <t>Arcane</t>
  </si>
  <si>
    <t>Speed</t>
  </si>
  <si>
    <t>Speak Language</t>
  </si>
  <si>
    <t>Sleight of Hand</t>
  </si>
  <si>
    <t>Survival</t>
  </si>
  <si>
    <t>Craft:  (type)</t>
  </si>
  <si>
    <t>Attack Bonus:</t>
  </si>
  <si>
    <t>Class Features</t>
  </si>
  <si>
    <t>Touch AC:</t>
  </si>
  <si>
    <t>Weapon Proficiencies</t>
  </si>
  <si>
    <t>Shields (not tower)</t>
  </si>
  <si>
    <t>Atk</t>
  </si>
  <si>
    <t>Feats</t>
  </si>
  <si>
    <t>Roll</t>
  </si>
  <si>
    <t>Skill/Save</t>
  </si>
  <si>
    <t>Actual Speed:</t>
  </si>
  <si>
    <t>FF AC:</t>
  </si>
  <si>
    <t>Knowledge:  Religion</t>
  </si>
  <si>
    <t>Knowledge:  Arcana</t>
  </si>
  <si>
    <t>2</t>
  </si>
  <si>
    <t>Perform:  [type]</t>
  </si>
  <si>
    <t>Profession:  [type]</t>
  </si>
  <si>
    <t>Scrolls and Potions</t>
  </si>
  <si>
    <t>CLev</t>
  </si>
  <si>
    <t>Initiative:</t>
  </si>
  <si>
    <t>Value</t>
  </si>
  <si>
    <t>Simple Weapons</t>
  </si>
  <si>
    <t>Equity on this page:</t>
  </si>
  <si>
    <t>Total Equity:</t>
  </si>
  <si>
    <t>Persephone</t>
  </si>
  <si>
    <t>NPC</t>
  </si>
  <si>
    <t>Female</t>
  </si>
  <si>
    <t>Draconic Aura +1</t>
  </si>
  <si>
    <t>Glim’rscale</t>
  </si>
  <si>
    <t>Light &amp; Medium Armor</t>
  </si>
  <si>
    <t>Human</t>
  </si>
  <si>
    <t>Aura:  Power</t>
  </si>
  <si>
    <t>Aura:  Vigor</t>
  </si>
  <si>
    <t>Aura:  Toughness</t>
  </si>
  <si>
    <t>Totem Dragon:  Brass</t>
  </si>
  <si>
    <t>dragon shaman 1</t>
  </si>
  <si>
    <t>½</t>
  </si>
  <si>
    <t>Human:  Endurance</t>
  </si>
  <si>
    <t>x3</t>
  </si>
  <si>
    <t>Piercing</t>
  </si>
  <si>
    <t>Paralysis</t>
  </si>
  <si>
    <t>Dragon Shamaness</t>
  </si>
  <si>
    <t>Age Category:</t>
  </si>
  <si>
    <t>Chaotic</t>
  </si>
  <si>
    <t>Wings 1/day</t>
  </si>
  <si>
    <t>-</t>
  </si>
  <si>
    <t>dragon shaman 2</t>
  </si>
  <si>
    <t>dragon shaman 3</t>
  </si>
  <si>
    <t>dragon shaman 4</t>
  </si>
  <si>
    <t>dragon shaman 5</t>
  </si>
  <si>
    <t>dragon shaman 6</t>
  </si>
  <si>
    <t>dragon shaman 7</t>
  </si>
  <si>
    <t>dragon shaman 8</t>
  </si>
  <si>
    <t>dragon shaman 9</t>
  </si>
  <si>
    <t>dragon shaman 10</t>
  </si>
  <si>
    <t>one</t>
  </si>
  <si>
    <t>human</t>
  </si>
  <si>
    <t>3</t>
  </si>
  <si>
    <t>Skill Focus:  Survival</t>
  </si>
  <si>
    <t>1st:  Alertness</t>
  </si>
  <si>
    <t>Grapple, Unarmed Strike</t>
  </si>
  <si>
    <t>x2</t>
  </si>
  <si>
    <t>Bludgeon</t>
  </si>
  <si>
    <t>Dragonhide Outfit</t>
  </si>
  <si>
    <t>Dragonscale Helmet</t>
  </si>
  <si>
    <t>Draconic</t>
  </si>
  <si>
    <t>Brass Dragon Scale Shortspear</t>
  </si>
  <si>
    <t>1d2</t>
  </si>
  <si>
    <t>Ranged Touch Attacks</t>
  </si>
  <si>
    <t>Child</t>
  </si>
  <si>
    <t>15’</t>
  </si>
  <si>
    <t>Endure Elements</t>
  </si>
  <si>
    <t>very broken Common</t>
  </si>
  <si>
    <t>Aura:  Senses</t>
  </si>
  <si>
    <t>Senses +1</t>
  </si>
  <si>
    <t>Hand Crossbow</t>
  </si>
  <si>
    <t>1d3</t>
  </si>
  <si>
    <t>19-20, x2</t>
  </si>
  <si>
    <t>30’</t>
  </si>
  <si>
    <t>3rd:  Weapon Focus ~ Spears</t>
  </si>
  <si>
    <t>Weapon Focus included</t>
  </si>
  <si>
    <r>
      <t>16</t>
    </r>
    <r>
      <rPr>
        <sz val="13"/>
        <rFont val="Times New Roman"/>
        <family val="1"/>
      </rPr>
      <t>/</t>
    </r>
    <r>
      <rPr>
        <sz val="13"/>
        <color indexed="51"/>
        <rFont val="Times New Roman"/>
        <family val="1"/>
      </rPr>
      <t>33</t>
    </r>
    <r>
      <rPr>
        <sz val="13"/>
        <rFont val="Times New Roman"/>
        <family val="1"/>
      </rPr>
      <t>/</t>
    </r>
    <r>
      <rPr>
        <sz val="13"/>
        <color indexed="10"/>
        <rFont val="Times New Roman"/>
        <family val="1"/>
      </rPr>
      <t>50</t>
    </r>
  </si>
  <si>
    <t>Bolts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</si>
</sst>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3">
    <font>
      <sz val="12"/>
      <name val="Times New Roman"/>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i/>
      <sz val="12"/>
      <color indexed="42"/>
      <name val="Times New Roman"/>
      <family val="1"/>
    </font>
    <font>
      <sz val="10"/>
      <name val="Arial"/>
      <family val="2"/>
    </font>
    <font>
      <sz val="12"/>
      <name val="Times New Roman"/>
      <family val="1"/>
      <charset val="1"/>
    </font>
    <font>
      <b/>
      <sz val="13"/>
      <color rgb="FF00CC00"/>
      <name val="Times New Roman"/>
      <family val="1"/>
    </font>
    <font>
      <sz val="13"/>
      <color rgb="FFFFC000"/>
      <name val="Times New Roman"/>
      <family val="1"/>
    </font>
    <font>
      <b/>
      <sz val="12"/>
      <color indexed="81"/>
      <name val="Times New Roman"/>
      <family val="1"/>
    </font>
    <font>
      <b/>
      <sz val="13"/>
      <color rgb="FFFF0000"/>
      <name val="Times New Roman"/>
      <family val="1"/>
    </font>
    <font>
      <b/>
      <sz val="13"/>
      <color rgb="FF0000FF"/>
      <name val="Times New Roman"/>
      <family val="1"/>
    </font>
    <font>
      <b/>
      <sz val="13"/>
      <color rgb="FF7030A0"/>
      <name val="Times New Roman"/>
      <family val="1"/>
    </font>
    <font>
      <b/>
      <sz val="13"/>
      <color rgb="FFFFC000"/>
      <name val="Times New Roman"/>
      <family val="1"/>
    </font>
    <font>
      <b/>
      <sz val="12"/>
      <color rgb="FFFFC000"/>
      <name val="Times New Roman"/>
      <family val="1"/>
    </font>
    <font>
      <sz val="12"/>
      <color rgb="FFFFC000"/>
      <name val="Times New Roman"/>
      <family val="1"/>
    </font>
    <font>
      <b/>
      <sz val="13"/>
      <color rgb="FF00B050"/>
      <name val="Times New Roman"/>
      <family val="1"/>
    </font>
    <font>
      <i/>
      <sz val="18"/>
      <color indexed="53"/>
      <name val="Times New Roman"/>
      <family val="1"/>
    </font>
    <font>
      <i/>
      <sz val="18"/>
      <color indexed="10"/>
      <name val="Times New Roman"/>
      <family val="1"/>
    </font>
    <font>
      <i/>
      <sz val="18"/>
      <color indexed="57"/>
      <name val="Times New Roman"/>
      <family val="1"/>
    </font>
    <font>
      <sz val="13"/>
      <color rgb="FFFF0000"/>
      <name val="Times New Roman"/>
      <family val="1"/>
    </font>
    <font>
      <i/>
      <sz val="20"/>
      <color indexed="17"/>
      <name val="Times New Roman"/>
      <family val="1"/>
    </font>
    <font>
      <i/>
      <sz val="22"/>
      <color rgb="FFFFC000"/>
      <name val="Times New Roman"/>
      <family val="1"/>
    </font>
  </fonts>
  <fills count="16">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9"/>
        <bgColor indexed="55"/>
      </patternFill>
    </fill>
    <fill>
      <patternFill patternType="solid">
        <fgColor indexed="11"/>
        <bgColor indexed="64"/>
      </patternFill>
    </fill>
    <fill>
      <patternFill patternType="solid">
        <fgColor rgb="FFCCFFCC"/>
        <bgColor indexed="64"/>
      </patternFill>
    </fill>
    <fill>
      <patternFill patternType="solid">
        <fgColor theme="0" tint="-0.249977111117893"/>
        <bgColor indexed="64"/>
      </patternFill>
    </fill>
    <fill>
      <patternFill patternType="solid">
        <fgColor rgb="FFFF0000"/>
        <bgColor indexed="64"/>
      </patternFill>
    </fill>
    <fill>
      <patternFill patternType="solid">
        <fgColor rgb="FF7030A0"/>
        <bgColor indexed="64"/>
      </patternFill>
    </fill>
    <fill>
      <patternFill patternType="solid">
        <fgColor theme="0" tint="-0.249977111117893"/>
        <bgColor indexed="55"/>
      </patternFill>
    </fill>
    <fill>
      <patternFill patternType="solid">
        <fgColor theme="7" tint="0.39997558519241921"/>
        <bgColor indexed="64"/>
      </patternFill>
    </fill>
    <fill>
      <patternFill patternType="solid">
        <fgColor rgb="FFFFFF00"/>
        <bgColor indexed="64"/>
      </patternFill>
    </fill>
  </fills>
  <borders count="118">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double">
        <color indexed="64"/>
      </right>
      <top/>
      <bottom style="hair">
        <color indexed="64"/>
      </bottom>
      <diagonal/>
    </border>
    <border>
      <left/>
      <right style="hair">
        <color indexed="64"/>
      </right>
      <top style="hair">
        <color indexed="64"/>
      </top>
      <bottom style="hair">
        <color indexed="64"/>
      </bottom>
      <diagonal/>
    </border>
    <border>
      <left style="double">
        <color indexed="64"/>
      </left>
      <right/>
      <top style="double">
        <color indexed="64"/>
      </top>
      <bottom style="thick">
        <color theme="9" tint="-0.499984740745262"/>
      </bottom>
      <diagonal/>
    </border>
    <border>
      <left/>
      <right/>
      <top style="double">
        <color indexed="64"/>
      </top>
      <bottom style="thick">
        <color theme="9" tint="-0.499984740745262"/>
      </bottom>
      <diagonal/>
    </border>
    <border>
      <left/>
      <right style="double">
        <color indexed="64"/>
      </right>
      <top style="double">
        <color indexed="64"/>
      </top>
      <bottom style="thick">
        <color theme="9" tint="-0.499984740745262"/>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auto="1"/>
      </left>
      <right style="thin">
        <color auto="1"/>
      </right>
      <top style="double">
        <color auto="1"/>
      </top>
      <bottom style="thin">
        <color auto="1"/>
      </bottom>
      <diagonal/>
    </border>
    <border>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top style="double">
        <color indexed="64"/>
      </top>
      <bottom style="medium">
        <color indexed="64"/>
      </bottom>
      <diagonal/>
    </border>
    <border>
      <left style="double">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thin">
        <color auto="1"/>
      </left>
      <right/>
      <top style="double">
        <color auto="1"/>
      </top>
      <bottom style="thin">
        <color auto="1"/>
      </bottom>
      <diagonal/>
    </border>
    <border>
      <left/>
      <right style="medium">
        <color auto="1"/>
      </right>
      <top style="double">
        <color auto="1"/>
      </top>
      <bottom style="thin">
        <color auto="1"/>
      </bottom>
      <diagonal/>
    </border>
    <border>
      <left style="thin">
        <color indexed="64"/>
      </left>
      <right style="double">
        <color indexed="64"/>
      </right>
      <top style="hair">
        <color indexed="64"/>
      </top>
      <bottom style="double">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style="double">
        <color indexed="64"/>
      </right>
      <top style="hair">
        <color indexed="64"/>
      </top>
      <bottom/>
      <diagonal/>
    </border>
    <border>
      <left style="thin">
        <color indexed="64"/>
      </left>
      <right style="thin">
        <color indexed="64"/>
      </right>
      <top style="thin">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double">
        <color indexed="64"/>
      </bottom>
      <diagonal/>
    </border>
    <border>
      <left style="double">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double">
        <color indexed="64"/>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double">
        <color indexed="64"/>
      </right>
      <top/>
      <bottom style="hair">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hair">
        <color indexed="64"/>
      </top>
      <bottom style="hair">
        <color indexed="64"/>
      </bottom>
      <diagonal/>
    </border>
    <border>
      <left style="thin">
        <color indexed="64"/>
      </left>
      <right/>
      <top style="thin">
        <color indexed="64"/>
      </top>
      <bottom style="double">
        <color indexed="64"/>
      </bottom>
      <diagonal/>
    </border>
    <border>
      <left/>
      <right style="medium">
        <color auto="1"/>
      </right>
      <top style="thin">
        <color indexed="64"/>
      </top>
      <bottom style="double">
        <color indexed="64"/>
      </bottom>
      <diagonal/>
    </border>
    <border>
      <left style="double">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double">
        <color indexed="64"/>
      </right>
      <top/>
      <bottom style="hair">
        <color indexed="64"/>
      </bottom>
      <diagonal/>
    </border>
    <border>
      <left style="double">
        <color indexed="64"/>
      </left>
      <right style="double">
        <color indexed="64"/>
      </right>
      <top/>
      <bottom/>
      <diagonal/>
    </border>
    <border>
      <left style="double">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double">
        <color indexed="64"/>
      </right>
      <top style="hair">
        <color indexed="64"/>
      </top>
      <bottom/>
      <diagonal/>
    </border>
    <border>
      <left style="double">
        <color indexed="64"/>
      </left>
      <right style="thin">
        <color indexed="64"/>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
      <left style="hair">
        <color indexed="64"/>
      </left>
      <right/>
      <top style="medium">
        <color indexed="64"/>
      </top>
      <bottom style="hair">
        <color indexed="64"/>
      </bottom>
      <diagonal/>
    </border>
  </borders>
  <cellStyleXfs count="9">
    <xf numFmtId="0" fontId="0" fillId="0" borderId="0"/>
    <xf numFmtId="0" fontId="32" fillId="0" borderId="0" applyNumberFormat="0" applyFill="0" applyBorder="0" applyAlignment="0" applyProtection="0">
      <alignment vertical="top"/>
      <protection locked="0"/>
    </xf>
    <xf numFmtId="9" fontId="1" fillId="0" borderId="0" applyFont="0" applyFill="0" applyBorder="0" applyAlignment="0" applyProtection="0"/>
    <xf numFmtId="9" fontId="4" fillId="0" borderId="0" applyFont="0" applyFill="0" applyBorder="0" applyAlignment="0" applyProtection="0"/>
    <xf numFmtId="0" fontId="35" fillId="0" borderId="0"/>
    <xf numFmtId="0" fontId="1" fillId="0" borderId="0"/>
    <xf numFmtId="0" fontId="36" fillId="0" borderId="0"/>
    <xf numFmtId="0" fontId="1" fillId="0" borderId="0"/>
    <xf numFmtId="0" fontId="1" fillId="0" borderId="0"/>
  </cellStyleXfs>
  <cellXfs count="388">
    <xf numFmtId="0" fontId="0" fillId="0" borderId="0" xfId="0"/>
    <xf numFmtId="0" fontId="11" fillId="3" borderId="60" xfId="0" applyFont="1" applyFill="1" applyBorder="1" applyAlignment="1">
      <alignment horizontal="centerContinuous" vertical="center"/>
    </xf>
    <xf numFmtId="0" fontId="11" fillId="3" borderId="37" xfId="0" applyFont="1" applyFill="1" applyBorder="1" applyAlignment="1">
      <alignment horizontal="center" vertical="center"/>
    </xf>
    <xf numFmtId="0" fontId="11" fillId="3" borderId="37" xfId="0" applyFont="1" applyFill="1" applyBorder="1" applyAlignment="1">
      <alignment horizontal="center" vertical="center" wrapText="1"/>
    </xf>
    <xf numFmtId="0" fontId="11" fillId="3" borderId="37" xfId="0" applyNumberFormat="1" applyFont="1" applyFill="1" applyBorder="1" applyAlignment="1">
      <alignment horizontal="center" vertical="center" wrapText="1"/>
    </xf>
    <xf numFmtId="0" fontId="43" fillId="12" borderId="36" xfId="0" applyNumberFormat="1" applyFont="1" applyFill="1" applyBorder="1" applyAlignment="1">
      <alignment horizontal="center" vertical="center" wrapText="1"/>
    </xf>
    <xf numFmtId="0" fontId="11" fillId="3" borderId="37" xfId="0" applyNumberFormat="1" applyFont="1" applyFill="1" applyBorder="1" applyAlignment="1">
      <alignment horizontal="center" vertical="center"/>
    </xf>
    <xf numFmtId="0" fontId="11" fillId="3" borderId="61" xfId="0" applyFont="1" applyFill="1" applyBorder="1" applyAlignment="1">
      <alignment horizontal="center" vertical="center"/>
    </xf>
    <xf numFmtId="0" fontId="3" fillId="0" borderId="0" xfId="0" applyFont="1" applyBorder="1" applyAlignment="1">
      <alignment vertical="center"/>
    </xf>
    <xf numFmtId="0" fontId="48" fillId="0" borderId="30" xfId="0" applyFont="1" applyBorder="1" applyAlignment="1">
      <alignment horizontal="centerContinuous" vertical="center" wrapText="1"/>
    </xf>
    <xf numFmtId="0" fontId="49" fillId="0" borderId="30" xfId="0" applyFont="1" applyBorder="1" applyAlignment="1">
      <alignment horizontal="centerContinuous" vertical="center" wrapText="1"/>
    </xf>
    <xf numFmtId="164" fontId="4" fillId="0" borderId="72" xfId="0" applyNumberFormat="1" applyFont="1" applyBorder="1" applyAlignment="1">
      <alignment horizontal="center" vertical="center"/>
    </xf>
    <xf numFmtId="1" fontId="45" fillId="12" borderId="72" xfId="0" applyNumberFormat="1" applyFont="1" applyFill="1" applyBorder="1" applyAlignment="1">
      <alignment horizontal="center" vertical="center"/>
    </xf>
    <xf numFmtId="0" fontId="3" fillId="0" borderId="80" xfId="0" applyFont="1" applyBorder="1" applyAlignment="1">
      <alignment horizontal="center" vertical="center"/>
    </xf>
    <xf numFmtId="0" fontId="1" fillId="14" borderId="45" xfId="0" applyFont="1" applyFill="1" applyBorder="1" applyAlignment="1">
      <alignment horizontal="center" vertical="center"/>
    </xf>
    <xf numFmtId="164" fontId="1" fillId="14" borderId="45" xfId="0" applyNumberFormat="1" applyFont="1" applyFill="1" applyBorder="1" applyAlignment="1">
      <alignment horizontal="center" vertical="center"/>
    </xf>
    <xf numFmtId="0" fontId="6" fillId="0" borderId="55" xfId="0" applyFont="1" applyFill="1" applyBorder="1" applyAlignment="1">
      <alignment horizontal="centerContinuous" vertical="center"/>
    </xf>
    <xf numFmtId="0" fontId="1" fillId="14" borderId="45" xfId="2" applyNumberFormat="1" applyFont="1" applyFill="1" applyBorder="1" applyAlignment="1">
      <alignment horizontal="center" vertical="center"/>
    </xf>
    <xf numFmtId="0" fontId="20" fillId="2" borderId="58" xfId="0" applyFont="1" applyFill="1" applyBorder="1" applyAlignment="1">
      <alignment horizontal="left" vertical="center"/>
    </xf>
    <xf numFmtId="0" fontId="3" fillId="2" borderId="58" xfId="0" applyFont="1" applyFill="1" applyBorder="1" applyAlignment="1">
      <alignment horizontal="centerContinuous" vertical="center"/>
    </xf>
    <xf numFmtId="0" fontId="4" fillId="2" borderId="58" xfId="0" applyFont="1" applyFill="1" applyBorder="1" applyAlignment="1">
      <alignment horizontal="centerContinuous" vertical="center"/>
    </xf>
    <xf numFmtId="0" fontId="34" fillId="2" borderId="59" xfId="1" applyFont="1" applyFill="1" applyBorder="1" applyAlignment="1" applyProtection="1">
      <alignment horizontal="right" vertical="center"/>
    </xf>
    <xf numFmtId="0" fontId="4" fillId="0" borderId="0" xfId="0" applyFont="1" applyBorder="1" applyAlignment="1">
      <alignment vertical="center"/>
    </xf>
    <xf numFmtId="0" fontId="5" fillId="0" borderId="1" xfId="0" applyFont="1" applyBorder="1" applyAlignment="1">
      <alignment horizontal="right" vertical="center"/>
    </xf>
    <xf numFmtId="0" fontId="6" fillId="0" borderId="0" xfId="0" applyFont="1" applyBorder="1" applyAlignment="1">
      <alignment horizontal="centerContinuous" vertical="center"/>
    </xf>
    <xf numFmtId="0" fontId="5" fillId="0" borderId="0" xfId="0" applyFont="1" applyBorder="1" applyAlignment="1">
      <alignment horizontal="right" vertical="center"/>
    </xf>
    <xf numFmtId="0" fontId="6" fillId="0" borderId="0" xfId="0" applyFont="1" applyBorder="1" applyAlignment="1">
      <alignment horizontal="center" vertical="center"/>
    </xf>
    <xf numFmtId="0" fontId="0" fillId="0" borderId="0" xfId="0" applyAlignment="1">
      <alignment vertical="center"/>
    </xf>
    <xf numFmtId="0" fontId="6" fillId="0" borderId="2" xfId="0" applyFont="1" applyBorder="1" applyAlignment="1">
      <alignment horizontal="left" vertical="center"/>
    </xf>
    <xf numFmtId="0" fontId="5" fillId="4" borderId="62" xfId="0" applyFont="1" applyFill="1" applyBorder="1" applyAlignment="1">
      <alignment horizontal="right" vertical="center"/>
    </xf>
    <xf numFmtId="0" fontId="5" fillId="4" borderId="63" xfId="0" applyFont="1" applyFill="1" applyBorder="1" applyAlignment="1">
      <alignment horizontal="right" vertical="center"/>
    </xf>
    <xf numFmtId="49" fontId="6" fillId="0" borderId="64" xfId="0" applyNumberFormat="1" applyFont="1" applyFill="1" applyBorder="1" applyAlignment="1">
      <alignment horizontal="center" vertical="center"/>
    </xf>
    <xf numFmtId="0" fontId="6" fillId="0" borderId="0" xfId="0" applyFont="1" applyBorder="1" applyAlignment="1">
      <alignment horizontal="left" vertical="center"/>
    </xf>
    <xf numFmtId="0" fontId="5" fillId="4" borderId="11" xfId="0" applyFont="1" applyFill="1" applyBorder="1" applyAlignment="1">
      <alignment horizontal="right" vertical="center"/>
    </xf>
    <xf numFmtId="49" fontId="6" fillId="0" borderId="104" xfId="0" applyNumberFormat="1" applyFont="1" applyBorder="1" applyAlignment="1">
      <alignment horizontal="centerContinuous" vertical="center"/>
    </xf>
    <xf numFmtId="0" fontId="1" fillId="0" borderId="105" xfId="0" applyFont="1" applyBorder="1" applyAlignment="1">
      <alignment horizontal="centerContinuous" vertical="center"/>
    </xf>
    <xf numFmtId="0" fontId="46" fillId="4" borderId="29" xfId="0" applyFont="1" applyFill="1" applyBorder="1" applyAlignment="1">
      <alignment horizontal="right" vertical="center"/>
    </xf>
    <xf numFmtId="0" fontId="6" fillId="0" borderId="12" xfId="0" applyFont="1" applyFill="1" applyBorder="1" applyAlignment="1">
      <alignment horizontal="center" vertical="center"/>
    </xf>
    <xf numFmtId="0" fontId="7" fillId="2" borderId="13" xfId="0" applyFont="1" applyFill="1" applyBorder="1" applyAlignment="1">
      <alignment horizontal="right" vertical="center"/>
    </xf>
    <xf numFmtId="0" fontId="25" fillId="0" borderId="14" xfId="0" applyNumberFormat="1" applyFont="1" applyBorder="1" applyAlignment="1">
      <alignment horizontal="center" vertical="center"/>
    </xf>
    <xf numFmtId="0" fontId="7" fillId="4" borderId="52" xfId="0" applyFont="1" applyFill="1" applyBorder="1" applyAlignment="1">
      <alignment horizontal="right" vertical="center"/>
    </xf>
    <xf numFmtId="0" fontId="12" fillId="2" borderId="4" xfId="0" applyFont="1" applyFill="1" applyBorder="1" applyAlignment="1">
      <alignment horizontal="right" vertical="center"/>
    </xf>
    <xf numFmtId="49" fontId="25" fillId="0" borderId="14" xfId="0" applyNumberFormat="1" applyFont="1" applyBorder="1" applyAlignment="1">
      <alignment horizontal="center" vertical="center"/>
    </xf>
    <xf numFmtId="0" fontId="7" fillId="4" borderId="50" xfId="0" applyFont="1" applyFill="1" applyBorder="1" applyAlignment="1">
      <alignment horizontal="right" vertical="center"/>
    </xf>
    <xf numFmtId="164" fontId="5" fillId="8" borderId="28" xfId="0" applyNumberFormat="1" applyFont="1" applyFill="1" applyBorder="1" applyAlignment="1">
      <alignment horizontal="center" vertical="center"/>
    </xf>
    <xf numFmtId="0" fontId="9" fillId="2" borderId="4" xfId="0" applyFont="1" applyFill="1" applyBorder="1" applyAlignment="1">
      <alignment horizontal="right" vertical="center"/>
    </xf>
    <xf numFmtId="0" fontId="8" fillId="0" borderId="3" xfId="0" quotePrefix="1" applyFont="1" applyBorder="1" applyAlignment="1">
      <alignment horizontal="center" vertical="center"/>
    </xf>
    <xf numFmtId="49" fontId="25" fillId="0" borderId="3" xfId="0" applyNumberFormat="1" applyFont="1" applyBorder="1" applyAlignment="1">
      <alignment horizontal="center" vertical="center"/>
    </xf>
    <xf numFmtId="0" fontId="5" fillId="0" borderId="27" xfId="0" applyFont="1" applyBorder="1" applyAlignment="1">
      <alignment horizontal="center" vertical="center"/>
    </xf>
    <xf numFmtId="0" fontId="37" fillId="2" borderId="4" xfId="0" applyFont="1" applyFill="1" applyBorder="1" applyAlignment="1">
      <alignment horizontal="right" vertical="center"/>
    </xf>
    <xf numFmtId="0" fontId="10" fillId="4" borderId="50" xfId="0" applyFont="1" applyFill="1" applyBorder="1" applyAlignment="1">
      <alignment horizontal="right" vertical="center"/>
    </xf>
    <xf numFmtId="0" fontId="22" fillId="2" borderId="4" xfId="0" applyFont="1" applyFill="1" applyBorder="1" applyAlignment="1">
      <alignment horizontal="right" vertical="center"/>
    </xf>
    <xf numFmtId="0" fontId="13" fillId="2" borderId="15" xfId="0" applyFont="1" applyFill="1" applyBorder="1" applyAlignment="1">
      <alignment horizontal="right" vertical="center"/>
    </xf>
    <xf numFmtId="0" fontId="6" fillId="0" borderId="23" xfId="0" quotePrefix="1" applyFont="1" applyBorder="1" applyAlignment="1">
      <alignment horizontal="center" vertical="center"/>
    </xf>
    <xf numFmtId="49" fontId="25" fillId="0" borderId="23" xfId="0" applyNumberFormat="1" applyFont="1" applyBorder="1" applyAlignment="1">
      <alignment horizontal="center" vertical="center"/>
    </xf>
    <xf numFmtId="0" fontId="10" fillId="4" borderId="51" xfId="0" applyFont="1" applyFill="1" applyBorder="1" applyAlignment="1">
      <alignment horizontal="right" vertical="center"/>
    </xf>
    <xf numFmtId="0" fontId="2" fillId="0" borderId="1" xfId="0" applyFont="1" applyBorder="1" applyAlignment="1">
      <alignment vertical="center"/>
    </xf>
    <xf numFmtId="0" fontId="14" fillId="0" borderId="0" xfId="0" applyFont="1" applyBorder="1" applyAlignment="1">
      <alignment vertical="center"/>
    </xf>
    <xf numFmtId="0" fontId="15" fillId="0" borderId="0" xfId="0" applyFont="1" applyBorder="1" applyAlignment="1">
      <alignment vertical="center"/>
    </xf>
    <xf numFmtId="0" fontId="15" fillId="0" borderId="2" xfId="0" applyFont="1" applyBorder="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1" xfId="0" applyFont="1" applyBorder="1" applyAlignment="1">
      <alignment vertical="center"/>
    </xf>
    <xf numFmtId="0" fontId="6" fillId="0" borderId="0" xfId="0" applyFont="1" applyBorder="1" applyAlignment="1">
      <alignment vertical="center"/>
    </xf>
    <xf numFmtId="0" fontId="6" fillId="0" borderId="2"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6" fillId="0" borderId="10" xfId="0" applyFont="1" applyBorder="1" applyAlignment="1">
      <alignment vertical="center"/>
    </xf>
    <xf numFmtId="0" fontId="3" fillId="0" borderId="0" xfId="0" applyFont="1" applyBorder="1" applyAlignment="1">
      <alignment horizontal="right" vertical="center"/>
    </xf>
    <xf numFmtId="0" fontId="4" fillId="0" borderId="0" xfId="0" applyFont="1" applyBorder="1" applyAlignment="1">
      <alignment horizontal="left" vertical="center"/>
    </xf>
    <xf numFmtId="0" fontId="51" fillId="0" borderId="22" xfId="0" applyFont="1" applyBorder="1" applyAlignment="1">
      <alignment horizontal="centerContinuous" vertical="center"/>
    </xf>
    <xf numFmtId="0" fontId="15" fillId="0" borderId="0" xfId="0" applyFont="1" applyBorder="1" applyAlignment="1">
      <alignment horizontal="centerContinuous" vertical="center"/>
    </xf>
    <xf numFmtId="0" fontId="15" fillId="0" borderId="0" xfId="0" applyNumberFormat="1" applyFont="1" applyBorder="1" applyAlignment="1">
      <alignment horizontal="centerContinuous" vertical="center"/>
    </xf>
    <xf numFmtId="0" fontId="40" fillId="0" borderId="1" xfId="0" applyFont="1" applyFill="1" applyBorder="1" applyAlignment="1">
      <alignment vertical="center"/>
    </xf>
    <xf numFmtId="0" fontId="5" fillId="0" borderId="24" xfId="0" applyFont="1" applyFill="1" applyBorder="1" applyAlignment="1">
      <alignment horizontal="center" vertical="center"/>
    </xf>
    <xf numFmtId="0" fontId="6" fillId="0" borderId="24" xfId="0" applyFont="1" applyFill="1" applyBorder="1" applyAlignment="1">
      <alignment horizontal="center" vertical="center"/>
    </xf>
    <xf numFmtId="0" fontId="41" fillId="0" borderId="24" xfId="0" applyFont="1" applyFill="1" applyBorder="1" applyAlignment="1">
      <alignment horizontal="center" vertical="center" wrapText="1"/>
    </xf>
    <xf numFmtId="0" fontId="6" fillId="0" borderId="24" xfId="0" applyFont="1" applyFill="1" applyBorder="1" applyAlignment="1">
      <alignment horizontal="center" vertical="center" wrapText="1"/>
    </xf>
    <xf numFmtId="1" fontId="6" fillId="0" borderId="24"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center"/>
    </xf>
    <xf numFmtId="0" fontId="6" fillId="0" borderId="2" xfId="0" quotePrefix="1" applyFont="1" applyFill="1" applyBorder="1" applyAlignment="1">
      <alignment horizontal="center" vertical="center"/>
    </xf>
    <xf numFmtId="0" fontId="42" fillId="0" borderId="1" xfId="0" applyFont="1" applyFill="1" applyBorder="1" applyAlignment="1">
      <alignment vertical="center"/>
    </xf>
    <xf numFmtId="0" fontId="12" fillId="0" borderId="25" xfId="0" applyNumberFormat="1" applyFont="1" applyFill="1" applyBorder="1" applyAlignment="1">
      <alignment horizontal="center" vertical="center"/>
    </xf>
    <xf numFmtId="0" fontId="41" fillId="0" borderId="31" xfId="0" applyFont="1" applyFill="1" applyBorder="1" applyAlignment="1">
      <alignment vertical="center"/>
    </xf>
    <xf numFmtId="0" fontId="5" fillId="0" borderId="46" xfId="0" applyFont="1" applyFill="1" applyBorder="1" applyAlignment="1">
      <alignment horizontal="center" vertical="center"/>
    </xf>
    <xf numFmtId="0" fontId="6" fillId="0" borderId="46" xfId="0" applyFont="1" applyFill="1" applyBorder="1" applyAlignment="1">
      <alignment horizontal="center" vertical="center"/>
    </xf>
    <xf numFmtId="0" fontId="43" fillId="0" borderId="46" xfId="0" applyFont="1" applyFill="1" applyBorder="1" applyAlignment="1">
      <alignment horizontal="center" vertical="center" wrapText="1"/>
    </xf>
    <xf numFmtId="0" fontId="6" fillId="0" borderId="46" xfId="0" applyFont="1" applyFill="1" applyBorder="1" applyAlignment="1">
      <alignment horizontal="center" vertical="center" wrapText="1"/>
    </xf>
    <xf numFmtId="1" fontId="6" fillId="0" borderId="46" xfId="0" applyNumberFormat="1" applyFont="1" applyFill="1" applyBorder="1" applyAlignment="1">
      <alignment horizontal="center" vertical="center" wrapText="1"/>
    </xf>
    <xf numFmtId="0" fontId="38" fillId="12" borderId="46" xfId="0" applyNumberFormat="1" applyFont="1" applyFill="1" applyBorder="1" applyAlignment="1">
      <alignment horizontal="center" vertical="center"/>
    </xf>
    <xf numFmtId="0" fontId="6" fillId="0" borderId="32" xfId="0" quotePrefix="1" applyFont="1" applyFill="1" applyBorder="1" applyAlignment="1">
      <alignment horizontal="center" vertical="center"/>
    </xf>
    <xf numFmtId="0" fontId="10" fillId="0" borderId="1" xfId="0" applyFont="1" applyFill="1" applyBorder="1" applyAlignment="1">
      <alignment vertical="center"/>
    </xf>
    <xf numFmtId="0" fontId="6" fillId="0" borderId="24" xfId="0" applyNumberFormat="1" applyFont="1" applyFill="1" applyBorder="1" applyAlignment="1">
      <alignment horizontal="center" vertical="center"/>
    </xf>
    <xf numFmtId="49" fontId="16" fillId="0" borderId="24" xfId="0" applyNumberFormat="1" applyFont="1" applyFill="1" applyBorder="1" applyAlignment="1">
      <alignment horizontal="center" vertical="center"/>
    </xf>
    <xf numFmtId="0" fontId="16" fillId="0" borderId="25" xfId="0" applyNumberFormat="1" applyFont="1" applyFill="1" applyBorder="1" applyAlignment="1">
      <alignment horizontal="center" vertical="center"/>
    </xf>
    <xf numFmtId="0" fontId="10" fillId="0" borderId="25" xfId="0" applyNumberFormat="1" applyFont="1" applyFill="1" applyBorder="1" applyAlignment="1">
      <alignment horizontal="center" vertical="center"/>
    </xf>
    <xf numFmtId="0" fontId="6" fillId="0" borderId="25" xfId="0" applyNumberFormat="1" applyFont="1" applyFill="1" applyBorder="1" applyAlignment="1">
      <alignment horizontal="center" vertical="center"/>
    </xf>
    <xf numFmtId="49" fontId="6" fillId="0" borderId="25" xfId="0" applyNumberFormat="1" applyFont="1" applyFill="1" applyBorder="1" applyAlignment="1">
      <alignment horizontal="center" vertical="center"/>
    </xf>
    <xf numFmtId="0" fontId="6" fillId="0" borderId="26" xfId="0" applyNumberFormat="1" applyFont="1" applyFill="1" applyBorder="1" applyAlignment="1">
      <alignment horizontal="center" vertical="center"/>
    </xf>
    <xf numFmtId="0" fontId="19" fillId="0" borderId="0" xfId="0" applyFont="1" applyBorder="1" applyAlignment="1">
      <alignment vertical="center"/>
    </xf>
    <xf numFmtId="0" fontId="12" fillId="0" borderId="1" xfId="0" applyFont="1" applyFill="1" applyBorder="1" applyAlignment="1">
      <alignment vertical="center"/>
    </xf>
    <xf numFmtId="49" fontId="24" fillId="0" borderId="24" xfId="0" applyNumberFormat="1" applyFont="1" applyFill="1" applyBorder="1" applyAlignment="1">
      <alignment horizontal="center" vertical="center"/>
    </xf>
    <xf numFmtId="0" fontId="24" fillId="0" borderId="25" xfId="0" applyNumberFormat="1" applyFont="1" applyFill="1" applyBorder="1" applyAlignment="1">
      <alignment horizontal="center" vertical="center"/>
    </xf>
    <xf numFmtId="0" fontId="31" fillId="0" borderId="0" xfId="0" applyFont="1" applyBorder="1" applyAlignment="1">
      <alignment vertical="center"/>
    </xf>
    <xf numFmtId="0" fontId="13" fillId="0" borderId="1" xfId="0" applyFont="1" applyFill="1" applyBorder="1" applyAlignment="1">
      <alignment vertical="center"/>
    </xf>
    <xf numFmtId="49" fontId="23" fillId="0" borderId="24" xfId="0" applyNumberFormat="1" applyFont="1" applyFill="1" applyBorder="1" applyAlignment="1">
      <alignment horizontal="center" vertical="center"/>
    </xf>
    <xf numFmtId="0" fontId="23" fillId="0" borderId="25" xfId="0" applyNumberFormat="1" applyFont="1" applyFill="1" applyBorder="1" applyAlignment="1">
      <alignment horizontal="center" vertical="center"/>
    </xf>
    <xf numFmtId="0" fontId="13" fillId="0" borderId="25" xfId="0" applyNumberFormat="1" applyFont="1" applyFill="1" applyBorder="1" applyAlignment="1">
      <alignment horizontal="center" vertical="center"/>
    </xf>
    <xf numFmtId="0" fontId="29" fillId="0" borderId="0" xfId="0" applyFont="1" applyBorder="1" applyAlignment="1">
      <alignment vertical="center"/>
    </xf>
    <xf numFmtId="0" fontId="7" fillId="0" borderId="1" xfId="0" applyFont="1" applyFill="1" applyBorder="1" applyAlignment="1">
      <alignment vertical="center"/>
    </xf>
    <xf numFmtId="49" fontId="17" fillId="0" borderId="24" xfId="0" applyNumberFormat="1" applyFont="1" applyFill="1" applyBorder="1" applyAlignment="1">
      <alignment horizontal="center" vertical="center"/>
    </xf>
    <xf numFmtId="0" fontId="17" fillId="0" borderId="25" xfId="0" applyNumberFormat="1" applyFont="1" applyFill="1" applyBorder="1" applyAlignment="1">
      <alignment horizontal="center" vertical="center"/>
    </xf>
    <xf numFmtId="0" fontId="7" fillId="0" borderId="25" xfId="0" applyNumberFormat="1" applyFont="1" applyFill="1" applyBorder="1" applyAlignment="1">
      <alignment horizontal="center" vertical="center"/>
    </xf>
    <xf numFmtId="0" fontId="28" fillId="0" borderId="0" xfId="0" applyFont="1" applyBorder="1" applyAlignment="1">
      <alignment vertical="center"/>
    </xf>
    <xf numFmtId="0" fontId="10" fillId="5" borderId="1" xfId="0" applyFont="1" applyFill="1" applyBorder="1" applyAlignment="1">
      <alignment vertical="center"/>
    </xf>
    <xf numFmtId="0" fontId="6" fillId="5" borderId="24" xfId="0" applyNumberFormat="1" applyFont="1" applyFill="1" applyBorder="1" applyAlignment="1">
      <alignment horizontal="center" vertical="center"/>
    </xf>
    <xf numFmtId="49" fontId="16" fillId="5" borderId="24" xfId="0" applyNumberFormat="1" applyFont="1" applyFill="1" applyBorder="1" applyAlignment="1">
      <alignment horizontal="center" vertical="center"/>
    </xf>
    <xf numFmtId="0" fontId="16" fillId="5" borderId="25" xfId="0" applyNumberFormat="1" applyFont="1" applyFill="1" applyBorder="1" applyAlignment="1">
      <alignment horizontal="center" vertical="center"/>
    </xf>
    <xf numFmtId="0" fontId="10" fillId="5" borderId="25" xfId="0" applyNumberFormat="1" applyFont="1" applyFill="1" applyBorder="1" applyAlignment="1">
      <alignment horizontal="center" vertical="center"/>
    </xf>
    <xf numFmtId="49" fontId="6" fillId="5" borderId="25" xfId="0" applyNumberFormat="1" applyFont="1" applyFill="1" applyBorder="1" applyAlignment="1">
      <alignment horizontal="center" vertical="center"/>
    </xf>
    <xf numFmtId="0" fontId="6" fillId="5" borderId="26" xfId="0" applyNumberFormat="1" applyFont="1" applyFill="1" applyBorder="1" applyAlignment="1">
      <alignment horizontal="center" vertical="center"/>
    </xf>
    <xf numFmtId="0" fontId="30" fillId="0" borderId="0" xfId="0" applyFont="1" applyBorder="1" applyAlignment="1">
      <alignment vertical="center"/>
    </xf>
    <xf numFmtId="0" fontId="6" fillId="0" borderId="26" xfId="0" quotePrefix="1" applyNumberFormat="1" applyFont="1" applyFill="1" applyBorder="1" applyAlignment="1">
      <alignment horizontal="center" vertical="center"/>
    </xf>
    <xf numFmtId="0" fontId="10" fillId="6" borderId="1" xfId="0" applyFont="1" applyFill="1" applyBorder="1" applyAlignment="1">
      <alignment vertical="center"/>
    </xf>
    <xf numFmtId="0" fontId="6" fillId="6" borderId="24" xfId="0" applyNumberFormat="1" applyFont="1" applyFill="1" applyBorder="1" applyAlignment="1">
      <alignment horizontal="center" vertical="center"/>
    </xf>
    <xf numFmtId="49" fontId="16" fillId="6" borderId="24" xfId="0" applyNumberFormat="1" applyFont="1" applyFill="1" applyBorder="1" applyAlignment="1">
      <alignment horizontal="center" vertical="center"/>
    </xf>
    <xf numFmtId="0" fontId="16" fillId="6" borderId="25" xfId="0" applyNumberFormat="1" applyFont="1" applyFill="1" applyBorder="1" applyAlignment="1">
      <alignment horizontal="center" vertical="center"/>
    </xf>
    <xf numFmtId="0" fontId="10" fillId="6" borderId="25" xfId="0" applyNumberFormat="1" applyFont="1" applyFill="1" applyBorder="1" applyAlignment="1">
      <alignment horizontal="center" vertical="center"/>
    </xf>
    <xf numFmtId="49" fontId="6" fillId="6" borderId="25" xfId="0" applyNumberFormat="1" applyFont="1" applyFill="1" applyBorder="1" applyAlignment="1">
      <alignment horizontal="center" vertical="center"/>
    </xf>
    <xf numFmtId="0" fontId="6" fillId="6" borderId="26" xfId="0" applyNumberFormat="1" applyFont="1" applyFill="1" applyBorder="1" applyAlignment="1">
      <alignment horizontal="center" vertical="center"/>
    </xf>
    <xf numFmtId="0" fontId="6" fillId="9" borderId="24" xfId="0" applyNumberFormat="1" applyFont="1" applyFill="1" applyBorder="1" applyAlignment="1">
      <alignment horizontal="center" vertical="center"/>
    </xf>
    <xf numFmtId="49" fontId="6" fillId="9" borderId="25" xfId="0" applyNumberFormat="1" applyFont="1" applyFill="1" applyBorder="1" applyAlignment="1">
      <alignment horizontal="center" vertical="center"/>
    </xf>
    <xf numFmtId="0" fontId="6" fillId="9" borderId="26" xfId="0" applyNumberFormat="1" applyFont="1" applyFill="1" applyBorder="1" applyAlignment="1">
      <alignment horizontal="center" vertical="center"/>
    </xf>
    <xf numFmtId="0" fontId="13" fillId="6" borderId="1" xfId="0" applyFont="1" applyFill="1" applyBorder="1" applyAlignment="1">
      <alignment vertical="center"/>
    </xf>
    <xf numFmtId="49" fontId="23" fillId="7" borderId="24" xfId="0" applyNumberFormat="1" applyFont="1" applyFill="1" applyBorder="1" applyAlignment="1">
      <alignment horizontal="center" vertical="center"/>
    </xf>
    <xf numFmtId="0" fontId="23" fillId="7" borderId="25" xfId="0" applyNumberFormat="1" applyFont="1" applyFill="1" applyBorder="1" applyAlignment="1">
      <alignment horizontal="center" vertical="center"/>
    </xf>
    <xf numFmtId="0" fontId="13" fillId="6" borderId="25" xfId="0" applyNumberFormat="1" applyFont="1" applyFill="1" applyBorder="1" applyAlignment="1">
      <alignment horizontal="center" vertical="center"/>
    </xf>
    <xf numFmtId="0" fontId="22" fillId="0" borderId="1" xfId="0" applyFont="1" applyFill="1" applyBorder="1" applyAlignment="1">
      <alignment vertical="center"/>
    </xf>
    <xf numFmtId="49" fontId="27" fillId="0" borderId="24" xfId="0" applyNumberFormat="1" applyFont="1" applyFill="1" applyBorder="1" applyAlignment="1">
      <alignment horizontal="center" vertical="center"/>
    </xf>
    <xf numFmtId="0" fontId="27" fillId="0" borderId="25" xfId="0" applyNumberFormat="1" applyFont="1" applyFill="1" applyBorder="1" applyAlignment="1">
      <alignment horizontal="center" vertical="center"/>
    </xf>
    <xf numFmtId="0" fontId="22" fillId="0" borderId="25" xfId="0" applyNumberFormat="1" applyFont="1" applyFill="1" applyBorder="1" applyAlignment="1">
      <alignment horizontal="center" vertical="center"/>
    </xf>
    <xf numFmtId="0" fontId="12" fillId="5" borderId="1" xfId="0" applyFont="1" applyFill="1" applyBorder="1" applyAlignment="1">
      <alignment vertical="center"/>
    </xf>
    <xf numFmtId="49" fontId="24" fillId="5" borderId="24" xfId="0" applyNumberFormat="1" applyFont="1" applyFill="1" applyBorder="1" applyAlignment="1">
      <alignment horizontal="center" vertical="center"/>
    </xf>
    <xf numFmtId="0" fontId="24" fillId="5" borderId="25" xfId="0" applyNumberFormat="1" applyFont="1" applyFill="1" applyBorder="1" applyAlignment="1">
      <alignment horizontal="center" vertical="center"/>
    </xf>
    <xf numFmtId="0" fontId="12" fillId="5" borderId="25" xfId="0" applyNumberFormat="1" applyFont="1" applyFill="1" applyBorder="1" applyAlignment="1">
      <alignment horizontal="center" vertical="center"/>
    </xf>
    <xf numFmtId="0" fontId="13" fillId="10" borderId="1" xfId="0" applyFont="1" applyFill="1" applyBorder="1" applyAlignment="1">
      <alignment vertical="center"/>
    </xf>
    <xf numFmtId="0" fontId="6" fillId="10" borderId="24" xfId="0" applyNumberFormat="1" applyFont="1" applyFill="1" applyBorder="1" applyAlignment="1">
      <alignment horizontal="center" vertical="center"/>
    </xf>
    <xf numFmtId="49" fontId="27" fillId="10" borderId="24" xfId="0" applyNumberFormat="1" applyFont="1" applyFill="1" applyBorder="1" applyAlignment="1">
      <alignment horizontal="center" vertical="center"/>
    </xf>
    <xf numFmtId="0" fontId="27" fillId="10" borderId="25" xfId="0" applyNumberFormat="1" applyFont="1" applyFill="1" applyBorder="1" applyAlignment="1">
      <alignment horizontal="center" vertical="center"/>
    </xf>
    <xf numFmtId="0" fontId="22" fillId="10" borderId="25" xfId="0" applyNumberFormat="1" applyFont="1" applyFill="1" applyBorder="1" applyAlignment="1">
      <alignment horizontal="center" vertical="center"/>
    </xf>
    <xf numFmtId="49" fontId="6" fillId="10" borderId="25" xfId="0" applyNumberFormat="1" applyFont="1" applyFill="1" applyBorder="1" applyAlignment="1">
      <alignment horizontal="center" vertical="center"/>
    </xf>
    <xf numFmtId="49" fontId="6" fillId="13" borderId="25" xfId="0" applyNumberFormat="1" applyFont="1" applyFill="1" applyBorder="1" applyAlignment="1">
      <alignment horizontal="center" vertical="center"/>
    </xf>
    <xf numFmtId="0" fontId="6" fillId="10" borderId="26" xfId="0" applyNumberFormat="1" applyFont="1" applyFill="1" applyBorder="1" applyAlignment="1">
      <alignment horizontal="center" vertical="center"/>
    </xf>
    <xf numFmtId="0" fontId="10" fillId="10" borderId="1" xfId="0" applyFont="1" applyFill="1" applyBorder="1" applyAlignment="1">
      <alignment vertical="center"/>
    </xf>
    <xf numFmtId="49" fontId="16" fillId="10" borderId="24" xfId="0" applyNumberFormat="1" applyFont="1" applyFill="1" applyBorder="1" applyAlignment="1">
      <alignment horizontal="center" vertical="center"/>
    </xf>
    <xf numFmtId="0" fontId="16" fillId="10" borderId="25" xfId="0" applyNumberFormat="1" applyFont="1" applyFill="1" applyBorder="1" applyAlignment="1">
      <alignment horizontal="center" vertical="center"/>
    </xf>
    <xf numFmtId="0" fontId="10" fillId="10" borderId="25" xfId="0" applyNumberFormat="1" applyFont="1" applyFill="1" applyBorder="1" applyAlignment="1">
      <alignment horizontal="center" vertical="center"/>
    </xf>
    <xf numFmtId="0" fontId="6" fillId="10" borderId="26" xfId="0" quotePrefix="1" applyNumberFormat="1" applyFont="1" applyFill="1" applyBorder="1" applyAlignment="1">
      <alignment horizontal="center" vertical="center"/>
    </xf>
    <xf numFmtId="0" fontId="12" fillId="4" borderId="1" xfId="0" applyFont="1" applyFill="1" applyBorder="1" applyAlignment="1">
      <alignment vertical="center"/>
    </xf>
    <xf numFmtId="0" fontId="6" fillId="4" borderId="24" xfId="0" applyNumberFormat="1" applyFont="1" applyFill="1" applyBorder="1" applyAlignment="1">
      <alignment horizontal="center" vertical="center"/>
    </xf>
    <xf numFmtId="49" fontId="24" fillId="4" borderId="24" xfId="0" applyNumberFormat="1" applyFont="1" applyFill="1" applyBorder="1" applyAlignment="1">
      <alignment horizontal="center" vertical="center"/>
    </xf>
    <xf numFmtId="0" fontId="24" fillId="4" borderId="25" xfId="0" applyNumberFormat="1" applyFont="1" applyFill="1" applyBorder="1" applyAlignment="1">
      <alignment horizontal="center" vertical="center"/>
    </xf>
    <xf numFmtId="0" fontId="12" fillId="4" borderId="25" xfId="0" applyNumberFormat="1" applyFont="1" applyFill="1" applyBorder="1" applyAlignment="1">
      <alignment horizontal="center" vertical="center"/>
    </xf>
    <xf numFmtId="0" fontId="6" fillId="4" borderId="26" xfId="0" applyNumberFormat="1" applyFont="1" applyFill="1" applyBorder="1" applyAlignment="1">
      <alignment horizontal="center" vertical="center"/>
    </xf>
    <xf numFmtId="0" fontId="13" fillId="5" borderId="1" xfId="0" applyFont="1" applyFill="1" applyBorder="1" applyAlignment="1">
      <alignment vertical="center"/>
    </xf>
    <xf numFmtId="49" fontId="23" fillId="5" borderId="24" xfId="0" applyNumberFormat="1" applyFont="1" applyFill="1" applyBorder="1" applyAlignment="1">
      <alignment horizontal="center" vertical="center"/>
    </xf>
    <xf numFmtId="0" fontId="23" fillId="5" borderId="25" xfId="0" applyNumberFormat="1" applyFont="1" applyFill="1" applyBorder="1" applyAlignment="1">
      <alignment horizontal="center" vertical="center"/>
    </xf>
    <xf numFmtId="0" fontId="13" fillId="5" borderId="25" xfId="0" applyNumberFormat="1" applyFont="1" applyFill="1" applyBorder="1" applyAlignment="1">
      <alignment horizontal="center" vertical="center"/>
    </xf>
    <xf numFmtId="0" fontId="12" fillId="0" borderId="8" xfId="0" applyFont="1" applyFill="1" applyBorder="1" applyAlignment="1">
      <alignment vertical="center"/>
    </xf>
    <xf numFmtId="0" fontId="6" fillId="0" borderId="45" xfId="0" applyNumberFormat="1" applyFont="1" applyFill="1" applyBorder="1" applyAlignment="1">
      <alignment horizontal="center" vertical="center"/>
    </xf>
    <xf numFmtId="49" fontId="24" fillId="0" borderId="45" xfId="0" applyNumberFormat="1" applyFont="1" applyFill="1" applyBorder="1" applyAlignment="1">
      <alignment horizontal="center" vertical="center"/>
    </xf>
    <xf numFmtId="0" fontId="24" fillId="0" borderId="47" xfId="0" applyNumberFormat="1" applyFont="1" applyFill="1" applyBorder="1" applyAlignment="1">
      <alignment horizontal="center" vertical="center"/>
    </xf>
    <xf numFmtId="0" fontId="12" fillId="0" borderId="47" xfId="0" applyNumberFormat="1" applyFont="1" applyFill="1" applyBorder="1" applyAlignment="1">
      <alignment horizontal="center" vertical="center"/>
    </xf>
    <xf numFmtId="49" fontId="6" fillId="0" borderId="47" xfId="0" applyNumberFormat="1" applyFont="1" applyFill="1" applyBorder="1" applyAlignment="1">
      <alignment horizontal="center" vertical="center"/>
    </xf>
    <xf numFmtId="0" fontId="38" fillId="12" borderId="45" xfId="0" applyNumberFormat="1" applyFont="1" applyFill="1" applyBorder="1" applyAlignment="1">
      <alignment horizontal="center" vertical="center"/>
    </xf>
    <xf numFmtId="0" fontId="6" fillId="0" borderId="34" xfId="0" applyNumberFormat="1" applyFont="1" applyFill="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4" fillId="0" borderId="0" xfId="0" applyNumberFormat="1" applyFont="1" applyBorder="1" applyAlignment="1">
      <alignment horizontal="left" vertical="center"/>
    </xf>
    <xf numFmtId="0" fontId="1" fillId="0" borderId="0" xfId="0" applyFont="1" applyBorder="1" applyAlignment="1">
      <alignment horizontal="lef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5" fillId="0" borderId="0" xfId="0" applyFont="1" applyBorder="1" applyAlignment="1">
      <alignment horizontal="right" vertical="center" wrapText="1"/>
    </xf>
    <xf numFmtId="0" fontId="47" fillId="0" borderId="30" xfId="0" applyFont="1" applyBorder="1" applyAlignment="1">
      <alignment horizontal="centerContinuous" vertical="center"/>
    </xf>
    <xf numFmtId="0" fontId="6" fillId="0" borderId="0" xfId="0" applyFont="1" applyBorder="1" applyAlignment="1">
      <alignment horizontal="center" vertical="center" wrapText="1"/>
    </xf>
    <xf numFmtId="0" fontId="50" fillId="0" borderId="35" xfId="0" applyFont="1" applyFill="1" applyBorder="1" applyAlignment="1">
      <alignment horizontal="centerContinuous" vertical="center"/>
    </xf>
    <xf numFmtId="0" fontId="6" fillId="0" borderId="53" xfId="0" applyFont="1" applyFill="1" applyBorder="1" applyAlignment="1">
      <alignment horizontal="centerContinuous" vertical="center"/>
    </xf>
    <xf numFmtId="0" fontId="6" fillId="0" borderId="54" xfId="0" applyFont="1" applyFill="1" applyBorder="1" applyAlignment="1">
      <alignment horizontal="centerContinuous" vertical="center"/>
    </xf>
    <xf numFmtId="0" fontId="6" fillId="0" borderId="48" xfId="0" applyFont="1" applyFill="1" applyBorder="1" applyAlignment="1">
      <alignment horizontal="centerContinuous" vertical="center"/>
    </xf>
    <xf numFmtId="0" fontId="2" fillId="0" borderId="0" xfId="0" applyFont="1" applyBorder="1" applyAlignment="1">
      <alignment horizontal="centerContinuous" vertical="center"/>
    </xf>
    <xf numFmtId="0" fontId="4" fillId="0" borderId="0" xfId="0" applyFont="1" applyBorder="1" applyAlignment="1">
      <alignment horizontal="center" vertical="center"/>
    </xf>
    <xf numFmtId="0" fontId="21" fillId="11" borderId="16" xfId="0" applyFont="1" applyFill="1" applyBorder="1" applyAlignment="1">
      <alignment horizontal="center" vertical="center"/>
    </xf>
    <xf numFmtId="0" fontId="21" fillId="11" borderId="17" xfId="0" applyFont="1" applyFill="1" applyBorder="1" applyAlignment="1">
      <alignment horizontal="center" vertical="center"/>
    </xf>
    <xf numFmtId="49" fontId="21" fillId="11" borderId="17" xfId="0" applyNumberFormat="1" applyFont="1" applyFill="1" applyBorder="1" applyAlignment="1">
      <alignment horizontal="center" vertical="center"/>
    </xf>
    <xf numFmtId="0" fontId="21" fillId="11" borderId="21" xfId="0" applyFont="1" applyFill="1" applyBorder="1" applyAlignment="1">
      <alignment horizontal="center" vertical="center"/>
    </xf>
    <xf numFmtId="0" fontId="44" fillId="12" borderId="21" xfId="0" applyFont="1" applyFill="1" applyBorder="1" applyAlignment="1">
      <alignment horizontal="center" vertical="center"/>
    </xf>
    <xf numFmtId="0" fontId="21" fillId="11" borderId="18" xfId="0" applyFont="1" applyFill="1" applyBorder="1" applyAlignment="1">
      <alignment horizontal="center" vertical="center"/>
    </xf>
    <xf numFmtId="0" fontId="21" fillId="11" borderId="30" xfId="0" applyFont="1" applyFill="1" applyBorder="1" applyAlignment="1">
      <alignment horizontal="center" vertical="center"/>
    </xf>
    <xf numFmtId="0" fontId="1" fillId="0" borderId="106" xfId="0" applyFont="1" applyBorder="1" applyAlignment="1">
      <alignment horizontal="center" vertical="center"/>
    </xf>
    <xf numFmtId="0" fontId="1" fillId="0" borderId="107" xfId="0" applyFont="1" applyFill="1" applyBorder="1" applyAlignment="1">
      <alignment horizontal="center" vertical="center"/>
    </xf>
    <xf numFmtId="0" fontId="1" fillId="0" borderId="107" xfId="0" applyNumberFormat="1" applyFont="1" applyBorder="1" applyAlignment="1">
      <alignment horizontal="center" vertical="center"/>
    </xf>
    <xf numFmtId="0" fontId="1" fillId="0" borderId="107" xfId="0" quotePrefix="1" applyNumberFormat="1" applyFont="1" applyFill="1" applyBorder="1" applyAlignment="1">
      <alignment horizontal="center" vertical="center"/>
    </xf>
    <xf numFmtId="1" fontId="45" fillId="12" borderId="100" xfId="0" applyNumberFormat="1" applyFont="1" applyFill="1" applyBorder="1" applyAlignment="1">
      <alignment horizontal="center" vertical="center"/>
    </xf>
    <xf numFmtId="0" fontId="4" fillId="0" borderId="108" xfId="0" applyFont="1" applyBorder="1" applyAlignment="1">
      <alignment horizontal="center" vertical="center"/>
    </xf>
    <xf numFmtId="0" fontId="1" fillId="0" borderId="66" xfId="0" applyFont="1" applyBorder="1" applyAlignment="1">
      <alignment horizontal="center" vertical="center"/>
    </xf>
    <xf numFmtId="0" fontId="1" fillId="0" borderId="95" xfId="0" applyFont="1" applyBorder="1" applyAlignment="1">
      <alignment horizontal="center" vertical="center"/>
    </xf>
    <xf numFmtId="49" fontId="1" fillId="0" borderId="95" xfId="0" applyNumberFormat="1" applyFont="1" applyBorder="1" applyAlignment="1">
      <alignment horizontal="center" vertical="center"/>
    </xf>
    <xf numFmtId="0" fontId="1" fillId="0" borderId="103" xfId="0" applyFont="1" applyBorder="1" applyAlignment="1">
      <alignment horizontal="center" vertical="center"/>
    </xf>
    <xf numFmtId="1" fontId="1" fillId="14" borderId="72" xfId="0" applyNumberFormat="1" applyFont="1" applyFill="1" applyBorder="1" applyAlignment="1">
      <alignment horizontal="center" vertical="center"/>
    </xf>
    <xf numFmtId="0" fontId="4" fillId="14" borderId="80" xfId="0" applyFont="1" applyFill="1" applyBorder="1" applyAlignment="1">
      <alignment horizontal="center" vertical="center"/>
    </xf>
    <xf numFmtId="0" fontId="4" fillId="0" borderId="0" xfId="0" applyFont="1" applyBorder="1" applyAlignment="1">
      <alignment horizontal="centerContinuous" vertical="center"/>
    </xf>
    <xf numFmtId="164" fontId="4" fillId="0" borderId="0" xfId="0" applyNumberFormat="1" applyFont="1" applyBorder="1" applyAlignment="1">
      <alignment horizontal="center" vertical="center"/>
    </xf>
    <xf numFmtId="0" fontId="21" fillId="11" borderId="21" xfId="0" applyFont="1" applyFill="1" applyBorder="1" applyAlignment="1">
      <alignment horizontal="centerContinuous" vertical="center"/>
    </xf>
    <xf numFmtId="0" fontId="21" fillId="11" borderId="65" xfId="0" applyFont="1" applyFill="1" applyBorder="1" applyAlignment="1">
      <alignment horizontal="centerContinuous" vertical="center"/>
    </xf>
    <xf numFmtId="0" fontId="21" fillId="11" borderId="49" xfId="0" applyFont="1" applyFill="1" applyBorder="1" applyAlignment="1">
      <alignment horizontal="centerContinuous" vertical="center"/>
    </xf>
    <xf numFmtId="0" fontId="1" fillId="0" borderId="66" xfId="0" applyFont="1" applyBorder="1" applyAlignment="1">
      <alignment horizontal="center" vertical="center" shrinkToFit="1"/>
    </xf>
    <xf numFmtId="0" fontId="1" fillId="0" borderId="85" xfId="0" applyFont="1" applyFill="1" applyBorder="1" applyAlignment="1">
      <alignment horizontal="center" vertical="center"/>
    </xf>
    <xf numFmtId="9" fontId="1" fillId="0" borderId="85" xfId="0" applyNumberFormat="1" applyFont="1" applyFill="1" applyBorder="1" applyAlignment="1">
      <alignment horizontal="center" vertical="center"/>
    </xf>
    <xf numFmtId="164" fontId="1" fillId="0" borderId="85" xfId="0" applyNumberFormat="1" applyFont="1" applyFill="1" applyBorder="1" applyAlignment="1">
      <alignment horizontal="center" vertical="center"/>
    </xf>
    <xf numFmtId="164" fontId="1" fillId="0" borderId="67" xfId="0" applyNumberFormat="1" applyFont="1" applyFill="1" applyBorder="1" applyAlignment="1">
      <alignment horizontal="centerContinuous" vertical="center"/>
    </xf>
    <xf numFmtId="164" fontId="1" fillId="0" borderId="68" xfId="0" applyNumberFormat="1" applyFont="1" applyFill="1" applyBorder="1" applyAlignment="1">
      <alignment horizontal="centerContinuous" vertical="center"/>
    </xf>
    <xf numFmtId="0" fontId="4" fillId="0" borderId="69" xfId="0" quotePrefix="1" applyFont="1" applyBorder="1" applyAlignment="1">
      <alignment horizontal="centerContinuous" vertical="center"/>
    </xf>
    <xf numFmtId="164" fontId="1" fillId="0" borderId="109" xfId="0" applyNumberFormat="1" applyFont="1" applyFill="1" applyBorder="1" applyAlignment="1">
      <alignment horizontal="center" vertical="center"/>
    </xf>
    <xf numFmtId="0" fontId="1" fillId="0" borderId="70" xfId="0" applyFont="1" applyFill="1" applyBorder="1" applyAlignment="1">
      <alignment horizontal="center" vertical="center"/>
    </xf>
    <xf numFmtId="0" fontId="1" fillId="0" borderId="71" xfId="0" applyFont="1" applyFill="1" applyBorder="1" applyAlignment="1">
      <alignment horizontal="center" vertical="center"/>
    </xf>
    <xf numFmtId="0" fontId="1" fillId="0" borderId="71" xfId="0" quotePrefix="1" applyFont="1" applyFill="1" applyBorder="1" applyAlignment="1">
      <alignment horizontal="center" vertical="center"/>
    </xf>
    <xf numFmtId="9" fontId="1" fillId="0" borderId="71" xfId="0" applyNumberFormat="1" applyFont="1" applyFill="1" applyBorder="1" applyAlignment="1">
      <alignment horizontal="center" vertical="center"/>
    </xf>
    <xf numFmtId="164" fontId="1" fillId="0" borderId="71" xfId="0" applyNumberFormat="1" applyFont="1" applyFill="1" applyBorder="1" applyAlignment="1">
      <alignment horizontal="center" vertical="center"/>
    </xf>
    <xf numFmtId="164" fontId="1" fillId="0" borderId="72" xfId="0" applyNumberFormat="1" applyFont="1" applyFill="1" applyBorder="1" applyAlignment="1">
      <alignment horizontal="centerContinuous" vertical="center"/>
    </xf>
    <xf numFmtId="164" fontId="1" fillId="0" borderId="73" xfId="0" applyNumberFormat="1" applyFont="1" applyFill="1" applyBorder="1" applyAlignment="1">
      <alignment horizontal="centerContinuous" vertical="center"/>
    </xf>
    <xf numFmtId="0" fontId="1" fillId="0" borderId="74" xfId="0" applyFont="1" applyFill="1" applyBorder="1" applyAlignment="1">
      <alignment horizontal="centerContinuous" vertical="center"/>
    </xf>
    <xf numFmtId="164" fontId="1" fillId="0" borderId="48" xfId="0" applyNumberFormat="1" applyFont="1" applyFill="1" applyBorder="1" applyAlignment="1">
      <alignment horizontal="center" vertical="center"/>
    </xf>
    <xf numFmtId="0" fontId="18" fillId="0" borderId="0" xfId="0" applyFont="1" applyBorder="1" applyAlignment="1">
      <alignment horizontal="right" vertical="center"/>
    </xf>
    <xf numFmtId="0" fontId="21" fillId="11" borderId="19" xfId="0" applyFont="1" applyFill="1" applyBorder="1" applyAlignment="1">
      <alignment horizontal="centerContinuous" vertical="center"/>
    </xf>
    <xf numFmtId="0" fontId="21" fillId="11" borderId="20" xfId="0" applyFont="1" applyFill="1" applyBorder="1" applyAlignment="1">
      <alignment horizontal="centerContinuous" vertical="center"/>
    </xf>
    <xf numFmtId="0" fontId="1" fillId="0" borderId="88" xfId="0" applyFont="1" applyFill="1" applyBorder="1" applyAlignment="1">
      <alignment horizontal="centerContinuous" vertical="center"/>
    </xf>
    <xf numFmtId="0" fontId="1" fillId="0" borderId="92" xfId="0" applyFont="1" applyFill="1" applyBorder="1" applyAlignment="1">
      <alignment horizontal="centerContinuous" vertical="center"/>
    </xf>
    <xf numFmtId="49" fontId="1" fillId="0" borderId="90" xfId="0" applyNumberFormat="1" applyFont="1" applyFill="1" applyBorder="1" applyAlignment="1">
      <alignment horizontal="centerContinuous" vertical="center"/>
    </xf>
    <xf numFmtId="49" fontId="1" fillId="0" borderId="92" xfId="0" applyNumberFormat="1" applyFont="1" applyFill="1" applyBorder="1" applyAlignment="1">
      <alignment horizontal="centerContinuous" vertical="center"/>
    </xf>
    <xf numFmtId="0" fontId="4" fillId="0" borderId="93" xfId="0" applyFont="1" applyFill="1" applyBorder="1" applyAlignment="1">
      <alignment horizontal="centerContinuous" vertical="center"/>
    </xf>
    <xf numFmtId="164" fontId="1" fillId="0" borderId="53" xfId="0" applyNumberFormat="1" applyFont="1" applyFill="1" applyBorder="1" applyAlignment="1">
      <alignment horizontal="center" vertical="center"/>
    </xf>
    <xf numFmtId="0" fontId="1" fillId="0" borderId="97" xfId="0" applyFont="1" applyFill="1" applyBorder="1" applyAlignment="1">
      <alignment horizontal="centerContinuous" vertical="center"/>
    </xf>
    <xf numFmtId="0" fontId="1" fillId="0" borderId="98" xfId="0" applyFont="1" applyFill="1" applyBorder="1" applyAlignment="1">
      <alignment horizontal="centerContinuous" vertical="center"/>
    </xf>
    <xf numFmtId="0" fontId="4" fillId="0" borderId="99" xfId="0" applyFont="1" applyFill="1" applyBorder="1" applyAlignment="1">
      <alignment horizontal="centerContinuous" vertical="center"/>
    </xf>
    <xf numFmtId="0" fontId="4" fillId="0" borderId="100" xfId="0" applyFont="1" applyFill="1" applyBorder="1" applyAlignment="1">
      <alignment horizontal="centerContinuous" vertical="center"/>
    </xf>
    <xf numFmtId="164" fontId="1" fillId="0" borderId="95" xfId="0" applyNumberFormat="1" applyFont="1" applyFill="1" applyBorder="1" applyAlignment="1">
      <alignment horizontal="center" vertical="center"/>
    </xf>
    <xf numFmtId="49" fontId="1" fillId="0" borderId="67" xfId="0" applyNumberFormat="1" applyFont="1" applyFill="1" applyBorder="1" applyAlignment="1">
      <alignment horizontal="center" vertical="center"/>
    </xf>
    <xf numFmtId="49" fontId="1" fillId="0" borderId="100" xfId="0" applyNumberFormat="1" applyFont="1" applyFill="1" applyBorder="1" applyAlignment="1">
      <alignment horizontal="centerContinuous" vertical="center"/>
    </xf>
    <xf numFmtId="49" fontId="1" fillId="0" borderId="98" xfId="0" applyNumberFormat="1" applyFont="1" applyFill="1" applyBorder="1" applyAlignment="1">
      <alignment horizontal="centerContinuous" vertical="center"/>
    </xf>
    <xf numFmtId="0" fontId="4" fillId="0" borderId="101" xfId="0" applyFont="1" applyFill="1" applyBorder="1" applyAlignment="1">
      <alignment horizontal="centerContinuous" vertical="center"/>
    </xf>
    <xf numFmtId="164" fontId="1" fillId="0" borderId="35" xfId="0" applyNumberFormat="1" applyFont="1" applyFill="1" applyBorder="1" applyAlignment="1">
      <alignment horizontal="center" vertical="center"/>
    </xf>
    <xf numFmtId="0" fontId="1" fillId="0" borderId="86" xfId="0" applyFont="1" applyFill="1" applyBorder="1" applyAlignment="1">
      <alignment horizontal="centerContinuous" vertical="center"/>
    </xf>
    <xf numFmtId="0" fontId="1" fillId="0" borderId="68" xfId="0" applyFont="1" applyFill="1" applyBorder="1" applyAlignment="1">
      <alignment horizontal="centerContinuous" vertical="center"/>
    </xf>
    <xf numFmtId="0" fontId="4" fillId="0" borderId="94" xfId="0" applyFont="1" applyFill="1" applyBorder="1" applyAlignment="1">
      <alignment horizontal="centerContinuous" vertical="center"/>
    </xf>
    <xf numFmtId="0" fontId="4" fillId="0" borderId="67" xfId="0" applyFont="1" applyFill="1" applyBorder="1" applyAlignment="1">
      <alignment horizontal="centerContinuous" vertical="center"/>
    </xf>
    <xf numFmtId="49" fontId="1" fillId="0" borderId="67" xfId="0" applyNumberFormat="1" applyFont="1" applyFill="1" applyBorder="1" applyAlignment="1">
      <alignment horizontal="centerContinuous" vertical="center"/>
    </xf>
    <xf numFmtId="49" fontId="1" fillId="0" borderId="68" xfId="0" applyNumberFormat="1" applyFont="1" applyFill="1" applyBorder="1" applyAlignment="1">
      <alignment horizontal="centerContinuous" vertical="center"/>
    </xf>
    <xf numFmtId="0" fontId="4" fillId="0" borderId="69" xfId="0" applyFont="1" applyFill="1" applyBorder="1" applyAlignment="1">
      <alignment horizontal="centerContinuous" vertical="center"/>
    </xf>
    <xf numFmtId="0" fontId="1" fillId="0" borderId="87" xfId="0" applyFont="1" applyFill="1" applyBorder="1" applyAlignment="1">
      <alignment horizontal="centerContinuous" vertical="center"/>
    </xf>
    <xf numFmtId="0" fontId="1" fillId="0" borderId="73" xfId="0" applyFont="1" applyFill="1" applyBorder="1" applyAlignment="1">
      <alignment horizontal="centerContinuous" vertical="center"/>
    </xf>
    <xf numFmtId="0" fontId="4" fillId="0" borderId="96" xfId="0" applyFont="1" applyFill="1" applyBorder="1" applyAlignment="1">
      <alignment horizontal="centerContinuous" vertical="center"/>
    </xf>
    <xf numFmtId="0" fontId="4" fillId="0" borderId="72" xfId="0" applyFont="1" applyFill="1" applyBorder="1" applyAlignment="1">
      <alignment horizontal="centerContinuous" vertical="center"/>
    </xf>
    <xf numFmtId="49" fontId="1" fillId="0" borderId="72" xfId="0" applyNumberFormat="1" applyFont="1" applyFill="1" applyBorder="1" applyAlignment="1">
      <alignment horizontal="center" vertical="center"/>
    </xf>
    <xf numFmtId="49" fontId="1" fillId="0" borderId="72" xfId="0" applyNumberFormat="1" applyFont="1" applyFill="1" applyBorder="1" applyAlignment="1">
      <alignment horizontal="centerContinuous" vertical="center"/>
    </xf>
    <xf numFmtId="49" fontId="1" fillId="0" borderId="73" xfId="0" applyNumberFormat="1" applyFont="1" applyFill="1" applyBorder="1" applyAlignment="1">
      <alignment horizontal="centerContinuous" vertical="center"/>
    </xf>
    <xf numFmtId="0" fontId="4" fillId="0" borderId="74" xfId="0" applyFont="1" applyFill="1" applyBorder="1" applyAlignment="1">
      <alignment horizontal="centerContinuous" vertical="center"/>
    </xf>
    <xf numFmtId="0" fontId="21" fillId="11" borderId="102" xfId="0" applyFont="1" applyFill="1" applyBorder="1" applyAlignment="1">
      <alignment horizontal="center" vertical="center"/>
    </xf>
    <xf numFmtId="0" fontId="1" fillId="0" borderId="88" xfId="0" applyFont="1" applyFill="1" applyBorder="1" applyAlignment="1">
      <alignment horizontal="centerContinuous" vertical="center" shrinkToFit="1"/>
    </xf>
    <xf numFmtId="0" fontId="21" fillId="0" borderId="92" xfId="0" applyFont="1" applyFill="1" applyBorder="1" applyAlignment="1">
      <alignment horizontal="centerContinuous" vertical="center"/>
    </xf>
    <xf numFmtId="0" fontId="1" fillId="0" borderId="91" xfId="0" applyFont="1" applyFill="1" applyBorder="1" applyAlignment="1">
      <alignment horizontal="center" vertical="center"/>
    </xf>
    <xf numFmtId="0" fontId="1" fillId="0" borderId="93" xfId="0" applyFont="1" applyFill="1" applyBorder="1" applyAlignment="1">
      <alignment horizontal="centerContinuous" vertical="center"/>
    </xf>
    <xf numFmtId="0" fontId="1" fillId="0" borderId="53" xfId="0" applyFont="1" applyFill="1" applyBorder="1" applyAlignment="1">
      <alignment horizontal="center" vertical="center"/>
    </xf>
    <xf numFmtId="0" fontId="1" fillId="0" borderId="86" xfId="0" applyFont="1" applyFill="1" applyBorder="1" applyAlignment="1">
      <alignment horizontal="centerContinuous" vertical="center" shrinkToFit="1"/>
    </xf>
    <xf numFmtId="0" fontId="21" fillId="0" borderId="68" xfId="0" applyFont="1" applyFill="1" applyBorder="1" applyAlignment="1">
      <alignment horizontal="centerContinuous" vertical="center"/>
    </xf>
    <xf numFmtId="0" fontId="1" fillId="0" borderId="95" xfId="0" applyFont="1" applyFill="1" applyBorder="1" applyAlignment="1">
      <alignment horizontal="center" vertical="center"/>
    </xf>
    <xf numFmtId="0" fontId="1" fillId="0" borderId="69" xfId="0" applyFont="1" applyFill="1" applyBorder="1" applyAlignment="1">
      <alignment horizontal="centerContinuous" vertical="center"/>
    </xf>
    <xf numFmtId="0" fontId="1" fillId="0" borderId="35" xfId="0" applyFont="1" applyFill="1" applyBorder="1" applyAlignment="1">
      <alignment horizontal="center" vertical="center"/>
    </xf>
    <xf numFmtId="0" fontId="1" fillId="0" borderId="110" xfId="0" applyFont="1" applyFill="1" applyBorder="1" applyAlignment="1">
      <alignment horizontal="centerContinuous" vertical="center" shrinkToFit="1"/>
    </xf>
    <xf numFmtId="0" fontId="21" fillId="0" borderId="111" xfId="0" applyFont="1" applyFill="1" applyBorder="1" applyAlignment="1">
      <alignment horizontal="centerContinuous" vertical="center"/>
    </xf>
    <xf numFmtId="0" fontId="1" fillId="0" borderId="112" xfId="0" applyFont="1" applyFill="1" applyBorder="1" applyAlignment="1">
      <alignment horizontal="center" vertical="center"/>
    </xf>
    <xf numFmtId="49" fontId="1" fillId="0" borderId="113" xfId="0" applyNumberFormat="1" applyFont="1" applyFill="1" applyBorder="1" applyAlignment="1">
      <alignment horizontal="centerContinuous" vertical="center"/>
    </xf>
    <xf numFmtId="0" fontId="1" fillId="0" borderId="114" xfId="0" applyFont="1" applyFill="1" applyBorder="1" applyAlignment="1">
      <alignment horizontal="centerContinuous" vertical="center"/>
    </xf>
    <xf numFmtId="0" fontId="1" fillId="0" borderId="84" xfId="0" applyFont="1" applyFill="1" applyBorder="1" applyAlignment="1">
      <alignment horizontal="center" vertical="center"/>
    </xf>
    <xf numFmtId="0" fontId="1" fillId="0" borderId="87" xfId="0" applyFont="1" applyFill="1" applyBorder="1" applyAlignment="1">
      <alignment horizontal="centerContinuous" vertical="center" shrinkToFit="1"/>
    </xf>
    <xf numFmtId="49" fontId="1" fillId="0" borderId="71" xfId="0" applyNumberFormat="1" applyFont="1" applyFill="1" applyBorder="1" applyAlignment="1">
      <alignment horizontal="center" vertical="center"/>
    </xf>
    <xf numFmtId="49" fontId="1" fillId="0" borderId="48" xfId="0" applyNumberFormat="1" applyFont="1" applyFill="1" applyBorder="1" applyAlignment="1">
      <alignment horizontal="center" vertical="center"/>
    </xf>
    <xf numFmtId="0" fontId="1" fillId="0" borderId="0" xfId="0" applyFont="1" applyBorder="1" applyAlignment="1">
      <alignment vertical="center"/>
    </xf>
    <xf numFmtId="164" fontId="2" fillId="0" borderId="0" xfId="0" applyNumberFormat="1" applyFont="1" applyBorder="1" applyAlignment="1">
      <alignment horizontal="centerContinuous" vertical="center"/>
    </xf>
    <xf numFmtId="0" fontId="21" fillId="3" borderId="36" xfId="0" applyFont="1" applyFill="1" applyBorder="1" applyAlignment="1">
      <alignment horizontal="center" vertical="center"/>
    </xf>
    <xf numFmtId="164" fontId="21" fillId="3" borderId="37" xfId="0" applyNumberFormat="1" applyFont="1" applyFill="1" applyBorder="1" applyAlignment="1">
      <alignment horizontal="center" vertical="center"/>
    </xf>
    <xf numFmtId="0" fontId="21" fillId="3" borderId="36" xfId="0" applyFont="1" applyFill="1" applyBorder="1" applyAlignment="1">
      <alignment horizontal="right" vertical="center"/>
    </xf>
    <xf numFmtId="0" fontId="21" fillId="3" borderId="38" xfId="0" applyFont="1" applyFill="1" applyBorder="1" applyAlignment="1">
      <alignment vertical="center"/>
    </xf>
    <xf numFmtId="164" fontId="21" fillId="3" borderId="30" xfId="0" applyNumberFormat="1" applyFont="1" applyFill="1" applyBorder="1" applyAlignment="1">
      <alignment horizontal="center" vertical="center"/>
    </xf>
    <xf numFmtId="0" fontId="1" fillId="0" borderId="81" xfId="0" applyFont="1" applyBorder="1" applyAlignment="1">
      <alignment horizontal="center" vertical="center" shrinkToFit="1"/>
    </xf>
    <xf numFmtId="0" fontId="4" fillId="0" borderId="82" xfId="0" applyFont="1" applyBorder="1" applyAlignment="1">
      <alignment horizontal="center" vertical="center" shrinkToFit="1"/>
    </xf>
    <xf numFmtId="164" fontId="1" fillId="0" borderId="82" xfId="0" applyNumberFormat="1" applyFont="1" applyBorder="1" applyAlignment="1">
      <alignment horizontal="center" vertical="center" shrinkToFit="1"/>
    </xf>
    <xf numFmtId="0" fontId="4" fillId="0" borderId="82" xfId="0" applyFont="1" applyBorder="1" applyAlignment="1">
      <alignment horizontal="left" vertical="center"/>
    </xf>
    <xf numFmtId="0" fontId="4" fillId="0" borderId="83" xfId="0" applyFont="1" applyBorder="1" applyAlignment="1">
      <alignment horizontal="left" vertical="center" shrinkToFit="1"/>
    </xf>
    <xf numFmtId="164" fontId="1" fillId="0" borderId="84" xfId="0" applyNumberFormat="1" applyFont="1" applyBorder="1" applyAlignment="1">
      <alignment horizontal="center" vertical="center" shrinkToFit="1"/>
    </xf>
    <xf numFmtId="164" fontId="4" fillId="0" borderId="82" xfId="0" applyNumberFormat="1" applyFont="1" applyBorder="1" applyAlignment="1">
      <alignment horizontal="center" vertical="center" shrinkToFit="1"/>
    </xf>
    <xf numFmtId="164" fontId="4" fillId="0" borderId="84" xfId="0" applyNumberFormat="1" applyFont="1" applyBorder="1" applyAlignment="1">
      <alignment horizontal="center" vertical="center" shrinkToFit="1"/>
    </xf>
    <xf numFmtId="0" fontId="1" fillId="0" borderId="77" xfId="0" applyFont="1" applyBorder="1" applyAlignment="1">
      <alignment horizontal="center" vertical="center" shrinkToFit="1"/>
    </xf>
    <xf numFmtId="0" fontId="1" fillId="0" borderId="41" xfId="0" applyFont="1" applyBorder="1" applyAlignment="1">
      <alignment horizontal="center" vertical="center" shrinkToFit="1"/>
    </xf>
    <xf numFmtId="164" fontId="1" fillId="0" borderId="41" xfId="0" applyNumberFormat="1" applyFont="1" applyBorder="1" applyAlignment="1">
      <alignment horizontal="center" vertical="center" shrinkToFit="1"/>
    </xf>
    <xf numFmtId="0" fontId="4" fillId="0" borderId="41" xfId="0" applyFont="1" applyBorder="1" applyAlignment="1">
      <alignment horizontal="left" vertical="center"/>
    </xf>
    <xf numFmtId="0" fontId="4" fillId="0" borderId="42" xfId="0" applyFont="1" applyBorder="1" applyAlignment="1">
      <alignment horizontal="left" vertical="center" shrinkToFit="1"/>
    </xf>
    <xf numFmtId="164" fontId="1" fillId="0" borderId="48" xfId="0" applyNumberFormat="1" applyFont="1" applyBorder="1" applyAlignment="1">
      <alignment horizontal="center" vertical="center" shrinkToFit="1"/>
    </xf>
    <xf numFmtId="164" fontId="2" fillId="0" borderId="0" xfId="0" applyNumberFormat="1" applyFont="1" applyBorder="1" applyAlignment="1">
      <alignment horizontal="centerContinuous" vertical="center" shrinkToFit="1"/>
    </xf>
    <xf numFmtId="0" fontId="2" fillId="0" borderId="0" xfId="0" applyFont="1" applyBorder="1" applyAlignment="1">
      <alignment horizontal="centerContinuous" vertical="center" shrinkToFit="1"/>
    </xf>
    <xf numFmtId="0" fontId="1" fillId="0" borderId="75" xfId="0" applyFont="1" applyBorder="1" applyAlignment="1">
      <alignment horizontal="center" vertical="center" shrinkToFit="1"/>
    </xf>
    <xf numFmtId="0" fontId="1" fillId="0" borderId="44" xfId="0" applyFont="1" applyBorder="1" applyAlignment="1">
      <alignment horizontal="center" vertical="center" shrinkToFit="1"/>
    </xf>
    <xf numFmtId="164" fontId="4" fillId="0" borderId="44" xfId="0" applyNumberFormat="1" applyFont="1" applyBorder="1" applyAlignment="1">
      <alignment horizontal="center" vertical="center" shrinkToFit="1"/>
    </xf>
    <xf numFmtId="0" fontId="4" fillId="0" borderId="44" xfId="0" applyFont="1" applyBorder="1" applyAlignment="1">
      <alignment horizontal="left" vertical="center"/>
    </xf>
    <xf numFmtId="0" fontId="4" fillId="0" borderId="43" xfId="0" applyFont="1" applyBorder="1" applyAlignment="1">
      <alignment horizontal="left" vertical="center" shrinkToFit="1"/>
    </xf>
    <xf numFmtId="0" fontId="1" fillId="0" borderId="0" xfId="0" applyFont="1" applyBorder="1" applyAlignment="1">
      <alignment horizontal="center" vertical="center"/>
    </xf>
    <xf numFmtId="164" fontId="4" fillId="0" borderId="53" xfId="0" applyNumberFormat="1" applyFont="1" applyBorder="1" applyAlignment="1">
      <alignment horizontal="center" vertical="center" shrinkToFit="1"/>
    </xf>
    <xf numFmtId="0" fontId="1" fillId="0" borderId="76" xfId="0" applyFont="1" applyBorder="1" applyAlignment="1">
      <alignment horizontal="center" vertical="center" shrinkToFit="1"/>
    </xf>
    <xf numFmtId="0" fontId="1" fillId="0" borderId="39" xfId="0" applyFont="1" applyBorder="1" applyAlignment="1">
      <alignment horizontal="center" vertical="center" shrinkToFit="1"/>
    </xf>
    <xf numFmtId="164" fontId="1" fillId="0" borderId="39" xfId="0" applyNumberFormat="1" applyFont="1" applyBorder="1" applyAlignment="1">
      <alignment horizontal="center" vertical="center" shrinkToFit="1"/>
    </xf>
    <xf numFmtId="0" fontId="1" fillId="0" borderId="39" xfId="0" applyFont="1" applyBorder="1" applyAlignment="1">
      <alignment horizontal="left" vertical="center"/>
    </xf>
    <xf numFmtId="0" fontId="4" fillId="0" borderId="40" xfId="0" applyFont="1" applyBorder="1" applyAlignment="1">
      <alignment horizontal="left" vertical="center" shrinkToFit="1"/>
    </xf>
    <xf numFmtId="164" fontId="1" fillId="0" borderId="35" xfId="0" applyNumberFormat="1" applyFont="1" applyBorder="1" applyAlignment="1">
      <alignment horizontal="center" vertical="center" shrinkToFit="1"/>
    </xf>
    <xf numFmtId="0" fontId="4" fillId="0" borderId="39" xfId="0" applyFont="1" applyBorder="1" applyAlignment="1">
      <alignment horizontal="left" vertical="center"/>
    </xf>
    <xf numFmtId="0" fontId="1" fillId="0" borderId="76" xfId="0" applyFont="1" applyFill="1" applyBorder="1" applyAlignment="1">
      <alignment horizontal="center" vertical="center" shrinkToFit="1"/>
    </xf>
    <xf numFmtId="0" fontId="1" fillId="0" borderId="56" xfId="0" applyFont="1" applyBorder="1" applyAlignment="1">
      <alignment horizontal="center" vertical="center" shrinkToFit="1"/>
    </xf>
    <xf numFmtId="164" fontId="1" fillId="10" borderId="48" xfId="0" applyNumberFormat="1" applyFont="1" applyFill="1" applyBorder="1" applyAlignment="1">
      <alignment horizontal="center" vertical="center"/>
    </xf>
    <xf numFmtId="0" fontId="1" fillId="0" borderId="77" xfId="0" applyFont="1" applyFill="1" applyBorder="1" applyAlignment="1">
      <alignment horizontal="center" vertical="center" shrinkToFit="1"/>
    </xf>
    <xf numFmtId="0" fontId="1" fillId="0" borderId="82" xfId="0" applyFont="1" applyBorder="1" applyAlignment="1">
      <alignment horizontal="left" vertical="center"/>
    </xf>
    <xf numFmtId="49" fontId="6" fillId="0" borderId="27" xfId="0" applyNumberFormat="1" applyFont="1" applyFill="1" applyBorder="1" applyAlignment="1">
      <alignment horizontal="center" vertical="center"/>
    </xf>
    <xf numFmtId="1" fontId="1" fillId="0" borderId="67" xfId="0" applyNumberFormat="1" applyFont="1" applyFill="1" applyBorder="1" applyAlignment="1">
      <alignment horizontal="center" vertical="center"/>
    </xf>
    <xf numFmtId="1" fontId="45" fillId="12" borderId="67" xfId="0" applyNumberFormat="1" applyFont="1" applyFill="1" applyBorder="1" applyAlignment="1">
      <alignment horizontal="center" vertical="center"/>
    </xf>
    <xf numFmtId="164" fontId="1" fillId="0" borderId="0" xfId="0" applyNumberFormat="1" applyFont="1" applyBorder="1" applyAlignment="1">
      <alignment horizontal="center" vertical="center"/>
    </xf>
    <xf numFmtId="0" fontId="6" fillId="0" borderId="78" xfId="0" applyNumberFormat="1" applyFont="1" applyFill="1" applyBorder="1" applyAlignment="1">
      <alignment horizontal="centerContinuous" vertical="center"/>
    </xf>
    <xf numFmtId="0" fontId="1" fillId="0" borderId="79" xfId="0" applyFont="1" applyFill="1" applyBorder="1" applyAlignment="1">
      <alignment horizontal="centerContinuous" vertical="center"/>
    </xf>
    <xf numFmtId="0" fontId="6" fillId="0" borderId="3" xfId="0" quotePrefix="1" applyFont="1" applyFill="1" applyBorder="1" applyAlignment="1">
      <alignment horizontal="center" vertical="center"/>
    </xf>
    <xf numFmtId="0" fontId="8" fillId="0" borderId="3" xfId="0" quotePrefix="1" applyFont="1" applyFill="1" applyBorder="1" applyAlignment="1">
      <alignment horizontal="center" vertical="center"/>
    </xf>
    <xf numFmtId="0" fontId="52" fillId="2" borderId="57" xfId="0" applyFont="1" applyFill="1" applyBorder="1" applyAlignment="1">
      <alignment horizontal="right" vertical="center"/>
    </xf>
    <xf numFmtId="0" fontId="52" fillId="2" borderId="58" xfId="0" applyFont="1" applyFill="1" applyBorder="1" applyAlignment="1">
      <alignment horizontal="left" vertical="center"/>
    </xf>
    <xf numFmtId="49" fontId="6" fillId="10" borderId="12" xfId="0" applyNumberFormat="1" applyFont="1" applyFill="1" applyBorder="1" applyAlignment="1">
      <alignment horizontal="center" vertical="center"/>
    </xf>
    <xf numFmtId="0" fontId="6" fillId="0" borderId="54" xfId="0" quotePrefix="1" applyFont="1" applyFill="1" applyBorder="1" applyAlignment="1">
      <alignment horizontal="center" vertical="center" shrinkToFit="1"/>
    </xf>
    <xf numFmtId="0" fontId="7" fillId="9" borderId="1" xfId="0" applyFont="1" applyFill="1" applyBorder="1" applyAlignment="1">
      <alignment vertical="center"/>
    </xf>
    <xf numFmtId="49" fontId="17" fillId="9" borderId="24" xfId="0" applyNumberFormat="1" applyFont="1" applyFill="1" applyBorder="1" applyAlignment="1">
      <alignment horizontal="center" vertical="center"/>
    </xf>
    <xf numFmtId="0" fontId="17" fillId="9" borderId="25" xfId="0" applyNumberFormat="1" applyFont="1" applyFill="1" applyBorder="1" applyAlignment="1">
      <alignment horizontal="center" vertical="center"/>
    </xf>
    <xf numFmtId="0" fontId="7" fillId="9" borderId="25" xfId="0" applyNumberFormat="1" applyFont="1" applyFill="1" applyBorder="1" applyAlignment="1">
      <alignment horizontal="center" vertical="center"/>
    </xf>
    <xf numFmtId="0" fontId="9" fillId="0" borderId="1" xfId="0" applyFont="1" applyFill="1" applyBorder="1" applyAlignment="1">
      <alignment vertical="center"/>
    </xf>
    <xf numFmtId="49" fontId="26" fillId="0" borderId="24" xfId="0" applyNumberFormat="1" applyFont="1" applyFill="1" applyBorder="1" applyAlignment="1">
      <alignment horizontal="center" vertical="center"/>
    </xf>
    <xf numFmtId="0" fontId="26" fillId="0" borderId="25" xfId="0" applyNumberFormat="1" applyFont="1" applyFill="1" applyBorder="1" applyAlignment="1">
      <alignment horizontal="center" vertical="center"/>
    </xf>
    <xf numFmtId="0" fontId="9" fillId="0" borderId="25" xfId="0" applyNumberFormat="1" applyFont="1" applyFill="1" applyBorder="1" applyAlignment="1">
      <alignment horizontal="center" vertical="center"/>
    </xf>
    <xf numFmtId="0" fontId="50" fillId="0" borderId="48" xfId="0" applyFont="1" applyFill="1" applyBorder="1" applyAlignment="1">
      <alignment horizontal="center" vertical="center" shrinkToFit="1"/>
    </xf>
    <xf numFmtId="0" fontId="22" fillId="9" borderId="1" xfId="0" applyFont="1" applyFill="1" applyBorder="1" applyAlignment="1">
      <alignment vertical="center"/>
    </xf>
    <xf numFmtId="49" fontId="27" fillId="9" borderId="24" xfId="0" applyNumberFormat="1" applyFont="1" applyFill="1" applyBorder="1" applyAlignment="1">
      <alignment horizontal="center" vertical="center"/>
    </xf>
    <xf numFmtId="0" fontId="27" fillId="9" borderId="25" xfId="0" applyNumberFormat="1" applyFont="1" applyFill="1" applyBorder="1" applyAlignment="1">
      <alignment horizontal="center" vertical="center"/>
    </xf>
    <xf numFmtId="0" fontId="22" fillId="9" borderId="25" xfId="0" applyNumberFormat="1" applyFont="1" applyFill="1" applyBorder="1" applyAlignment="1">
      <alignment horizontal="center" vertical="center"/>
    </xf>
    <xf numFmtId="49" fontId="16" fillId="0" borderId="33" xfId="0" applyNumberFormat="1" applyFont="1" applyBorder="1" applyAlignment="1">
      <alignment horizontal="center" shrinkToFit="1"/>
    </xf>
    <xf numFmtId="0" fontId="6" fillId="15" borderId="0" xfId="0" applyFont="1" applyFill="1" applyBorder="1" applyAlignment="1">
      <alignment horizontal="centerContinuous" vertical="center"/>
    </xf>
    <xf numFmtId="0" fontId="1" fillId="0" borderId="115" xfId="0" applyFont="1" applyBorder="1" applyAlignment="1">
      <alignment horizontal="center" vertical="center"/>
    </xf>
    <xf numFmtId="0" fontId="1" fillId="0" borderId="91" xfId="0" applyFont="1" applyBorder="1" applyAlignment="1">
      <alignment horizontal="center" vertical="center"/>
    </xf>
    <xf numFmtId="0" fontId="1" fillId="0" borderId="91" xfId="0" applyNumberFormat="1" applyFont="1" applyBorder="1" applyAlignment="1">
      <alignment horizontal="center" vertical="center"/>
    </xf>
    <xf numFmtId="49" fontId="1" fillId="0" borderId="91" xfId="2" applyNumberFormat="1" applyFont="1" applyBorder="1" applyAlignment="1">
      <alignment horizontal="center" vertical="center"/>
    </xf>
    <xf numFmtId="0" fontId="1" fillId="0" borderId="91" xfId="0" applyFont="1" applyBorder="1" applyAlignment="1">
      <alignment horizontal="center" vertical="center" shrinkToFit="1"/>
    </xf>
    <xf numFmtId="164" fontId="1" fillId="0" borderId="91" xfId="0" applyNumberFormat="1" applyFont="1" applyBorder="1" applyAlignment="1">
      <alignment horizontal="center" vertical="center"/>
    </xf>
    <xf numFmtId="164" fontId="1" fillId="0" borderId="90" xfId="0" applyNumberFormat="1" applyFont="1" applyBorder="1" applyAlignment="1">
      <alignment horizontal="center" vertical="center"/>
    </xf>
    <xf numFmtId="1" fontId="45" fillId="12" borderId="90" xfId="0" applyNumberFormat="1" applyFont="1" applyFill="1" applyBorder="1" applyAlignment="1">
      <alignment horizontal="center" vertical="center"/>
    </xf>
    <xf numFmtId="164" fontId="1" fillId="0" borderId="53" xfId="0" applyNumberFormat="1" applyFont="1" applyBorder="1" applyAlignment="1">
      <alignment horizontal="center" vertical="center"/>
    </xf>
    <xf numFmtId="0" fontId="1" fillId="0" borderId="15" xfId="0" applyFont="1" applyBorder="1" applyAlignment="1">
      <alignment horizontal="center" vertical="center"/>
    </xf>
    <xf numFmtId="0" fontId="1" fillId="0" borderId="45" xfId="0" applyFont="1" applyBorder="1" applyAlignment="1">
      <alignment horizontal="center" vertical="center"/>
    </xf>
    <xf numFmtId="0" fontId="1" fillId="0" borderId="45" xfId="0" applyNumberFormat="1" applyFont="1" applyBorder="1" applyAlignment="1">
      <alignment horizontal="center" vertical="center"/>
    </xf>
    <xf numFmtId="49" fontId="1" fillId="0" borderId="45" xfId="2" applyNumberFormat="1" applyFont="1" applyBorder="1" applyAlignment="1">
      <alignment horizontal="center" vertical="center"/>
    </xf>
    <xf numFmtId="0" fontId="1" fillId="0" borderId="45" xfId="0" applyFont="1" applyBorder="1" applyAlignment="1">
      <alignment horizontal="center" vertical="center" shrinkToFit="1"/>
    </xf>
    <xf numFmtId="164" fontId="1" fillId="0" borderId="45" xfId="0" applyNumberFormat="1" applyFont="1" applyBorder="1" applyAlignment="1">
      <alignment horizontal="center" vertical="center"/>
    </xf>
    <xf numFmtId="0" fontId="1" fillId="14" borderId="15" xfId="0" applyFont="1" applyFill="1" applyBorder="1" applyAlignment="1">
      <alignment horizontal="center" vertical="center"/>
    </xf>
    <xf numFmtId="0" fontId="13" fillId="9" borderId="1" xfId="0" applyFont="1" applyFill="1" applyBorder="1" applyAlignment="1">
      <alignment vertical="center"/>
    </xf>
    <xf numFmtId="49" fontId="23" fillId="9" borderId="24" xfId="0" applyNumberFormat="1" applyFont="1" applyFill="1" applyBorder="1" applyAlignment="1">
      <alignment horizontal="center" vertical="center"/>
    </xf>
    <xf numFmtId="0" fontId="23" fillId="9" borderId="25" xfId="0" applyNumberFormat="1" applyFont="1" applyFill="1" applyBorder="1" applyAlignment="1">
      <alignment horizontal="center" vertical="center"/>
    </xf>
    <xf numFmtId="0" fontId="13" fillId="9" borderId="25" xfId="0" applyNumberFormat="1" applyFont="1" applyFill="1" applyBorder="1" applyAlignment="1">
      <alignment horizontal="center" vertical="center"/>
    </xf>
    <xf numFmtId="0" fontId="10" fillId="9" borderId="1" xfId="0" applyFont="1" applyFill="1" applyBorder="1" applyAlignment="1">
      <alignment vertical="center"/>
    </xf>
    <xf numFmtId="49" fontId="16" fillId="9" borderId="24" xfId="0" applyNumberFormat="1" applyFont="1" applyFill="1" applyBorder="1" applyAlignment="1">
      <alignment horizontal="center" vertical="center"/>
    </xf>
    <xf numFmtId="0" fontId="16" fillId="9" borderId="25" xfId="0" applyNumberFormat="1" applyFont="1" applyFill="1" applyBorder="1" applyAlignment="1">
      <alignment horizontal="center" vertical="center"/>
    </xf>
    <xf numFmtId="0" fontId="10" fillId="9" borderId="25" xfId="0" applyNumberFormat="1" applyFont="1" applyFill="1" applyBorder="1" applyAlignment="1">
      <alignment horizontal="center" vertical="center"/>
    </xf>
    <xf numFmtId="1" fontId="1" fillId="0" borderId="90" xfId="0" applyNumberFormat="1" applyFont="1" applyFill="1" applyBorder="1" applyAlignment="1">
      <alignment horizontal="center" vertical="center"/>
    </xf>
    <xf numFmtId="1" fontId="4" fillId="0" borderId="72" xfId="0" applyNumberFormat="1" applyFont="1" applyFill="1" applyBorder="1" applyAlignment="1">
      <alignment horizontal="center" vertical="center"/>
    </xf>
    <xf numFmtId="1" fontId="1" fillId="0" borderId="100" xfId="0" applyNumberFormat="1" applyFont="1" applyFill="1" applyBorder="1" applyAlignment="1">
      <alignment horizontal="center" vertical="center"/>
    </xf>
    <xf numFmtId="0" fontId="1" fillId="0" borderId="116" xfId="0" applyFont="1" applyBorder="1" applyAlignment="1">
      <alignment horizontal="center" vertical="center"/>
    </xf>
    <xf numFmtId="0" fontId="1" fillId="0" borderId="89" xfId="0" applyFont="1" applyFill="1" applyBorder="1" applyAlignment="1">
      <alignment horizontal="centerContinuous" vertical="center"/>
    </xf>
    <xf numFmtId="0" fontId="1" fillId="0" borderId="117" xfId="0" applyFont="1" applyFill="1" applyBorder="1" applyAlignment="1">
      <alignment horizontal="centerContinuous" vertical="center"/>
    </xf>
    <xf numFmtId="164" fontId="1" fillId="0" borderId="44" xfId="0" applyNumberFormat="1" applyFont="1" applyFill="1" applyBorder="1" applyAlignment="1">
      <alignment horizontal="center" vertical="center"/>
    </xf>
    <xf numFmtId="49" fontId="1" fillId="0" borderId="44" xfId="0" applyNumberFormat="1" applyFont="1" applyFill="1" applyBorder="1" applyAlignment="1">
      <alignment horizontal="center" vertical="center"/>
    </xf>
  </cellXfs>
  <cellStyles count="9">
    <cellStyle name="Excel Built-in Normal" xfId="6"/>
    <cellStyle name="Hyperlink" xfId="1" builtinId="8"/>
    <cellStyle name="Normal" xfId="0" builtinId="0"/>
    <cellStyle name="Normal 2" xfId="4"/>
    <cellStyle name="Normal 2 2" xfId="5"/>
    <cellStyle name="Normal 3" xfId="8"/>
    <cellStyle name="Normal 4" xfId="7"/>
    <cellStyle name="Percent" xfId="2" builtinId="5"/>
    <cellStyle name="Percent 2" xfId="3"/>
  </cellStyles>
  <dxfs count="13">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i val="0"/>
        <color theme="9" tint="-0.499984740745262"/>
      </font>
      <fill>
        <patternFill>
          <bgColor rgb="FF92D050"/>
        </patternFill>
      </fill>
      <border>
        <left style="thin">
          <color rgb="FFFF0000"/>
        </left>
        <right style="thin">
          <color rgb="FFFF0000"/>
        </right>
        <top style="thin">
          <color rgb="FFFF0000"/>
        </top>
        <bottom style="thin">
          <color rgb="FFFF0000"/>
        </bottom>
        <vertical/>
        <horizontal/>
      </border>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CCFFCC"/>
      <color rgb="FFFF33CC"/>
      <color rgb="FF0000FF"/>
      <color rgb="FFCCCC00"/>
      <color rgb="FF009900"/>
      <color rgb="FF99FF99"/>
      <color rgb="FFCCFF99"/>
      <color rgb="FFFFFF66"/>
      <color rgb="FF00CC66"/>
      <color rgb="FF00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104775</xdr:colOff>
      <xdr:row>13</xdr:row>
      <xdr:rowOff>95249</xdr:rowOff>
    </xdr:from>
    <xdr:to>
      <xdr:col>6</xdr:col>
      <xdr:colOff>1190625</xdr:colOff>
      <xdr:row>20</xdr:row>
      <xdr:rowOff>133349</xdr:rowOff>
    </xdr:to>
    <xdr:sp macro="" textlink="">
      <xdr:nvSpPr>
        <xdr:cNvPr id="1084" name="Text Box 60"/>
        <xdr:cNvSpPr txBox="1">
          <a:spLocks noChangeArrowheads="1"/>
        </xdr:cNvSpPr>
      </xdr:nvSpPr>
      <xdr:spPr bwMode="auto">
        <a:xfrm>
          <a:off x="104775" y="3143249"/>
          <a:ext cx="6829425" cy="1514475"/>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just" rtl="0">
            <a:defRPr sz="1000"/>
          </a:pPr>
          <a:r>
            <a:rPr lang="en-US" sz="1200" b="1" i="0" u="none" strike="noStrike" baseline="0">
              <a:solidFill>
                <a:srgbClr val="000000"/>
              </a:solidFill>
              <a:latin typeface="Times New Roman"/>
              <a:cs typeface="Times New Roman"/>
            </a:rPr>
            <a:t>Current status:  </a:t>
          </a:r>
          <a:endParaRPr lang="en-US" sz="1200" b="0" i="1" u="none" strike="noStrike" baseline="0">
            <a:solidFill>
              <a:srgbClr val="99FF99"/>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228600</xdr:colOff>
      <xdr:row>0</xdr:row>
      <xdr:rowOff>0</xdr:rowOff>
    </xdr:from>
    <xdr:to>
      <xdr:col>2</xdr:col>
      <xdr:colOff>0</xdr:colOff>
      <xdr:row>0</xdr:row>
      <xdr:rowOff>0</xdr:rowOff>
    </xdr:to>
    <xdr:sp macro="" textlink="">
      <xdr:nvSpPr>
        <xdr:cNvPr id="19460" name="Rectangle 1"/>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1</xdr:col>
      <xdr:colOff>428625</xdr:colOff>
      <xdr:row>1</xdr:row>
      <xdr:rowOff>123825</xdr:rowOff>
    </xdr:from>
    <xdr:to>
      <xdr:col>2</xdr:col>
      <xdr:colOff>466725</xdr:colOff>
      <xdr:row>2</xdr:row>
      <xdr:rowOff>66675</xdr:rowOff>
    </xdr:to>
    <xdr:sp macro="" textlink="">
      <xdr:nvSpPr>
        <xdr:cNvPr id="3078" name="Text Box 6" hidden="1"/>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2"/>
  <sheetViews>
    <sheetView showGridLines="0" tabSelected="1" zoomScaleNormal="100" workbookViewId="0"/>
  </sheetViews>
  <sheetFormatPr defaultColWidth="13" defaultRowHeight="15.75"/>
  <cols>
    <col min="1" max="1" width="22.625" style="69" customWidth="1"/>
    <col min="2" max="2" width="11" style="70" customWidth="1"/>
    <col min="3" max="3" width="6.375" style="70" customWidth="1"/>
    <col min="4" max="4" width="13.75" style="69" bestFit="1" customWidth="1"/>
    <col min="5" max="5" width="9.125" style="70" bestFit="1" customWidth="1"/>
    <col min="6" max="6" width="14.75" style="69" customWidth="1"/>
    <col min="7" max="7" width="17.125" style="70" customWidth="1"/>
    <col min="8" max="16384" width="13" style="22"/>
  </cols>
  <sheetData>
    <row r="1" spans="1:7" ht="29.25" thickTop="1" thickBot="1">
      <c r="A1" s="337" t="s">
        <v>115</v>
      </c>
      <c r="B1" s="338" t="s">
        <v>119</v>
      </c>
      <c r="C1" s="18"/>
      <c r="D1" s="19"/>
      <c r="E1" s="20"/>
      <c r="F1" s="19"/>
      <c r="G1" s="21" t="s">
        <v>116</v>
      </c>
    </row>
    <row r="2" spans="1:7" ht="17.25" thickTop="1">
      <c r="A2" s="23" t="s">
        <v>0</v>
      </c>
      <c r="B2" s="24" t="s">
        <v>121</v>
      </c>
      <c r="C2" s="24"/>
      <c r="D2" s="25" t="s">
        <v>1</v>
      </c>
      <c r="E2" s="26" t="s">
        <v>117</v>
      </c>
      <c r="F2" s="27"/>
      <c r="G2" s="28"/>
    </row>
    <row r="3" spans="1:7" ht="16.5">
      <c r="A3" s="23" t="s">
        <v>66</v>
      </c>
      <c r="B3" s="24" t="s">
        <v>132</v>
      </c>
      <c r="C3" s="24"/>
      <c r="D3" s="25" t="s">
        <v>67</v>
      </c>
      <c r="E3" s="26">
        <v>3</v>
      </c>
      <c r="F3" s="25"/>
      <c r="G3" s="28"/>
    </row>
    <row r="4" spans="1:7" ht="17.25" thickBot="1">
      <c r="A4" s="23" t="s">
        <v>68</v>
      </c>
      <c r="B4" s="355" t="s">
        <v>134</v>
      </c>
      <c r="C4" s="355"/>
      <c r="D4" s="25" t="s">
        <v>133</v>
      </c>
      <c r="E4" s="26" t="s">
        <v>160</v>
      </c>
      <c r="F4" s="25"/>
      <c r="G4" s="28"/>
    </row>
    <row r="5" spans="1:7" ht="17.25" thickTop="1">
      <c r="A5" s="29" t="s">
        <v>92</v>
      </c>
      <c r="B5" s="333">
        <v>2</v>
      </c>
      <c r="C5" s="334"/>
      <c r="D5" s="30" t="s">
        <v>78</v>
      </c>
      <c r="E5" s="31" t="s">
        <v>161</v>
      </c>
      <c r="F5" s="32"/>
      <c r="G5" s="28"/>
    </row>
    <row r="6" spans="1:7" ht="17.25" thickBot="1">
      <c r="A6" s="33" t="s">
        <v>110</v>
      </c>
      <c r="B6" s="34">
        <f>C8</f>
        <v>-2</v>
      </c>
      <c r="C6" s="35"/>
      <c r="D6" s="36" t="s">
        <v>101</v>
      </c>
      <c r="E6" s="37" t="s">
        <v>161</v>
      </c>
      <c r="F6" s="32"/>
      <c r="G6" s="28"/>
    </row>
    <row r="7" spans="1:7" ht="17.25" thickTop="1">
      <c r="A7" s="38" t="s">
        <v>2</v>
      </c>
      <c r="B7" s="335">
        <v>5</v>
      </c>
      <c r="C7" s="39">
        <f t="shared" ref="C7:C12" si="0">IF(B7&gt;9.9,CONCATENATE("+",ROUNDDOWN((B7-10)/2,0)),ROUNDUP((B7-10)/2,0))</f>
        <v>-3</v>
      </c>
      <c r="D7" s="40" t="s">
        <v>76</v>
      </c>
      <c r="E7" s="354" t="s">
        <v>172</v>
      </c>
      <c r="F7" s="32"/>
      <c r="G7" s="28"/>
    </row>
    <row r="8" spans="1:7" ht="16.5">
      <c r="A8" s="41" t="s">
        <v>3</v>
      </c>
      <c r="B8" s="336">
        <v>6</v>
      </c>
      <c r="C8" s="42">
        <f t="shared" si="0"/>
        <v>-2</v>
      </c>
      <c r="D8" s="43" t="s">
        <v>77</v>
      </c>
      <c r="E8" s="44">
        <f>SUM(Martial!G4:G16)+SUM(Equipment!C3:C10)</f>
        <v>7.25</v>
      </c>
      <c r="F8" s="32"/>
      <c r="G8" s="28"/>
    </row>
    <row r="9" spans="1:7" ht="16.5">
      <c r="A9" s="45" t="s">
        <v>13</v>
      </c>
      <c r="B9" s="46">
        <v>7</v>
      </c>
      <c r="C9" s="47">
        <f t="shared" si="0"/>
        <v>-2</v>
      </c>
      <c r="D9" s="43" t="s">
        <v>15</v>
      </c>
      <c r="E9" s="48">
        <f>ROUNDUP(((E3*10)*0.75)+(E3*C9),0)</f>
        <v>17</v>
      </c>
      <c r="F9" s="32"/>
      <c r="G9" s="28"/>
    </row>
    <row r="10" spans="1:7" ht="16.5">
      <c r="A10" s="49" t="s">
        <v>14</v>
      </c>
      <c r="B10" s="46">
        <v>6</v>
      </c>
      <c r="C10" s="42">
        <f t="shared" si="0"/>
        <v>-2</v>
      </c>
      <c r="D10" s="50" t="s">
        <v>94</v>
      </c>
      <c r="E10" s="329">
        <f>11+C8+2</f>
        <v>11</v>
      </c>
      <c r="F10" s="23"/>
      <c r="G10" s="28"/>
    </row>
    <row r="11" spans="1:7" ht="16.5">
      <c r="A11" s="51" t="s">
        <v>16</v>
      </c>
      <c r="B11" s="46">
        <v>3</v>
      </c>
      <c r="C11" s="42">
        <f t="shared" si="0"/>
        <v>-4</v>
      </c>
      <c r="D11" s="50" t="s">
        <v>65</v>
      </c>
      <c r="E11" s="329">
        <f>E10+SUM(Martial!B12:B13)</f>
        <v>12</v>
      </c>
      <c r="F11" s="32"/>
      <c r="G11" s="28"/>
    </row>
    <row r="12" spans="1:7" ht="17.25" thickBot="1">
      <c r="A12" s="52" t="s">
        <v>12</v>
      </c>
      <c r="B12" s="53">
        <v>18</v>
      </c>
      <c r="C12" s="54" t="str">
        <f t="shared" si="0"/>
        <v>+4</v>
      </c>
      <c r="D12" s="55" t="s">
        <v>102</v>
      </c>
      <c r="E12" s="339">
        <f>E11-C8</f>
        <v>14</v>
      </c>
      <c r="F12" s="32"/>
      <c r="G12" s="28"/>
    </row>
    <row r="13" spans="1:7" ht="24.75" thickTop="1" thickBot="1">
      <c r="A13" s="56" t="s">
        <v>26</v>
      </c>
      <c r="B13" s="57"/>
      <c r="C13" s="57"/>
      <c r="D13" s="58"/>
      <c r="E13" s="58"/>
      <c r="F13" s="58"/>
      <c r="G13" s="59"/>
    </row>
    <row r="14" spans="1:7" s="8" customFormat="1" ht="17.25" thickTop="1">
      <c r="A14" s="60"/>
      <c r="B14" s="61"/>
      <c r="C14" s="61"/>
      <c r="D14" s="61"/>
      <c r="E14" s="61"/>
      <c r="F14" s="61"/>
      <c r="G14" s="62"/>
    </row>
    <row r="15" spans="1:7" s="8" customFormat="1" ht="16.5">
      <c r="A15" s="63"/>
      <c r="B15" s="64"/>
      <c r="C15" s="64"/>
      <c r="D15" s="64"/>
      <c r="E15" s="64"/>
      <c r="F15" s="64"/>
      <c r="G15" s="65"/>
    </row>
    <row r="16" spans="1:7" s="8" customFormat="1" ht="16.5">
      <c r="A16" s="63"/>
      <c r="B16" s="64"/>
      <c r="C16" s="64"/>
      <c r="D16" s="64"/>
      <c r="E16" s="64"/>
      <c r="F16" s="64"/>
      <c r="G16" s="65"/>
    </row>
    <row r="17" spans="1:7" s="8" customFormat="1" ht="16.5">
      <c r="A17" s="63"/>
      <c r="B17" s="64"/>
      <c r="C17" s="64"/>
      <c r="D17" s="64"/>
      <c r="E17" s="64"/>
      <c r="F17" s="64"/>
      <c r="G17" s="65"/>
    </row>
    <row r="18" spans="1:7" s="8" customFormat="1" ht="16.5">
      <c r="A18" s="63"/>
      <c r="B18" s="64"/>
      <c r="C18" s="64"/>
      <c r="D18" s="64"/>
      <c r="E18" s="64"/>
      <c r="F18" s="64"/>
      <c r="G18" s="65"/>
    </row>
    <row r="19" spans="1:7" s="8" customFormat="1" ht="16.5">
      <c r="A19" s="63"/>
      <c r="B19" s="64"/>
      <c r="C19" s="64"/>
      <c r="D19" s="64"/>
      <c r="E19" s="64"/>
      <c r="F19" s="64"/>
      <c r="G19" s="65"/>
    </row>
    <row r="20" spans="1:7" s="8" customFormat="1" ht="16.5">
      <c r="A20" s="63"/>
      <c r="B20" s="64"/>
      <c r="C20" s="64"/>
      <c r="D20" s="64"/>
      <c r="E20" s="64"/>
      <c r="F20" s="64"/>
      <c r="G20" s="65"/>
    </row>
    <row r="21" spans="1:7" ht="17.25" thickBot="1">
      <c r="A21" s="66"/>
      <c r="B21" s="67"/>
      <c r="C21" s="67"/>
      <c r="D21" s="67"/>
      <c r="E21" s="67"/>
      <c r="F21" s="67"/>
      <c r="G21" s="68"/>
    </row>
    <row r="22" spans="1:7" ht="16.5" thickTop="1"/>
  </sheetData>
  <phoneticPr fontId="0" type="noConversion"/>
  <conditionalFormatting sqref="E8">
    <cfRule type="cellIs" dxfId="12" priority="4" stopIfTrue="1" operator="greaterThan">
      <formula>116</formula>
    </cfRule>
    <cfRule type="cellIs" dxfId="11" priority="5" stopIfTrue="1" operator="between">
      <formula>58</formula>
      <formula>116</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4"/>
  <sheetViews>
    <sheetView showGridLines="0" workbookViewId="0">
      <pane ySplit="2" topLeftCell="A3" activePane="bottomLeft" state="frozen"/>
      <selection pane="bottomLeft" activeCell="A3" sqref="A3"/>
    </sheetView>
  </sheetViews>
  <sheetFormatPr defaultColWidth="13" defaultRowHeight="15.75"/>
  <cols>
    <col min="1" max="1" width="21.75" style="69" bestFit="1" customWidth="1"/>
    <col min="2" max="2" width="5.875" style="69" bestFit="1" customWidth="1"/>
    <col min="3" max="3" width="7.625" style="70" hidden="1" customWidth="1"/>
    <col min="4" max="4" width="5.875" style="70" hidden="1" customWidth="1"/>
    <col min="5" max="5" width="9.25" style="70" bestFit="1" customWidth="1"/>
    <col min="6" max="6" width="6.75" style="70" bestFit="1" customWidth="1"/>
    <col min="7" max="7" width="6" style="179" bestFit="1" customWidth="1"/>
    <col min="8" max="8" width="5.25" style="179" bestFit="1" customWidth="1"/>
    <col min="9" max="9" width="6.875" style="179" bestFit="1" customWidth="1"/>
    <col min="10" max="10" width="41.5" style="69" customWidth="1"/>
    <col min="11" max="16384" width="13" style="22"/>
  </cols>
  <sheetData>
    <row r="1" spans="1:10" ht="27" thickBot="1">
      <c r="A1" s="71" t="s">
        <v>11</v>
      </c>
      <c r="B1" s="72"/>
      <c r="C1" s="72"/>
      <c r="D1" s="72"/>
      <c r="E1" s="72"/>
      <c r="F1" s="72"/>
      <c r="G1" s="73"/>
      <c r="H1" s="73"/>
      <c r="I1" s="73"/>
      <c r="J1" s="72"/>
    </row>
    <row r="2" spans="1:10" s="8" customFormat="1" ht="33.75" thickBot="1">
      <c r="A2" s="1" t="s">
        <v>100</v>
      </c>
      <c r="B2" s="2" t="s">
        <v>31</v>
      </c>
      <c r="C2" s="2" t="s">
        <v>38</v>
      </c>
      <c r="D2" s="2" t="s">
        <v>30</v>
      </c>
      <c r="E2" s="3" t="s">
        <v>63</v>
      </c>
      <c r="F2" s="3" t="s">
        <v>39</v>
      </c>
      <c r="G2" s="4" t="s">
        <v>69</v>
      </c>
      <c r="H2" s="5" t="s">
        <v>99</v>
      </c>
      <c r="I2" s="6" t="s">
        <v>85</v>
      </c>
      <c r="J2" s="7" t="s">
        <v>83</v>
      </c>
    </row>
    <row r="3" spans="1:10" s="8" customFormat="1" ht="16.5">
      <c r="A3" s="74" t="s">
        <v>71</v>
      </c>
      <c r="B3" s="75">
        <v>3</v>
      </c>
      <c r="C3" s="76" t="s">
        <v>33</v>
      </c>
      <c r="D3" s="76">
        <f>IF(C3="Str",'Personal File'!$C$7,IF(C3="Dex",'Personal File'!$C$8,IF(C3="Con",'Personal File'!$C$9,IF(C3="Int",'Personal File'!$C$10,IF(C3="Wis",'Personal File'!$C$11,IF(C3="Cha",'Personal File'!$C$12))))))</f>
        <v>-2</v>
      </c>
      <c r="E3" s="77" t="str">
        <f t="shared" ref="E3:E5" si="0">CONCATENATE(C3," (",D3,")")</f>
        <v>Con (-2)</v>
      </c>
      <c r="F3" s="78">
        <v>0</v>
      </c>
      <c r="G3" s="79">
        <f t="shared" ref="G3:G42" si="1">B3+D3+F3</f>
        <v>1</v>
      </c>
      <c r="H3" s="80">
        <f t="shared" ref="H3:H5" ca="1" si="2">RANDBETWEEN(1,20)</f>
        <v>13</v>
      </c>
      <c r="I3" s="79">
        <f t="shared" ref="I3:I42" ca="1" si="3">SUM(G3:H3)</f>
        <v>14</v>
      </c>
      <c r="J3" s="81"/>
    </row>
    <row r="4" spans="1:10" s="8" customFormat="1" ht="16.5">
      <c r="A4" s="82" t="s">
        <v>72</v>
      </c>
      <c r="B4" s="75">
        <v>1</v>
      </c>
      <c r="C4" s="76" t="s">
        <v>36</v>
      </c>
      <c r="D4" s="76">
        <f>IF(C4="Str",'Personal File'!$C$7,IF(C4="Dex",'Personal File'!$C$8,IF(C4="Con",'Personal File'!$C$9,IF(C4="Int",'Personal File'!$C$10,IF(C4="Wis",'Personal File'!$C$11,IF(C4="Cha",'Personal File'!$C$12))))))</f>
        <v>-2</v>
      </c>
      <c r="E4" s="83" t="str">
        <f t="shared" si="0"/>
        <v>Dex (-2)</v>
      </c>
      <c r="F4" s="98" t="s">
        <v>64</v>
      </c>
      <c r="G4" s="79">
        <f t="shared" si="1"/>
        <v>-1</v>
      </c>
      <c r="H4" s="80">
        <f t="shared" ca="1" si="2"/>
        <v>18</v>
      </c>
      <c r="I4" s="79">
        <f t="shared" ca="1" si="3"/>
        <v>17</v>
      </c>
      <c r="J4" s="81"/>
    </row>
    <row r="5" spans="1:10" s="8" customFormat="1" ht="16.5">
      <c r="A5" s="84" t="s">
        <v>73</v>
      </c>
      <c r="B5" s="85">
        <v>3</v>
      </c>
      <c r="C5" s="86" t="s">
        <v>35</v>
      </c>
      <c r="D5" s="86">
        <f>IF(C5="Str",'Personal File'!$C$7,IF(C5="Dex",'Personal File'!$C$8,IF(C5="Con",'Personal File'!$C$9,IF(C5="Int",'Personal File'!$C$10,IF(C5="Wis",'Personal File'!$C$11,IF(C5="Cha",'Personal File'!$C$12))))))</f>
        <v>-4</v>
      </c>
      <c r="E5" s="87" t="str">
        <f t="shared" si="0"/>
        <v>Wis (-4)</v>
      </c>
      <c r="F5" s="88">
        <v>0</v>
      </c>
      <c r="G5" s="89">
        <f t="shared" si="1"/>
        <v>-1</v>
      </c>
      <c r="H5" s="90">
        <f t="shared" ca="1" si="2"/>
        <v>9</v>
      </c>
      <c r="I5" s="89">
        <f t="shared" ca="1" si="3"/>
        <v>8</v>
      </c>
      <c r="J5" s="91"/>
    </row>
    <row r="6" spans="1:10" s="100" customFormat="1" ht="16.5">
      <c r="A6" s="92" t="s">
        <v>40</v>
      </c>
      <c r="B6" s="93">
        <v>0</v>
      </c>
      <c r="C6" s="94" t="s">
        <v>34</v>
      </c>
      <c r="D6" s="95">
        <f>IF(C6="Str",'Personal File'!$C$7,IF(C6="Dex",'Personal File'!$C$8,IF(C6="Con",'Personal File'!$C$9,IF(C6="Int",'Personal File'!$C$10,IF(C6="Wis",'Personal File'!$C$11,IF(C6="Cha",'Personal File'!$C$12))))))</f>
        <v>-2</v>
      </c>
      <c r="E6" s="96" t="str">
        <f t="shared" ref="E6:E42" si="4">CONCATENATE(C6," (",D6,")")</f>
        <v>Int (-2)</v>
      </c>
      <c r="F6" s="97" t="s">
        <v>64</v>
      </c>
      <c r="G6" s="98">
        <f t="shared" si="1"/>
        <v>-2</v>
      </c>
      <c r="H6" s="80">
        <f ca="1">RANDBETWEEN(1,20)</f>
        <v>12</v>
      </c>
      <c r="I6" s="98">
        <f t="shared" ca="1" si="3"/>
        <v>10</v>
      </c>
      <c r="J6" s="99"/>
    </row>
    <row r="7" spans="1:10" s="104" customFormat="1" ht="16.5">
      <c r="A7" s="101" t="s">
        <v>41</v>
      </c>
      <c r="B7" s="93">
        <v>0</v>
      </c>
      <c r="C7" s="102" t="s">
        <v>36</v>
      </c>
      <c r="D7" s="103">
        <f>IF(C7="Str",'Personal File'!$C$7,IF(C7="Dex",'Personal File'!$C$8,IF(C7="Con",'Personal File'!$C$9,IF(C7="Int",'Personal File'!$C$10,IF(C7="Wis",'Personal File'!$C$11,IF(C7="Cha",'Personal File'!$C$12))))))</f>
        <v>-2</v>
      </c>
      <c r="E7" s="83" t="str">
        <f t="shared" si="4"/>
        <v>Dex (-2)</v>
      </c>
      <c r="F7" s="98" t="s">
        <v>64</v>
      </c>
      <c r="G7" s="98">
        <f t="shared" si="1"/>
        <v>-2</v>
      </c>
      <c r="H7" s="80">
        <f ca="1">RANDBETWEEN(1,20)</f>
        <v>7</v>
      </c>
      <c r="I7" s="98">
        <f t="shared" ca="1" si="3"/>
        <v>5</v>
      </c>
      <c r="J7" s="99"/>
    </row>
    <row r="8" spans="1:10" s="109" customFormat="1" ht="16.5">
      <c r="A8" s="105" t="s">
        <v>42</v>
      </c>
      <c r="B8" s="93">
        <v>0</v>
      </c>
      <c r="C8" s="106" t="s">
        <v>32</v>
      </c>
      <c r="D8" s="107" t="str">
        <f>IF(C8="Str",'Personal File'!$C$7,IF(C8="Dex",'Personal File'!$C$8,IF(C8="Con",'Personal File'!$C$9,IF(C8="Int",'Personal File'!$C$10,IF(C8="Wis",'Personal File'!$C$11,IF(C8="Cha",'Personal File'!$C$12))))))</f>
        <v>+4</v>
      </c>
      <c r="E8" s="108" t="str">
        <f t="shared" si="4"/>
        <v>Cha (+4)</v>
      </c>
      <c r="F8" s="98" t="s">
        <v>64</v>
      </c>
      <c r="G8" s="98">
        <f t="shared" si="1"/>
        <v>4</v>
      </c>
      <c r="H8" s="80">
        <f t="shared" ref="H8:H42" ca="1" si="5">RANDBETWEEN(1,20)</f>
        <v>17</v>
      </c>
      <c r="I8" s="98">
        <f t="shared" ca="1" si="3"/>
        <v>21</v>
      </c>
      <c r="J8" s="99"/>
    </row>
    <row r="9" spans="1:10" s="114" customFormat="1" ht="16.5">
      <c r="A9" s="341" t="s">
        <v>43</v>
      </c>
      <c r="B9" s="131">
        <v>2</v>
      </c>
      <c r="C9" s="342" t="s">
        <v>37</v>
      </c>
      <c r="D9" s="343">
        <f>IF(C9="Str",'Personal File'!$C$7,IF(C9="Dex",'Personal File'!$C$8,IF(C9="Con",'Personal File'!$C$9,IF(C9="Int",'Personal File'!$C$10,IF(C9="Wis",'Personal File'!$C$11,IF(C9="Cha",'Personal File'!$C$12))))))</f>
        <v>-3</v>
      </c>
      <c r="E9" s="344" t="str">
        <f t="shared" si="4"/>
        <v>Str (-3)</v>
      </c>
      <c r="F9" s="132" t="s">
        <v>105</v>
      </c>
      <c r="G9" s="132">
        <f t="shared" si="1"/>
        <v>1</v>
      </c>
      <c r="H9" s="80">
        <f t="shared" ca="1" si="5"/>
        <v>9</v>
      </c>
      <c r="I9" s="132">
        <f t="shared" ca="1" si="3"/>
        <v>10</v>
      </c>
      <c r="J9" s="133"/>
    </row>
    <row r="10" spans="1:10" s="114" customFormat="1" ht="16.5">
      <c r="A10" s="345" t="s">
        <v>17</v>
      </c>
      <c r="B10" s="93">
        <v>0</v>
      </c>
      <c r="C10" s="346" t="s">
        <v>33</v>
      </c>
      <c r="D10" s="347">
        <f>IF(C10="Str",'Personal File'!$C$7,IF(C10="Dex",'Personal File'!$C$8,IF(C10="Con",'Personal File'!$C$9,IF(C10="Int",'Personal File'!$C$10,IF(C10="Wis",'Personal File'!$C$11,IF(C10="Cha",'Personal File'!$C$12))))))</f>
        <v>-2</v>
      </c>
      <c r="E10" s="348" t="str">
        <f t="shared" si="4"/>
        <v>Con (-2)</v>
      </c>
      <c r="F10" s="98" t="s">
        <v>64</v>
      </c>
      <c r="G10" s="98">
        <f t="shared" si="1"/>
        <v>-2</v>
      </c>
      <c r="H10" s="80">
        <f t="shared" ca="1" si="5"/>
        <v>5</v>
      </c>
      <c r="I10" s="98">
        <f t="shared" ca="1" si="3"/>
        <v>3</v>
      </c>
      <c r="J10" s="99"/>
    </row>
    <row r="11" spans="1:10" s="100" customFormat="1" ht="16.5">
      <c r="A11" s="92" t="s">
        <v>91</v>
      </c>
      <c r="B11" s="93">
        <v>0</v>
      </c>
      <c r="C11" s="94" t="s">
        <v>34</v>
      </c>
      <c r="D11" s="95">
        <f>IF(C11="Str",'Personal File'!$C$7,IF(C11="Dex",'Personal File'!$C$8,IF(C11="Con",'Personal File'!$C$9,IF(C11="Int",'Personal File'!$C$10,IF(C11="Wis",'Personal File'!$C$11,IF(C11="Cha",'Personal File'!$C$12))))))</f>
        <v>-2</v>
      </c>
      <c r="E11" s="96" t="str">
        <f t="shared" si="4"/>
        <v>Int (-2)</v>
      </c>
      <c r="F11" s="98" t="s">
        <v>64</v>
      </c>
      <c r="G11" s="98">
        <f t="shared" si="1"/>
        <v>-2</v>
      </c>
      <c r="H11" s="80">
        <f t="shared" ca="1" si="5"/>
        <v>18</v>
      </c>
      <c r="I11" s="98">
        <f t="shared" ca="1" si="3"/>
        <v>16</v>
      </c>
      <c r="J11" s="99"/>
    </row>
    <row r="12" spans="1:10" s="122" customFormat="1" ht="16.5">
      <c r="A12" s="115" t="s">
        <v>44</v>
      </c>
      <c r="B12" s="116">
        <v>0</v>
      </c>
      <c r="C12" s="117" t="s">
        <v>34</v>
      </c>
      <c r="D12" s="118">
        <f>IF(C12="Str",'Personal File'!$C$7,IF(C12="Dex",'Personal File'!$C$8,IF(C12="Con",'Personal File'!$C$9,IF(C12="Int",'Personal File'!$C$10,IF(C12="Wis",'Personal File'!$C$11,IF(C12="Cha",'Personal File'!$C$12))))))</f>
        <v>-2</v>
      </c>
      <c r="E12" s="119" t="str">
        <f t="shared" si="4"/>
        <v>Int (-2)</v>
      </c>
      <c r="F12" s="120" t="s">
        <v>64</v>
      </c>
      <c r="G12" s="120">
        <f t="shared" si="1"/>
        <v>-2</v>
      </c>
      <c r="H12" s="80">
        <f t="shared" ca="1" si="5"/>
        <v>7</v>
      </c>
      <c r="I12" s="120">
        <f t="shared" ca="1" si="3"/>
        <v>5</v>
      </c>
      <c r="J12" s="121"/>
    </row>
    <row r="13" spans="1:10" s="104" customFormat="1" ht="16.5">
      <c r="A13" s="105" t="s">
        <v>45</v>
      </c>
      <c r="B13" s="93">
        <v>0</v>
      </c>
      <c r="C13" s="106" t="s">
        <v>32</v>
      </c>
      <c r="D13" s="107" t="str">
        <f>IF(C13="Str",'Personal File'!$C$7,IF(C13="Dex",'Personal File'!$C$8,IF(C13="Con",'Personal File'!$C$9,IF(C13="Int",'Personal File'!$C$10,IF(C13="Wis",'Personal File'!$C$11,IF(C13="Cha",'Personal File'!$C$12))))))</f>
        <v>+4</v>
      </c>
      <c r="E13" s="108" t="str">
        <f t="shared" si="4"/>
        <v>Cha (+4)</v>
      </c>
      <c r="F13" s="98" t="s">
        <v>64</v>
      </c>
      <c r="G13" s="98">
        <f t="shared" si="1"/>
        <v>4</v>
      </c>
      <c r="H13" s="80">
        <f t="shared" ca="1" si="5"/>
        <v>18</v>
      </c>
      <c r="I13" s="98">
        <f t="shared" ca="1" si="3"/>
        <v>22</v>
      </c>
      <c r="J13" s="123"/>
    </row>
    <row r="14" spans="1:10" s="104" customFormat="1" ht="16.5">
      <c r="A14" s="115" t="s">
        <v>46</v>
      </c>
      <c r="B14" s="116">
        <v>0</v>
      </c>
      <c r="C14" s="117" t="s">
        <v>34</v>
      </c>
      <c r="D14" s="118">
        <f>IF(C14="Str",'Personal File'!$C$7,IF(C14="Dex",'Personal File'!$C$8,IF(C14="Con",'Personal File'!$C$9,IF(C14="Int",'Personal File'!$C$10,IF(C14="Wis",'Personal File'!$C$11,IF(C14="Cha",'Personal File'!$C$12))))))</f>
        <v>-2</v>
      </c>
      <c r="E14" s="119" t="str">
        <f t="shared" si="4"/>
        <v>Int (-2)</v>
      </c>
      <c r="F14" s="120" t="s">
        <v>64</v>
      </c>
      <c r="G14" s="120">
        <f t="shared" si="1"/>
        <v>-2</v>
      </c>
      <c r="H14" s="80">
        <f t="shared" ca="1" si="5"/>
        <v>1</v>
      </c>
      <c r="I14" s="120">
        <f t="shared" ca="1" si="3"/>
        <v>-1</v>
      </c>
      <c r="J14" s="121"/>
    </row>
    <row r="15" spans="1:10" s="104" customFormat="1" ht="16.5">
      <c r="A15" s="105" t="s">
        <v>47</v>
      </c>
      <c r="B15" s="93">
        <v>0</v>
      </c>
      <c r="C15" s="106" t="s">
        <v>32</v>
      </c>
      <c r="D15" s="107" t="str">
        <f>IF(C15="Str",'Personal File'!$C$7,IF(C15="Dex",'Personal File'!$C$8,IF(C15="Con",'Personal File'!$C$9,IF(C15="Int",'Personal File'!$C$10,IF(C15="Wis",'Personal File'!$C$11,IF(C15="Cha",'Personal File'!$C$12))))))</f>
        <v>+4</v>
      </c>
      <c r="E15" s="108" t="str">
        <f t="shared" si="4"/>
        <v>Cha (+4)</v>
      </c>
      <c r="F15" s="98" t="s">
        <v>64</v>
      </c>
      <c r="G15" s="98">
        <f t="shared" si="1"/>
        <v>4</v>
      </c>
      <c r="H15" s="80">
        <f t="shared" ca="1" si="5"/>
        <v>5</v>
      </c>
      <c r="I15" s="98">
        <f t="shared" ca="1" si="3"/>
        <v>9</v>
      </c>
      <c r="J15" s="99"/>
    </row>
    <row r="16" spans="1:10" s="104" customFormat="1" ht="16.5">
      <c r="A16" s="101" t="s">
        <v>48</v>
      </c>
      <c r="B16" s="93">
        <v>0</v>
      </c>
      <c r="C16" s="102" t="s">
        <v>36</v>
      </c>
      <c r="D16" s="103">
        <f>IF(C16="Str",'Personal File'!$C$7,IF(C16="Dex",'Personal File'!$C$8,IF(C16="Con",'Personal File'!$C$9,IF(C16="Int",'Personal File'!$C$10,IF(C16="Wis",'Personal File'!$C$11,IF(C16="Cha",'Personal File'!$C$12))))))</f>
        <v>-2</v>
      </c>
      <c r="E16" s="83" t="str">
        <f t="shared" si="4"/>
        <v>Dex (-2)</v>
      </c>
      <c r="F16" s="98" t="s">
        <v>64</v>
      </c>
      <c r="G16" s="98">
        <f t="shared" si="1"/>
        <v>-2</v>
      </c>
      <c r="H16" s="80">
        <f t="shared" ca="1" si="5"/>
        <v>15</v>
      </c>
      <c r="I16" s="98">
        <f t="shared" ca="1" si="3"/>
        <v>13</v>
      </c>
      <c r="J16" s="99"/>
    </row>
    <row r="17" spans="1:10" s="104" customFormat="1" ht="16.5">
      <c r="A17" s="124" t="s">
        <v>49</v>
      </c>
      <c r="B17" s="125">
        <v>0</v>
      </c>
      <c r="C17" s="126" t="s">
        <v>34</v>
      </c>
      <c r="D17" s="127">
        <f>IF(C17="Str",'Personal File'!$C$7,IF(C17="Dex",'Personal File'!$C$8,IF(C17="Con",'Personal File'!$C$9,IF(C17="Int",'Personal File'!$C$10,IF(C17="Wis",'Personal File'!$C$11,IF(C17="Cha",'Personal File'!$C$12))))))</f>
        <v>-2</v>
      </c>
      <c r="E17" s="128" t="str">
        <f t="shared" si="4"/>
        <v>Int (-2)</v>
      </c>
      <c r="F17" s="129" t="s">
        <v>64</v>
      </c>
      <c r="G17" s="129">
        <f t="shared" si="1"/>
        <v>-2</v>
      </c>
      <c r="H17" s="80">
        <f t="shared" ca="1" si="5"/>
        <v>6</v>
      </c>
      <c r="I17" s="129">
        <f t="shared" ca="1" si="3"/>
        <v>4</v>
      </c>
      <c r="J17" s="130"/>
    </row>
    <row r="18" spans="1:10" s="104" customFormat="1" ht="16.5">
      <c r="A18" s="372" t="s">
        <v>50</v>
      </c>
      <c r="B18" s="131">
        <v>2</v>
      </c>
      <c r="C18" s="373" t="s">
        <v>32</v>
      </c>
      <c r="D18" s="374" t="str">
        <f>IF(C18="Str",'Personal File'!$C$7,IF(C18="Dex",'Personal File'!$C$8,IF(C18="Con",'Personal File'!$C$9,IF(C18="Int",'Personal File'!$C$10,IF(C18="Wis",'Personal File'!$C$11,IF(C18="Cha",'Personal File'!$C$12))))))</f>
        <v>+4</v>
      </c>
      <c r="E18" s="375" t="str">
        <f t="shared" si="4"/>
        <v>Cha (+4)</v>
      </c>
      <c r="F18" s="132" t="s">
        <v>64</v>
      </c>
      <c r="G18" s="132">
        <f t="shared" si="1"/>
        <v>6</v>
      </c>
      <c r="H18" s="80">
        <f t="shared" ca="1" si="5"/>
        <v>8</v>
      </c>
      <c r="I18" s="132">
        <f t="shared" ca="1" si="3"/>
        <v>14</v>
      </c>
      <c r="J18" s="133"/>
    </row>
    <row r="19" spans="1:10" s="104" customFormat="1" ht="16.5">
      <c r="A19" s="105" t="s">
        <v>19</v>
      </c>
      <c r="B19" s="93">
        <v>0</v>
      </c>
      <c r="C19" s="106" t="s">
        <v>32</v>
      </c>
      <c r="D19" s="107" t="str">
        <f>IF(C19="Str",'Personal File'!$C$7,IF(C19="Dex",'Personal File'!$C$8,IF(C19="Con",'Personal File'!$C$9,IF(C19="Int",'Personal File'!$C$10,IF(C19="Wis",'Personal File'!$C$11,IF(C19="Cha",'Personal File'!$C$12))))))</f>
        <v>+4</v>
      </c>
      <c r="E19" s="108" t="str">
        <f t="shared" si="4"/>
        <v>Cha (+4)</v>
      </c>
      <c r="F19" s="98" t="s">
        <v>64</v>
      </c>
      <c r="G19" s="98">
        <f t="shared" si="1"/>
        <v>4</v>
      </c>
      <c r="H19" s="80">
        <f t="shared" ca="1" si="5"/>
        <v>15</v>
      </c>
      <c r="I19" s="98">
        <f t="shared" ca="1" si="3"/>
        <v>19</v>
      </c>
      <c r="J19" s="99"/>
    </row>
    <row r="20" spans="1:10" s="104" customFormat="1" ht="16.5">
      <c r="A20" s="138" t="s">
        <v>51</v>
      </c>
      <c r="B20" s="93">
        <v>0</v>
      </c>
      <c r="C20" s="139" t="s">
        <v>35</v>
      </c>
      <c r="D20" s="140">
        <f>IF(C20="Str",'Personal File'!$C$7,IF(C20="Dex",'Personal File'!$C$8,IF(C20="Con",'Personal File'!$C$9,IF(C20="Int",'Personal File'!$C$10,IF(C20="Wis",'Personal File'!$C$11,IF(C20="Cha",'Personal File'!$C$12))))))</f>
        <v>-4</v>
      </c>
      <c r="E20" s="141" t="str">
        <f t="shared" si="4"/>
        <v>Wis (-4)</v>
      </c>
      <c r="F20" s="98" t="s">
        <v>64</v>
      </c>
      <c r="G20" s="98">
        <f t="shared" si="1"/>
        <v>-4</v>
      </c>
      <c r="H20" s="80">
        <f t="shared" ca="1" si="5"/>
        <v>2</v>
      </c>
      <c r="I20" s="98">
        <f t="shared" ca="1" si="3"/>
        <v>-2</v>
      </c>
      <c r="J20" s="99"/>
    </row>
    <row r="21" spans="1:10" s="104" customFormat="1" ht="16.5">
      <c r="A21" s="101" t="s">
        <v>52</v>
      </c>
      <c r="B21" s="93">
        <v>0</v>
      </c>
      <c r="C21" s="102" t="s">
        <v>36</v>
      </c>
      <c r="D21" s="103">
        <f>IF(C21="Str",'Personal File'!$C$7,IF(C21="Dex",'Personal File'!$C$8,IF(C21="Con",'Personal File'!$C$9,IF(C21="Int",'Personal File'!$C$10,IF(C21="Wis",'Personal File'!$C$11,IF(C21="Cha",'Personal File'!$C$12))))))</f>
        <v>-2</v>
      </c>
      <c r="E21" s="83" t="str">
        <f t="shared" si="4"/>
        <v>Dex (-2)</v>
      </c>
      <c r="F21" s="98" t="s">
        <v>105</v>
      </c>
      <c r="G21" s="98">
        <f t="shared" si="1"/>
        <v>0</v>
      </c>
      <c r="H21" s="80">
        <f t="shared" ca="1" si="5"/>
        <v>14</v>
      </c>
      <c r="I21" s="98">
        <f t="shared" ca="1" si="3"/>
        <v>14</v>
      </c>
      <c r="J21" s="99"/>
    </row>
    <row r="22" spans="1:10" s="104" customFormat="1" ht="16.5">
      <c r="A22" s="134" t="s">
        <v>53</v>
      </c>
      <c r="B22" s="125">
        <v>2</v>
      </c>
      <c r="C22" s="135" t="s">
        <v>32</v>
      </c>
      <c r="D22" s="136" t="str">
        <f>IF(C22="Str",'Personal File'!$C$7,IF(C22="Dex",'Personal File'!$C$8,IF(C22="Con",'Personal File'!$C$9,IF(C22="Int",'Personal File'!$C$10,IF(C22="Wis",'Personal File'!$C$11,IF(C22="Cha",'Personal File'!$C$12))))))</f>
        <v>+4</v>
      </c>
      <c r="E22" s="137" t="str">
        <f t="shared" si="4"/>
        <v>Cha (+4)</v>
      </c>
      <c r="F22" s="129" t="s">
        <v>64</v>
      </c>
      <c r="G22" s="129">
        <f t="shared" si="1"/>
        <v>6</v>
      </c>
      <c r="H22" s="80">
        <f t="shared" ca="1" si="5"/>
        <v>12</v>
      </c>
      <c r="I22" s="129">
        <f t="shared" ca="1" si="3"/>
        <v>18</v>
      </c>
      <c r="J22" s="130"/>
    </row>
    <row r="23" spans="1:10" s="104" customFormat="1" ht="16.5">
      <c r="A23" s="341" t="s">
        <v>54</v>
      </c>
      <c r="B23" s="131">
        <v>2</v>
      </c>
      <c r="C23" s="342" t="s">
        <v>37</v>
      </c>
      <c r="D23" s="343">
        <f>IF(C23="Str",'Personal File'!$C$7,IF(C23="Dex",'Personal File'!$C$8,IF(C23="Con",'Personal File'!$C$9,IF(C23="Int",'Personal File'!$C$10,IF(C23="Wis",'Personal File'!$C$11,IF(C23="Cha",'Personal File'!$C$12))))))</f>
        <v>-3</v>
      </c>
      <c r="E23" s="344" t="str">
        <f t="shared" si="4"/>
        <v>Str (-3)</v>
      </c>
      <c r="F23" s="132" t="s">
        <v>64</v>
      </c>
      <c r="G23" s="132">
        <f t="shared" si="1"/>
        <v>-1</v>
      </c>
      <c r="H23" s="80">
        <f t="shared" ca="1" si="5"/>
        <v>11</v>
      </c>
      <c r="I23" s="132">
        <f t="shared" ca="1" si="3"/>
        <v>10</v>
      </c>
      <c r="J23" s="133"/>
    </row>
    <row r="24" spans="1:10" s="104" customFormat="1" ht="16.5">
      <c r="A24" s="154" t="s">
        <v>104</v>
      </c>
      <c r="B24" s="147">
        <v>0</v>
      </c>
      <c r="C24" s="155" t="s">
        <v>34</v>
      </c>
      <c r="D24" s="156">
        <f>IF(C24="Str",'Personal File'!$C$7,IF(C24="Dex",'Personal File'!$C$8,IF(C24="Con",'Personal File'!$C$9,IF(C24="Int",'Personal File'!$C$10,IF(C24="Wis",'Personal File'!$C$11,IF(C24="Cha",'Personal File'!$C$12))))))</f>
        <v>-2</v>
      </c>
      <c r="E24" s="157" t="str">
        <f>CONCATENATE(C24," (",D24,")")</f>
        <v>Int (-2)</v>
      </c>
      <c r="F24" s="151" t="s">
        <v>64</v>
      </c>
      <c r="G24" s="151">
        <f t="shared" si="1"/>
        <v>-2</v>
      </c>
      <c r="H24" s="80">
        <f t="shared" ca="1" si="5"/>
        <v>4</v>
      </c>
      <c r="I24" s="151">
        <f t="shared" ca="1" si="3"/>
        <v>2</v>
      </c>
      <c r="J24" s="153"/>
    </row>
    <row r="25" spans="1:10" s="104" customFormat="1" ht="16.5">
      <c r="A25" s="154" t="s">
        <v>103</v>
      </c>
      <c r="B25" s="147">
        <v>0</v>
      </c>
      <c r="C25" s="155" t="s">
        <v>34</v>
      </c>
      <c r="D25" s="156">
        <f>IF(C25="Str",'Personal File'!$C$7,IF(C25="Dex",'Personal File'!$C$8,IF(C25="Con",'Personal File'!$C$9,IF(C25="Int",'Personal File'!$C$10,IF(C25="Wis",'Personal File'!$C$11,IF(C25="Cha",'Personal File'!$C$12))))))</f>
        <v>-2</v>
      </c>
      <c r="E25" s="157" t="str">
        <f>CONCATENATE(C25," (",D25,")")</f>
        <v>Int (-2)</v>
      </c>
      <c r="F25" s="151" t="s">
        <v>64</v>
      </c>
      <c r="G25" s="151">
        <f t="shared" si="1"/>
        <v>-2</v>
      </c>
      <c r="H25" s="80">
        <f t="shared" ca="1" si="5"/>
        <v>19</v>
      </c>
      <c r="I25" s="151">
        <f t="shared" ca="1" si="3"/>
        <v>17</v>
      </c>
      <c r="J25" s="153"/>
    </row>
    <row r="26" spans="1:10" s="104" customFormat="1" ht="16.5">
      <c r="A26" s="350" t="s">
        <v>55</v>
      </c>
      <c r="B26" s="131">
        <v>1</v>
      </c>
      <c r="C26" s="351" t="s">
        <v>35</v>
      </c>
      <c r="D26" s="352">
        <f>IF(C26="Str",'Personal File'!$C$7,IF(C26="Dex",'Personal File'!$C$8,IF(C26="Con",'Personal File'!$C$9,IF(C26="Int",'Personal File'!$C$10,IF(C26="Wis",'Personal File'!$C$11,IF(C26="Cha",'Personal File'!$C$12))))))</f>
        <v>-4</v>
      </c>
      <c r="E26" s="353" t="str">
        <f t="shared" si="4"/>
        <v>Wis (-4)</v>
      </c>
      <c r="F26" s="132" t="s">
        <v>105</v>
      </c>
      <c r="G26" s="132">
        <f t="shared" si="1"/>
        <v>-1</v>
      </c>
      <c r="H26" s="80">
        <f t="shared" ca="1" si="5"/>
        <v>1</v>
      </c>
      <c r="I26" s="132">
        <f t="shared" ca="1" si="3"/>
        <v>0</v>
      </c>
      <c r="J26" s="133" t="s">
        <v>165</v>
      </c>
    </row>
    <row r="27" spans="1:10" s="104" customFormat="1" ht="16.5">
      <c r="A27" s="101" t="s">
        <v>20</v>
      </c>
      <c r="B27" s="93">
        <v>0</v>
      </c>
      <c r="C27" s="102" t="s">
        <v>36</v>
      </c>
      <c r="D27" s="103">
        <f>IF(C27="Str",'Personal File'!$C$7,IF(C27="Dex",'Personal File'!$C$8,IF(C27="Con",'Personal File'!$C$9,IF(C27="Int",'Personal File'!$C$10,IF(C27="Wis",'Personal File'!$C$11,IF(C27="Cha",'Personal File'!$C$12))))))</f>
        <v>-2</v>
      </c>
      <c r="E27" s="83" t="str">
        <f t="shared" si="4"/>
        <v>Dex (-2)</v>
      </c>
      <c r="F27" s="98" t="s">
        <v>105</v>
      </c>
      <c r="G27" s="98">
        <f t="shared" si="1"/>
        <v>0</v>
      </c>
      <c r="H27" s="80">
        <f t="shared" ca="1" si="5"/>
        <v>10</v>
      </c>
      <c r="I27" s="98">
        <f t="shared" ca="1" si="3"/>
        <v>10</v>
      </c>
      <c r="J27" s="99"/>
    </row>
    <row r="28" spans="1:10" s="104" customFormat="1" ht="16.5">
      <c r="A28" s="142" t="s">
        <v>56</v>
      </c>
      <c r="B28" s="116">
        <v>0</v>
      </c>
      <c r="C28" s="143" t="s">
        <v>36</v>
      </c>
      <c r="D28" s="144">
        <f>IF(C28="Str",'Personal File'!$C$7,IF(C28="Dex",'Personal File'!$C$8,IF(C28="Con",'Personal File'!$C$9,IF(C28="Int",'Personal File'!$C$10,IF(C28="Wis",'Personal File'!$C$11,IF(C28="Cha",'Personal File'!$C$12))))))</f>
        <v>-2</v>
      </c>
      <c r="E28" s="145" t="str">
        <f t="shared" si="4"/>
        <v>Dex (-2)</v>
      </c>
      <c r="F28" s="120" t="s">
        <v>64</v>
      </c>
      <c r="G28" s="120">
        <f t="shared" si="1"/>
        <v>-2</v>
      </c>
      <c r="H28" s="80">
        <f t="shared" ca="1" si="5"/>
        <v>7</v>
      </c>
      <c r="I28" s="120">
        <f t="shared" ca="1" si="3"/>
        <v>5</v>
      </c>
      <c r="J28" s="121"/>
    </row>
    <row r="29" spans="1:10" ht="16.5">
      <c r="A29" s="105" t="s">
        <v>106</v>
      </c>
      <c r="B29" s="93">
        <v>0</v>
      </c>
      <c r="C29" s="106" t="s">
        <v>32</v>
      </c>
      <c r="D29" s="107" t="str">
        <f>IF(C29="Str",'Personal File'!$C$7,IF(C29="Dex",'Personal File'!$C$8,IF(C29="Con",'Personal File'!$C$9,IF(C29="Int",'Personal File'!$C$10,IF(C29="Wis",'Personal File'!$C$11,IF(C29="Cha",'Personal File'!$C$12))))))</f>
        <v>+4</v>
      </c>
      <c r="E29" s="108" t="str">
        <f t="shared" si="4"/>
        <v>Cha (+4)</v>
      </c>
      <c r="F29" s="98" t="s">
        <v>64</v>
      </c>
      <c r="G29" s="98">
        <f t="shared" si="1"/>
        <v>4</v>
      </c>
      <c r="H29" s="80">
        <f t="shared" ca="1" si="5"/>
        <v>11</v>
      </c>
      <c r="I29" s="98">
        <f t="shared" ca="1" si="3"/>
        <v>15</v>
      </c>
      <c r="J29" s="99"/>
    </row>
    <row r="30" spans="1:10" ht="16.5">
      <c r="A30" s="146" t="s">
        <v>107</v>
      </c>
      <c r="B30" s="147">
        <v>0</v>
      </c>
      <c r="C30" s="148" t="s">
        <v>35</v>
      </c>
      <c r="D30" s="149">
        <f>IF(C30="Str",'Personal File'!$C$7,IF(C30="Dex",'Personal File'!$C$8,IF(C30="Con",'Personal File'!$C$9,IF(C30="Int",'Personal File'!$C$10,IF(C30="Wis",'Personal File'!$C$11,IF(C30="Cha",'Personal File'!$C$12))))))</f>
        <v>-4</v>
      </c>
      <c r="E30" s="150" t="str">
        <f t="shared" ref="E30" si="6">CONCATENATE(C30," (",D30,")")</f>
        <v>Wis (-4)</v>
      </c>
      <c r="F30" s="151" t="s">
        <v>64</v>
      </c>
      <c r="G30" s="152">
        <f t="shared" si="1"/>
        <v>-4</v>
      </c>
      <c r="H30" s="80">
        <f t="shared" ca="1" si="5"/>
        <v>5</v>
      </c>
      <c r="I30" s="152">
        <f t="shared" ca="1" si="3"/>
        <v>1</v>
      </c>
      <c r="J30" s="153"/>
    </row>
    <row r="31" spans="1:10" ht="16.5">
      <c r="A31" s="101" t="s">
        <v>21</v>
      </c>
      <c r="B31" s="93">
        <v>0</v>
      </c>
      <c r="C31" s="102" t="s">
        <v>36</v>
      </c>
      <c r="D31" s="103">
        <f>IF(C31="Str",'Personal File'!$C$7,IF(C31="Dex",'Personal File'!$C$8,IF(C31="Con",'Personal File'!$C$9,IF(C31="Int",'Personal File'!$C$10,IF(C31="Wis",'Personal File'!$C$11,IF(C31="Cha",'Personal File'!$C$12))))))</f>
        <v>-2</v>
      </c>
      <c r="E31" s="83" t="str">
        <f t="shared" si="4"/>
        <v>Dex (-2)</v>
      </c>
      <c r="F31" s="98" t="s">
        <v>64</v>
      </c>
      <c r="G31" s="98">
        <f t="shared" si="1"/>
        <v>-2</v>
      </c>
      <c r="H31" s="80">
        <f t="shared" ca="1" si="5"/>
        <v>14</v>
      </c>
      <c r="I31" s="98">
        <f t="shared" ca="1" si="3"/>
        <v>12</v>
      </c>
      <c r="J31" s="99"/>
    </row>
    <row r="32" spans="1:10" ht="16.5">
      <c r="A32" s="376" t="s">
        <v>22</v>
      </c>
      <c r="B32" s="131">
        <v>1</v>
      </c>
      <c r="C32" s="377" t="s">
        <v>34</v>
      </c>
      <c r="D32" s="378">
        <f>IF(C32="Str",'Personal File'!$C$7,IF(C32="Dex",'Personal File'!$C$8,IF(C32="Con",'Personal File'!$C$9,IF(C32="Int",'Personal File'!$C$10,IF(C32="Wis",'Personal File'!$C$11,IF(C32="Cha",'Personal File'!$C$12))))))</f>
        <v>-2</v>
      </c>
      <c r="E32" s="379" t="str">
        <f t="shared" si="4"/>
        <v>Int (-2)</v>
      </c>
      <c r="F32" s="132" t="s">
        <v>105</v>
      </c>
      <c r="G32" s="132">
        <f t="shared" si="1"/>
        <v>1</v>
      </c>
      <c r="H32" s="80">
        <f t="shared" ca="1" si="5"/>
        <v>6</v>
      </c>
      <c r="I32" s="132">
        <f t="shared" ca="1" si="3"/>
        <v>7</v>
      </c>
      <c r="J32" s="133"/>
    </row>
    <row r="33" spans="1:10" ht="16.5">
      <c r="A33" s="138" t="s">
        <v>57</v>
      </c>
      <c r="B33" s="93">
        <v>0</v>
      </c>
      <c r="C33" s="139" t="s">
        <v>35</v>
      </c>
      <c r="D33" s="140">
        <f>IF(C33="Str",'Personal File'!$C$7,IF(C33="Dex",'Personal File'!$C$8,IF(C33="Con",'Personal File'!$C$9,IF(C33="Int",'Personal File'!$C$10,IF(C33="Wis",'Personal File'!$C$11,IF(C33="Cha",'Personal File'!$C$12))))))</f>
        <v>-4</v>
      </c>
      <c r="E33" s="141" t="str">
        <f t="shared" si="4"/>
        <v>Wis (-4)</v>
      </c>
      <c r="F33" s="98" t="s">
        <v>64</v>
      </c>
      <c r="G33" s="98">
        <f t="shared" si="1"/>
        <v>-4</v>
      </c>
      <c r="H33" s="80">
        <f t="shared" ca="1" si="5"/>
        <v>3</v>
      </c>
      <c r="I33" s="98">
        <f t="shared" ca="1" si="3"/>
        <v>-1</v>
      </c>
      <c r="J33" s="99"/>
    </row>
    <row r="34" spans="1:10" ht="16.5">
      <c r="A34" s="142" t="s">
        <v>89</v>
      </c>
      <c r="B34" s="116">
        <v>0</v>
      </c>
      <c r="C34" s="143" t="s">
        <v>36</v>
      </c>
      <c r="D34" s="144">
        <f>IF(C34="Str",'Personal File'!$C$7,IF(C34="Dex",'Personal File'!$C$8,IF(C34="Con",'Personal File'!$C$9,IF(C34="Int",'Personal File'!$C$10,IF(C34="Wis",'Personal File'!$C$11,IF(C34="Cha",'Personal File'!$C$12))))))</f>
        <v>-2</v>
      </c>
      <c r="E34" s="145" t="str">
        <f t="shared" si="4"/>
        <v>Dex (-2)</v>
      </c>
      <c r="F34" s="151" t="s">
        <v>64</v>
      </c>
      <c r="G34" s="120">
        <f t="shared" si="1"/>
        <v>-2</v>
      </c>
      <c r="H34" s="80">
        <f t="shared" ca="1" si="5"/>
        <v>14</v>
      </c>
      <c r="I34" s="120">
        <f t="shared" ca="1" si="3"/>
        <v>12</v>
      </c>
      <c r="J34" s="121"/>
    </row>
    <row r="35" spans="1:10" ht="16.5">
      <c r="A35" s="154" t="s">
        <v>88</v>
      </c>
      <c r="B35" s="147">
        <v>0</v>
      </c>
      <c r="C35" s="155" t="s">
        <v>34</v>
      </c>
      <c r="D35" s="156">
        <f>IF(C35="Str",'Personal File'!$C$7,IF(C35="Dex",'Personal File'!$C$8,IF(C35="Con",'Personal File'!$C$9,IF(C35="Int",'Personal File'!$C$10,IF(C35="Wis",'Personal File'!$C$11,IF(C35="Cha",'Personal File'!$C$12))))))</f>
        <v>-2</v>
      </c>
      <c r="E35" s="157" t="str">
        <f t="shared" si="4"/>
        <v>Int (-2)</v>
      </c>
      <c r="F35" s="151" t="s">
        <v>64</v>
      </c>
      <c r="G35" s="120">
        <f t="shared" si="1"/>
        <v>-2</v>
      </c>
      <c r="H35" s="80">
        <f t="shared" ca="1" si="5"/>
        <v>5</v>
      </c>
      <c r="I35" s="120">
        <f t="shared" ca="1" si="3"/>
        <v>3</v>
      </c>
      <c r="J35" s="158"/>
    </row>
    <row r="36" spans="1:10" ht="16.5">
      <c r="A36" s="154" t="s">
        <v>58</v>
      </c>
      <c r="B36" s="147">
        <v>0</v>
      </c>
      <c r="C36" s="155" t="s">
        <v>34</v>
      </c>
      <c r="D36" s="156">
        <f>IF(C36="Str",'Personal File'!$C$7,IF(C36="Dex",'Personal File'!$C$8,IF(C36="Con",'Personal File'!$C$9,IF(C36="Int",'Personal File'!$C$10,IF(C36="Wis",'Personal File'!$C$11,IF(C36="Cha",'Personal File'!$C$12))))))</f>
        <v>-2</v>
      </c>
      <c r="E36" s="157" t="str">
        <f t="shared" si="4"/>
        <v>Int (-2)</v>
      </c>
      <c r="F36" s="151" t="s">
        <v>64</v>
      </c>
      <c r="G36" s="151">
        <f t="shared" si="1"/>
        <v>-2</v>
      </c>
      <c r="H36" s="80">
        <f t="shared" ca="1" si="5"/>
        <v>13</v>
      </c>
      <c r="I36" s="151">
        <f t="shared" ca="1" si="3"/>
        <v>11</v>
      </c>
      <c r="J36" s="158"/>
    </row>
    <row r="37" spans="1:10" ht="16.5">
      <c r="A37" s="350" t="s">
        <v>59</v>
      </c>
      <c r="B37" s="131">
        <v>1</v>
      </c>
      <c r="C37" s="351" t="s">
        <v>35</v>
      </c>
      <c r="D37" s="352">
        <f>IF(C37="Str",'Personal File'!$C$7,IF(C37="Dex",'Personal File'!$C$8,IF(C37="Con",'Personal File'!$C$9,IF(C37="Int",'Personal File'!$C$10,IF(C37="Wis",'Personal File'!$C$11,IF(C37="Cha",'Personal File'!$C$12))))))</f>
        <v>-4</v>
      </c>
      <c r="E37" s="353" t="str">
        <f t="shared" si="4"/>
        <v>Wis (-4)</v>
      </c>
      <c r="F37" s="132" t="s">
        <v>105</v>
      </c>
      <c r="G37" s="132">
        <f t="shared" si="1"/>
        <v>-1</v>
      </c>
      <c r="H37" s="80">
        <f t="shared" ca="1" si="5"/>
        <v>16</v>
      </c>
      <c r="I37" s="132">
        <f t="shared" ca="1" si="3"/>
        <v>15</v>
      </c>
      <c r="J37" s="133" t="s">
        <v>165</v>
      </c>
    </row>
    <row r="38" spans="1:10" ht="16.5">
      <c r="A38" s="350" t="s">
        <v>90</v>
      </c>
      <c r="B38" s="131">
        <v>1</v>
      </c>
      <c r="C38" s="351" t="s">
        <v>35</v>
      </c>
      <c r="D38" s="352">
        <f>IF(C38="Str",'Personal File'!$C$7,IF(C38="Dex",'Personal File'!$C$8,IF(C38="Con",'Personal File'!$C$9,IF(C38="Int",'Personal File'!$C$10,IF(C38="Wis",'Personal File'!$C$11,IF(C38="Cha",'Personal File'!$C$12))))))</f>
        <v>-4</v>
      </c>
      <c r="E38" s="353" t="str">
        <f t="shared" si="4"/>
        <v>Wis (-4)</v>
      </c>
      <c r="F38" s="132" t="s">
        <v>148</v>
      </c>
      <c r="G38" s="132">
        <f t="shared" si="1"/>
        <v>0</v>
      </c>
      <c r="H38" s="80">
        <f t="shared" ca="1" si="5"/>
        <v>16</v>
      </c>
      <c r="I38" s="132">
        <f t="shared" ca="1" si="3"/>
        <v>16</v>
      </c>
      <c r="J38" s="133"/>
    </row>
    <row r="39" spans="1:10" ht="16.5">
      <c r="A39" s="110" t="s">
        <v>23</v>
      </c>
      <c r="B39" s="93">
        <v>0</v>
      </c>
      <c r="C39" s="111" t="s">
        <v>37</v>
      </c>
      <c r="D39" s="112">
        <f>IF(C39="Str",'Personal File'!$C$7,IF(C39="Dex",'Personal File'!$C$8,IF(C39="Con",'Personal File'!$C$9,IF(C39="Int",'Personal File'!$C$10,IF(C39="Wis",'Personal File'!$C$11,IF(C39="Cha",'Personal File'!$C$12))))))</f>
        <v>-3</v>
      </c>
      <c r="E39" s="113" t="str">
        <f t="shared" si="4"/>
        <v>Str (-3)</v>
      </c>
      <c r="F39" s="98" t="s">
        <v>64</v>
      </c>
      <c r="G39" s="98">
        <f t="shared" si="1"/>
        <v>-3</v>
      </c>
      <c r="H39" s="80">
        <f t="shared" ca="1" si="5"/>
        <v>14</v>
      </c>
      <c r="I39" s="98">
        <f t="shared" ca="1" si="3"/>
        <v>11</v>
      </c>
      <c r="J39" s="123"/>
    </row>
    <row r="40" spans="1:10" ht="16.5">
      <c r="A40" s="159" t="s">
        <v>60</v>
      </c>
      <c r="B40" s="160">
        <v>0</v>
      </c>
      <c r="C40" s="161" t="s">
        <v>36</v>
      </c>
      <c r="D40" s="162">
        <f>IF(C40="Str",'Personal File'!$C$7,IF(C40="Dex",'Personal File'!$C$8,IF(C40="Con",'Personal File'!$C$9,IF(C40="Int",'Personal File'!$C$10,IF(C40="Wis",'Personal File'!$C$11,IF(C40="Cha",'Personal File'!$C$12))))))</f>
        <v>-2</v>
      </c>
      <c r="E40" s="163" t="str">
        <f t="shared" si="4"/>
        <v>Dex (-2)</v>
      </c>
      <c r="F40" s="120" t="s">
        <v>64</v>
      </c>
      <c r="G40" s="120">
        <f t="shared" si="1"/>
        <v>-2</v>
      </c>
      <c r="H40" s="80">
        <f t="shared" ca="1" si="5"/>
        <v>16</v>
      </c>
      <c r="I40" s="120">
        <f t="shared" ca="1" si="3"/>
        <v>14</v>
      </c>
      <c r="J40" s="164"/>
    </row>
    <row r="41" spans="1:10" ht="16.5">
      <c r="A41" s="165" t="s">
        <v>61</v>
      </c>
      <c r="B41" s="116">
        <v>0</v>
      </c>
      <c r="C41" s="166" t="s">
        <v>32</v>
      </c>
      <c r="D41" s="167" t="str">
        <f>IF(C41="Str",'Personal File'!$C$7,IF(C41="Dex",'Personal File'!$C$8,IF(C41="Con",'Personal File'!$C$9,IF(C41="Int",'Personal File'!$C$10,IF(C41="Wis",'Personal File'!$C$11,IF(C41="Cha",'Personal File'!$C$12))))))</f>
        <v>+4</v>
      </c>
      <c r="E41" s="168" t="str">
        <f t="shared" si="4"/>
        <v>Cha (+4)</v>
      </c>
      <c r="F41" s="120" t="s">
        <v>64</v>
      </c>
      <c r="G41" s="120">
        <f t="shared" si="1"/>
        <v>4</v>
      </c>
      <c r="H41" s="80">
        <f t="shared" ca="1" si="5"/>
        <v>14</v>
      </c>
      <c r="I41" s="120">
        <f t="shared" ca="1" si="3"/>
        <v>18</v>
      </c>
      <c r="J41" s="121"/>
    </row>
    <row r="42" spans="1:10" ht="17.25" thickBot="1">
      <c r="A42" s="169" t="s">
        <v>62</v>
      </c>
      <c r="B42" s="170">
        <v>0</v>
      </c>
      <c r="C42" s="171" t="s">
        <v>36</v>
      </c>
      <c r="D42" s="172">
        <f>IF(C42="Str",'Personal File'!$C$7,IF(C42="Dex",'Personal File'!$C$8,IF(C42="Con",'Personal File'!$C$9,IF(C42="Int",'Personal File'!$C$10,IF(C42="Wis",'Personal File'!$C$11,IF(C42="Cha",'Personal File'!$C$12))))))</f>
        <v>-2</v>
      </c>
      <c r="E42" s="173" t="str">
        <f t="shared" si="4"/>
        <v>Dex (-2)</v>
      </c>
      <c r="F42" s="174" t="s">
        <v>64</v>
      </c>
      <c r="G42" s="174">
        <f t="shared" si="1"/>
        <v>-2</v>
      </c>
      <c r="H42" s="175">
        <f t="shared" ca="1" si="5"/>
        <v>9</v>
      </c>
      <c r="I42" s="174">
        <f t="shared" ca="1" si="3"/>
        <v>7</v>
      </c>
      <c r="J42" s="176"/>
    </row>
    <row r="43" spans="1:10" ht="16.5" thickTop="1">
      <c r="B43" s="177">
        <f>SUM(B6:B42)</f>
        <v>12</v>
      </c>
      <c r="E43" s="177">
        <f>SUM(E44:E54)</f>
        <v>12</v>
      </c>
      <c r="F43" s="178" t="s">
        <v>69</v>
      </c>
    </row>
    <row r="44" spans="1:10">
      <c r="B44" s="177"/>
      <c r="E44" s="177">
        <v>4</v>
      </c>
      <c r="F44" s="180" t="s">
        <v>126</v>
      </c>
    </row>
    <row r="45" spans="1:10">
      <c r="E45" s="177">
        <v>1</v>
      </c>
      <c r="F45" s="180" t="s">
        <v>137</v>
      </c>
    </row>
    <row r="46" spans="1:10">
      <c r="E46" s="177">
        <v>1</v>
      </c>
      <c r="F46" s="180" t="s">
        <v>138</v>
      </c>
    </row>
    <row r="47" spans="1:10">
      <c r="E47" s="177" t="s">
        <v>146</v>
      </c>
      <c r="F47" s="180" t="s">
        <v>139</v>
      </c>
    </row>
    <row r="48" spans="1:10">
      <c r="E48" s="177" t="s">
        <v>146</v>
      </c>
      <c r="F48" s="180" t="s">
        <v>140</v>
      </c>
    </row>
    <row r="49" spans="5:6">
      <c r="E49" s="177" t="s">
        <v>146</v>
      </c>
      <c r="F49" s="180" t="s">
        <v>141</v>
      </c>
    </row>
    <row r="50" spans="5:6">
      <c r="E50" s="177" t="s">
        <v>146</v>
      </c>
      <c r="F50" s="180" t="s">
        <v>142</v>
      </c>
    </row>
    <row r="51" spans="5:6">
      <c r="E51" s="177" t="s">
        <v>146</v>
      </c>
      <c r="F51" s="180" t="s">
        <v>143</v>
      </c>
    </row>
    <row r="52" spans="5:6">
      <c r="E52" s="177" t="s">
        <v>146</v>
      </c>
      <c r="F52" s="180" t="s">
        <v>144</v>
      </c>
    </row>
    <row r="53" spans="5:6">
      <c r="E53" s="177" t="s">
        <v>146</v>
      </c>
      <c r="F53" s="180" t="s">
        <v>145</v>
      </c>
    </row>
    <row r="54" spans="5:6">
      <c r="E54" s="177">
        <f>3+'Personal File'!E3</f>
        <v>6</v>
      </c>
      <c r="F54" s="180" t="s">
        <v>147</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4"/>
  <sheetViews>
    <sheetView showGridLines="0" workbookViewId="0"/>
  </sheetViews>
  <sheetFormatPr defaultColWidth="8.625" defaultRowHeight="16.5"/>
  <cols>
    <col min="1" max="1" width="33.5" style="182" bestFit="1" customWidth="1"/>
    <col min="2" max="2" width="1.875" style="183" customWidth="1"/>
    <col min="3" max="3" width="21.5" style="181" bestFit="1" customWidth="1"/>
    <col min="4" max="4" width="8.625" style="185"/>
    <col min="5" max="16384" width="8.625" style="181"/>
  </cols>
  <sheetData>
    <row r="1" spans="1:3" ht="24.75" thickTop="1" thickBot="1">
      <c r="A1" s="184" t="s">
        <v>98</v>
      </c>
      <c r="B1" s="181"/>
      <c r="C1" s="184" t="s">
        <v>93</v>
      </c>
    </row>
    <row r="2" spans="1:3">
      <c r="A2" s="186" t="s">
        <v>128</v>
      </c>
      <c r="B2" s="181"/>
      <c r="C2" s="16" t="s">
        <v>125</v>
      </c>
    </row>
    <row r="3" spans="1:3">
      <c r="A3" s="186" t="s">
        <v>150</v>
      </c>
      <c r="B3" s="181"/>
      <c r="C3" s="16" t="s">
        <v>162</v>
      </c>
    </row>
    <row r="4" spans="1:3" ht="17.25" thickBot="1">
      <c r="A4" s="349" t="s">
        <v>170</v>
      </c>
      <c r="B4" s="181"/>
      <c r="C4" s="16" t="s">
        <v>149</v>
      </c>
    </row>
    <row r="5" spans="1:3" ht="18" thickTop="1" thickBot="1">
      <c r="B5" s="181"/>
      <c r="C5" s="16" t="s">
        <v>118</v>
      </c>
    </row>
    <row r="6" spans="1:3" ht="24.75" thickTop="1" thickBot="1">
      <c r="A6" s="9" t="s">
        <v>95</v>
      </c>
      <c r="B6" s="181"/>
      <c r="C6" s="16" t="s">
        <v>122</v>
      </c>
    </row>
    <row r="7" spans="1:3">
      <c r="A7" s="187" t="s">
        <v>96</v>
      </c>
      <c r="B7" s="181"/>
      <c r="C7" s="16" t="s">
        <v>164</v>
      </c>
    </row>
    <row r="8" spans="1:3">
      <c r="A8" s="16" t="s">
        <v>112</v>
      </c>
      <c r="B8" s="181"/>
      <c r="C8" s="16" t="s">
        <v>124</v>
      </c>
    </row>
    <row r="9" spans="1:3" ht="17.25" thickBot="1">
      <c r="A9" s="189" t="s">
        <v>120</v>
      </c>
      <c r="B9" s="181"/>
      <c r="C9" s="340" t="s">
        <v>123</v>
      </c>
    </row>
    <row r="10" spans="1:3" ht="18" thickTop="1" thickBot="1">
      <c r="B10" s="181"/>
    </row>
    <row r="11" spans="1:3" ht="24.75" thickTop="1" thickBot="1">
      <c r="B11" s="181"/>
      <c r="C11" s="10" t="s">
        <v>79</v>
      </c>
    </row>
    <row r="12" spans="1:3">
      <c r="B12" s="181"/>
      <c r="C12" s="16" t="s">
        <v>156</v>
      </c>
    </row>
    <row r="13" spans="1:3" ht="17.25" thickBot="1">
      <c r="C13" s="188" t="s">
        <v>163</v>
      </c>
    </row>
    <row r="14" spans="1:3" ht="17.25" thickTop="1"/>
  </sheetData>
  <sortState ref="A2:A5">
    <sortCondition ref="A2:A5"/>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34"/>
  <sheetViews>
    <sheetView showGridLines="0" workbookViewId="0"/>
  </sheetViews>
  <sheetFormatPr defaultColWidth="13" defaultRowHeight="15.75"/>
  <cols>
    <col min="1" max="1" width="26.875" style="191" bestFit="1" customWidth="1"/>
    <col min="2" max="2" width="8.625" style="191" customWidth="1"/>
    <col min="3" max="3" width="8.875" style="191" bestFit="1" customWidth="1"/>
    <col min="4" max="4" width="8.25" style="191" customWidth="1"/>
    <col min="5" max="5" width="8.375" style="191" customWidth="1"/>
    <col min="6" max="6" width="8.375" style="191" bestFit="1" customWidth="1"/>
    <col min="7" max="9" width="5.625" style="191" customWidth="1"/>
    <col min="10" max="10" width="6.25" style="191" bestFit="1" customWidth="1"/>
    <col min="11" max="11" width="26.625" style="191" customWidth="1"/>
    <col min="12" max="12" width="2.25" style="191" customWidth="1"/>
    <col min="13" max="13" width="7.375" style="22" bestFit="1" customWidth="1"/>
    <col min="14" max="16384" width="13" style="22"/>
  </cols>
  <sheetData>
    <row r="1" spans="1:13" ht="24" thickBot="1">
      <c r="A1" s="190" t="s">
        <v>24</v>
      </c>
      <c r="B1" s="190"/>
      <c r="C1" s="190"/>
      <c r="D1" s="190"/>
      <c r="E1" s="190"/>
      <c r="F1" s="190"/>
      <c r="G1" s="190"/>
      <c r="H1" s="190"/>
      <c r="I1" s="190"/>
      <c r="J1" s="190"/>
      <c r="K1" s="190"/>
      <c r="M1" s="190"/>
    </row>
    <row r="2" spans="1:13" ht="17.25" thickTop="1" thickBot="1">
      <c r="A2" s="192" t="s">
        <v>5</v>
      </c>
      <c r="B2" s="193" t="s">
        <v>6</v>
      </c>
      <c r="C2" s="193" t="s">
        <v>27</v>
      </c>
      <c r="D2" s="193" t="s">
        <v>28</v>
      </c>
      <c r="E2" s="194" t="s">
        <v>70</v>
      </c>
      <c r="F2" s="193" t="s">
        <v>25</v>
      </c>
      <c r="G2" s="193" t="s">
        <v>29</v>
      </c>
      <c r="H2" s="195" t="s">
        <v>97</v>
      </c>
      <c r="I2" s="196" t="s">
        <v>99</v>
      </c>
      <c r="J2" s="195" t="s">
        <v>85</v>
      </c>
      <c r="K2" s="197" t="s">
        <v>83</v>
      </c>
      <c r="M2" s="198" t="s">
        <v>111</v>
      </c>
    </row>
    <row r="3" spans="1:13">
      <c r="A3" s="356" t="s">
        <v>157</v>
      </c>
      <c r="B3" s="357" t="s">
        <v>167</v>
      </c>
      <c r="C3" s="358" t="s">
        <v>131</v>
      </c>
      <c r="D3" s="359" t="s">
        <v>64</v>
      </c>
      <c r="E3" s="359" t="s">
        <v>129</v>
      </c>
      <c r="F3" s="360" t="s">
        <v>130</v>
      </c>
      <c r="G3" s="361">
        <v>0.5</v>
      </c>
      <c r="H3" s="362" t="str">
        <f>CONCATENATE('Personal File'!$B$5+'Personal File'!$C$7+D3+1)</f>
        <v>0</v>
      </c>
      <c r="I3" s="363">
        <f t="shared" ref="I3:I4" ca="1" si="0">RANDBETWEEN(1,20)</f>
        <v>6</v>
      </c>
      <c r="J3" s="380">
        <f t="shared" ref="J3:J4" ca="1" si="1">I3+H3</f>
        <v>6</v>
      </c>
      <c r="K3" s="383" t="s">
        <v>171</v>
      </c>
      <c r="L3" s="315"/>
      <c r="M3" s="364">
        <v>2000</v>
      </c>
    </row>
    <row r="4" spans="1:13" ht="16.5" thickBot="1">
      <c r="A4" s="365" t="s">
        <v>151</v>
      </c>
      <c r="B4" s="366" t="s">
        <v>158</v>
      </c>
      <c r="C4" s="367">
        <v>-1</v>
      </c>
      <c r="D4" s="368" t="s">
        <v>64</v>
      </c>
      <c r="E4" s="368" t="s">
        <v>152</v>
      </c>
      <c r="F4" s="369" t="s">
        <v>153</v>
      </c>
      <c r="G4" s="370">
        <v>0</v>
      </c>
      <c r="H4" s="11" t="str">
        <f>CONCATENATE('Personal File'!$B$5+'Personal File'!$C$7+D4)</f>
        <v>-1</v>
      </c>
      <c r="I4" s="12">
        <f t="shared" ca="1" si="0"/>
        <v>12</v>
      </c>
      <c r="J4" s="381">
        <f t="shared" ca="1" si="1"/>
        <v>11</v>
      </c>
      <c r="K4" s="13"/>
      <c r="M4" s="326"/>
    </row>
    <row r="5" spans="1:13" ht="6" customHeight="1" thickTop="1" thickBot="1">
      <c r="M5" s="191"/>
    </row>
    <row r="6" spans="1:13" ht="17.25" thickTop="1" thickBot="1">
      <c r="A6" s="192" t="s">
        <v>8</v>
      </c>
      <c r="B6" s="193" t="s">
        <v>9</v>
      </c>
      <c r="C6" s="193" t="s">
        <v>27</v>
      </c>
      <c r="D6" s="193" t="s">
        <v>28</v>
      </c>
      <c r="E6" s="194" t="s">
        <v>70</v>
      </c>
      <c r="F6" s="193" t="s">
        <v>10</v>
      </c>
      <c r="G6" s="193" t="s">
        <v>29</v>
      </c>
      <c r="H6" s="195" t="s">
        <v>97</v>
      </c>
      <c r="I6" s="196" t="s">
        <v>99</v>
      </c>
      <c r="J6" s="195" t="s">
        <v>85</v>
      </c>
      <c r="K6" s="197" t="s">
        <v>83</v>
      </c>
      <c r="M6" s="198" t="s">
        <v>111</v>
      </c>
    </row>
    <row r="7" spans="1:13">
      <c r="A7" s="199" t="s">
        <v>166</v>
      </c>
      <c r="B7" s="200" t="s">
        <v>167</v>
      </c>
      <c r="C7" s="202" t="s">
        <v>64</v>
      </c>
      <c r="D7" s="201" t="s">
        <v>64</v>
      </c>
      <c r="E7" s="206" t="s">
        <v>168</v>
      </c>
      <c r="F7" s="207" t="s">
        <v>169</v>
      </c>
      <c r="G7" s="246">
        <v>1</v>
      </c>
      <c r="H7" s="202" t="str">
        <f>CONCATENATE('Personal File'!$B$5+'Personal File'!$C$8+D7)</f>
        <v>0</v>
      </c>
      <c r="I7" s="203">
        <f t="shared" ref="I7:I9" ca="1" si="2">RANDBETWEEN(1,20)</f>
        <v>20</v>
      </c>
      <c r="J7" s="382">
        <f t="shared" ref="J7:J9" ca="1" si="3">I7+H7</f>
        <v>20</v>
      </c>
      <c r="K7" s="204"/>
      <c r="M7" s="241">
        <v>0</v>
      </c>
    </row>
    <row r="8" spans="1:13">
      <c r="A8" s="205"/>
      <c r="B8" s="206"/>
      <c r="C8" s="202"/>
      <c r="D8" s="201"/>
      <c r="E8" s="206"/>
      <c r="F8" s="207"/>
      <c r="G8" s="246"/>
      <c r="H8" s="330" t="str">
        <f>CONCATENATE('Personal File'!$B$5+'Personal File'!$C$8+D8)</f>
        <v>0</v>
      </c>
      <c r="I8" s="331">
        <f t="shared" ca="1" si="2"/>
        <v>6</v>
      </c>
      <c r="J8" s="330">
        <f t="shared" ca="1" si="3"/>
        <v>6</v>
      </c>
      <c r="K8" s="208"/>
      <c r="M8" s="251"/>
    </row>
    <row r="9" spans="1:13" ht="16.5" thickBot="1">
      <c r="A9" s="371" t="s">
        <v>159</v>
      </c>
      <c r="B9" s="14" t="s">
        <v>136</v>
      </c>
      <c r="C9" s="17" t="s">
        <v>136</v>
      </c>
      <c r="D9" s="14">
        <v>0</v>
      </c>
      <c r="E9" s="14" t="s">
        <v>136</v>
      </c>
      <c r="F9" s="14" t="s">
        <v>136</v>
      </c>
      <c r="G9" s="15" t="s">
        <v>136</v>
      </c>
      <c r="H9" s="209" t="str">
        <f>CONCATENATE('Personal File'!$B$5+'Personal File'!$C$8+D9)</f>
        <v>0</v>
      </c>
      <c r="I9" s="12">
        <f t="shared" ca="1" si="2"/>
        <v>18</v>
      </c>
      <c r="J9" s="209">
        <f t="shared" ca="1" si="3"/>
        <v>18</v>
      </c>
      <c r="K9" s="210"/>
      <c r="M9" s="326"/>
    </row>
    <row r="10" spans="1:13" ht="6" customHeight="1" thickTop="1" thickBot="1">
      <c r="D10" s="211"/>
      <c r="E10" s="211"/>
      <c r="G10" s="212"/>
      <c r="H10" s="212"/>
      <c r="I10" s="212"/>
      <c r="J10" s="212"/>
      <c r="M10" s="212"/>
    </row>
    <row r="11" spans="1:13" ht="17.25" thickTop="1" thickBot="1">
      <c r="A11" s="192" t="s">
        <v>74</v>
      </c>
      <c r="B11" s="193" t="s">
        <v>18</v>
      </c>
      <c r="C11" s="193" t="s">
        <v>36</v>
      </c>
      <c r="D11" s="193" t="s">
        <v>85</v>
      </c>
      <c r="E11" s="193" t="s">
        <v>86</v>
      </c>
      <c r="F11" s="193" t="s">
        <v>87</v>
      </c>
      <c r="G11" s="193" t="s">
        <v>29</v>
      </c>
      <c r="H11" s="213" t="s">
        <v>83</v>
      </c>
      <c r="I11" s="214"/>
      <c r="J11" s="214"/>
      <c r="K11" s="215"/>
      <c r="M11" s="198" t="s">
        <v>111</v>
      </c>
    </row>
    <row r="12" spans="1:13">
      <c r="A12" s="216" t="s">
        <v>155</v>
      </c>
      <c r="B12" s="217">
        <v>1</v>
      </c>
      <c r="C12" s="217" t="s">
        <v>136</v>
      </c>
      <c r="D12" s="217" t="s">
        <v>136</v>
      </c>
      <c r="E12" s="218">
        <v>0</v>
      </c>
      <c r="F12" s="217" t="s">
        <v>136</v>
      </c>
      <c r="G12" s="219">
        <v>0.25</v>
      </c>
      <c r="H12" s="220" t="s">
        <v>135</v>
      </c>
      <c r="I12" s="221"/>
      <c r="J12" s="221"/>
      <c r="K12" s="222"/>
      <c r="M12" s="223">
        <v>8000</v>
      </c>
    </row>
    <row r="13" spans="1:13" ht="16.5" thickBot="1">
      <c r="A13" s="224"/>
      <c r="B13" s="225"/>
      <c r="C13" s="226"/>
      <c r="D13" s="225"/>
      <c r="E13" s="227"/>
      <c r="F13" s="225"/>
      <c r="G13" s="228"/>
      <c r="H13" s="229"/>
      <c r="I13" s="230"/>
      <c r="J13" s="230"/>
      <c r="K13" s="231"/>
      <c r="M13" s="232"/>
    </row>
    <row r="14" spans="1:13" ht="6.75" customHeight="1" thickTop="1" thickBot="1">
      <c r="M14" s="191"/>
    </row>
    <row r="15" spans="1:13" ht="17.25" thickTop="1" thickBot="1">
      <c r="A15" s="233"/>
      <c r="B15" s="212"/>
      <c r="C15" s="234" t="s">
        <v>75</v>
      </c>
      <c r="D15" s="214"/>
      <c r="E15" s="235"/>
      <c r="F15" s="213" t="s">
        <v>7</v>
      </c>
      <c r="G15" s="193" t="s">
        <v>29</v>
      </c>
      <c r="H15" s="195" t="s">
        <v>97</v>
      </c>
      <c r="I15" s="213" t="s">
        <v>83</v>
      </c>
      <c r="J15" s="214"/>
      <c r="K15" s="215"/>
      <c r="M15" s="198" t="s">
        <v>111</v>
      </c>
    </row>
    <row r="16" spans="1:13">
      <c r="A16" s="233"/>
      <c r="B16" s="212"/>
      <c r="C16" s="236" t="s">
        <v>173</v>
      </c>
      <c r="D16" s="237"/>
      <c r="E16" s="384"/>
      <c r="F16" s="385">
        <v>40</v>
      </c>
      <c r="G16" s="386">
        <f t="shared" ref="G16" si="4">(F16*3)/20</f>
        <v>6</v>
      </c>
      <c r="H16" s="387" t="s">
        <v>64</v>
      </c>
      <c r="I16" s="238"/>
      <c r="J16" s="239"/>
      <c r="K16" s="240"/>
      <c r="M16" s="241"/>
    </row>
    <row r="17" spans="1:13">
      <c r="A17" s="233"/>
      <c r="B17" s="212"/>
      <c r="C17" s="242"/>
      <c r="D17" s="243"/>
      <c r="E17" s="244"/>
      <c r="F17" s="245"/>
      <c r="G17" s="246"/>
      <c r="H17" s="247"/>
      <c r="I17" s="248"/>
      <c r="J17" s="249"/>
      <c r="K17" s="250"/>
      <c r="M17" s="251"/>
    </row>
    <row r="18" spans="1:13">
      <c r="A18" s="233"/>
      <c r="B18" s="212"/>
      <c r="C18" s="252"/>
      <c r="D18" s="253"/>
      <c r="E18" s="254"/>
      <c r="F18" s="255"/>
      <c r="G18" s="246"/>
      <c r="H18" s="247"/>
      <c r="I18" s="256"/>
      <c r="J18" s="257"/>
      <c r="K18" s="258"/>
      <c r="M18" s="251"/>
    </row>
    <row r="19" spans="1:13" ht="16.5" thickBot="1">
      <c r="C19" s="259"/>
      <c r="D19" s="260"/>
      <c r="E19" s="261"/>
      <c r="F19" s="262"/>
      <c r="G19" s="228"/>
      <c r="H19" s="263"/>
      <c r="I19" s="264"/>
      <c r="J19" s="265"/>
      <c r="K19" s="266"/>
      <c r="M19" s="232"/>
    </row>
    <row r="20" spans="1:13" ht="17.25" thickTop="1" thickBot="1">
      <c r="M20" s="191"/>
    </row>
    <row r="21" spans="1:13" ht="17.25" thickTop="1" thickBot="1">
      <c r="C21" s="234" t="s">
        <v>108</v>
      </c>
      <c r="D21" s="214"/>
      <c r="E21" s="214"/>
      <c r="F21" s="214"/>
      <c r="G21" s="267" t="s">
        <v>7</v>
      </c>
      <c r="H21" s="267" t="s">
        <v>4</v>
      </c>
      <c r="I21" s="267" t="s">
        <v>109</v>
      </c>
      <c r="J21" s="213" t="s">
        <v>83</v>
      </c>
      <c r="K21" s="215"/>
      <c r="M21" s="198" t="s">
        <v>111</v>
      </c>
    </row>
    <row r="22" spans="1:13">
      <c r="C22" s="268"/>
      <c r="D22" s="269"/>
      <c r="E22" s="269"/>
      <c r="F22" s="269"/>
      <c r="G22" s="270"/>
      <c r="H22" s="270"/>
      <c r="I22" s="270"/>
      <c r="J22" s="238"/>
      <c r="K22" s="271"/>
      <c r="M22" s="272"/>
    </row>
    <row r="23" spans="1:13">
      <c r="C23" s="273"/>
      <c r="D23" s="274"/>
      <c r="E23" s="274"/>
      <c r="F23" s="274"/>
      <c r="G23" s="275"/>
      <c r="H23" s="275"/>
      <c r="I23" s="275"/>
      <c r="J23" s="256"/>
      <c r="K23" s="276"/>
      <c r="M23" s="277"/>
    </row>
    <row r="24" spans="1:13">
      <c r="C24" s="278"/>
      <c r="D24" s="279"/>
      <c r="E24" s="279"/>
      <c r="F24" s="279"/>
      <c r="G24" s="280"/>
      <c r="H24" s="280"/>
      <c r="I24" s="280"/>
      <c r="J24" s="281"/>
      <c r="K24" s="282"/>
      <c r="M24" s="283"/>
    </row>
    <row r="25" spans="1:13" ht="16.5" thickBot="1">
      <c r="C25" s="284"/>
      <c r="D25" s="260"/>
      <c r="E25" s="260"/>
      <c r="F25" s="260"/>
      <c r="G25" s="285"/>
      <c r="H25" s="285"/>
      <c r="I25" s="285"/>
      <c r="J25" s="264"/>
      <c r="K25" s="231"/>
      <c r="M25" s="286"/>
    </row>
    <row r="26" spans="1:13" ht="16.5" thickTop="1">
      <c r="M26" s="191"/>
    </row>
    <row r="27" spans="1:13">
      <c r="C27" s="287"/>
      <c r="K27" s="69" t="s">
        <v>113</v>
      </c>
      <c r="L27" s="287"/>
      <c r="M27" s="332">
        <f>SUM(M3:M25)</f>
        <v>10000</v>
      </c>
    </row>
    <row r="28" spans="1:13">
      <c r="M28" s="191"/>
    </row>
    <row r="29" spans="1:13">
      <c r="M29" s="191"/>
    </row>
    <row r="30" spans="1:13">
      <c r="M30" s="191"/>
    </row>
    <row r="31" spans="1:13">
      <c r="M31" s="191"/>
    </row>
    <row r="32" spans="1:13">
      <c r="M32" s="191"/>
    </row>
    <row r="33" spans="13:13">
      <c r="M33" s="191"/>
    </row>
    <row r="34" spans="13:13">
      <c r="M34" s="191"/>
    </row>
  </sheetData>
  <phoneticPr fontId="0" type="noConversion"/>
  <conditionalFormatting sqref="B13">
    <cfRule type="cellIs" dxfId="10" priority="17" operator="equal">
      <formula>2</formula>
    </cfRule>
  </conditionalFormatting>
  <conditionalFormatting sqref="I4">
    <cfRule type="cellIs" dxfId="9" priority="13" operator="equal">
      <formula>20</formula>
    </cfRule>
    <cfRule type="cellIs" dxfId="8" priority="14" operator="equal">
      <formula>1</formula>
    </cfRule>
  </conditionalFormatting>
  <conditionalFormatting sqref="I9">
    <cfRule type="cellIs" dxfId="7" priority="11" operator="equal">
      <formula>20</formula>
    </cfRule>
    <cfRule type="cellIs" dxfId="6" priority="12" operator="equal">
      <formula>1</formula>
    </cfRule>
  </conditionalFormatting>
  <conditionalFormatting sqref="I8">
    <cfRule type="cellIs" dxfId="5" priority="5" operator="equal">
      <formula>20</formula>
    </cfRule>
    <cfRule type="cellIs" dxfId="4" priority="6" operator="equal">
      <formula>1</formula>
    </cfRule>
  </conditionalFormatting>
  <conditionalFormatting sqref="I7">
    <cfRule type="cellIs" dxfId="3" priority="3" operator="equal">
      <formula>20</formula>
    </cfRule>
    <cfRule type="cellIs" dxfId="2" priority="4" operator="equal">
      <formula>1</formula>
    </cfRule>
  </conditionalFormatting>
  <conditionalFormatting sqref="I3">
    <cfRule type="cellIs" dxfId="1" priority="1" operator="equal">
      <formula>20</formula>
    </cfRule>
    <cfRule type="cellIs" dxfId="0"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ColWidth="13" defaultRowHeight="15.75"/>
  <cols>
    <col min="1" max="1" width="28.125" style="191" bestFit="1" customWidth="1"/>
    <col min="2" max="2" width="4.5" style="191" bestFit="1" customWidth="1"/>
    <col min="3" max="3" width="5.625" style="212" bestFit="1" customWidth="1"/>
    <col min="4" max="5" width="26.625" style="22" customWidth="1"/>
    <col min="6" max="6" width="2.375" style="191" customWidth="1"/>
    <col min="7" max="7" width="7.375" style="22" bestFit="1" customWidth="1"/>
    <col min="8" max="16384" width="13" style="22"/>
  </cols>
  <sheetData>
    <row r="1" spans="1:7" ht="24" thickBot="1">
      <c r="A1" s="190" t="s">
        <v>80</v>
      </c>
      <c r="B1" s="190"/>
      <c r="C1" s="288"/>
      <c r="D1" s="190"/>
      <c r="E1" s="190"/>
    </row>
    <row r="2" spans="1:7" s="191" customFormat="1" ht="17.25" thickTop="1" thickBot="1">
      <c r="A2" s="289" t="s">
        <v>81</v>
      </c>
      <c r="B2" s="289" t="s">
        <v>7</v>
      </c>
      <c r="C2" s="290" t="s">
        <v>29</v>
      </c>
      <c r="D2" s="291" t="s">
        <v>82</v>
      </c>
      <c r="E2" s="292" t="s">
        <v>83</v>
      </c>
      <c r="G2" s="293" t="s">
        <v>111</v>
      </c>
    </row>
    <row r="3" spans="1:7">
      <c r="A3" s="294" t="s">
        <v>154</v>
      </c>
      <c r="B3" s="295">
        <v>1</v>
      </c>
      <c r="C3" s="296" t="s">
        <v>127</v>
      </c>
      <c r="D3" s="328"/>
      <c r="E3" s="298"/>
      <c r="G3" s="299">
        <v>15</v>
      </c>
    </row>
    <row r="4" spans="1:7">
      <c r="A4" s="294"/>
      <c r="B4" s="295"/>
      <c r="C4" s="300"/>
      <c r="D4" s="297"/>
      <c r="E4" s="298"/>
      <c r="G4" s="301"/>
    </row>
    <row r="5" spans="1:7">
      <c r="A5" s="324"/>
      <c r="B5" s="325"/>
      <c r="C5" s="319"/>
      <c r="D5" s="328"/>
      <c r="E5" s="298"/>
      <c r="G5" s="301"/>
    </row>
    <row r="6" spans="1:7">
      <c r="A6" s="294"/>
      <c r="B6" s="295"/>
      <c r="C6" s="300"/>
      <c r="D6" s="297"/>
      <c r="E6" s="298"/>
      <c r="G6" s="301"/>
    </row>
    <row r="7" spans="1:7" ht="16.5" thickBot="1">
      <c r="A7" s="327"/>
      <c r="B7" s="303"/>
      <c r="C7" s="304"/>
      <c r="D7" s="305"/>
      <c r="E7" s="306"/>
      <c r="G7" s="307"/>
    </row>
    <row r="8" spans="1:7" ht="24.75" thickTop="1" thickBot="1">
      <c r="A8" s="190" t="s">
        <v>84</v>
      </c>
      <c r="B8" s="190"/>
      <c r="C8" s="308"/>
      <c r="D8" s="190"/>
      <c r="E8" s="309"/>
      <c r="G8" s="308"/>
    </row>
    <row r="9" spans="1:7" ht="17.25" thickTop="1" thickBot="1">
      <c r="A9" s="289" t="s">
        <v>81</v>
      </c>
      <c r="B9" s="289" t="s">
        <v>7</v>
      </c>
      <c r="C9" s="290" t="s">
        <v>29</v>
      </c>
      <c r="D9" s="291" t="s">
        <v>82</v>
      </c>
      <c r="E9" s="292" t="s">
        <v>83</v>
      </c>
      <c r="G9" s="293" t="s">
        <v>111</v>
      </c>
    </row>
    <row r="10" spans="1:7">
      <c r="A10" s="310"/>
      <c r="B10" s="311"/>
      <c r="C10" s="312"/>
      <c r="D10" s="313"/>
      <c r="E10" s="314"/>
      <c r="F10" s="315"/>
      <c r="G10" s="316"/>
    </row>
    <row r="11" spans="1:7">
      <c r="A11" s="317"/>
      <c r="B11" s="318"/>
      <c r="C11" s="319"/>
      <c r="D11" s="320"/>
      <c r="E11" s="321"/>
      <c r="G11" s="322"/>
    </row>
    <row r="12" spans="1:7">
      <c r="A12" s="317"/>
      <c r="B12" s="318"/>
      <c r="C12" s="319"/>
      <c r="D12" s="323"/>
      <c r="E12" s="321"/>
      <c r="G12" s="322"/>
    </row>
    <row r="13" spans="1:7" ht="16.5" thickBot="1">
      <c r="A13" s="302"/>
      <c r="B13" s="303"/>
      <c r="C13" s="304"/>
      <c r="D13" s="305"/>
      <c r="E13" s="306"/>
      <c r="G13" s="307"/>
    </row>
    <row r="14" spans="1:7" ht="16.5" thickTop="1"/>
    <row r="15" spans="1:7">
      <c r="E15" s="69" t="s">
        <v>113</v>
      </c>
      <c r="F15" s="287"/>
      <c r="G15" s="332">
        <f>SUM(G3:G13)</f>
        <v>15</v>
      </c>
    </row>
    <row r="16" spans="1:7">
      <c r="E16" s="69" t="s">
        <v>114</v>
      </c>
      <c r="G16" s="212">
        <f>G15+Martial!M27</f>
        <v>10015</v>
      </c>
    </row>
  </sheetData>
  <sortState ref="A8:E24">
    <sortCondition ref="A8:A24"/>
  </sortState>
  <phoneticPr fontId="0" type="noConversion"/>
  <printOptions gridLinesSet="0"/>
  <pageMargins left="0.62" right="0.33" top="0.5" bottom="0.63" header="0.5" footer="0.5"/>
  <pageSetup orientation="portrait" horizontalDpi="120" verticalDpi="144"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Personal File</vt:lpstr>
      <vt:lpstr>Skills</vt:lpstr>
      <vt:lpstr>Feats</vt:lpstr>
      <vt:lpstr>Martial</vt:lpstr>
      <vt:lpstr>Equipment</vt:lpstr>
      <vt:lpstr>'Personal File'!Print_Area</vt:lpstr>
      <vt:lpstr>Skills!Print_Area</vt:lpstr>
    </vt:vector>
  </TitlesOfParts>
  <LinksUpToDate>false</LinksUpToDate>
  <SharedDoc>false</SharedDoc>
  <HyperlinkBase>http://www.alexisalvarez.org/RPG/sof/</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2012-12-01T21:17:53Z</cp:lastPrinted>
  <dcterms:created xsi:type="dcterms:W3CDTF">2000-10-24T15:39:59Z</dcterms:created>
  <dcterms:modified xsi:type="dcterms:W3CDTF">2014-09-26T01:20:50Z</dcterms:modified>
</cp:coreProperties>
</file>