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H7" i="6" l="1"/>
  <c r="H8" i="6"/>
  <c r="H9" i="6"/>
  <c r="M27" i="6" l="1"/>
  <c r="G16" i="6" l="1"/>
  <c r="H18" i="15" l="1"/>
  <c r="H32" i="15"/>
  <c r="I3" i="6" l="1"/>
  <c r="I4" i="6"/>
  <c r="H3" i="15" l="1"/>
  <c r="H4" i="15"/>
  <c r="H5" i="15"/>
  <c r="H6" i="15"/>
  <c r="H7" i="15"/>
  <c r="D8" i="15"/>
  <c r="E8" i="15" s="1"/>
  <c r="H8" i="15"/>
  <c r="H9" i="15"/>
  <c r="H10" i="15"/>
  <c r="H11" i="15"/>
  <c r="H12" i="15"/>
  <c r="D13" i="15"/>
  <c r="E13" i="15" s="1"/>
  <c r="H13" i="15"/>
  <c r="H14" i="15"/>
  <c r="D15" i="15"/>
  <c r="E15" i="15" s="1"/>
  <c r="H15" i="15"/>
  <c r="H16" i="15"/>
  <c r="H17" i="15"/>
  <c r="D18" i="15"/>
  <c r="G18" i="15" s="1"/>
  <c r="I18" i="15" s="1"/>
  <c r="D19" i="15"/>
  <c r="G19" i="15" s="1"/>
  <c r="H19" i="15"/>
  <c r="H20" i="15"/>
  <c r="H21" i="15"/>
  <c r="D22" i="15"/>
  <c r="E22" i="15" s="1"/>
  <c r="H22" i="15"/>
  <c r="I19" i="15" l="1"/>
  <c r="G8" i="15"/>
  <c r="I8" i="15" s="1"/>
  <c r="E18" i="15"/>
  <c r="G13" i="15"/>
  <c r="I13" i="15" s="1"/>
  <c r="G22" i="15"/>
  <c r="I22" i="15" s="1"/>
  <c r="G15" i="15"/>
  <c r="I15" i="15" s="1"/>
  <c r="E19" i="15"/>
  <c r="H37" i="15"/>
  <c r="E54" i="15"/>
  <c r="E43" i="15" s="1"/>
  <c r="H23" i="15" l="1"/>
  <c r="H24" i="15"/>
  <c r="H25" i="15"/>
  <c r="H26" i="15"/>
  <c r="H27" i="15"/>
  <c r="H28" i="15"/>
  <c r="D29" i="15"/>
  <c r="E29" i="15" s="1"/>
  <c r="H29" i="15"/>
  <c r="H30" i="15"/>
  <c r="H31" i="15"/>
  <c r="G29" i="15" l="1"/>
  <c r="I29" i="15" s="1"/>
  <c r="H36" i="15" l="1"/>
  <c r="H41" i="15"/>
  <c r="H40" i="15"/>
  <c r="H39" i="15"/>
  <c r="H38" i="15"/>
  <c r="H35" i="15"/>
  <c r="H34" i="15"/>
  <c r="H33" i="15"/>
  <c r="I9" i="6" l="1"/>
  <c r="J9" i="6" s="1"/>
  <c r="I8" i="6"/>
  <c r="J8" i="6" s="1"/>
  <c r="I7" i="6"/>
  <c r="J7" i="6" s="1"/>
  <c r="B43" i="15" l="1"/>
  <c r="G15" i="19" l="1"/>
  <c r="G16" i="19" l="1"/>
  <c r="E8" i="4" l="1"/>
  <c r="C12" i="4" l="1"/>
  <c r="C11" i="4"/>
  <c r="C10" i="4"/>
  <c r="C9" i="4"/>
  <c r="C8" i="4"/>
  <c r="E10" i="4" s="1"/>
  <c r="C7" i="4"/>
  <c r="H3" i="6" s="1"/>
  <c r="J3" i="6" s="1"/>
  <c r="D5" i="15" l="1"/>
  <c r="D20" i="15"/>
  <c r="D30" i="15"/>
  <c r="D26" i="15"/>
  <c r="H4" i="6"/>
  <c r="J4" i="6" s="1"/>
  <c r="D6" i="15"/>
  <c r="D14" i="15"/>
  <c r="D11" i="15"/>
  <c r="D12" i="15"/>
  <c r="D17" i="15"/>
  <c r="D32" i="15"/>
  <c r="D24" i="15"/>
  <c r="D25" i="15"/>
  <c r="E9" i="4"/>
  <c r="D3" i="15"/>
  <c r="D10" i="15"/>
  <c r="D4" i="15"/>
  <c r="D7" i="15"/>
  <c r="D16" i="15"/>
  <c r="D21" i="15"/>
  <c r="D31" i="15"/>
  <c r="D27" i="15"/>
  <c r="D28" i="15"/>
  <c r="D9" i="15"/>
  <c r="D23" i="15"/>
  <c r="B6" i="4"/>
  <c r="H42" i="15"/>
  <c r="E26" i="15" l="1"/>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1" i="4"/>
  <c r="E12" i="4" s="1"/>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E9" authorId="0">
      <text>
        <r>
          <rPr>
            <sz val="12"/>
            <color indexed="81"/>
            <rFont val="Times New Roman"/>
            <family val="1"/>
          </rPr>
          <t>[(4 * 10 Dragon Shaman) * 75%]
+ (4 * -1 Con)</t>
        </r>
      </text>
    </comment>
  </commentList>
</comments>
</file>

<file path=xl/comments2.xml><?xml version="1.0" encoding="utf-8"?>
<comments xmlns="http://schemas.openxmlformats.org/spreadsheetml/2006/main">
  <authors>
    <author>Alexis Álvarez</author>
  </authors>
  <commentList>
    <comment ref="F9" authorId="0">
      <text>
        <r>
          <rPr>
            <sz val="12"/>
            <color indexed="81"/>
            <rFont val="Times New Roman"/>
            <family val="1"/>
          </rPr>
          <t>Child +2</t>
        </r>
      </text>
    </comment>
    <comment ref="F21" authorId="0">
      <text>
        <r>
          <rPr>
            <sz val="12"/>
            <color indexed="81"/>
            <rFont val="Times New Roman"/>
            <family val="1"/>
          </rPr>
          <t>Child +2</t>
        </r>
      </text>
    </comment>
    <comment ref="F26" authorId="0">
      <text>
        <r>
          <rPr>
            <sz val="12"/>
            <color indexed="81"/>
            <rFont val="Times New Roman"/>
            <family val="1"/>
          </rPr>
          <t>Alertness +2</t>
        </r>
      </text>
    </comment>
    <comment ref="F27" authorId="0">
      <text>
        <r>
          <rPr>
            <sz val="12"/>
            <color indexed="81"/>
            <rFont val="Times New Roman"/>
            <family val="1"/>
          </rPr>
          <t>Child +2</t>
        </r>
      </text>
    </comment>
    <comment ref="F32" authorId="0">
      <text>
        <r>
          <rPr>
            <sz val="12"/>
            <color indexed="81"/>
            <rFont val="Times New Roman"/>
            <family val="1"/>
          </rPr>
          <t>Child +2</t>
        </r>
      </text>
    </comment>
    <comment ref="F37" authorId="0">
      <text>
        <r>
          <rPr>
            <sz val="12"/>
            <color indexed="81"/>
            <rFont val="Times New Roman"/>
            <family val="1"/>
          </rPr>
          <t>Alertness +2</t>
        </r>
      </text>
    </comment>
    <comment ref="F38" authorId="0">
      <text>
        <r>
          <rPr>
            <sz val="12"/>
            <color indexed="81"/>
            <rFont val="Times New Roman"/>
            <family val="1"/>
          </rPr>
          <t>Skill Focus +3</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9" authorId="0">
      <text>
        <r>
          <rPr>
            <sz val="12"/>
            <color indexed="81"/>
            <rFont val="Times New Roman"/>
            <family val="1"/>
          </rPr>
          <t>Bonus on Listen and Spot checks, as well as on
initiative checks, equal to your aura bonus.
PHB II 13</t>
        </r>
      </text>
    </comment>
  </commentList>
</comments>
</file>

<file path=xl/comments4.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<sst xmlns="http://schemas.openxmlformats.org/spreadsheetml/2006/main" count="309" uniqueCount="181">
  <si>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</si>
  <si>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</si>
  <si>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</si>
  <si>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</si>
  <si>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</si>
  <si>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</si>
  <si>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</si>
  <si>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</si>
  <si>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</si>
  <si>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</si>
  <si>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</si>
  <si>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</si>
  <si>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</si>
  <si>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</si>
  <si>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</si>
  <si>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</si>
  <si>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</si>
  <si>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</si>
  <si>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</si>
  <si>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</si>
  <si>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</si>
  <si>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</si>
  <si>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</si>
  <si>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</si>
  <si>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</si>
  <si>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</si>
  <si>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</si>
  <si>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</si>
  <si>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</si>
  <si>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</si>
  <si>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</si>
  <si>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</si>
  <si>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</si>
  <si>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</si>
  <si>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</si>
  <si>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</si>
  <si>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</si>
  <si>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</si>
  <si>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</si>
  <si>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</si>
  <si>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</si>
  <si>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</si>
  <si>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</si>
  <si>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</si>
  <si>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</si>
  <si>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</si>
  <si>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</si>
  <si>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</si>
  <si>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</si>
  <si>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</si>
  <si>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</si>
  <si>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</si>
  <si>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</si>
  <si>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</si>
  <si>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</si>
  <si>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</si>
  <si>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</si>
  <si>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</si>
  <si>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</si>
  <si>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</si>
  <si>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</si>
  <si>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</si>
  <si>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</si>
  <si>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</si>
  <si>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</si>
  <si>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</si>
  <si>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</si>
  <si>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</si>
  <si>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</si>
  <si>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</si>
  <si>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</si>
  <si>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</si>
  <si>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</si>
  <si>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</si>
  <si>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</si>
  <si>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</si>
  <si>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</si>
  <si>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</si>
  <si>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</si>
  <si>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</si>
  <si>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</si>
  <si>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</si>
  <si>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</si>
  <si>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</si>
  <si>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</si>
  <si>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</si>
  <si>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</si>
  <si>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</si>
  <si>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</si>
  <si>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</si>
  <si>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</si>
  <si>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</si>
  <si>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</si>
  <si>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</si>
  <si>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</si>
  <si>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</si>
  <si>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</si>
  <si>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</si>
  <si>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</si>
  <si>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</si>
  <si>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</si>
  <si>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</si>
  <si>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</si>
  <si>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</si>
  <si>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</si>
  <si>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</si>
  <si>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</si>
  <si>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</si>
  <si>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</si>
  <si>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</si>
  <si>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</si>
  <si>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</si>
  <si>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</si>
  <si>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</si>
  <si>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</si>
  <si>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</si>
  <si>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</si>
  <si>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</si>
  <si>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Draconic Aura +1</t>
  </si>
  <si>
    <t>Glim’rscale</t>
  </si>
  <si>
    <t>Light &amp; Medium Armor</t>
  </si>
  <si>
    <t>Human</t>
  </si>
  <si>
    <t>Aura:  Power</t>
  </si>
  <si>
    <t>Aura:  Vigor</t>
  </si>
  <si>
    <t>Aura:  Toughness</t>
  </si>
  <si>
    <t>Totem Dragon:  Brass</t>
  </si>
  <si>
    <t>dragon shaman 1</t>
  </si>
  <si>
    <t>½</t>
  </si>
  <si>
    <t>Human:  Endurance</t>
  </si>
  <si>
    <t>x3</t>
  </si>
  <si>
    <t>Piercing</t>
  </si>
  <si>
    <t>Paralysis</t>
  </si>
  <si>
    <t>Dragon Shamaness</t>
  </si>
  <si>
    <t>Age Category:</t>
  </si>
  <si>
    <t>Chaotic</t>
  </si>
  <si>
    <t>Wings 1/day</t>
  </si>
  <si>
    <t>-</t>
  </si>
  <si>
    <t>dragon shaman 2</t>
  </si>
  <si>
    <t>dragon shaman 3</t>
  </si>
  <si>
    <t>dragon shaman 4</t>
  </si>
  <si>
    <t>dragon shaman 5</t>
  </si>
  <si>
    <t>dragon shaman 6</t>
  </si>
  <si>
    <t>dragon shaman 7</t>
  </si>
  <si>
    <t>dragon shaman 8</t>
  </si>
  <si>
    <t>dragon shaman 9</t>
  </si>
  <si>
    <t>dragon shaman 10</t>
  </si>
  <si>
    <t>one</t>
  </si>
  <si>
    <t>human</t>
  </si>
  <si>
    <t>3</t>
  </si>
  <si>
    <t>Skill Focus:  Survival</t>
  </si>
  <si>
    <t>1st:  Alertness</t>
  </si>
  <si>
    <t>Grapple, Unarmed Strike</t>
  </si>
  <si>
    <t>x2</t>
  </si>
  <si>
    <t>Bludgeon</t>
  </si>
  <si>
    <t>Dragonhide Outfit</t>
  </si>
  <si>
    <t>Dragonscale Helmet</t>
  </si>
  <si>
    <t>Draconic</t>
  </si>
  <si>
    <t>Brass Dragon Scale Shortspear</t>
  </si>
  <si>
    <t>1d2</t>
  </si>
  <si>
    <t>Ranged Touch Attacks</t>
  </si>
  <si>
    <t>Child</t>
  </si>
  <si>
    <t>Endure Elements</t>
  </si>
  <si>
    <t>very broken Common</t>
  </si>
  <si>
    <t>Aura:  Senses</t>
  </si>
  <si>
    <t>Senses +1</t>
  </si>
  <si>
    <t>Hand Crossbow</t>
  </si>
  <si>
    <t>1d3</t>
  </si>
  <si>
    <t>19-20, x2</t>
  </si>
  <si>
    <t>30’</t>
  </si>
  <si>
    <t>3rd:  Weapon Focus ~ Spears</t>
  </si>
  <si>
    <t>Weapon Focus included</t>
  </si>
  <si>
    <r>
      <t>23</t>
    </r>
    <r>
      <rPr>
        <sz val="13"/>
        <rFont val="Times New Roman"/>
        <family val="1"/>
      </rPr>
      <t>/</t>
    </r>
    <r>
      <rPr>
        <sz val="13"/>
        <color indexed="51"/>
        <rFont val="Times New Roman"/>
        <family val="1"/>
      </rPr>
      <t>46</t>
    </r>
    <r>
      <rPr>
        <sz val="13"/>
        <rFont val="Times New Roman"/>
        <family val="1"/>
      </rPr>
      <t>/</t>
    </r>
    <r>
      <rPr>
        <sz val="13"/>
        <color indexed="10"/>
        <rFont val="Times New Roman"/>
        <family val="1"/>
      </rPr>
      <t>70</t>
    </r>
  </si>
  <si>
    <t>Bolts</t>
  </si>
  <si>
    <t>Breath Weapon</t>
  </si>
  <si>
    <t>Draconic Resolve</t>
  </si>
  <si>
    <t>DC 10 + ½ ds level</t>
  </si>
  <si>
    <t>Immunity to Paralysis and Sleep effects</t>
  </si>
  <si>
    <t>2d6 fire</t>
  </si>
  <si>
    <t>Breath Weapon (line)</t>
  </si>
  <si>
    <t>1d4</t>
  </si>
  <si>
    <t>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</si>
</sst>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FFFF00"/>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389">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64" fontId="4" fillId="0" borderId="72" xfId="0" applyNumberFormat="1" applyFont="1" applyBorder="1" applyAlignment="1">
      <alignment horizontal="center" vertical="center"/>
    </xf>
    <xf numFmtId="1" fontId="45" fillId="12" borderId="72" xfId="0" applyNumberFormat="1" applyFont="1" applyFill="1" applyBorder="1" applyAlignment="1">
      <alignment horizontal="center" vertical="center"/>
    </xf>
    <xf numFmtId="0" fontId="3" fillId="0" borderId="80" xfId="0" applyFont="1" applyBorder="1" applyAlignment="1">
      <alignment horizontal="center" vertical="center"/>
    </xf>
    <xf numFmtId="0" fontId="1" fillId="14" borderId="45" xfId="0" applyFont="1" applyFill="1" applyBorder="1" applyAlignment="1">
      <alignment horizontal="center" vertical="center"/>
    </xf>
    <xf numFmtId="164" fontId="1" fillId="14"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4"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104" xfId="0" applyNumberFormat="1" applyFont="1" applyBorder="1" applyAlignment="1">
      <alignment horizontal="centerContinuous" vertical="center"/>
    </xf>
    <xf numFmtId="0" fontId="1" fillId="0" borderId="105"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8"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2"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9" borderId="24"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3" fillId="6" borderId="1" xfId="0" applyFont="1" applyFill="1" applyBorder="1" applyAlignment="1">
      <alignment vertical="center"/>
    </xf>
    <xf numFmtId="49" fontId="23" fillId="7" borderId="24" xfId="0" applyNumberFormat="1" applyFont="1" applyFill="1" applyBorder="1" applyAlignment="1">
      <alignment horizontal="center" vertical="center"/>
    </xf>
    <xf numFmtId="0" fontId="23" fillId="7" borderId="25" xfId="0" applyNumberFormat="1" applyFont="1" applyFill="1" applyBorder="1" applyAlignment="1">
      <alignment horizontal="center" vertical="center"/>
    </xf>
    <xf numFmtId="0" fontId="13" fillId="6" borderId="25"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49" fontId="6" fillId="10" borderId="25" xfId="0" applyNumberFormat="1" applyFont="1" applyFill="1" applyBorder="1" applyAlignment="1">
      <alignment horizontal="center" vertical="center"/>
    </xf>
    <xf numFmtId="49" fontId="6" fillId="13"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0" fillId="10" borderId="1" xfId="0" applyFont="1" applyFill="1" applyBorder="1" applyAlignment="1">
      <alignment vertical="center"/>
    </xf>
    <xf numFmtId="49" fontId="16" fillId="10" borderId="24" xfId="0" applyNumberFormat="1" applyFont="1" applyFill="1" applyBorder="1" applyAlignment="1">
      <alignment horizontal="center" vertical="center"/>
    </xf>
    <xf numFmtId="0" fontId="16"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0" fontId="6" fillId="10"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2"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4"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21" fillId="11" borderId="30" xfId="0" applyFont="1" applyFill="1" applyBorder="1" applyAlignment="1">
      <alignment horizontal="center" vertical="center"/>
    </xf>
    <xf numFmtId="0" fontId="1" fillId="0" borderId="106" xfId="0" applyFont="1" applyBorder="1" applyAlignment="1">
      <alignment horizontal="center" vertical="center"/>
    </xf>
    <xf numFmtId="0" fontId="1" fillId="0" borderId="107" xfId="0" applyFont="1" applyFill="1" applyBorder="1" applyAlignment="1">
      <alignment horizontal="center" vertical="center"/>
    </xf>
    <xf numFmtId="0" fontId="1" fillId="0" borderId="107" xfId="0" applyNumberFormat="1" applyFont="1" applyBorder="1" applyAlignment="1">
      <alignment horizontal="center" vertical="center"/>
    </xf>
    <xf numFmtId="0" fontId="1" fillId="0" borderId="107" xfId="0" quotePrefix="1" applyNumberFormat="1" applyFont="1" applyFill="1" applyBorder="1" applyAlignment="1">
      <alignment horizontal="center" vertical="center"/>
    </xf>
    <xf numFmtId="1" fontId="45" fillId="12" borderId="100" xfId="0" applyNumberFormat="1" applyFont="1" applyFill="1" applyBorder="1" applyAlignment="1">
      <alignment horizontal="center" vertical="center"/>
    </xf>
    <xf numFmtId="0" fontId="4" fillId="0" borderId="108" xfId="0" applyFont="1" applyBorder="1" applyAlignment="1">
      <alignment horizontal="center" vertical="center"/>
    </xf>
    <xf numFmtId="0" fontId="1" fillId="0" borderId="66" xfId="0" applyFont="1" applyBorder="1" applyAlignment="1">
      <alignment horizontal="center" vertical="center"/>
    </xf>
    <xf numFmtId="0" fontId="1" fillId="0" borderId="95" xfId="0" applyFont="1" applyBorder="1" applyAlignment="1">
      <alignment horizontal="center" vertical="center"/>
    </xf>
    <xf numFmtId="49" fontId="1" fillId="0" borderId="95" xfId="0" applyNumberFormat="1" applyFont="1" applyBorder="1" applyAlignment="1">
      <alignment horizontal="center" vertical="center"/>
    </xf>
    <xf numFmtId="0" fontId="1" fillId="0" borderId="103" xfId="0" applyFont="1" applyBorder="1" applyAlignment="1">
      <alignment horizontal="center" vertical="center"/>
    </xf>
    <xf numFmtId="1" fontId="1" fillId="14" borderId="72" xfId="0" applyNumberFormat="1" applyFont="1" applyFill="1" applyBorder="1" applyAlignment="1">
      <alignment horizontal="center" vertical="center"/>
    </xf>
    <xf numFmtId="0" fontId="4" fillId="14"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1" borderId="21" xfId="0" applyFont="1" applyFill="1" applyBorder="1" applyAlignment="1">
      <alignment horizontal="centerContinuous" vertical="center"/>
    </xf>
    <xf numFmtId="0" fontId="21" fillId="11" borderId="65" xfId="0" applyFont="1" applyFill="1" applyBorder="1" applyAlignment="1">
      <alignment horizontal="centerContinuous" vertical="center"/>
    </xf>
    <xf numFmtId="0" fontId="21" fillId="11" borderId="49" xfId="0" applyFont="1" applyFill="1" applyBorder="1" applyAlignment="1">
      <alignment horizontal="centerContinuous" vertical="center"/>
    </xf>
    <xf numFmtId="0" fontId="1" fillId="0" borderId="66" xfId="0" applyFont="1" applyBorder="1" applyAlignment="1">
      <alignment horizontal="center" vertical="center" shrinkToFit="1"/>
    </xf>
    <xf numFmtId="0" fontId="1" fillId="0" borderId="85" xfId="0" applyFont="1" applyFill="1" applyBorder="1" applyAlignment="1">
      <alignment horizontal="center" vertical="center"/>
    </xf>
    <xf numFmtId="9" fontId="1" fillId="0" borderId="85" xfId="0" applyNumberFormat="1" applyFont="1" applyFill="1" applyBorder="1" applyAlignment="1">
      <alignment horizontal="center" vertical="center"/>
    </xf>
    <xf numFmtId="164" fontId="1" fillId="0" borderId="85" xfId="0" applyNumberFormat="1" applyFont="1" applyFill="1" applyBorder="1" applyAlignment="1">
      <alignment horizontal="center" vertical="center"/>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164" fontId="1" fillId="0" borderId="109" xfId="0" applyNumberFormat="1"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xf>
    <xf numFmtId="9" fontId="1" fillId="0" borderId="71" xfId="0" applyNumberFormat="1" applyFont="1" applyFill="1" applyBorder="1" applyAlignment="1">
      <alignment horizontal="center" vertical="center"/>
    </xf>
    <xf numFmtId="164" fontId="1" fillId="0" borderId="71" xfId="0" applyNumberFormat="1" applyFont="1" applyFill="1" applyBorder="1" applyAlignment="1">
      <alignment horizontal="center" vertical="center"/>
    </xf>
    <xf numFmtId="164" fontId="1" fillId="0" borderId="72"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1" fillId="0" borderId="74"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0" fontId="18" fillId="0" borderId="0" xfId="0" applyFont="1" applyBorder="1" applyAlignment="1">
      <alignment horizontal="right"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1" fillId="0" borderId="88" xfId="0" applyFont="1" applyFill="1" applyBorder="1" applyAlignment="1">
      <alignment horizontal="centerContinuous" vertical="center"/>
    </xf>
    <xf numFmtId="0" fontId="1" fillId="0" borderId="92" xfId="0" applyFont="1" applyFill="1" applyBorder="1" applyAlignment="1">
      <alignment horizontal="centerContinuous" vertical="center"/>
    </xf>
    <xf numFmtId="0" fontId="4" fillId="0" borderId="89" xfId="0" applyFont="1" applyFill="1" applyBorder="1" applyAlignment="1">
      <alignment horizontal="centerContinuous" vertical="center"/>
    </xf>
    <xf numFmtId="164" fontId="1" fillId="0" borderId="91" xfId="0" applyNumberFormat="1" applyFont="1" applyFill="1" applyBorder="1" applyAlignment="1">
      <alignment horizontal="center" vertical="center"/>
    </xf>
    <xf numFmtId="49" fontId="1" fillId="0" borderId="90" xfId="0" applyNumberFormat="1" applyFont="1" applyFill="1" applyBorder="1" applyAlignment="1">
      <alignment horizontal="centerContinuous" vertical="center"/>
    </xf>
    <xf numFmtId="49" fontId="1" fillId="0" borderId="92" xfId="0" applyNumberFormat="1" applyFont="1" applyFill="1" applyBorder="1" applyAlignment="1">
      <alignment horizontal="centerContinuous" vertical="center"/>
    </xf>
    <xf numFmtId="0" fontId="4" fillId="0" borderId="93" xfId="0" applyFont="1" applyFill="1" applyBorder="1" applyAlignment="1">
      <alignment horizontal="centerContinuous" vertical="center"/>
    </xf>
    <xf numFmtId="164" fontId="1" fillId="0" borderId="53" xfId="0" applyNumberFormat="1" applyFont="1" applyFill="1" applyBorder="1" applyAlignment="1">
      <alignment horizontal="center" vertical="center"/>
    </xf>
    <xf numFmtId="0" fontId="1" fillId="0" borderId="97"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4" fillId="0" borderId="99" xfId="0" applyFont="1" applyFill="1" applyBorder="1" applyAlignment="1">
      <alignment horizontal="centerContinuous" vertical="center"/>
    </xf>
    <xf numFmtId="0" fontId="4" fillId="0" borderId="100" xfId="0" applyFont="1" applyFill="1" applyBorder="1" applyAlignment="1">
      <alignment horizontal="centerContinuous" vertical="center"/>
    </xf>
    <xf numFmtId="164" fontId="1" fillId="0" borderId="95" xfId="0" applyNumberFormat="1" applyFont="1" applyFill="1" applyBorder="1" applyAlignment="1">
      <alignment horizontal="center" vertical="center"/>
    </xf>
    <xf numFmtId="49" fontId="1" fillId="0" borderId="100" xfId="0" applyNumberFormat="1" applyFont="1" applyFill="1" applyBorder="1" applyAlignment="1">
      <alignment horizontal="centerContinuous" vertical="center"/>
    </xf>
    <xf numFmtId="49" fontId="1" fillId="0" borderId="98" xfId="0" applyNumberFormat="1" applyFont="1" applyFill="1" applyBorder="1" applyAlignment="1">
      <alignment horizontal="centerContinuous" vertical="center"/>
    </xf>
    <xf numFmtId="0" fontId="4" fillId="0" borderId="101" xfId="0" applyFont="1" applyFill="1" applyBorder="1" applyAlignment="1">
      <alignment horizontal="centerContinuous" vertical="center"/>
    </xf>
    <xf numFmtId="164" fontId="1" fillId="0" borderId="35" xfId="0" applyNumberFormat="1" applyFont="1" applyFill="1" applyBorder="1" applyAlignment="1">
      <alignment horizontal="center" vertical="center"/>
    </xf>
    <xf numFmtId="0" fontId="1" fillId="0" borderId="86"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4" xfId="0" applyFont="1" applyFill="1" applyBorder="1" applyAlignment="1">
      <alignment horizontal="centerContinuous" vertical="center"/>
    </xf>
    <xf numFmtId="0" fontId="4" fillId="0" borderId="67"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6" xfId="0" applyFont="1" applyFill="1" applyBorder="1" applyAlignment="1">
      <alignment horizontal="centerContinuous" vertical="center"/>
    </xf>
    <xf numFmtId="0" fontId="4" fillId="0" borderId="72"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1" borderId="102" xfId="0" applyFont="1" applyFill="1" applyBorder="1" applyAlignment="1">
      <alignment horizontal="center" vertical="center"/>
    </xf>
    <xf numFmtId="0" fontId="1" fillId="0" borderId="88" xfId="0" applyFont="1" applyFill="1" applyBorder="1" applyAlignment="1">
      <alignment horizontal="centerContinuous" vertical="center" shrinkToFit="1"/>
    </xf>
    <xf numFmtId="0" fontId="21" fillId="0" borderId="92" xfId="0" applyFont="1" applyFill="1" applyBorder="1" applyAlignment="1">
      <alignment horizontal="centerContinuous" vertical="center"/>
    </xf>
    <xf numFmtId="0" fontId="1" fillId="0" borderId="91" xfId="0" applyFont="1" applyFill="1" applyBorder="1" applyAlignment="1">
      <alignment horizontal="center" vertical="center"/>
    </xf>
    <xf numFmtId="0" fontId="1" fillId="0" borderId="93" xfId="0" applyFont="1" applyFill="1" applyBorder="1" applyAlignment="1">
      <alignment horizontal="centerContinuous" vertical="center"/>
    </xf>
    <xf numFmtId="0" fontId="1" fillId="0" borderId="53" xfId="0" applyFont="1" applyFill="1" applyBorder="1" applyAlignment="1">
      <alignment horizontal="center" vertical="center"/>
    </xf>
    <xf numFmtId="0" fontId="1" fillId="0" borderId="86"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5"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35" xfId="0" applyFont="1" applyFill="1" applyBorder="1" applyAlignment="1">
      <alignment horizontal="center" vertical="center"/>
    </xf>
    <xf numFmtId="0" fontId="1" fillId="0" borderId="110" xfId="0" applyFont="1" applyFill="1" applyBorder="1" applyAlignment="1">
      <alignment horizontal="centerContinuous" vertical="center" shrinkToFit="1"/>
    </xf>
    <xf numFmtId="0" fontId="21" fillId="0" borderId="111" xfId="0" applyFont="1" applyFill="1" applyBorder="1" applyAlignment="1">
      <alignment horizontal="centerContinuous" vertical="center"/>
    </xf>
    <xf numFmtId="0" fontId="1" fillId="0" borderId="112" xfId="0" applyFont="1" applyFill="1" applyBorder="1" applyAlignment="1">
      <alignment horizontal="center" vertical="center"/>
    </xf>
    <xf numFmtId="49" fontId="1" fillId="0" borderId="113" xfId="0" applyNumberFormat="1" applyFont="1" applyFill="1" applyBorder="1" applyAlignment="1">
      <alignment horizontal="centerContinuous" vertical="center"/>
    </xf>
    <xf numFmtId="0" fontId="1" fillId="0" borderId="114" xfId="0" applyFont="1" applyFill="1" applyBorder="1" applyAlignment="1">
      <alignment horizontal="centerContinuous" vertical="center"/>
    </xf>
    <xf numFmtId="0" fontId="1" fillId="0" borderId="84" xfId="0" applyFont="1" applyFill="1" applyBorder="1" applyAlignment="1">
      <alignment horizontal="center" vertical="center"/>
    </xf>
    <xf numFmtId="0" fontId="1" fillId="0" borderId="87"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2" xfId="0" applyFont="1" applyBorder="1" applyAlignment="1">
      <alignment horizontal="left" vertical="center"/>
    </xf>
    <xf numFmtId="0" fontId="4" fillId="0" borderId="83" xfId="0" applyFont="1" applyBorder="1" applyAlignment="1">
      <alignment horizontal="left" vertical="center" shrinkToFit="1"/>
    </xf>
    <xf numFmtId="164" fontId="1" fillId="0" borderId="84" xfId="0" applyNumberFormat="1" applyFont="1" applyBorder="1" applyAlignment="1">
      <alignment horizontal="center" vertical="center" shrinkToFit="1"/>
    </xf>
    <xf numFmtId="164" fontId="4" fillId="0" borderId="82" xfId="0" applyNumberFormat="1" applyFont="1" applyBorder="1" applyAlignment="1">
      <alignment horizontal="center" vertical="center" shrinkToFit="1"/>
    </xf>
    <xf numFmtId="164" fontId="4" fillId="0" borderId="84"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1" fillId="0" borderId="48"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164" fontId="4" fillId="0" borderId="53" xfId="0" applyNumberFormat="1" applyFont="1" applyBorder="1" applyAlignment="1">
      <alignment horizontal="center" vertical="center" shrinkToFit="1"/>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5" xfId="0" applyNumberFormat="1" applyFont="1" applyBorder="1" applyAlignment="1">
      <alignment horizontal="center"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164" fontId="1" fillId="10" borderId="48" xfId="0" applyNumberFormat="1" applyFont="1" applyFill="1" applyBorder="1" applyAlignment="1">
      <alignment horizontal="center" vertical="center"/>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49" fontId="6" fillId="0" borderId="27" xfId="0" applyNumberFormat="1" applyFont="1" applyFill="1" applyBorder="1" applyAlignment="1">
      <alignment horizontal="center" vertical="center"/>
    </xf>
    <xf numFmtId="1" fontId="1" fillId="0" borderId="67" xfId="0" applyNumberFormat="1" applyFont="1" applyFill="1" applyBorder="1" applyAlignment="1">
      <alignment horizontal="center" vertical="center"/>
    </xf>
    <xf numFmtId="1" fontId="45" fillId="12" borderId="67" xfId="0" applyNumberFormat="1" applyFont="1" applyFill="1" applyBorder="1" applyAlignment="1">
      <alignment horizontal="center" vertical="center"/>
    </xf>
    <xf numFmtId="164" fontId="1" fillId="0" borderId="0" xfId="0" applyNumberFormat="1" applyFont="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10"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9" borderId="1" xfId="0" applyFont="1" applyFill="1" applyBorder="1" applyAlignment="1">
      <alignment vertical="center"/>
    </xf>
    <xf numFmtId="49" fontId="17" fillId="9" borderId="24" xfId="0" applyNumberFormat="1" applyFont="1" applyFill="1" applyBorder="1" applyAlignment="1">
      <alignment horizontal="center" vertical="center"/>
    </xf>
    <xf numFmtId="0" fontId="17" fillId="9" borderId="25" xfId="0" applyNumberFormat="1" applyFont="1" applyFill="1" applyBorder="1" applyAlignment="1">
      <alignment horizontal="center" vertical="center"/>
    </xf>
    <xf numFmtId="0" fontId="7" fillId="9"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9" borderId="1" xfId="0" applyFont="1" applyFill="1" applyBorder="1" applyAlignment="1">
      <alignment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16" fillId="0" borderId="33" xfId="0" applyNumberFormat="1" applyFont="1" applyBorder="1" applyAlignment="1">
      <alignment horizontal="center" shrinkToFit="1"/>
    </xf>
    <xf numFmtId="0" fontId="6" fillId="15" borderId="0" xfId="0" applyFont="1" applyFill="1" applyBorder="1" applyAlignment="1">
      <alignment horizontal="centerContinuous" vertical="center"/>
    </xf>
    <xf numFmtId="0" fontId="1" fillId="0" borderId="115" xfId="0" applyFont="1" applyBorder="1" applyAlignment="1">
      <alignment horizontal="center" vertical="center"/>
    </xf>
    <xf numFmtId="0" fontId="1" fillId="0" borderId="91" xfId="0" applyFont="1" applyBorder="1" applyAlignment="1">
      <alignment horizontal="center" vertical="center"/>
    </xf>
    <xf numFmtId="0" fontId="1" fillId="0" borderId="91" xfId="0" applyNumberFormat="1" applyFont="1" applyBorder="1" applyAlignment="1">
      <alignment horizontal="center" vertical="center"/>
    </xf>
    <xf numFmtId="49" fontId="1" fillId="0" borderId="91" xfId="2" applyNumberFormat="1" applyFont="1" applyBorder="1" applyAlignment="1">
      <alignment horizontal="center" vertical="center"/>
    </xf>
    <xf numFmtId="0" fontId="1" fillId="0" borderId="91" xfId="0" applyFont="1" applyBorder="1" applyAlignment="1">
      <alignment horizontal="center" vertical="center" shrinkToFit="1"/>
    </xf>
    <xf numFmtId="164" fontId="1" fillId="0" borderId="91" xfId="0" applyNumberFormat="1" applyFont="1" applyBorder="1" applyAlignment="1">
      <alignment horizontal="center" vertical="center"/>
    </xf>
    <xf numFmtId="164" fontId="1" fillId="0" borderId="90" xfId="0" applyNumberFormat="1" applyFont="1" applyBorder="1" applyAlignment="1">
      <alignment horizontal="center" vertical="center"/>
    </xf>
    <xf numFmtId="1" fontId="45" fillId="12" borderId="90" xfId="0" applyNumberFormat="1" applyFont="1" applyFill="1" applyBorder="1" applyAlignment="1">
      <alignment horizontal="center" vertical="center"/>
    </xf>
    <xf numFmtId="164" fontId="1" fillId="0" borderId="5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4" borderId="15" xfId="0" applyFont="1" applyFill="1" applyBorder="1" applyAlignment="1">
      <alignment horizontal="center" vertical="center"/>
    </xf>
    <xf numFmtId="0" fontId="13" fillId="9" borderId="1" xfId="0" applyFont="1" applyFill="1" applyBorder="1" applyAlignment="1">
      <alignment vertical="center"/>
    </xf>
    <xf numFmtId="49" fontId="23" fillId="9" borderId="24" xfId="0" applyNumberFormat="1" applyFont="1" applyFill="1" applyBorder="1" applyAlignment="1">
      <alignment horizontal="center" vertical="center"/>
    </xf>
    <xf numFmtId="0" fontId="23" fillId="9" borderId="25" xfId="0" applyNumberFormat="1" applyFont="1" applyFill="1" applyBorder="1" applyAlignment="1">
      <alignment horizontal="center" vertical="center"/>
    </xf>
    <xf numFmtId="0" fontId="13" fillId="9" borderId="25"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1" fontId="1" fillId="0" borderId="90" xfId="0" applyNumberFormat="1" applyFont="1" applyFill="1" applyBorder="1" applyAlignment="1">
      <alignment horizontal="center" vertical="center"/>
    </xf>
    <xf numFmtId="1" fontId="4" fillId="0" borderId="72" xfId="0" applyNumberFormat="1" applyFont="1" applyFill="1" applyBorder="1" applyAlignment="1">
      <alignment horizontal="center" vertical="center"/>
    </xf>
    <xf numFmtId="1" fontId="1" fillId="0" borderId="100" xfId="0" applyNumberFormat="1" applyFont="1" applyFill="1" applyBorder="1" applyAlignment="1">
      <alignment horizontal="center" vertical="center"/>
    </xf>
    <xf numFmtId="0" fontId="1" fillId="0" borderId="116" xfId="0" applyFont="1" applyBorder="1" applyAlignment="1">
      <alignment horizontal="center" vertical="center"/>
    </xf>
    <xf numFmtId="0" fontId="43" fillId="12" borderId="37" xfId="0" applyNumberFormat="1" applyFont="1" applyFill="1" applyBorder="1" applyAlignment="1">
      <alignment horizontal="center" vertical="center" wrapText="1"/>
    </xf>
    <xf numFmtId="0" fontId="1" fillId="0" borderId="117" xfId="0" applyFont="1" applyFill="1" applyBorder="1" applyAlignment="1">
      <alignment horizontal="centerContinuous" vertical="center"/>
    </xf>
    <xf numFmtId="49" fontId="1" fillId="0" borderId="118"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64" fontId="1" fillId="10" borderId="35" xfId="0" applyNumberFormat="1" applyFont="1" applyFill="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33CC"/>
      <color rgb="FF0000FF"/>
      <color rgb="FFCCCC00"/>
      <color rgb="FF009900"/>
      <color rgb="FF99FF99"/>
      <color rgb="FFCCFF99"/>
      <color rgb="FFFFFF66"/>
      <color rgb="FF00CC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466725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75"/>
  <cols>
    <col min="1" max="1" width="22.625" style="68" customWidth="1"/>
    <col min="2" max="2" width="11" style="69" customWidth="1"/>
    <col min="3" max="3" width="6.375" style="69" customWidth="1"/>
    <col min="4" max="4" width="13.75" style="68" bestFit="1" customWidth="1"/>
    <col min="5" max="5" width="9.125" style="69" bestFit="1" customWidth="1"/>
    <col min="6" max="6" width="14.75" style="68" customWidth="1"/>
    <col min="7" max="7" width="17.125" style="69" customWidth="1"/>
    <col min="8" max="16384" width="13" style="21"/>
  </cols>
  <sheetData>
    <row r="1" spans="1:7" ht="29.25" thickTop="1" thickBot="1">
      <c r="A1" s="336" t="s">
        <v>115</v>
      </c>
      <c r="B1" s="337" t="s">
        <v>119</v>
      </c>
      <c r="C1" s="17"/>
      <c r="D1" s="18"/>
      <c r="E1" s="19"/>
      <c r="F1" s="18"/>
      <c r="G1" s="20" t="s">
        <v>116</v>
      </c>
    </row>
    <row r="2" spans="1:7" ht="17.25" thickTop="1">
      <c r="A2" s="22" t="s">
        <v>0</v>
      </c>
      <c r="B2" s="23" t="s">
        <v>121</v>
      </c>
      <c r="C2" s="23"/>
      <c r="D2" s="24" t="s">
        <v>1</v>
      </c>
      <c r="E2" s="25" t="s">
        <v>117</v>
      </c>
      <c r="F2" s="26"/>
      <c r="G2" s="27"/>
    </row>
    <row r="3" spans="1:7" ht="16.5">
      <c r="A3" s="22" t="s">
        <v>66</v>
      </c>
      <c r="B3" s="23" t="s">
        <v>132</v>
      </c>
      <c r="C3" s="23"/>
      <c r="D3" s="24" t="s">
        <v>67</v>
      </c>
      <c r="E3" s="25">
        <v>4</v>
      </c>
      <c r="F3" s="24"/>
      <c r="G3" s="27"/>
    </row>
    <row r="4" spans="1:7" ht="17.25" thickBot="1">
      <c r="A4" s="22" t="s">
        <v>68</v>
      </c>
      <c r="B4" s="354" t="s">
        <v>134</v>
      </c>
      <c r="C4" s="354"/>
      <c r="D4" s="24" t="s">
        <v>133</v>
      </c>
      <c r="E4" s="25" t="s">
        <v>160</v>
      </c>
      <c r="F4" s="24"/>
      <c r="G4" s="27"/>
    </row>
    <row r="5" spans="1:7" ht="17.25" thickTop="1">
      <c r="A5" s="28" t="s">
        <v>92</v>
      </c>
      <c r="B5" s="332">
        <v>3</v>
      </c>
      <c r="C5" s="333"/>
      <c r="D5" s="29" t="s">
        <v>78</v>
      </c>
      <c r="E5" s="30" t="s">
        <v>180</v>
      </c>
      <c r="F5" s="31"/>
      <c r="G5" s="27"/>
    </row>
    <row r="6" spans="1:7" ht="17.25" thickBot="1">
      <c r="A6" s="32" t="s">
        <v>110</v>
      </c>
      <c r="B6" s="33">
        <f>C8</f>
        <v>-1</v>
      </c>
      <c r="C6" s="34"/>
      <c r="D6" s="35" t="s">
        <v>101</v>
      </c>
      <c r="E6" s="36" t="s">
        <v>180</v>
      </c>
      <c r="F6" s="31"/>
      <c r="G6" s="27"/>
    </row>
    <row r="7" spans="1:7" ht="17.25" thickTop="1">
      <c r="A7" s="37" t="s">
        <v>2</v>
      </c>
      <c r="B7" s="334">
        <v>7</v>
      </c>
      <c r="C7" s="38">
        <f t="shared" ref="C7:C12" si="0">IF(B7&gt;9.9,CONCATENATE("+",ROUNDDOWN((B7-10)/2,0)),ROUNDUP((B7-10)/2,0))</f>
        <v>-2</v>
      </c>
      <c r="D7" s="39" t="s">
        <v>76</v>
      </c>
      <c r="E7" s="353" t="s">
        <v>171</v>
      </c>
      <c r="F7" s="31"/>
      <c r="G7" s="27"/>
    </row>
    <row r="8" spans="1:7" ht="16.5">
      <c r="A8" s="40" t="s">
        <v>3</v>
      </c>
      <c r="B8" s="335">
        <v>8</v>
      </c>
      <c r="C8" s="41">
        <f t="shared" si="0"/>
        <v>-1</v>
      </c>
      <c r="D8" s="42" t="s">
        <v>77</v>
      </c>
      <c r="E8" s="43">
        <f>SUM(Martial!G4:G16)+SUM(Equipment!C3:C10)</f>
        <v>6.05</v>
      </c>
      <c r="F8" s="31"/>
      <c r="G8" s="27"/>
    </row>
    <row r="9" spans="1:7" ht="16.5">
      <c r="A9" s="44" t="s">
        <v>13</v>
      </c>
      <c r="B9" s="45">
        <v>9</v>
      </c>
      <c r="C9" s="46">
        <f t="shared" si="0"/>
        <v>-1</v>
      </c>
      <c r="D9" s="42" t="s">
        <v>15</v>
      </c>
      <c r="E9" s="47">
        <f>ROUNDUP(((E3*10)*0.75)+(E3*C9),0)</f>
        <v>26</v>
      </c>
      <c r="F9" s="31"/>
      <c r="G9" s="27"/>
    </row>
    <row r="10" spans="1:7" ht="16.5">
      <c r="A10" s="48" t="s">
        <v>14</v>
      </c>
      <c r="B10" s="45">
        <v>10</v>
      </c>
      <c r="C10" s="41" t="str">
        <f t="shared" si="0"/>
        <v>+0</v>
      </c>
      <c r="D10" s="49" t="s">
        <v>94</v>
      </c>
      <c r="E10" s="328">
        <f>11+C8+2</f>
        <v>12</v>
      </c>
      <c r="F10" s="22"/>
      <c r="G10" s="27"/>
    </row>
    <row r="11" spans="1:7" ht="16.5">
      <c r="A11" s="50" t="s">
        <v>16</v>
      </c>
      <c r="B11" s="45">
        <v>6</v>
      </c>
      <c r="C11" s="41">
        <f t="shared" si="0"/>
        <v>-2</v>
      </c>
      <c r="D11" s="49" t="s">
        <v>65</v>
      </c>
      <c r="E11" s="328">
        <f>E10+SUM(Martial!B12:B13)</f>
        <v>13</v>
      </c>
      <c r="F11" s="31"/>
      <c r="G11" s="27"/>
    </row>
    <row r="12" spans="1:7" ht="17.25" thickBot="1">
      <c r="A12" s="51" t="s">
        <v>12</v>
      </c>
      <c r="B12" s="52">
        <v>18</v>
      </c>
      <c r="C12" s="53" t="str">
        <f t="shared" si="0"/>
        <v>+4</v>
      </c>
      <c r="D12" s="54" t="s">
        <v>102</v>
      </c>
      <c r="E12" s="338">
        <f>E11-C8</f>
        <v>14</v>
      </c>
      <c r="F12" s="31"/>
      <c r="G12" s="27"/>
    </row>
    <row r="13" spans="1:7" ht="24.75" thickTop="1" thickBot="1">
      <c r="A13" s="55" t="s">
        <v>26</v>
      </c>
      <c r="B13" s="56"/>
      <c r="C13" s="56"/>
      <c r="D13" s="57"/>
      <c r="E13" s="57"/>
      <c r="F13" s="57"/>
      <c r="G13" s="58"/>
    </row>
    <row r="14" spans="1:7" s="7" customFormat="1" ht="17.25" thickTop="1">
      <c r="A14" s="59"/>
      <c r="B14" s="60"/>
      <c r="C14" s="60"/>
      <c r="D14" s="60"/>
      <c r="E14" s="60"/>
      <c r="F14" s="60"/>
      <c r="G14" s="61"/>
    </row>
    <row r="15" spans="1:7" s="7" customFormat="1" ht="16.5">
      <c r="A15" s="62"/>
      <c r="B15" s="63"/>
      <c r="C15" s="63"/>
      <c r="D15" s="63"/>
      <c r="E15" s="63"/>
      <c r="F15" s="63"/>
      <c r="G15" s="64"/>
    </row>
    <row r="16" spans="1:7" s="7" customFormat="1" ht="16.5">
      <c r="A16" s="62"/>
      <c r="B16" s="63"/>
      <c r="C16" s="63"/>
      <c r="D16" s="63"/>
      <c r="E16" s="63"/>
      <c r="F16" s="63"/>
      <c r="G16" s="64"/>
    </row>
    <row r="17" spans="1:7" s="7" customFormat="1" ht="16.5">
      <c r="A17" s="62"/>
      <c r="B17" s="63"/>
      <c r="C17" s="63"/>
      <c r="D17" s="63"/>
      <c r="E17" s="63"/>
      <c r="F17" s="63"/>
      <c r="G17" s="64"/>
    </row>
    <row r="18" spans="1:7" s="7" customFormat="1" ht="16.5">
      <c r="A18" s="62"/>
      <c r="B18" s="63"/>
      <c r="C18" s="63"/>
      <c r="D18" s="63"/>
      <c r="E18" s="63"/>
      <c r="F18" s="63"/>
      <c r="G18" s="64"/>
    </row>
    <row r="19" spans="1:7" s="7" customFormat="1" ht="16.5">
      <c r="A19" s="62"/>
      <c r="B19" s="63"/>
      <c r="C19" s="63"/>
      <c r="D19" s="63"/>
      <c r="E19" s="63"/>
      <c r="F19" s="63"/>
      <c r="G19" s="64"/>
    </row>
    <row r="20" spans="1:7" s="7" customFormat="1" ht="16.5">
      <c r="A20" s="62"/>
      <c r="B20" s="63"/>
      <c r="C20" s="63"/>
      <c r="D20" s="63"/>
      <c r="E20" s="63"/>
      <c r="F20" s="63"/>
      <c r="G20" s="64"/>
    </row>
    <row r="21" spans="1:7" ht="17.25" thickBot="1">
      <c r="A21" s="65"/>
      <c r="B21" s="66"/>
      <c r="C21" s="66"/>
      <c r="D21" s="66"/>
      <c r="E21" s="66"/>
      <c r="F21" s="66"/>
      <c r="G21" s="67"/>
    </row>
    <row r="22" spans="1:7" ht="16.5"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showGridLines="0" workbookViewId="0">
      <pane ySplit="2" topLeftCell="A3" activePane="bottomLeft" state="frozen"/>
      <selection pane="bottomLeft" activeCell="A3" sqref="A3"/>
    </sheetView>
  </sheetViews>
  <sheetFormatPr defaultColWidth="13" defaultRowHeight="15.75"/>
  <cols>
    <col min="1" max="1" width="21.75" style="68" bestFit="1" customWidth="1"/>
    <col min="2" max="2" width="5.875" style="68" bestFit="1" customWidth="1"/>
    <col min="3" max="3" width="7.625" style="69" hidden="1" customWidth="1"/>
    <col min="4" max="4" width="5.875" style="69" hidden="1" customWidth="1"/>
    <col min="5" max="5" width="9.25" style="69" bestFit="1" customWidth="1"/>
    <col min="6" max="6" width="6.75" style="69" bestFit="1" customWidth="1"/>
    <col min="7" max="7" width="6" style="178" bestFit="1" customWidth="1"/>
    <col min="8" max="8" width="5.25" style="178" bestFit="1" customWidth="1"/>
    <col min="9" max="9" width="6.875" style="178" bestFit="1" customWidth="1"/>
    <col min="10" max="10" width="41.5" style="68" customWidth="1"/>
    <col min="11" max="16384" width="13" style="21"/>
  </cols>
  <sheetData>
    <row r="1" spans="1:10" ht="27" thickBot="1">
      <c r="A1" s="70" t="s">
        <v>11</v>
      </c>
      <c r="B1" s="71"/>
      <c r="C1" s="71"/>
      <c r="D1" s="71"/>
      <c r="E1" s="71"/>
      <c r="F1" s="71"/>
      <c r="G1" s="72"/>
      <c r="H1" s="72"/>
      <c r="I1" s="72"/>
      <c r="J1" s="71"/>
    </row>
    <row r="2" spans="1:10" s="7" customFormat="1" ht="33.75" thickBot="1">
      <c r="A2" s="1" t="s">
        <v>100</v>
      </c>
      <c r="B2" s="2" t="s">
        <v>31</v>
      </c>
      <c r="C2" s="2" t="s">
        <v>38</v>
      </c>
      <c r="D2" s="2" t="s">
        <v>30</v>
      </c>
      <c r="E2" s="3" t="s">
        <v>63</v>
      </c>
      <c r="F2" s="3" t="s">
        <v>39</v>
      </c>
      <c r="G2" s="4" t="s">
        <v>69</v>
      </c>
      <c r="H2" s="383" t="s">
        <v>99</v>
      </c>
      <c r="I2" s="5" t="s">
        <v>85</v>
      </c>
      <c r="J2" s="6" t="s">
        <v>83</v>
      </c>
    </row>
    <row r="3" spans="1:10" s="7" customFormat="1" ht="16.5">
      <c r="A3" s="73" t="s">
        <v>71</v>
      </c>
      <c r="B3" s="74">
        <v>4</v>
      </c>
      <c r="C3" s="75" t="s">
        <v>33</v>
      </c>
      <c r="D3" s="75">
        <f>IF(C3="Str",'Personal File'!$C$7,IF(C3="Dex",'Personal File'!$C$8,IF(C3="Con",'Personal File'!$C$9,IF(C3="Int",'Personal File'!$C$10,IF(C3="Wis",'Personal File'!$C$11,IF(C3="Cha",'Personal File'!$C$12))))))</f>
        <v>-1</v>
      </c>
      <c r="E3" s="76" t="str">
        <f t="shared" ref="E3:E5" si="0">CONCATENATE(C3," (",D3,")")</f>
        <v>Con (-1)</v>
      </c>
      <c r="F3" s="77">
        <v>0</v>
      </c>
      <c r="G3" s="78">
        <f t="shared" ref="G3:G42" si="1">B3+D3+F3</f>
        <v>3</v>
      </c>
      <c r="H3" s="79">
        <f t="shared" ref="H3:H5" ca="1" si="2">RANDBETWEEN(1,20)</f>
        <v>3</v>
      </c>
      <c r="I3" s="78">
        <f t="shared" ref="I3:I42" ca="1" si="3">SUM(G3:H3)</f>
        <v>6</v>
      </c>
      <c r="J3" s="80" t="s">
        <v>176</v>
      </c>
    </row>
    <row r="4" spans="1:10" s="7" customFormat="1" ht="16.5">
      <c r="A4" s="81" t="s">
        <v>72</v>
      </c>
      <c r="B4" s="74">
        <v>1</v>
      </c>
      <c r="C4" s="75" t="s">
        <v>36</v>
      </c>
      <c r="D4" s="75">
        <f>IF(C4="Str",'Personal File'!$C$7,IF(C4="Dex",'Personal File'!$C$8,IF(C4="Con",'Personal File'!$C$9,IF(C4="Int",'Personal File'!$C$10,IF(C4="Wis",'Personal File'!$C$11,IF(C4="Cha",'Personal File'!$C$12))))))</f>
        <v>-1</v>
      </c>
      <c r="E4" s="82" t="str">
        <f t="shared" si="0"/>
        <v>Dex (-1)</v>
      </c>
      <c r="F4" s="97" t="s">
        <v>64</v>
      </c>
      <c r="G4" s="78">
        <f t="shared" si="1"/>
        <v>0</v>
      </c>
      <c r="H4" s="79">
        <f t="shared" ca="1" si="2"/>
        <v>16</v>
      </c>
      <c r="I4" s="78">
        <f t="shared" ca="1" si="3"/>
        <v>16</v>
      </c>
      <c r="J4" s="80" t="s">
        <v>176</v>
      </c>
    </row>
    <row r="5" spans="1:10" s="7" customFormat="1" ht="16.5">
      <c r="A5" s="83" t="s">
        <v>73</v>
      </c>
      <c r="B5" s="84">
        <v>4</v>
      </c>
      <c r="C5" s="85" t="s">
        <v>35</v>
      </c>
      <c r="D5" s="85">
        <f>IF(C5="Str",'Personal File'!$C$7,IF(C5="Dex",'Personal File'!$C$8,IF(C5="Con",'Personal File'!$C$9,IF(C5="Int",'Personal File'!$C$10,IF(C5="Wis",'Personal File'!$C$11,IF(C5="Cha",'Personal File'!$C$12))))))</f>
        <v>-2</v>
      </c>
      <c r="E5" s="86" t="str">
        <f t="shared" si="0"/>
        <v>Wis (-2)</v>
      </c>
      <c r="F5" s="87">
        <v>0</v>
      </c>
      <c r="G5" s="88">
        <f t="shared" si="1"/>
        <v>2</v>
      </c>
      <c r="H5" s="89">
        <f t="shared" ca="1" si="2"/>
        <v>16</v>
      </c>
      <c r="I5" s="88">
        <f t="shared" ca="1" si="3"/>
        <v>18</v>
      </c>
      <c r="J5" s="90" t="s">
        <v>176</v>
      </c>
    </row>
    <row r="6" spans="1:10" s="99" customFormat="1" ht="16.5">
      <c r="A6" s="91" t="s">
        <v>40</v>
      </c>
      <c r="B6" s="92">
        <v>0</v>
      </c>
      <c r="C6" s="93" t="s">
        <v>34</v>
      </c>
      <c r="D6" s="94" t="str">
        <f>IF(C6="Str",'Personal File'!$C$7,IF(C6="Dex",'Personal File'!$C$8,IF(C6="Con",'Personal File'!$C$9,IF(C6="Int",'Personal File'!$C$10,IF(C6="Wis",'Personal File'!$C$11,IF(C6="Cha",'Personal File'!$C$12))))))</f>
        <v>+0</v>
      </c>
      <c r="E6" s="95" t="str">
        <f t="shared" ref="E6:E42" si="4">CONCATENATE(C6," (",D6,")")</f>
        <v>Int (+0)</v>
      </c>
      <c r="F6" s="96" t="s">
        <v>64</v>
      </c>
      <c r="G6" s="97">
        <f t="shared" si="1"/>
        <v>0</v>
      </c>
      <c r="H6" s="79">
        <f ca="1">RANDBETWEEN(1,20)</f>
        <v>9</v>
      </c>
      <c r="I6" s="97">
        <f t="shared" ca="1" si="3"/>
        <v>9</v>
      </c>
      <c r="J6" s="98"/>
    </row>
    <row r="7" spans="1:10" s="103" customFormat="1" ht="16.5">
      <c r="A7" s="100" t="s">
        <v>41</v>
      </c>
      <c r="B7" s="92">
        <v>0</v>
      </c>
      <c r="C7" s="101" t="s">
        <v>36</v>
      </c>
      <c r="D7" s="102">
        <f>IF(C7="Str",'Personal File'!$C$7,IF(C7="Dex",'Personal File'!$C$8,IF(C7="Con",'Personal File'!$C$9,IF(C7="Int",'Personal File'!$C$10,IF(C7="Wis",'Personal File'!$C$11,IF(C7="Cha",'Personal File'!$C$12))))))</f>
        <v>-1</v>
      </c>
      <c r="E7" s="82" t="str">
        <f t="shared" si="4"/>
        <v>Dex (-1)</v>
      </c>
      <c r="F7" s="97" t="s">
        <v>64</v>
      </c>
      <c r="G7" s="97">
        <f t="shared" si="1"/>
        <v>-1</v>
      </c>
      <c r="H7" s="79">
        <f ca="1">RANDBETWEEN(1,20)</f>
        <v>18</v>
      </c>
      <c r="I7" s="97">
        <f t="shared" ca="1" si="3"/>
        <v>17</v>
      </c>
      <c r="J7" s="98"/>
    </row>
    <row r="8" spans="1:10" s="108" customFormat="1" ht="16.5">
      <c r="A8" s="104" t="s">
        <v>42</v>
      </c>
      <c r="B8" s="92">
        <v>0</v>
      </c>
      <c r="C8" s="105" t="s">
        <v>32</v>
      </c>
      <c r="D8" s="106" t="str">
        <f>IF(C8="Str",'Personal File'!$C$7,IF(C8="Dex",'Personal File'!$C$8,IF(C8="Con",'Personal File'!$C$9,IF(C8="Int",'Personal File'!$C$10,IF(C8="Wis",'Personal File'!$C$11,IF(C8="Cha",'Personal File'!$C$12))))))</f>
        <v>+4</v>
      </c>
      <c r="E8" s="107" t="str">
        <f t="shared" si="4"/>
        <v>Cha (+4)</v>
      </c>
      <c r="F8" s="97" t="s">
        <v>64</v>
      </c>
      <c r="G8" s="97">
        <f t="shared" si="1"/>
        <v>4</v>
      </c>
      <c r="H8" s="79">
        <f t="shared" ref="H8:H42" ca="1" si="5">RANDBETWEEN(1,20)</f>
        <v>2</v>
      </c>
      <c r="I8" s="97">
        <f t="shared" ca="1" si="3"/>
        <v>6</v>
      </c>
      <c r="J8" s="98"/>
    </row>
    <row r="9" spans="1:10" s="113" customFormat="1" ht="16.5">
      <c r="A9" s="340" t="s">
        <v>43</v>
      </c>
      <c r="B9" s="130">
        <v>2</v>
      </c>
      <c r="C9" s="341" t="s">
        <v>37</v>
      </c>
      <c r="D9" s="342">
        <f>IF(C9="Str",'Personal File'!$C$7,IF(C9="Dex",'Personal File'!$C$8,IF(C9="Con",'Personal File'!$C$9,IF(C9="Int",'Personal File'!$C$10,IF(C9="Wis",'Personal File'!$C$11,IF(C9="Cha",'Personal File'!$C$12))))))</f>
        <v>-2</v>
      </c>
      <c r="E9" s="343" t="str">
        <f t="shared" si="4"/>
        <v>Str (-2)</v>
      </c>
      <c r="F9" s="131" t="s">
        <v>105</v>
      </c>
      <c r="G9" s="131">
        <f t="shared" si="1"/>
        <v>2</v>
      </c>
      <c r="H9" s="79">
        <f t="shared" ca="1" si="5"/>
        <v>13</v>
      </c>
      <c r="I9" s="131">
        <f t="shared" ca="1" si="3"/>
        <v>15</v>
      </c>
      <c r="J9" s="132"/>
    </row>
    <row r="10" spans="1:10" s="113" customFormat="1" ht="16.5">
      <c r="A10" s="344" t="s">
        <v>17</v>
      </c>
      <c r="B10" s="92">
        <v>0</v>
      </c>
      <c r="C10" s="345" t="s">
        <v>33</v>
      </c>
      <c r="D10" s="346">
        <f>IF(C10="Str",'Personal File'!$C$7,IF(C10="Dex",'Personal File'!$C$8,IF(C10="Con",'Personal File'!$C$9,IF(C10="Int",'Personal File'!$C$10,IF(C10="Wis",'Personal File'!$C$11,IF(C10="Cha",'Personal File'!$C$12))))))</f>
        <v>-1</v>
      </c>
      <c r="E10" s="347" t="str">
        <f t="shared" si="4"/>
        <v>Con (-1)</v>
      </c>
      <c r="F10" s="97" t="s">
        <v>64</v>
      </c>
      <c r="G10" s="97">
        <f t="shared" si="1"/>
        <v>-1</v>
      </c>
      <c r="H10" s="79">
        <f t="shared" ca="1" si="5"/>
        <v>11</v>
      </c>
      <c r="I10" s="97">
        <f t="shared" ca="1" si="3"/>
        <v>10</v>
      </c>
      <c r="J10" s="98"/>
    </row>
    <row r="11" spans="1:10" s="99" customFormat="1" ht="16.5">
      <c r="A11" s="91" t="s">
        <v>91</v>
      </c>
      <c r="B11" s="92">
        <v>0</v>
      </c>
      <c r="C11" s="93" t="s">
        <v>34</v>
      </c>
      <c r="D11" s="94" t="str">
        <f>IF(C11="Str",'Personal File'!$C$7,IF(C11="Dex",'Personal File'!$C$8,IF(C11="Con",'Personal File'!$C$9,IF(C11="Int",'Personal File'!$C$10,IF(C11="Wis",'Personal File'!$C$11,IF(C11="Cha",'Personal File'!$C$12))))))</f>
        <v>+0</v>
      </c>
      <c r="E11" s="95" t="str">
        <f t="shared" si="4"/>
        <v>Int (+0)</v>
      </c>
      <c r="F11" s="97" t="s">
        <v>64</v>
      </c>
      <c r="G11" s="97">
        <f t="shared" si="1"/>
        <v>0</v>
      </c>
      <c r="H11" s="79">
        <f t="shared" ca="1" si="5"/>
        <v>11</v>
      </c>
      <c r="I11" s="97">
        <f t="shared" ca="1" si="3"/>
        <v>11</v>
      </c>
      <c r="J11" s="98"/>
    </row>
    <row r="12" spans="1:10" s="121" customFormat="1" ht="16.5">
      <c r="A12" s="114" t="s">
        <v>44</v>
      </c>
      <c r="B12" s="115">
        <v>0</v>
      </c>
      <c r="C12" s="116" t="s">
        <v>34</v>
      </c>
      <c r="D12" s="117" t="str">
        <f>IF(C12="Str",'Personal File'!$C$7,IF(C12="Dex",'Personal File'!$C$8,IF(C12="Con",'Personal File'!$C$9,IF(C12="Int",'Personal File'!$C$10,IF(C12="Wis",'Personal File'!$C$11,IF(C12="Cha",'Personal File'!$C$12))))))</f>
        <v>+0</v>
      </c>
      <c r="E12" s="118" t="str">
        <f t="shared" si="4"/>
        <v>Int (+0)</v>
      </c>
      <c r="F12" s="119" t="s">
        <v>64</v>
      </c>
      <c r="G12" s="119">
        <f t="shared" si="1"/>
        <v>0</v>
      </c>
      <c r="H12" s="79">
        <f t="shared" ca="1" si="5"/>
        <v>5</v>
      </c>
      <c r="I12" s="119">
        <f t="shared" ca="1" si="3"/>
        <v>5</v>
      </c>
      <c r="J12" s="120"/>
    </row>
    <row r="13" spans="1:10" s="103" customFormat="1" ht="16.5">
      <c r="A13" s="104" t="s">
        <v>45</v>
      </c>
      <c r="B13" s="92">
        <v>0</v>
      </c>
      <c r="C13" s="105" t="s">
        <v>32</v>
      </c>
      <c r="D13" s="106" t="str">
        <f>IF(C13="Str",'Personal File'!$C$7,IF(C13="Dex",'Personal File'!$C$8,IF(C13="Con",'Personal File'!$C$9,IF(C13="Int",'Personal File'!$C$10,IF(C13="Wis",'Personal File'!$C$11,IF(C13="Cha",'Personal File'!$C$12))))))</f>
        <v>+4</v>
      </c>
      <c r="E13" s="107" t="str">
        <f t="shared" si="4"/>
        <v>Cha (+4)</v>
      </c>
      <c r="F13" s="97" t="s">
        <v>64</v>
      </c>
      <c r="G13" s="97">
        <f t="shared" si="1"/>
        <v>4</v>
      </c>
      <c r="H13" s="79">
        <f t="shared" ca="1" si="5"/>
        <v>14</v>
      </c>
      <c r="I13" s="97">
        <f t="shared" ca="1" si="3"/>
        <v>18</v>
      </c>
      <c r="J13" s="122"/>
    </row>
    <row r="14" spans="1:10" s="103" customFormat="1" ht="16.5">
      <c r="A14" s="114" t="s">
        <v>46</v>
      </c>
      <c r="B14" s="115">
        <v>0</v>
      </c>
      <c r="C14" s="116" t="s">
        <v>34</v>
      </c>
      <c r="D14" s="117" t="str">
        <f>IF(C14="Str",'Personal File'!$C$7,IF(C14="Dex",'Personal File'!$C$8,IF(C14="Con",'Personal File'!$C$9,IF(C14="Int",'Personal File'!$C$10,IF(C14="Wis",'Personal File'!$C$11,IF(C14="Cha",'Personal File'!$C$12))))))</f>
        <v>+0</v>
      </c>
      <c r="E14" s="118" t="str">
        <f t="shared" si="4"/>
        <v>Int (+0)</v>
      </c>
      <c r="F14" s="119" t="s">
        <v>64</v>
      </c>
      <c r="G14" s="119">
        <f t="shared" si="1"/>
        <v>0</v>
      </c>
      <c r="H14" s="79">
        <f t="shared" ca="1" si="5"/>
        <v>14</v>
      </c>
      <c r="I14" s="119">
        <f t="shared" ca="1" si="3"/>
        <v>14</v>
      </c>
      <c r="J14" s="120"/>
    </row>
    <row r="15" spans="1:10" s="103" customFormat="1" ht="16.5">
      <c r="A15" s="104" t="s">
        <v>47</v>
      </c>
      <c r="B15" s="92">
        <v>0</v>
      </c>
      <c r="C15" s="105" t="s">
        <v>32</v>
      </c>
      <c r="D15" s="106" t="str">
        <f>IF(C15="Str",'Personal File'!$C$7,IF(C15="Dex",'Personal File'!$C$8,IF(C15="Con",'Personal File'!$C$9,IF(C15="Int",'Personal File'!$C$10,IF(C15="Wis",'Personal File'!$C$11,IF(C15="Cha",'Personal File'!$C$12))))))</f>
        <v>+4</v>
      </c>
      <c r="E15" s="107" t="str">
        <f t="shared" si="4"/>
        <v>Cha (+4)</v>
      </c>
      <c r="F15" s="97" t="s">
        <v>64</v>
      </c>
      <c r="G15" s="97">
        <f t="shared" si="1"/>
        <v>4</v>
      </c>
      <c r="H15" s="79">
        <f t="shared" ca="1" si="5"/>
        <v>2</v>
      </c>
      <c r="I15" s="97">
        <f t="shared" ca="1" si="3"/>
        <v>6</v>
      </c>
      <c r="J15" s="98"/>
    </row>
    <row r="16" spans="1:10" s="103" customFormat="1" ht="16.5">
      <c r="A16" s="100" t="s">
        <v>48</v>
      </c>
      <c r="B16" s="92">
        <v>0</v>
      </c>
      <c r="C16" s="101" t="s">
        <v>36</v>
      </c>
      <c r="D16" s="102">
        <f>IF(C16="Str",'Personal File'!$C$7,IF(C16="Dex",'Personal File'!$C$8,IF(C16="Con",'Personal File'!$C$9,IF(C16="Int",'Personal File'!$C$10,IF(C16="Wis",'Personal File'!$C$11,IF(C16="Cha",'Personal File'!$C$12))))))</f>
        <v>-1</v>
      </c>
      <c r="E16" s="82" t="str">
        <f t="shared" si="4"/>
        <v>Dex (-1)</v>
      </c>
      <c r="F16" s="97" t="s">
        <v>64</v>
      </c>
      <c r="G16" s="97">
        <f t="shared" si="1"/>
        <v>-1</v>
      </c>
      <c r="H16" s="79">
        <f t="shared" ca="1" si="5"/>
        <v>5</v>
      </c>
      <c r="I16" s="97">
        <f t="shared" ca="1" si="3"/>
        <v>4</v>
      </c>
      <c r="J16" s="98"/>
    </row>
    <row r="17" spans="1:10" s="103" customFormat="1" ht="16.5">
      <c r="A17" s="123" t="s">
        <v>49</v>
      </c>
      <c r="B17" s="124">
        <v>0</v>
      </c>
      <c r="C17" s="125" t="s">
        <v>34</v>
      </c>
      <c r="D17" s="126" t="str">
        <f>IF(C17="Str",'Personal File'!$C$7,IF(C17="Dex",'Personal File'!$C$8,IF(C17="Con",'Personal File'!$C$9,IF(C17="Int",'Personal File'!$C$10,IF(C17="Wis",'Personal File'!$C$11,IF(C17="Cha",'Personal File'!$C$12))))))</f>
        <v>+0</v>
      </c>
      <c r="E17" s="127" t="str">
        <f t="shared" si="4"/>
        <v>Int (+0)</v>
      </c>
      <c r="F17" s="128" t="s">
        <v>64</v>
      </c>
      <c r="G17" s="128">
        <f t="shared" si="1"/>
        <v>0</v>
      </c>
      <c r="H17" s="79">
        <f t="shared" ca="1" si="5"/>
        <v>16</v>
      </c>
      <c r="I17" s="128">
        <f t="shared" ca="1" si="3"/>
        <v>16</v>
      </c>
      <c r="J17" s="129"/>
    </row>
    <row r="18" spans="1:10" s="103" customFormat="1" ht="16.5">
      <c r="A18" s="371" t="s">
        <v>50</v>
      </c>
      <c r="B18" s="130">
        <v>2</v>
      </c>
      <c r="C18" s="372" t="s">
        <v>32</v>
      </c>
      <c r="D18" s="373" t="str">
        <f>IF(C18="Str",'Personal File'!$C$7,IF(C18="Dex",'Personal File'!$C$8,IF(C18="Con",'Personal File'!$C$9,IF(C18="Int",'Personal File'!$C$10,IF(C18="Wis",'Personal File'!$C$11,IF(C18="Cha",'Personal File'!$C$12))))))</f>
        <v>+4</v>
      </c>
      <c r="E18" s="374" t="str">
        <f t="shared" si="4"/>
        <v>Cha (+4)</v>
      </c>
      <c r="F18" s="131" t="s">
        <v>64</v>
      </c>
      <c r="G18" s="131">
        <f t="shared" si="1"/>
        <v>6</v>
      </c>
      <c r="H18" s="79">
        <f t="shared" ca="1" si="5"/>
        <v>18</v>
      </c>
      <c r="I18" s="131">
        <f t="shared" ca="1" si="3"/>
        <v>24</v>
      </c>
      <c r="J18" s="132"/>
    </row>
    <row r="19" spans="1:10" s="103" customFormat="1" ht="16.5">
      <c r="A19" s="104" t="s">
        <v>19</v>
      </c>
      <c r="B19" s="92">
        <v>0</v>
      </c>
      <c r="C19" s="105" t="s">
        <v>32</v>
      </c>
      <c r="D19" s="106" t="str">
        <f>IF(C19="Str",'Personal File'!$C$7,IF(C19="Dex",'Personal File'!$C$8,IF(C19="Con",'Personal File'!$C$9,IF(C19="Int",'Personal File'!$C$10,IF(C19="Wis",'Personal File'!$C$11,IF(C19="Cha",'Personal File'!$C$12))))))</f>
        <v>+4</v>
      </c>
      <c r="E19" s="107" t="str">
        <f t="shared" si="4"/>
        <v>Cha (+4)</v>
      </c>
      <c r="F19" s="97" t="s">
        <v>64</v>
      </c>
      <c r="G19" s="97">
        <f t="shared" si="1"/>
        <v>4</v>
      </c>
      <c r="H19" s="79">
        <f t="shared" ca="1" si="5"/>
        <v>9</v>
      </c>
      <c r="I19" s="97">
        <f t="shared" ca="1" si="3"/>
        <v>13</v>
      </c>
      <c r="J19" s="98"/>
    </row>
    <row r="20" spans="1:10" s="103" customFormat="1" ht="16.5">
      <c r="A20" s="137" t="s">
        <v>51</v>
      </c>
      <c r="B20" s="92">
        <v>0</v>
      </c>
      <c r="C20" s="138" t="s">
        <v>35</v>
      </c>
      <c r="D20" s="139">
        <f>IF(C20="Str",'Personal File'!$C$7,IF(C20="Dex",'Personal File'!$C$8,IF(C20="Con",'Personal File'!$C$9,IF(C20="Int",'Personal File'!$C$10,IF(C20="Wis",'Personal File'!$C$11,IF(C20="Cha",'Personal File'!$C$12))))))</f>
        <v>-2</v>
      </c>
      <c r="E20" s="140" t="str">
        <f t="shared" si="4"/>
        <v>Wis (-2)</v>
      </c>
      <c r="F20" s="97" t="s">
        <v>64</v>
      </c>
      <c r="G20" s="97">
        <f t="shared" si="1"/>
        <v>-2</v>
      </c>
      <c r="H20" s="79">
        <f t="shared" ca="1" si="5"/>
        <v>20</v>
      </c>
      <c r="I20" s="97">
        <f t="shared" ca="1" si="3"/>
        <v>18</v>
      </c>
      <c r="J20" s="98"/>
    </row>
    <row r="21" spans="1:10" s="103" customFormat="1" ht="16.5">
      <c r="A21" s="100" t="s">
        <v>52</v>
      </c>
      <c r="B21" s="92">
        <v>0</v>
      </c>
      <c r="C21" s="101" t="s">
        <v>36</v>
      </c>
      <c r="D21" s="102">
        <f>IF(C21="Str",'Personal File'!$C$7,IF(C21="Dex",'Personal File'!$C$8,IF(C21="Con",'Personal File'!$C$9,IF(C21="Int",'Personal File'!$C$10,IF(C21="Wis",'Personal File'!$C$11,IF(C21="Cha",'Personal File'!$C$12))))))</f>
        <v>-1</v>
      </c>
      <c r="E21" s="82" t="str">
        <f t="shared" si="4"/>
        <v>Dex (-1)</v>
      </c>
      <c r="F21" s="97" t="s">
        <v>105</v>
      </c>
      <c r="G21" s="97">
        <f t="shared" si="1"/>
        <v>1</v>
      </c>
      <c r="H21" s="79">
        <f t="shared" ca="1" si="5"/>
        <v>12</v>
      </c>
      <c r="I21" s="97">
        <f t="shared" ca="1" si="3"/>
        <v>13</v>
      </c>
      <c r="J21" s="98"/>
    </row>
    <row r="22" spans="1:10" s="103" customFormat="1" ht="16.5">
      <c r="A22" s="133" t="s">
        <v>53</v>
      </c>
      <c r="B22" s="124">
        <v>2</v>
      </c>
      <c r="C22" s="134" t="s">
        <v>32</v>
      </c>
      <c r="D22" s="135" t="str">
        <f>IF(C22="Str",'Personal File'!$C$7,IF(C22="Dex",'Personal File'!$C$8,IF(C22="Con",'Personal File'!$C$9,IF(C22="Int",'Personal File'!$C$10,IF(C22="Wis",'Personal File'!$C$11,IF(C22="Cha",'Personal File'!$C$12))))))</f>
        <v>+4</v>
      </c>
      <c r="E22" s="136" t="str">
        <f t="shared" si="4"/>
        <v>Cha (+4)</v>
      </c>
      <c r="F22" s="128" t="s">
        <v>64</v>
      </c>
      <c r="G22" s="128">
        <f t="shared" si="1"/>
        <v>6</v>
      </c>
      <c r="H22" s="79">
        <f t="shared" ca="1" si="5"/>
        <v>4</v>
      </c>
      <c r="I22" s="128">
        <f t="shared" ca="1" si="3"/>
        <v>10</v>
      </c>
      <c r="J22" s="129"/>
    </row>
    <row r="23" spans="1:10" s="103" customFormat="1" ht="16.5">
      <c r="A23" s="340" t="s">
        <v>54</v>
      </c>
      <c r="B23" s="130">
        <v>2</v>
      </c>
      <c r="C23" s="341" t="s">
        <v>37</v>
      </c>
      <c r="D23" s="342">
        <f>IF(C23="Str",'Personal File'!$C$7,IF(C23="Dex",'Personal File'!$C$8,IF(C23="Con",'Personal File'!$C$9,IF(C23="Int",'Personal File'!$C$10,IF(C23="Wis",'Personal File'!$C$11,IF(C23="Cha",'Personal File'!$C$12))))))</f>
        <v>-2</v>
      </c>
      <c r="E23" s="343" t="str">
        <f t="shared" si="4"/>
        <v>Str (-2)</v>
      </c>
      <c r="F23" s="131" t="s">
        <v>64</v>
      </c>
      <c r="G23" s="131">
        <f t="shared" si="1"/>
        <v>0</v>
      </c>
      <c r="H23" s="79">
        <f t="shared" ca="1" si="5"/>
        <v>19</v>
      </c>
      <c r="I23" s="131">
        <f t="shared" ca="1" si="3"/>
        <v>19</v>
      </c>
      <c r="J23" s="132"/>
    </row>
    <row r="24" spans="1:10" s="103" customFormat="1" ht="16.5">
      <c r="A24" s="153" t="s">
        <v>104</v>
      </c>
      <c r="B24" s="146">
        <v>0</v>
      </c>
      <c r="C24" s="154" t="s">
        <v>34</v>
      </c>
      <c r="D24" s="155" t="str">
        <f>IF(C24="Str",'Personal File'!$C$7,IF(C24="Dex",'Personal File'!$C$8,IF(C24="Con",'Personal File'!$C$9,IF(C24="Int",'Personal File'!$C$10,IF(C24="Wis",'Personal File'!$C$11,IF(C24="Cha",'Personal File'!$C$12))))))</f>
        <v>+0</v>
      </c>
      <c r="E24" s="156" t="str">
        <f>CONCATENATE(C24," (",D24,")")</f>
        <v>Int (+0)</v>
      </c>
      <c r="F24" s="150" t="s">
        <v>64</v>
      </c>
      <c r="G24" s="150">
        <f t="shared" si="1"/>
        <v>0</v>
      </c>
      <c r="H24" s="79">
        <f t="shared" ca="1" si="5"/>
        <v>14</v>
      </c>
      <c r="I24" s="150">
        <f t="shared" ca="1" si="3"/>
        <v>14</v>
      </c>
      <c r="J24" s="152"/>
    </row>
    <row r="25" spans="1:10" s="103" customFormat="1" ht="16.5">
      <c r="A25" s="153" t="s">
        <v>103</v>
      </c>
      <c r="B25" s="146">
        <v>0</v>
      </c>
      <c r="C25" s="154" t="s">
        <v>34</v>
      </c>
      <c r="D25" s="155" t="str">
        <f>IF(C25="Str",'Personal File'!$C$7,IF(C25="Dex",'Personal File'!$C$8,IF(C25="Con",'Personal File'!$C$9,IF(C25="Int",'Personal File'!$C$10,IF(C25="Wis",'Personal File'!$C$11,IF(C25="Cha",'Personal File'!$C$12))))))</f>
        <v>+0</v>
      </c>
      <c r="E25" s="156" t="str">
        <f>CONCATENATE(C25," (",D25,")")</f>
        <v>Int (+0)</v>
      </c>
      <c r="F25" s="150" t="s">
        <v>64</v>
      </c>
      <c r="G25" s="150">
        <f t="shared" si="1"/>
        <v>0</v>
      </c>
      <c r="H25" s="79">
        <f t="shared" ca="1" si="5"/>
        <v>1</v>
      </c>
      <c r="I25" s="150">
        <f t="shared" ca="1" si="3"/>
        <v>1</v>
      </c>
      <c r="J25" s="152"/>
    </row>
    <row r="26" spans="1:10" s="103" customFormat="1" ht="16.5">
      <c r="A26" s="349" t="s">
        <v>55</v>
      </c>
      <c r="B26" s="130">
        <v>1</v>
      </c>
      <c r="C26" s="350" t="s">
        <v>35</v>
      </c>
      <c r="D26" s="351">
        <f>IF(C26="Str",'Personal File'!$C$7,IF(C26="Dex",'Personal File'!$C$8,IF(C26="Con",'Personal File'!$C$9,IF(C26="Int",'Personal File'!$C$10,IF(C26="Wis",'Personal File'!$C$11,IF(C26="Cha",'Personal File'!$C$12))))))</f>
        <v>-2</v>
      </c>
      <c r="E26" s="352" t="str">
        <f t="shared" si="4"/>
        <v>Wis (-2)</v>
      </c>
      <c r="F26" s="131" t="s">
        <v>105</v>
      </c>
      <c r="G26" s="131">
        <f t="shared" si="1"/>
        <v>1</v>
      </c>
      <c r="H26" s="79">
        <f t="shared" ca="1" si="5"/>
        <v>2</v>
      </c>
      <c r="I26" s="131">
        <f t="shared" ca="1" si="3"/>
        <v>3</v>
      </c>
      <c r="J26" s="132" t="s">
        <v>164</v>
      </c>
    </row>
    <row r="27" spans="1:10" s="103" customFormat="1" ht="16.5">
      <c r="A27" s="100" t="s">
        <v>20</v>
      </c>
      <c r="B27" s="92">
        <v>0</v>
      </c>
      <c r="C27" s="101" t="s">
        <v>36</v>
      </c>
      <c r="D27" s="102">
        <f>IF(C27="Str",'Personal File'!$C$7,IF(C27="Dex",'Personal File'!$C$8,IF(C27="Con",'Personal File'!$C$9,IF(C27="Int",'Personal File'!$C$10,IF(C27="Wis",'Personal File'!$C$11,IF(C27="Cha",'Personal File'!$C$12))))))</f>
        <v>-1</v>
      </c>
      <c r="E27" s="82" t="str">
        <f t="shared" si="4"/>
        <v>Dex (-1)</v>
      </c>
      <c r="F27" s="97" t="s">
        <v>105</v>
      </c>
      <c r="G27" s="97">
        <f t="shared" si="1"/>
        <v>1</v>
      </c>
      <c r="H27" s="79">
        <f t="shared" ca="1" si="5"/>
        <v>5</v>
      </c>
      <c r="I27" s="97">
        <f t="shared" ca="1" si="3"/>
        <v>6</v>
      </c>
      <c r="J27" s="98"/>
    </row>
    <row r="28" spans="1:10" s="103" customFormat="1" ht="16.5">
      <c r="A28" s="141" t="s">
        <v>56</v>
      </c>
      <c r="B28" s="115">
        <v>0</v>
      </c>
      <c r="C28" s="142" t="s">
        <v>36</v>
      </c>
      <c r="D28" s="143">
        <f>IF(C28="Str",'Personal File'!$C$7,IF(C28="Dex",'Personal File'!$C$8,IF(C28="Con",'Personal File'!$C$9,IF(C28="Int",'Personal File'!$C$10,IF(C28="Wis",'Personal File'!$C$11,IF(C28="Cha",'Personal File'!$C$12))))))</f>
        <v>-1</v>
      </c>
      <c r="E28" s="144" t="str">
        <f t="shared" si="4"/>
        <v>Dex (-1)</v>
      </c>
      <c r="F28" s="119" t="s">
        <v>64</v>
      </c>
      <c r="G28" s="119">
        <f t="shared" si="1"/>
        <v>-1</v>
      </c>
      <c r="H28" s="79">
        <f t="shared" ca="1" si="5"/>
        <v>17</v>
      </c>
      <c r="I28" s="119">
        <f t="shared" ca="1" si="3"/>
        <v>16</v>
      </c>
      <c r="J28" s="120"/>
    </row>
    <row r="29" spans="1:10" ht="16.5">
      <c r="A29" s="104" t="s">
        <v>106</v>
      </c>
      <c r="B29" s="92">
        <v>0</v>
      </c>
      <c r="C29" s="105" t="s">
        <v>32</v>
      </c>
      <c r="D29" s="106" t="str">
        <f>IF(C29="Str",'Personal File'!$C$7,IF(C29="Dex",'Personal File'!$C$8,IF(C29="Con",'Personal File'!$C$9,IF(C29="Int",'Personal File'!$C$10,IF(C29="Wis",'Personal File'!$C$11,IF(C29="Cha",'Personal File'!$C$12))))))</f>
        <v>+4</v>
      </c>
      <c r="E29" s="107" t="str">
        <f t="shared" si="4"/>
        <v>Cha (+4)</v>
      </c>
      <c r="F29" s="97" t="s">
        <v>64</v>
      </c>
      <c r="G29" s="97">
        <f t="shared" si="1"/>
        <v>4</v>
      </c>
      <c r="H29" s="79">
        <f t="shared" ca="1" si="5"/>
        <v>4</v>
      </c>
      <c r="I29" s="97">
        <f t="shared" ca="1" si="3"/>
        <v>8</v>
      </c>
      <c r="J29" s="98"/>
    </row>
    <row r="30" spans="1:10" ht="16.5">
      <c r="A30" s="145" t="s">
        <v>107</v>
      </c>
      <c r="B30" s="146">
        <v>0</v>
      </c>
      <c r="C30" s="147" t="s">
        <v>35</v>
      </c>
      <c r="D30" s="148">
        <f>IF(C30="Str",'Personal File'!$C$7,IF(C30="Dex",'Personal File'!$C$8,IF(C30="Con",'Personal File'!$C$9,IF(C30="Int",'Personal File'!$C$10,IF(C30="Wis",'Personal File'!$C$11,IF(C30="Cha",'Personal File'!$C$12))))))</f>
        <v>-2</v>
      </c>
      <c r="E30" s="149" t="str">
        <f t="shared" ref="E30" si="6">CONCATENATE(C30," (",D30,")")</f>
        <v>Wis (-2)</v>
      </c>
      <c r="F30" s="150" t="s">
        <v>64</v>
      </c>
      <c r="G30" s="151">
        <f t="shared" si="1"/>
        <v>-2</v>
      </c>
      <c r="H30" s="79">
        <f t="shared" ca="1" si="5"/>
        <v>20</v>
      </c>
      <c r="I30" s="151">
        <f t="shared" ca="1" si="3"/>
        <v>18</v>
      </c>
      <c r="J30" s="152"/>
    </row>
    <row r="31" spans="1:10" ht="16.5">
      <c r="A31" s="100" t="s">
        <v>21</v>
      </c>
      <c r="B31" s="92">
        <v>0</v>
      </c>
      <c r="C31" s="101" t="s">
        <v>36</v>
      </c>
      <c r="D31" s="102">
        <f>IF(C31="Str",'Personal File'!$C$7,IF(C31="Dex",'Personal File'!$C$8,IF(C31="Con",'Personal File'!$C$9,IF(C31="Int",'Personal File'!$C$10,IF(C31="Wis",'Personal File'!$C$11,IF(C31="Cha",'Personal File'!$C$12))))))</f>
        <v>-1</v>
      </c>
      <c r="E31" s="82" t="str">
        <f t="shared" si="4"/>
        <v>Dex (-1)</v>
      </c>
      <c r="F31" s="97" t="s">
        <v>64</v>
      </c>
      <c r="G31" s="97">
        <f t="shared" si="1"/>
        <v>-1</v>
      </c>
      <c r="H31" s="79">
        <f t="shared" ca="1" si="5"/>
        <v>17</v>
      </c>
      <c r="I31" s="97">
        <f t="shared" ca="1" si="3"/>
        <v>16</v>
      </c>
      <c r="J31" s="98"/>
    </row>
    <row r="32" spans="1:10" ht="16.5">
      <c r="A32" s="375" t="s">
        <v>22</v>
      </c>
      <c r="B32" s="130">
        <v>1</v>
      </c>
      <c r="C32" s="376" t="s">
        <v>34</v>
      </c>
      <c r="D32" s="377" t="str">
        <f>IF(C32="Str",'Personal File'!$C$7,IF(C32="Dex",'Personal File'!$C$8,IF(C32="Con",'Personal File'!$C$9,IF(C32="Int",'Personal File'!$C$10,IF(C32="Wis",'Personal File'!$C$11,IF(C32="Cha",'Personal File'!$C$12))))))</f>
        <v>+0</v>
      </c>
      <c r="E32" s="378" t="str">
        <f t="shared" si="4"/>
        <v>Int (+0)</v>
      </c>
      <c r="F32" s="131" t="s">
        <v>105</v>
      </c>
      <c r="G32" s="131">
        <f t="shared" si="1"/>
        <v>3</v>
      </c>
      <c r="H32" s="79">
        <f t="shared" ca="1" si="5"/>
        <v>15</v>
      </c>
      <c r="I32" s="131">
        <f t="shared" ca="1" si="3"/>
        <v>18</v>
      </c>
      <c r="J32" s="132"/>
    </row>
    <row r="33" spans="1:10" ht="16.5">
      <c r="A33" s="137" t="s">
        <v>57</v>
      </c>
      <c r="B33" s="92">
        <v>0</v>
      </c>
      <c r="C33" s="138" t="s">
        <v>35</v>
      </c>
      <c r="D33" s="139">
        <f>IF(C33="Str",'Personal File'!$C$7,IF(C33="Dex",'Personal File'!$C$8,IF(C33="Con",'Personal File'!$C$9,IF(C33="Int",'Personal File'!$C$10,IF(C33="Wis",'Personal File'!$C$11,IF(C33="Cha",'Personal File'!$C$12))))))</f>
        <v>-2</v>
      </c>
      <c r="E33" s="140" t="str">
        <f t="shared" si="4"/>
        <v>Wis (-2)</v>
      </c>
      <c r="F33" s="97" t="s">
        <v>64</v>
      </c>
      <c r="G33" s="97">
        <f t="shared" si="1"/>
        <v>-2</v>
      </c>
      <c r="H33" s="79">
        <f t="shared" ca="1" si="5"/>
        <v>20</v>
      </c>
      <c r="I33" s="97">
        <f t="shared" ca="1" si="3"/>
        <v>18</v>
      </c>
      <c r="J33" s="98"/>
    </row>
    <row r="34" spans="1:10" ht="16.5">
      <c r="A34" s="141" t="s">
        <v>89</v>
      </c>
      <c r="B34" s="115">
        <v>0</v>
      </c>
      <c r="C34" s="142" t="s">
        <v>36</v>
      </c>
      <c r="D34" s="143">
        <f>IF(C34="Str",'Personal File'!$C$7,IF(C34="Dex",'Personal File'!$C$8,IF(C34="Con",'Personal File'!$C$9,IF(C34="Int",'Personal File'!$C$10,IF(C34="Wis",'Personal File'!$C$11,IF(C34="Cha",'Personal File'!$C$12))))))</f>
        <v>-1</v>
      </c>
      <c r="E34" s="144" t="str">
        <f t="shared" si="4"/>
        <v>Dex (-1)</v>
      </c>
      <c r="F34" s="150" t="s">
        <v>64</v>
      </c>
      <c r="G34" s="119">
        <f t="shared" si="1"/>
        <v>-1</v>
      </c>
      <c r="H34" s="79">
        <f t="shared" ca="1" si="5"/>
        <v>5</v>
      </c>
      <c r="I34" s="119">
        <f t="shared" ca="1" si="3"/>
        <v>4</v>
      </c>
      <c r="J34" s="120"/>
    </row>
    <row r="35" spans="1:10" ht="16.5">
      <c r="A35" s="153" t="s">
        <v>88</v>
      </c>
      <c r="B35" s="146">
        <v>0</v>
      </c>
      <c r="C35" s="154" t="s">
        <v>34</v>
      </c>
      <c r="D35" s="155" t="str">
        <f>IF(C35="Str",'Personal File'!$C$7,IF(C35="Dex",'Personal File'!$C$8,IF(C35="Con",'Personal File'!$C$9,IF(C35="Int",'Personal File'!$C$10,IF(C35="Wis",'Personal File'!$C$11,IF(C35="Cha",'Personal File'!$C$12))))))</f>
        <v>+0</v>
      </c>
      <c r="E35" s="156" t="str">
        <f t="shared" si="4"/>
        <v>Int (+0)</v>
      </c>
      <c r="F35" s="150" t="s">
        <v>64</v>
      </c>
      <c r="G35" s="119">
        <f t="shared" si="1"/>
        <v>0</v>
      </c>
      <c r="H35" s="79">
        <f t="shared" ca="1" si="5"/>
        <v>4</v>
      </c>
      <c r="I35" s="119">
        <f t="shared" ca="1" si="3"/>
        <v>4</v>
      </c>
      <c r="J35" s="157"/>
    </row>
    <row r="36" spans="1:10" ht="16.5">
      <c r="A36" s="153" t="s">
        <v>58</v>
      </c>
      <c r="B36" s="146">
        <v>0</v>
      </c>
      <c r="C36" s="154" t="s">
        <v>34</v>
      </c>
      <c r="D36" s="155" t="str">
        <f>IF(C36="Str",'Personal File'!$C$7,IF(C36="Dex",'Personal File'!$C$8,IF(C36="Con",'Personal File'!$C$9,IF(C36="Int",'Personal File'!$C$10,IF(C36="Wis",'Personal File'!$C$11,IF(C36="Cha",'Personal File'!$C$12))))))</f>
        <v>+0</v>
      </c>
      <c r="E36" s="156" t="str">
        <f t="shared" si="4"/>
        <v>Int (+0)</v>
      </c>
      <c r="F36" s="150" t="s">
        <v>64</v>
      </c>
      <c r="G36" s="150">
        <f t="shared" si="1"/>
        <v>0</v>
      </c>
      <c r="H36" s="79">
        <f t="shared" ca="1" si="5"/>
        <v>2</v>
      </c>
      <c r="I36" s="150">
        <f t="shared" ca="1" si="3"/>
        <v>2</v>
      </c>
      <c r="J36" s="157"/>
    </row>
    <row r="37" spans="1:10" ht="16.5">
      <c r="A37" s="349" t="s">
        <v>59</v>
      </c>
      <c r="B37" s="130">
        <v>2</v>
      </c>
      <c r="C37" s="350" t="s">
        <v>35</v>
      </c>
      <c r="D37" s="351">
        <f>IF(C37="Str",'Personal File'!$C$7,IF(C37="Dex",'Personal File'!$C$8,IF(C37="Con",'Personal File'!$C$9,IF(C37="Int",'Personal File'!$C$10,IF(C37="Wis",'Personal File'!$C$11,IF(C37="Cha",'Personal File'!$C$12))))))</f>
        <v>-2</v>
      </c>
      <c r="E37" s="352" t="str">
        <f t="shared" si="4"/>
        <v>Wis (-2)</v>
      </c>
      <c r="F37" s="131" t="s">
        <v>105</v>
      </c>
      <c r="G37" s="131">
        <f t="shared" si="1"/>
        <v>2</v>
      </c>
      <c r="H37" s="79">
        <f t="shared" ca="1" si="5"/>
        <v>11</v>
      </c>
      <c r="I37" s="131">
        <f t="shared" ca="1" si="3"/>
        <v>13</v>
      </c>
      <c r="J37" s="132" t="s">
        <v>164</v>
      </c>
    </row>
    <row r="38" spans="1:10" ht="16.5">
      <c r="A38" s="349" t="s">
        <v>90</v>
      </c>
      <c r="B38" s="130">
        <v>2</v>
      </c>
      <c r="C38" s="350" t="s">
        <v>35</v>
      </c>
      <c r="D38" s="351">
        <f>IF(C38="Str",'Personal File'!$C$7,IF(C38="Dex",'Personal File'!$C$8,IF(C38="Con",'Personal File'!$C$9,IF(C38="Int",'Personal File'!$C$10,IF(C38="Wis",'Personal File'!$C$11,IF(C38="Cha",'Personal File'!$C$12))))))</f>
        <v>-2</v>
      </c>
      <c r="E38" s="352" t="str">
        <f t="shared" si="4"/>
        <v>Wis (-2)</v>
      </c>
      <c r="F38" s="131" t="s">
        <v>148</v>
      </c>
      <c r="G38" s="131">
        <f t="shared" si="1"/>
        <v>3</v>
      </c>
      <c r="H38" s="79">
        <f t="shared" ca="1" si="5"/>
        <v>2</v>
      </c>
      <c r="I38" s="131">
        <f t="shared" ca="1" si="3"/>
        <v>5</v>
      </c>
      <c r="J38" s="132"/>
    </row>
    <row r="39" spans="1:10" ht="16.5">
      <c r="A39" s="109" t="s">
        <v>23</v>
      </c>
      <c r="B39" s="92">
        <v>0</v>
      </c>
      <c r="C39" s="110" t="s">
        <v>37</v>
      </c>
      <c r="D39" s="111">
        <f>IF(C39="Str",'Personal File'!$C$7,IF(C39="Dex",'Personal File'!$C$8,IF(C39="Con",'Personal File'!$C$9,IF(C39="Int",'Personal File'!$C$10,IF(C39="Wis",'Personal File'!$C$11,IF(C39="Cha",'Personal File'!$C$12))))))</f>
        <v>-2</v>
      </c>
      <c r="E39" s="112" t="str">
        <f t="shared" si="4"/>
        <v>Str (-2)</v>
      </c>
      <c r="F39" s="97" t="s">
        <v>64</v>
      </c>
      <c r="G39" s="97">
        <f t="shared" si="1"/>
        <v>-2</v>
      </c>
      <c r="H39" s="79">
        <f t="shared" ca="1" si="5"/>
        <v>6</v>
      </c>
      <c r="I39" s="97">
        <f t="shared" ca="1" si="3"/>
        <v>4</v>
      </c>
      <c r="J39" s="122"/>
    </row>
    <row r="40" spans="1:10" ht="16.5">
      <c r="A40" s="158" t="s">
        <v>60</v>
      </c>
      <c r="B40" s="159">
        <v>0</v>
      </c>
      <c r="C40" s="160" t="s">
        <v>36</v>
      </c>
      <c r="D40" s="161">
        <f>IF(C40="Str",'Personal File'!$C$7,IF(C40="Dex",'Personal File'!$C$8,IF(C40="Con",'Personal File'!$C$9,IF(C40="Int",'Personal File'!$C$10,IF(C40="Wis",'Personal File'!$C$11,IF(C40="Cha",'Personal File'!$C$12))))))</f>
        <v>-1</v>
      </c>
      <c r="E40" s="162" t="str">
        <f t="shared" si="4"/>
        <v>Dex (-1)</v>
      </c>
      <c r="F40" s="119" t="s">
        <v>64</v>
      </c>
      <c r="G40" s="119">
        <f t="shared" si="1"/>
        <v>-1</v>
      </c>
      <c r="H40" s="79">
        <f t="shared" ca="1" si="5"/>
        <v>14</v>
      </c>
      <c r="I40" s="119">
        <f t="shared" ca="1" si="3"/>
        <v>13</v>
      </c>
      <c r="J40" s="163"/>
    </row>
    <row r="41" spans="1:10" ht="16.5">
      <c r="A41" s="164" t="s">
        <v>61</v>
      </c>
      <c r="B41" s="115">
        <v>0</v>
      </c>
      <c r="C41" s="165" t="s">
        <v>32</v>
      </c>
      <c r="D41" s="166" t="str">
        <f>IF(C41="Str",'Personal File'!$C$7,IF(C41="Dex",'Personal File'!$C$8,IF(C41="Con",'Personal File'!$C$9,IF(C41="Int",'Personal File'!$C$10,IF(C41="Wis",'Personal File'!$C$11,IF(C41="Cha",'Personal File'!$C$12))))))</f>
        <v>+4</v>
      </c>
      <c r="E41" s="167" t="str">
        <f t="shared" si="4"/>
        <v>Cha (+4)</v>
      </c>
      <c r="F41" s="119" t="s">
        <v>64</v>
      </c>
      <c r="G41" s="119">
        <f t="shared" si="1"/>
        <v>4</v>
      </c>
      <c r="H41" s="79">
        <f t="shared" ca="1" si="5"/>
        <v>18</v>
      </c>
      <c r="I41" s="119">
        <f t="shared" ca="1" si="3"/>
        <v>22</v>
      </c>
      <c r="J41" s="120"/>
    </row>
    <row r="42" spans="1:10" ht="17.25" thickBot="1">
      <c r="A42" s="168" t="s">
        <v>62</v>
      </c>
      <c r="B42" s="169">
        <v>0</v>
      </c>
      <c r="C42" s="170" t="s">
        <v>36</v>
      </c>
      <c r="D42" s="171">
        <f>IF(C42="Str",'Personal File'!$C$7,IF(C42="Dex",'Personal File'!$C$8,IF(C42="Con",'Personal File'!$C$9,IF(C42="Int",'Personal File'!$C$10,IF(C42="Wis",'Personal File'!$C$11,IF(C42="Cha",'Personal File'!$C$12))))))</f>
        <v>-1</v>
      </c>
      <c r="E42" s="172" t="str">
        <f t="shared" si="4"/>
        <v>Dex (-1)</v>
      </c>
      <c r="F42" s="173" t="s">
        <v>64</v>
      </c>
      <c r="G42" s="173">
        <f t="shared" si="1"/>
        <v>-1</v>
      </c>
      <c r="H42" s="174">
        <f t="shared" ca="1" si="5"/>
        <v>10</v>
      </c>
      <c r="I42" s="173">
        <f t="shared" ca="1" si="3"/>
        <v>9</v>
      </c>
      <c r="J42" s="175"/>
    </row>
    <row r="43" spans="1:10" ht="16.5" thickTop="1">
      <c r="B43" s="176">
        <f>SUM(B6:B42)</f>
        <v>14</v>
      </c>
      <c r="E43" s="176">
        <f>SUM(E44:E54)</f>
        <v>14</v>
      </c>
      <c r="F43" s="177" t="s">
        <v>69</v>
      </c>
    </row>
    <row r="44" spans="1:10">
      <c r="B44" s="176"/>
      <c r="E44" s="176">
        <v>4</v>
      </c>
      <c r="F44" s="179" t="s">
        <v>126</v>
      </c>
    </row>
    <row r="45" spans="1:10">
      <c r="E45" s="176">
        <v>1</v>
      </c>
      <c r="F45" s="179" t="s">
        <v>137</v>
      </c>
    </row>
    <row r="46" spans="1:10">
      <c r="E46" s="176">
        <v>1</v>
      </c>
      <c r="F46" s="179" t="s">
        <v>138</v>
      </c>
    </row>
    <row r="47" spans="1:10">
      <c r="E47" s="176">
        <v>1</v>
      </c>
      <c r="F47" s="179" t="s">
        <v>139</v>
      </c>
    </row>
    <row r="48" spans="1:10">
      <c r="E48" s="176" t="s">
        <v>146</v>
      </c>
      <c r="F48" s="179" t="s">
        <v>140</v>
      </c>
    </row>
    <row r="49" spans="5:6">
      <c r="E49" s="176" t="s">
        <v>146</v>
      </c>
      <c r="F49" s="179" t="s">
        <v>141</v>
      </c>
    </row>
    <row r="50" spans="5:6">
      <c r="E50" s="176" t="s">
        <v>146</v>
      </c>
      <c r="F50" s="179" t="s">
        <v>142</v>
      </c>
    </row>
    <row r="51" spans="5:6">
      <c r="E51" s="176" t="s">
        <v>146</v>
      </c>
      <c r="F51" s="179" t="s">
        <v>143</v>
      </c>
    </row>
    <row r="52" spans="5:6">
      <c r="E52" s="176" t="s">
        <v>146</v>
      </c>
      <c r="F52" s="179" t="s">
        <v>144</v>
      </c>
    </row>
    <row r="53" spans="5:6">
      <c r="E53" s="176" t="s">
        <v>146</v>
      </c>
      <c r="F53" s="179" t="s">
        <v>145</v>
      </c>
    </row>
    <row r="54" spans="5:6">
      <c r="E54" s="176">
        <f>3+'Personal File'!E3</f>
        <v>7</v>
      </c>
      <c r="F54" s="179" t="s">
        <v>147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8.625" defaultRowHeight="16.5"/>
  <cols>
    <col min="1" max="1" width="33.5" style="181" bestFit="1" customWidth="1"/>
    <col min="2" max="2" width="1.875" style="182" customWidth="1"/>
    <col min="3" max="3" width="21.5" style="180" bestFit="1" customWidth="1"/>
    <col min="4" max="4" width="8.625" style="184"/>
    <col min="5" max="16384" width="8.625" style="180"/>
  </cols>
  <sheetData>
    <row r="1" spans="1:3" ht="24.75" thickTop="1" thickBot="1">
      <c r="A1" s="183" t="s">
        <v>98</v>
      </c>
      <c r="B1" s="180"/>
      <c r="C1" s="183" t="s">
        <v>93</v>
      </c>
    </row>
    <row r="2" spans="1:3">
      <c r="A2" s="185" t="s">
        <v>128</v>
      </c>
      <c r="B2" s="180"/>
      <c r="C2" s="15" t="s">
        <v>125</v>
      </c>
    </row>
    <row r="3" spans="1:3">
      <c r="A3" s="185" t="s">
        <v>150</v>
      </c>
      <c r="B3" s="180"/>
      <c r="C3" s="15" t="s">
        <v>161</v>
      </c>
    </row>
    <row r="4" spans="1:3" ht="17.25" thickBot="1">
      <c r="A4" s="348" t="s">
        <v>169</v>
      </c>
      <c r="B4" s="180"/>
      <c r="C4" s="15" t="s">
        <v>149</v>
      </c>
    </row>
    <row r="5" spans="1:3" ht="18" thickTop="1" thickBot="1">
      <c r="B5" s="180"/>
      <c r="C5" s="15" t="s">
        <v>173</v>
      </c>
    </row>
    <row r="6" spans="1:3" ht="24.75" thickTop="1" thickBot="1">
      <c r="A6" s="8" t="s">
        <v>95</v>
      </c>
      <c r="B6" s="180"/>
      <c r="C6" s="15" t="s">
        <v>174</v>
      </c>
    </row>
    <row r="7" spans="1:3">
      <c r="A7" s="186" t="s">
        <v>96</v>
      </c>
      <c r="B7" s="180"/>
      <c r="C7" s="15" t="s">
        <v>118</v>
      </c>
    </row>
    <row r="8" spans="1:3">
      <c r="A8" s="15" t="s">
        <v>112</v>
      </c>
      <c r="B8" s="180"/>
      <c r="C8" s="15" t="s">
        <v>122</v>
      </c>
    </row>
    <row r="9" spans="1:3" ht="17.25" thickBot="1">
      <c r="A9" s="188" t="s">
        <v>120</v>
      </c>
      <c r="B9" s="180"/>
      <c r="C9" s="15" t="s">
        <v>163</v>
      </c>
    </row>
    <row r="10" spans="1:3" ht="17.25" thickTop="1">
      <c r="B10" s="180"/>
      <c r="C10" s="15" t="s">
        <v>124</v>
      </c>
    </row>
    <row r="11" spans="1:3" ht="17.25" thickBot="1">
      <c r="B11" s="180"/>
      <c r="C11" s="339" t="s">
        <v>123</v>
      </c>
    </row>
    <row r="12" spans="1:3" ht="18" thickTop="1" thickBot="1">
      <c r="B12" s="180"/>
    </row>
    <row r="13" spans="1:3" ht="24.75" thickTop="1" thickBot="1">
      <c r="C13" s="9" t="s">
        <v>79</v>
      </c>
    </row>
    <row r="14" spans="1:3">
      <c r="C14" s="15" t="s">
        <v>156</v>
      </c>
    </row>
    <row r="15" spans="1:3" ht="17.25" thickBot="1">
      <c r="C15" s="187" t="s">
        <v>162</v>
      </c>
    </row>
    <row r="16"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showGridLines="0" workbookViewId="0"/>
  </sheetViews>
  <sheetFormatPr defaultColWidth="13" defaultRowHeight="15.75"/>
  <cols>
    <col min="1" max="1" width="26.875" style="190" bestFit="1" customWidth="1"/>
    <col min="2" max="2" width="8.625" style="190" customWidth="1"/>
    <col min="3" max="3" width="8.875" style="190" bestFit="1" customWidth="1"/>
    <col min="4" max="4" width="8.25" style="190" customWidth="1"/>
    <col min="5" max="5" width="8.375" style="190" customWidth="1"/>
    <col min="6" max="6" width="8.375" style="190" bestFit="1" customWidth="1"/>
    <col min="7" max="9" width="5.625" style="190" customWidth="1"/>
    <col min="10" max="10" width="6.25" style="190" bestFit="1" customWidth="1"/>
    <col min="11" max="11" width="26.625" style="190" customWidth="1"/>
    <col min="12" max="12" width="2.25" style="190" customWidth="1"/>
    <col min="13" max="13" width="7.375" style="21" bestFit="1" customWidth="1"/>
    <col min="14" max="16384" width="13" style="21"/>
  </cols>
  <sheetData>
    <row r="1" spans="1:13" ht="24" thickBot="1">
      <c r="A1" s="189" t="s">
        <v>24</v>
      </c>
      <c r="B1" s="189"/>
      <c r="C1" s="189"/>
      <c r="D1" s="189"/>
      <c r="E1" s="189"/>
      <c r="F1" s="189"/>
      <c r="G1" s="189"/>
      <c r="H1" s="189"/>
      <c r="I1" s="189"/>
      <c r="J1" s="189"/>
      <c r="K1" s="189"/>
      <c r="M1" s="189"/>
    </row>
    <row r="2" spans="1:13" ht="17.25" thickTop="1" thickBot="1">
      <c r="A2" s="191" t="s">
        <v>5</v>
      </c>
      <c r="B2" s="192" t="s">
        <v>6</v>
      </c>
      <c r="C2" s="192" t="s">
        <v>27</v>
      </c>
      <c r="D2" s="192" t="s">
        <v>28</v>
      </c>
      <c r="E2" s="193" t="s">
        <v>70</v>
      </c>
      <c r="F2" s="192" t="s">
        <v>25</v>
      </c>
      <c r="G2" s="192" t="s">
        <v>29</v>
      </c>
      <c r="H2" s="194" t="s">
        <v>97</v>
      </c>
      <c r="I2" s="195" t="s">
        <v>99</v>
      </c>
      <c r="J2" s="194" t="s">
        <v>85</v>
      </c>
      <c r="K2" s="196" t="s">
        <v>83</v>
      </c>
      <c r="M2" s="197" t="s">
        <v>111</v>
      </c>
    </row>
    <row r="3" spans="1:13">
      <c r="A3" s="355" t="s">
        <v>157</v>
      </c>
      <c r="B3" s="356" t="s">
        <v>179</v>
      </c>
      <c r="C3" s="357" t="s">
        <v>131</v>
      </c>
      <c r="D3" s="358" t="s">
        <v>64</v>
      </c>
      <c r="E3" s="358" t="s">
        <v>129</v>
      </c>
      <c r="F3" s="359" t="s">
        <v>130</v>
      </c>
      <c r="G3" s="360">
        <v>0.5</v>
      </c>
      <c r="H3" s="361" t="str">
        <f>CONCATENATE('Personal File'!$B$5+'Personal File'!$C$7+D3+1)</f>
        <v>2</v>
      </c>
      <c r="I3" s="362">
        <f t="shared" ref="I3:I4" ca="1" si="0">RANDBETWEEN(1,20)</f>
        <v>11</v>
      </c>
      <c r="J3" s="379">
        <f t="shared" ref="J3:J4" ca="1" si="1">I3+H3</f>
        <v>13</v>
      </c>
      <c r="K3" s="382" t="s">
        <v>170</v>
      </c>
      <c r="L3" s="314"/>
      <c r="M3" s="363">
        <v>2000</v>
      </c>
    </row>
    <row r="4" spans="1:13" ht="16.5" thickBot="1">
      <c r="A4" s="364" t="s">
        <v>151</v>
      </c>
      <c r="B4" s="365" t="s">
        <v>158</v>
      </c>
      <c r="C4" s="366">
        <v>-1</v>
      </c>
      <c r="D4" s="367" t="s">
        <v>64</v>
      </c>
      <c r="E4" s="367" t="s">
        <v>152</v>
      </c>
      <c r="F4" s="368" t="s">
        <v>153</v>
      </c>
      <c r="G4" s="369">
        <v>0</v>
      </c>
      <c r="H4" s="10" t="str">
        <f>CONCATENATE('Personal File'!$B$5+'Personal File'!$C$7+D4)</f>
        <v>1</v>
      </c>
      <c r="I4" s="11">
        <f t="shared" ca="1" si="0"/>
        <v>2</v>
      </c>
      <c r="J4" s="380">
        <f t="shared" ca="1" si="1"/>
        <v>3</v>
      </c>
      <c r="K4" s="12"/>
      <c r="M4" s="325"/>
    </row>
    <row r="5" spans="1:13" ht="6" customHeight="1" thickTop="1" thickBot="1">
      <c r="M5" s="190"/>
    </row>
    <row r="6" spans="1:13" ht="17.25" thickTop="1" thickBot="1">
      <c r="A6" s="191" t="s">
        <v>8</v>
      </c>
      <c r="B6" s="192" t="s">
        <v>9</v>
      </c>
      <c r="C6" s="192" t="s">
        <v>27</v>
      </c>
      <c r="D6" s="192" t="s">
        <v>28</v>
      </c>
      <c r="E6" s="193" t="s">
        <v>70</v>
      </c>
      <c r="F6" s="192" t="s">
        <v>10</v>
      </c>
      <c r="G6" s="192" t="s">
        <v>29</v>
      </c>
      <c r="H6" s="194" t="s">
        <v>97</v>
      </c>
      <c r="I6" s="195" t="s">
        <v>99</v>
      </c>
      <c r="J6" s="194" t="s">
        <v>85</v>
      </c>
      <c r="K6" s="196" t="s">
        <v>83</v>
      </c>
      <c r="M6" s="197" t="s">
        <v>111</v>
      </c>
    </row>
    <row r="7" spans="1:13">
      <c r="A7" s="198" t="s">
        <v>165</v>
      </c>
      <c r="B7" s="199" t="s">
        <v>166</v>
      </c>
      <c r="C7" s="201" t="s">
        <v>64</v>
      </c>
      <c r="D7" s="200" t="s">
        <v>64</v>
      </c>
      <c r="E7" s="205" t="s">
        <v>167</v>
      </c>
      <c r="F7" s="206" t="s">
        <v>168</v>
      </c>
      <c r="G7" s="247">
        <v>1</v>
      </c>
      <c r="H7" s="201" t="str">
        <f>CONCATENATE('Personal File'!$B$5+'Personal File'!$C$8+D7)</f>
        <v>2</v>
      </c>
      <c r="I7" s="202">
        <f t="shared" ref="I7:I9" ca="1" si="2">RANDBETWEEN(1,20)</f>
        <v>2</v>
      </c>
      <c r="J7" s="381">
        <f t="shared" ref="J7:J9" ca="1" si="3">I7+H7</f>
        <v>4</v>
      </c>
      <c r="K7" s="203"/>
      <c r="M7" s="242">
        <v>0</v>
      </c>
    </row>
    <row r="8" spans="1:13">
      <c r="A8" s="204" t="s">
        <v>178</v>
      </c>
      <c r="B8" s="205" t="s">
        <v>177</v>
      </c>
      <c r="C8" s="201">
        <v>0</v>
      </c>
      <c r="D8" s="200">
        <v>0</v>
      </c>
      <c r="E8" s="205" t="s">
        <v>152</v>
      </c>
      <c r="F8" s="206" t="s">
        <v>168</v>
      </c>
      <c r="G8" s="247">
        <v>0</v>
      </c>
      <c r="H8" s="329" t="str">
        <f>CONCATENATE('Personal File'!$B$5+'Personal File'!$C$8+D8)</f>
        <v>2</v>
      </c>
      <c r="I8" s="330">
        <f t="shared" ca="1" si="2"/>
        <v>8</v>
      </c>
      <c r="J8" s="329">
        <f t="shared" ca="1" si="3"/>
        <v>10</v>
      </c>
      <c r="K8" s="207" t="s">
        <v>175</v>
      </c>
      <c r="M8" s="388">
        <v>0</v>
      </c>
    </row>
    <row r="9" spans="1:13" ht="16.5" thickBot="1">
      <c r="A9" s="370" t="s">
        <v>159</v>
      </c>
      <c r="B9" s="13" t="s">
        <v>136</v>
      </c>
      <c r="C9" s="16" t="s">
        <v>136</v>
      </c>
      <c r="D9" s="13">
        <v>0</v>
      </c>
      <c r="E9" s="13" t="s">
        <v>136</v>
      </c>
      <c r="F9" s="13" t="s">
        <v>136</v>
      </c>
      <c r="G9" s="14" t="s">
        <v>136</v>
      </c>
      <c r="H9" s="208" t="str">
        <f>CONCATENATE('Personal File'!$B$5+'Personal File'!$C$8+D9)</f>
        <v>2</v>
      </c>
      <c r="I9" s="11">
        <f t="shared" ca="1" si="2"/>
        <v>13</v>
      </c>
      <c r="J9" s="208">
        <f t="shared" ca="1" si="3"/>
        <v>15</v>
      </c>
      <c r="K9" s="209"/>
      <c r="M9" s="325"/>
    </row>
    <row r="10" spans="1:13" ht="6" customHeight="1" thickTop="1" thickBot="1">
      <c r="D10" s="210"/>
      <c r="E10" s="210"/>
      <c r="G10" s="211"/>
      <c r="H10" s="211"/>
      <c r="I10" s="211"/>
      <c r="J10" s="211"/>
      <c r="M10" s="211"/>
    </row>
    <row r="11" spans="1:13" ht="17.25" thickTop="1" thickBot="1">
      <c r="A11" s="191" t="s">
        <v>74</v>
      </c>
      <c r="B11" s="192" t="s">
        <v>18</v>
      </c>
      <c r="C11" s="192" t="s">
        <v>36</v>
      </c>
      <c r="D11" s="192" t="s">
        <v>85</v>
      </c>
      <c r="E11" s="192" t="s">
        <v>86</v>
      </c>
      <c r="F11" s="192" t="s">
        <v>87</v>
      </c>
      <c r="G11" s="192" t="s">
        <v>29</v>
      </c>
      <c r="H11" s="212" t="s">
        <v>83</v>
      </c>
      <c r="I11" s="213"/>
      <c r="J11" s="213"/>
      <c r="K11" s="214"/>
      <c r="M11" s="197" t="s">
        <v>111</v>
      </c>
    </row>
    <row r="12" spans="1:13">
      <c r="A12" s="215" t="s">
        <v>155</v>
      </c>
      <c r="B12" s="216">
        <v>1</v>
      </c>
      <c r="C12" s="216" t="s">
        <v>136</v>
      </c>
      <c r="D12" s="216" t="s">
        <v>136</v>
      </c>
      <c r="E12" s="217">
        <v>0</v>
      </c>
      <c r="F12" s="216" t="s">
        <v>136</v>
      </c>
      <c r="G12" s="218">
        <v>0.25</v>
      </c>
      <c r="H12" s="219" t="s">
        <v>135</v>
      </c>
      <c r="I12" s="220"/>
      <c r="J12" s="220"/>
      <c r="K12" s="221"/>
      <c r="M12" s="222">
        <v>8000</v>
      </c>
    </row>
    <row r="13" spans="1:13" ht="16.5" thickBot="1">
      <c r="A13" s="223"/>
      <c r="B13" s="224"/>
      <c r="C13" s="225"/>
      <c r="D13" s="224"/>
      <c r="E13" s="226"/>
      <c r="F13" s="224"/>
      <c r="G13" s="227"/>
      <c r="H13" s="228"/>
      <c r="I13" s="229"/>
      <c r="J13" s="229"/>
      <c r="K13" s="230"/>
      <c r="M13" s="231"/>
    </row>
    <row r="14" spans="1:13" ht="6.75" customHeight="1" thickTop="1" thickBot="1">
      <c r="M14" s="190"/>
    </row>
    <row r="15" spans="1:13" ht="17.25" thickTop="1" thickBot="1">
      <c r="A15" s="232"/>
      <c r="B15" s="211"/>
      <c r="C15" s="233" t="s">
        <v>75</v>
      </c>
      <c r="D15" s="213"/>
      <c r="E15" s="234"/>
      <c r="F15" s="212" t="s">
        <v>7</v>
      </c>
      <c r="G15" s="192" t="s">
        <v>29</v>
      </c>
      <c r="H15" s="194" t="s">
        <v>97</v>
      </c>
      <c r="I15" s="212" t="s">
        <v>83</v>
      </c>
      <c r="J15" s="213"/>
      <c r="K15" s="214"/>
      <c r="M15" s="197" t="s">
        <v>111</v>
      </c>
    </row>
    <row r="16" spans="1:13">
      <c r="A16" s="232"/>
      <c r="B16" s="211"/>
      <c r="C16" s="235" t="s">
        <v>172</v>
      </c>
      <c r="D16" s="236"/>
      <c r="E16" s="237"/>
      <c r="F16" s="384">
        <v>32</v>
      </c>
      <c r="G16" s="238">
        <f t="shared" ref="G16" si="4">(F16*3)/20</f>
        <v>4.8</v>
      </c>
      <c r="H16" s="385" t="s">
        <v>64</v>
      </c>
      <c r="I16" s="239"/>
      <c r="J16" s="240"/>
      <c r="K16" s="241"/>
      <c r="M16" s="242"/>
    </row>
    <row r="17" spans="1:13">
      <c r="A17" s="232"/>
      <c r="B17" s="211"/>
      <c r="C17" s="243"/>
      <c r="D17" s="244"/>
      <c r="E17" s="245"/>
      <c r="F17" s="246"/>
      <c r="G17" s="247"/>
      <c r="H17" s="386"/>
      <c r="I17" s="248"/>
      <c r="J17" s="249"/>
      <c r="K17" s="250"/>
      <c r="M17" s="251"/>
    </row>
    <row r="18" spans="1:13">
      <c r="A18" s="232"/>
      <c r="B18" s="211"/>
      <c r="C18" s="252"/>
      <c r="D18" s="253"/>
      <c r="E18" s="254"/>
      <c r="F18" s="255"/>
      <c r="G18" s="247"/>
      <c r="H18" s="386"/>
      <c r="I18" s="256"/>
      <c r="J18" s="257"/>
      <c r="K18" s="258"/>
      <c r="M18" s="251"/>
    </row>
    <row r="19" spans="1:13" ht="16.5" thickBot="1">
      <c r="C19" s="259"/>
      <c r="D19" s="260"/>
      <c r="E19" s="261"/>
      <c r="F19" s="262"/>
      <c r="G19" s="227"/>
      <c r="H19" s="387"/>
      <c r="I19" s="263"/>
      <c r="J19" s="264"/>
      <c r="K19" s="265"/>
      <c r="M19" s="231"/>
    </row>
    <row r="20" spans="1:13" ht="17.25" thickTop="1" thickBot="1">
      <c r="M20" s="190"/>
    </row>
    <row r="21" spans="1:13" ht="17.25" thickTop="1" thickBot="1">
      <c r="C21" s="233" t="s">
        <v>108</v>
      </c>
      <c r="D21" s="213"/>
      <c r="E21" s="213"/>
      <c r="F21" s="213"/>
      <c r="G21" s="266" t="s">
        <v>7</v>
      </c>
      <c r="H21" s="266" t="s">
        <v>4</v>
      </c>
      <c r="I21" s="266" t="s">
        <v>109</v>
      </c>
      <c r="J21" s="212" t="s">
        <v>83</v>
      </c>
      <c r="K21" s="214"/>
      <c r="M21" s="197" t="s">
        <v>111</v>
      </c>
    </row>
    <row r="22" spans="1:13">
      <c r="C22" s="267"/>
      <c r="D22" s="268"/>
      <c r="E22" s="268"/>
      <c r="F22" s="268"/>
      <c r="G22" s="269"/>
      <c r="H22" s="269"/>
      <c r="I22" s="269"/>
      <c r="J22" s="239"/>
      <c r="K22" s="270"/>
      <c r="M22" s="271"/>
    </row>
    <row r="23" spans="1:13">
      <c r="C23" s="272"/>
      <c r="D23" s="273"/>
      <c r="E23" s="273"/>
      <c r="F23" s="273"/>
      <c r="G23" s="274"/>
      <c r="H23" s="274"/>
      <c r="I23" s="274"/>
      <c r="J23" s="256"/>
      <c r="K23" s="275"/>
      <c r="M23" s="276"/>
    </row>
    <row r="24" spans="1:13">
      <c r="C24" s="277"/>
      <c r="D24" s="278"/>
      <c r="E24" s="278"/>
      <c r="F24" s="278"/>
      <c r="G24" s="279"/>
      <c r="H24" s="279"/>
      <c r="I24" s="279"/>
      <c r="J24" s="280"/>
      <c r="K24" s="281"/>
      <c r="M24" s="282"/>
    </row>
    <row r="25" spans="1:13" ht="16.5" thickBot="1">
      <c r="C25" s="283"/>
      <c r="D25" s="260"/>
      <c r="E25" s="260"/>
      <c r="F25" s="260"/>
      <c r="G25" s="284"/>
      <c r="H25" s="284"/>
      <c r="I25" s="284"/>
      <c r="J25" s="263"/>
      <c r="K25" s="230"/>
      <c r="M25" s="285"/>
    </row>
    <row r="26" spans="1:13" ht="16.5" thickTop="1">
      <c r="M26" s="190"/>
    </row>
    <row r="27" spans="1:13">
      <c r="C27" s="286"/>
      <c r="K27" s="68" t="s">
        <v>113</v>
      </c>
      <c r="L27" s="286"/>
      <c r="M27" s="331">
        <f>SUM(M3:M25)</f>
        <v>10000</v>
      </c>
    </row>
    <row r="28" spans="1:13">
      <c r="M28" s="190"/>
    </row>
    <row r="29" spans="1:13">
      <c r="M29" s="190"/>
    </row>
    <row r="30" spans="1:13">
      <c r="M30" s="190"/>
    </row>
    <row r="31" spans="1:13">
      <c r="M31" s="190"/>
    </row>
    <row r="32" spans="1:13">
      <c r="M32" s="190"/>
    </row>
    <row r="33" spans="13:13">
      <c r="M33" s="190"/>
    </row>
    <row r="34" spans="13:13">
      <c r="M34" s="190"/>
    </row>
  </sheetData>
  <phoneticPr fontId="0" type="noConversion"/>
  <conditionalFormatting sqref="B13">
    <cfRule type="cellIs" dxfId="10" priority="17" operator="equal">
      <formula>2</formula>
    </cfRule>
  </conditionalFormatting>
  <conditionalFormatting sqref="I4">
    <cfRule type="cellIs" dxfId="9" priority="13" operator="equal">
      <formula>20</formula>
    </cfRule>
    <cfRule type="cellIs" dxfId="8" priority="14" operator="equal">
      <formula>1</formula>
    </cfRule>
  </conditionalFormatting>
  <conditionalFormatting sqref="I9">
    <cfRule type="cellIs" dxfId="7" priority="11" operator="equal">
      <formula>20</formula>
    </cfRule>
    <cfRule type="cellIs" dxfId="6" priority="12" operator="equal">
      <formula>1</formula>
    </cfRule>
  </conditionalFormatting>
  <conditionalFormatting sqref="I8">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ColWidth="13" defaultRowHeight="15.75"/>
  <cols>
    <col min="1" max="1" width="28.125" style="190" bestFit="1" customWidth="1"/>
    <col min="2" max="2" width="4.5" style="190" bestFit="1" customWidth="1"/>
    <col min="3" max="3" width="5.625" style="211" bestFit="1" customWidth="1"/>
    <col min="4" max="5" width="26.625" style="21" customWidth="1"/>
    <col min="6" max="6" width="2.375" style="190" customWidth="1"/>
    <col min="7" max="7" width="7.375" style="21" bestFit="1" customWidth="1"/>
    <col min="8" max="16384" width="13" style="21"/>
  </cols>
  <sheetData>
    <row r="1" spans="1:7" ht="24" thickBot="1">
      <c r="A1" s="189" t="s">
        <v>80</v>
      </c>
      <c r="B1" s="189"/>
      <c r="C1" s="287"/>
      <c r="D1" s="189"/>
      <c r="E1" s="189"/>
    </row>
    <row r="2" spans="1:7" s="190" customFormat="1" ht="17.25" thickTop="1" thickBot="1">
      <c r="A2" s="288" t="s">
        <v>81</v>
      </c>
      <c r="B2" s="288" t="s">
        <v>7</v>
      </c>
      <c r="C2" s="289" t="s">
        <v>29</v>
      </c>
      <c r="D2" s="290" t="s">
        <v>82</v>
      </c>
      <c r="E2" s="291" t="s">
        <v>83</v>
      </c>
      <c r="G2" s="292" t="s">
        <v>111</v>
      </c>
    </row>
    <row r="3" spans="1:7">
      <c r="A3" s="293" t="s">
        <v>154</v>
      </c>
      <c r="B3" s="294">
        <v>1</v>
      </c>
      <c r="C3" s="295" t="s">
        <v>127</v>
      </c>
      <c r="D3" s="327"/>
      <c r="E3" s="297"/>
      <c r="G3" s="298">
        <v>15</v>
      </c>
    </row>
    <row r="4" spans="1:7">
      <c r="A4" s="293"/>
      <c r="B4" s="294"/>
      <c r="C4" s="299"/>
      <c r="D4" s="296"/>
      <c r="E4" s="297"/>
      <c r="G4" s="300"/>
    </row>
    <row r="5" spans="1:7">
      <c r="A5" s="323"/>
      <c r="B5" s="324"/>
      <c r="C5" s="318"/>
      <c r="D5" s="327"/>
      <c r="E5" s="297"/>
      <c r="G5" s="300"/>
    </row>
    <row r="6" spans="1:7">
      <c r="A6" s="293"/>
      <c r="B6" s="294"/>
      <c r="C6" s="299"/>
      <c r="D6" s="296"/>
      <c r="E6" s="297"/>
      <c r="G6" s="300"/>
    </row>
    <row r="7" spans="1:7" ht="16.5" thickBot="1">
      <c r="A7" s="326"/>
      <c r="B7" s="302"/>
      <c r="C7" s="303"/>
      <c r="D7" s="304"/>
      <c r="E7" s="305"/>
      <c r="G7" s="306"/>
    </row>
    <row r="8" spans="1:7" ht="24.75" thickTop="1" thickBot="1">
      <c r="A8" s="189" t="s">
        <v>84</v>
      </c>
      <c r="B8" s="189"/>
      <c r="C8" s="307"/>
      <c r="D8" s="189"/>
      <c r="E8" s="308"/>
      <c r="G8" s="307"/>
    </row>
    <row r="9" spans="1:7" ht="17.25" thickTop="1" thickBot="1">
      <c r="A9" s="288" t="s">
        <v>81</v>
      </c>
      <c r="B9" s="288" t="s">
        <v>7</v>
      </c>
      <c r="C9" s="289" t="s">
        <v>29</v>
      </c>
      <c r="D9" s="290" t="s">
        <v>82</v>
      </c>
      <c r="E9" s="291" t="s">
        <v>83</v>
      </c>
      <c r="G9" s="292" t="s">
        <v>111</v>
      </c>
    </row>
    <row r="10" spans="1:7">
      <c r="A10" s="309"/>
      <c r="B10" s="310"/>
      <c r="C10" s="311"/>
      <c r="D10" s="312"/>
      <c r="E10" s="313"/>
      <c r="F10" s="314"/>
      <c r="G10" s="315"/>
    </row>
    <row r="11" spans="1:7">
      <c r="A11" s="316"/>
      <c r="B11" s="317"/>
      <c r="C11" s="318"/>
      <c r="D11" s="319"/>
      <c r="E11" s="320"/>
      <c r="G11" s="321"/>
    </row>
    <row r="12" spans="1:7">
      <c r="A12" s="316"/>
      <c r="B12" s="317"/>
      <c r="C12" s="318"/>
      <c r="D12" s="322"/>
      <c r="E12" s="320"/>
      <c r="G12" s="321"/>
    </row>
    <row r="13" spans="1:7" ht="16.5" thickBot="1">
      <c r="A13" s="301"/>
      <c r="B13" s="302"/>
      <c r="C13" s="303"/>
      <c r="D13" s="304"/>
      <c r="E13" s="305"/>
      <c r="G13" s="306"/>
    </row>
    <row r="14" spans="1:7" ht="16.5" thickTop="1"/>
    <row r="15" spans="1:7">
      <c r="E15" s="68" t="s">
        <v>113</v>
      </c>
      <c r="F15" s="286"/>
      <c r="G15" s="331">
        <f>SUM(G3:G13)</f>
        <v>15</v>
      </c>
    </row>
    <row r="16" spans="1:7">
      <c r="E16" s="68" t="s">
        <v>114</v>
      </c>
      <c r="G16" s="211">
        <f>G15+Martial!M27</f>
        <v>10015</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2014-09-26T01:20:35Z</dcterms:modified>
</cp:coreProperties>
</file>