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8" yWindow="168" windowWidth="11916" windowHeight="10548" tabRatio="638"/>
  </bookViews>
  <sheets>
    <sheet name="Personal File" sheetId="4" r:id="rId1"/>
    <sheet name="Skills" sheetId="15" r:id="rId2"/>
    <sheet name="Feats" sheetId="20" r:id="rId3"/>
    <sheet name="Martial" sheetId="6" r:id="rId4"/>
    <sheet name="Equipment" sheetId="19" r:id="rId5"/>
  </sheets>
  <definedNames>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File'!$A$1:$H$21</definedName>
    <definedName name="_xlnm.Print_Area" localSheetId="1">Skills!$A$1:$K$28</definedName>
  </definedNames>
  <calcPr calcId="145621"/>
</workbook>
</file>

<file path=xl/calcChain.xml><?xml version="1.0" encoding="utf-8"?>
<calcChain xmlns="http://schemas.openxmlformats.org/spreadsheetml/2006/main">
  <c r="B5" i="4" l="1"/>
  <c r="H4" i="6" l="1"/>
  <c r="I4" i="6" l="1"/>
  <c r="J4" i="6" s="1"/>
  <c r="K9" i="6" l="1"/>
  <c r="C10" i="20" l="1"/>
  <c r="H22" i="15" l="1"/>
  <c r="H13" i="15"/>
  <c r="H42" i="15"/>
  <c r="H8" i="15"/>
  <c r="G20" i="6" l="1"/>
  <c r="G19" i="6"/>
  <c r="G18" i="6"/>
  <c r="M27" i="6" l="1"/>
  <c r="G17" i="6" l="1"/>
  <c r="H18" i="15" l="1"/>
  <c r="H32" i="15"/>
  <c r="I3" i="6" l="1"/>
  <c r="I5" i="6"/>
  <c r="H3" i="15" l="1"/>
  <c r="H4" i="15"/>
  <c r="H5" i="15"/>
  <c r="H6" i="15"/>
  <c r="H7" i="15"/>
  <c r="D8" i="15"/>
  <c r="E8" i="15" s="1"/>
  <c r="H9" i="15"/>
  <c r="H10" i="15"/>
  <c r="H11" i="15"/>
  <c r="H12" i="15"/>
  <c r="D13" i="15"/>
  <c r="E13" i="15" s="1"/>
  <c r="H14" i="15"/>
  <c r="D15" i="15"/>
  <c r="E15" i="15" s="1"/>
  <c r="H15" i="15"/>
  <c r="H16" i="15"/>
  <c r="H17" i="15"/>
  <c r="D18" i="15"/>
  <c r="G18" i="15" s="1"/>
  <c r="I18" i="15" s="1"/>
  <c r="D19" i="15"/>
  <c r="G19" i="15" s="1"/>
  <c r="H19" i="15"/>
  <c r="H20" i="15"/>
  <c r="H21" i="15"/>
  <c r="D22" i="15"/>
  <c r="E22" i="15" s="1"/>
  <c r="I19" i="15" l="1"/>
  <c r="G8" i="15"/>
  <c r="I8" i="15" s="1"/>
  <c r="E18" i="15"/>
  <c r="G13" i="15"/>
  <c r="I13" i="15" s="1"/>
  <c r="G22" i="15"/>
  <c r="I22" i="15" s="1"/>
  <c r="G15" i="15"/>
  <c r="I15" i="15" s="1"/>
  <c r="E19" i="15"/>
  <c r="H37" i="15"/>
  <c r="E54" i="15"/>
  <c r="E43" i="15" s="1"/>
  <c r="H23" i="15" l="1"/>
  <c r="H24" i="15"/>
  <c r="H25" i="15"/>
  <c r="H26" i="15"/>
  <c r="H27" i="15"/>
  <c r="H28" i="15"/>
  <c r="D29" i="15"/>
  <c r="E29" i="15" s="1"/>
  <c r="H29" i="15"/>
  <c r="H30" i="15"/>
  <c r="H31" i="15"/>
  <c r="G29" i="15" l="1"/>
  <c r="I29" i="15" s="1"/>
  <c r="H36" i="15" l="1"/>
  <c r="H41" i="15"/>
  <c r="H40" i="15"/>
  <c r="H39" i="15"/>
  <c r="H38" i="15"/>
  <c r="H35" i="15"/>
  <c r="H34" i="15"/>
  <c r="H33" i="15"/>
  <c r="I10" i="6" l="1"/>
  <c r="I8" i="6"/>
  <c r="B43" i="15" l="1"/>
  <c r="G14" i="19" l="1"/>
  <c r="G15" i="19" l="1"/>
  <c r="E8" i="4" l="1"/>
  <c r="C12" i="4" l="1"/>
  <c r="C11" i="4"/>
  <c r="C10" i="4"/>
  <c r="C9" i="4"/>
  <c r="C8" i="4"/>
  <c r="E10" i="4" s="1"/>
  <c r="E11" i="4" s="1"/>
  <c r="C7" i="4"/>
  <c r="H3" i="6" s="1"/>
  <c r="J3" i="6" s="1"/>
  <c r="H10" i="6" l="1"/>
  <c r="J10" i="6" s="1"/>
  <c r="H8" i="6"/>
  <c r="J8" i="6" s="1"/>
  <c r="D5" i="15"/>
  <c r="D20" i="15"/>
  <c r="D30" i="15"/>
  <c r="D26" i="15"/>
  <c r="H5" i="6"/>
  <c r="J5" i="6" s="1"/>
  <c r="D6" i="15"/>
  <c r="D14" i="15"/>
  <c r="D11" i="15"/>
  <c r="D12" i="15"/>
  <c r="D17" i="15"/>
  <c r="D32" i="15"/>
  <c r="D24" i="15"/>
  <c r="D25" i="15"/>
  <c r="E9" i="4"/>
  <c r="D3" i="15"/>
  <c r="D10" i="15"/>
  <c r="D4" i="15"/>
  <c r="D7" i="15"/>
  <c r="D16" i="15"/>
  <c r="D21" i="15"/>
  <c r="D31" i="15"/>
  <c r="D27" i="15"/>
  <c r="D28" i="15"/>
  <c r="D9" i="15"/>
  <c r="D23" i="15"/>
  <c r="B6" i="4"/>
  <c r="E26" i="15" l="1"/>
  <c r="G26" i="15"/>
  <c r="I26" i="15" s="1"/>
  <c r="E30" i="15"/>
  <c r="G30" i="15"/>
  <c r="I30" i="15" s="1"/>
  <c r="E20" i="15"/>
  <c r="G20" i="15"/>
  <c r="I20" i="15" s="1"/>
  <c r="E5" i="15"/>
  <c r="G5" i="15"/>
  <c r="I5" i="15" s="1"/>
  <c r="G24" i="15"/>
  <c r="I24" i="15" s="1"/>
  <c r="E24" i="15"/>
  <c r="E25" i="15"/>
  <c r="G25" i="15"/>
  <c r="I25" i="15" s="1"/>
  <c r="E32" i="15"/>
  <c r="G32" i="15"/>
  <c r="I32" i="15" s="1"/>
  <c r="E12" i="15"/>
  <c r="G12" i="15"/>
  <c r="I12" i="15" s="1"/>
  <c r="E14" i="15"/>
  <c r="G14" i="15"/>
  <c r="I14" i="15" s="1"/>
  <c r="G17" i="15"/>
  <c r="I17" i="15" s="1"/>
  <c r="E17" i="15"/>
  <c r="E11" i="15"/>
  <c r="G11" i="15"/>
  <c r="I11" i="15" s="1"/>
  <c r="E6" i="15"/>
  <c r="G6" i="15"/>
  <c r="I6" i="15" s="1"/>
  <c r="E10" i="15"/>
  <c r="G10" i="15"/>
  <c r="I10" i="15" s="1"/>
  <c r="E3" i="15"/>
  <c r="G3" i="15"/>
  <c r="I3" i="15" s="1"/>
  <c r="E21" i="15"/>
  <c r="G21" i="15"/>
  <c r="I21" i="15" s="1"/>
  <c r="E7" i="15"/>
  <c r="G7" i="15"/>
  <c r="I7" i="15" s="1"/>
  <c r="E28" i="15"/>
  <c r="G28" i="15"/>
  <c r="I28" i="15" s="1"/>
  <c r="G31" i="15"/>
  <c r="I31" i="15" s="1"/>
  <c r="E31" i="15"/>
  <c r="G16" i="15"/>
  <c r="I16" i="15" s="1"/>
  <c r="E16" i="15"/>
  <c r="G4" i="15"/>
  <c r="I4" i="15" s="1"/>
  <c r="E4" i="15"/>
  <c r="E27" i="15"/>
  <c r="G27" i="15"/>
  <c r="I27" i="15" s="1"/>
  <c r="E23" i="15"/>
  <c r="G23" i="15"/>
  <c r="I23" i="15" s="1"/>
  <c r="E9" i="15"/>
  <c r="G9" i="15"/>
  <c r="I9" i="15" s="1"/>
  <c r="E12" i="4"/>
  <c r="D36" i="15" l="1"/>
  <c r="D38" i="15"/>
  <c r="D35" i="15"/>
  <c r="D40" i="15"/>
  <c r="D37" i="15"/>
  <c r="D39" i="15"/>
  <c r="D41" i="15"/>
  <c r="D34" i="15"/>
  <c r="D42" i="15"/>
  <c r="D33" i="15"/>
  <c r="E42" i="15" l="1"/>
  <c r="G42" i="15"/>
  <c r="I42" i="15" s="1"/>
  <c r="E37" i="15"/>
  <c r="G37" i="15"/>
  <c r="I37" i="15" s="1"/>
  <c r="E35" i="15"/>
  <c r="G35" i="15"/>
  <c r="I35" i="15" s="1"/>
  <c r="E33" i="15"/>
  <c r="G33" i="15"/>
  <c r="I33" i="15" s="1"/>
  <c r="E34" i="15"/>
  <c r="G34" i="15"/>
  <c r="I34" i="15" s="1"/>
  <c r="E41" i="15"/>
  <c r="G41" i="15"/>
  <c r="I41" i="15" s="1"/>
  <c r="E39" i="15"/>
  <c r="G39" i="15"/>
  <c r="I39" i="15" s="1"/>
  <c r="E40" i="15"/>
  <c r="G40" i="15"/>
  <c r="I40" i="15" s="1"/>
  <c r="E38" i="15"/>
  <c r="G38" i="15"/>
  <c r="I38" i="15" s="1"/>
  <c r="E36" i="15"/>
  <c r="G36" i="15"/>
  <c r="I36" i="15" s="1"/>
</calcChain>
</file>

<file path=xl/comments1.xml><?xml version="1.0" encoding="utf-8"?>
<comments xmlns="http://schemas.openxmlformats.org/spreadsheetml/2006/main">
  <authors>
    <author>Alexis Álvarez</author>
  </authors>
  <commentList>
    <comment ref="E7" authorId="0">
      <text>
        <r>
          <rPr>
            <sz val="12"/>
            <color indexed="81"/>
            <rFont val="Times New Roman"/>
            <family val="1"/>
          </rPr>
          <t>See PHB 162</t>
        </r>
      </text>
    </comment>
    <comment ref="E9" authorId="0">
      <text>
        <r>
          <rPr>
            <sz val="12"/>
            <color indexed="81"/>
            <rFont val="Times New Roman"/>
            <family val="1"/>
          </rPr>
          <t>[(7 * 10 Dragon Shaman) * 75%]
+ (7 * 1 Con)</t>
        </r>
      </text>
    </comment>
    <comment ref="E11" authorId="0">
      <text>
        <r>
          <rPr>
            <i/>
            <sz val="12"/>
            <color indexed="81"/>
            <rFont val="Times New Roman"/>
            <family val="1"/>
          </rPr>
          <t>includes natural armor bonus +1</t>
        </r>
      </text>
    </comment>
  </commentList>
</comments>
</file>

<file path=xl/comments2.xml><?xml version="1.0" encoding="utf-8"?>
<comments xmlns="http://schemas.openxmlformats.org/spreadsheetml/2006/main">
  <authors>
    <author>Alexis Álvarez</author>
  </authors>
  <commentList>
    <comment ref="F7" authorId="0">
      <text>
        <r>
          <rPr>
            <i/>
            <sz val="12"/>
            <color indexed="81"/>
            <rFont val="Times New Roman"/>
            <family val="1"/>
          </rPr>
          <t>Dragonscale Armor -2</t>
        </r>
      </text>
    </comment>
    <comment ref="F9" authorId="0">
      <text>
        <r>
          <rPr>
            <i/>
            <sz val="12"/>
            <color indexed="81"/>
            <rFont val="Times New Roman"/>
            <family val="1"/>
          </rPr>
          <t>Dragonscale Armor -2</t>
        </r>
      </text>
    </comment>
    <comment ref="F16" authorId="0">
      <text>
        <r>
          <rPr>
            <i/>
            <sz val="12"/>
            <color indexed="81"/>
            <rFont val="Times New Roman"/>
            <family val="1"/>
          </rPr>
          <t>Dragonscale Armor -2</t>
        </r>
      </text>
    </comment>
    <comment ref="F21" authorId="0">
      <text>
        <r>
          <rPr>
            <i/>
            <sz val="12"/>
            <color indexed="81"/>
            <rFont val="Times New Roman"/>
            <family val="1"/>
          </rPr>
          <t>Dragonscale Armor -2</t>
        </r>
      </text>
    </comment>
    <comment ref="F23" authorId="0">
      <text>
        <r>
          <rPr>
            <i/>
            <sz val="12"/>
            <color indexed="81"/>
            <rFont val="Times New Roman"/>
            <family val="1"/>
          </rPr>
          <t>Dragonscale Armor -2</t>
        </r>
      </text>
    </comment>
    <comment ref="F27" authorId="0">
      <text>
        <r>
          <rPr>
            <i/>
            <sz val="12"/>
            <color indexed="81"/>
            <rFont val="Times New Roman"/>
            <family val="1"/>
          </rPr>
          <t>Dragonscale Armor -2</t>
        </r>
      </text>
    </comment>
    <comment ref="F34" authorId="0">
      <text>
        <r>
          <rPr>
            <i/>
            <sz val="12"/>
            <color indexed="81"/>
            <rFont val="Times New Roman"/>
            <family val="1"/>
          </rPr>
          <t>Dragonscale Armor -2</t>
        </r>
      </text>
    </comment>
    <comment ref="F38" authorId="0">
      <text>
        <r>
          <rPr>
            <sz val="12"/>
            <color indexed="81"/>
            <rFont val="Times New Roman"/>
            <family val="1"/>
          </rPr>
          <t>Skill Focus +3</t>
        </r>
      </text>
    </comment>
    <comment ref="F40" authorId="0">
      <text>
        <r>
          <rPr>
            <i/>
            <sz val="12"/>
            <color indexed="81"/>
            <rFont val="Times New Roman"/>
            <family val="1"/>
          </rPr>
          <t>Dragonscale Armor -2</t>
        </r>
      </text>
    </comment>
  </commentList>
</comments>
</file>

<file path=xl/comments3.xml><?xml version="1.0" encoding="utf-8"?>
<comments xmlns="http://schemas.openxmlformats.org/spreadsheetml/2006/main">
  <authors>
    <author>Alexis Álvarez</author>
  </authors>
  <commentList>
    <comment ref="A2" authorId="0">
      <text>
        <r>
          <rPr>
            <sz val="12"/>
            <color indexed="81"/>
            <rFont val="Times New Roman"/>
            <family val="1"/>
          </rPr>
          <t xml:space="preserve">You are capable of amazing feats of stamina.
</t>
        </r>
        <r>
          <rPr>
            <b/>
            <sz val="12"/>
            <color indexed="81"/>
            <rFont val="Times New Roman"/>
            <family val="1"/>
          </rPr>
          <t xml:space="preserve">Benefit:  </t>
        </r>
        <r>
          <rPr>
            <sz val="12"/>
            <color indexed="81"/>
            <rFont val="Times New Roman"/>
            <family val="1"/>
          </rPr>
          <t xml:space="preserve">You gain a +4 bonus on the following checks and saves: Swim checks made to resist nonlethal damage (see page 84), Constitution checks made to continue running (see page 144), Constitution checks made to avoid nonlethal damage from a forced march (see page 164), Constitution checks made to hold your breath (see page 84), Constitution checks made to avoid nonlethal damage from starvation or thirst (see page 304 of the Dungeon Master’s Guide), Fortitude saves made to avoid nonlethal damage from hot or cold environments (see pages 302 and 303 of the Dungeon Master’s Guide), and Fortitude saves made to resist damage from suffocation (see page 304 of the Dungeon Master’s Guide).  Also, you may sleep in light or medium armor without becoming fatigued.
</t>
        </r>
        <r>
          <rPr>
            <b/>
            <sz val="12"/>
            <color indexed="81"/>
            <rFont val="Times New Roman"/>
            <family val="1"/>
          </rPr>
          <t xml:space="preserve">Normal:  </t>
        </r>
        <r>
          <rPr>
            <sz val="12"/>
            <color indexed="81"/>
            <rFont val="Times New Roman"/>
            <family val="1"/>
          </rPr>
          <t xml:space="preserve">A character without this feat who sleeps in medium or heavier armor is automatically fatigued the next day.
</t>
        </r>
        <r>
          <rPr>
            <b/>
            <sz val="12"/>
            <color indexed="81"/>
            <rFont val="Times New Roman"/>
            <family val="1"/>
          </rPr>
          <t xml:space="preserve">Special:  </t>
        </r>
        <r>
          <rPr>
            <sz val="12"/>
            <color indexed="81"/>
            <rFont val="Times New Roman"/>
            <family val="1"/>
          </rPr>
          <t>A ranger automatically gains Endurance as a bonus feat at 3rd level (see page 48).  He need not select it.
PHB 93</t>
        </r>
      </text>
    </comment>
    <comment ref="A3" authorId="0">
      <text>
        <r>
          <rPr>
            <sz val="12"/>
            <color indexed="81"/>
            <rFont val="Times New Roman"/>
            <family val="1"/>
          </rPr>
          <t xml:space="preserve">You have learned how to how to attack dragons more effectively than most other individuals.
</t>
        </r>
        <r>
          <rPr>
            <b/>
            <sz val="12"/>
            <color indexed="81"/>
            <rFont val="Times New Roman"/>
            <family val="1"/>
          </rPr>
          <t xml:space="preserve">Prerequisite:  </t>
        </r>
        <r>
          <rPr>
            <sz val="12"/>
            <color indexed="81"/>
            <rFont val="Times New Roman"/>
            <family val="1"/>
          </rPr>
          <t xml:space="preserve">Int 13.
</t>
        </r>
        <r>
          <rPr>
            <b/>
            <sz val="12"/>
            <color indexed="81"/>
            <rFont val="Times New Roman"/>
            <family val="1"/>
          </rPr>
          <t xml:space="preserve">Benefit:  </t>
        </r>
        <r>
          <rPr>
            <sz val="12"/>
            <color indexed="81"/>
            <rFont val="Times New Roman"/>
            <family val="1"/>
          </rPr>
          <t>You gain a +2 bonus on attack rolls against dragons and a +2 bonus on caster level checks made to overcome a dragon’s spell resistance.  Also, dragons take a –2 penalty on saving throws against your spells, spell-like abilities, and supernatural abilities.
Draconomicon 105</t>
        </r>
      </text>
    </comment>
    <comment ref="A4"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A5" authorId="0">
      <text>
        <r>
          <rPr>
            <sz val="12"/>
            <color indexed="81"/>
            <rFont val="Times New Roman"/>
            <family val="1"/>
          </rPr>
          <t xml:space="preserve">Choose one of the creature’s special attacks. This attack becomes more potent than normal.
</t>
        </r>
        <r>
          <rPr>
            <b/>
            <sz val="12"/>
            <color indexed="81"/>
            <rFont val="Times New Roman"/>
            <family val="1"/>
          </rPr>
          <t xml:space="preserve">Prerequisite:  </t>
        </r>
        <r>
          <rPr>
            <sz val="12"/>
            <color indexed="81"/>
            <rFont val="Times New Roman"/>
            <family val="1"/>
          </rPr>
          <t xml:space="preserve">Special attack.
</t>
        </r>
        <r>
          <rPr>
            <b/>
            <sz val="12"/>
            <color indexed="81"/>
            <rFont val="Times New Roman"/>
            <family val="1"/>
          </rPr>
          <t xml:space="preserve">Benefit:  </t>
        </r>
        <r>
          <rPr>
            <sz val="12"/>
            <color indexed="81"/>
            <rFont val="Times New Roman"/>
            <family val="1"/>
          </rPr>
          <t xml:space="preserve">Add +2 to the DC for all saving throws against the special attack on which the creature focuses.
</t>
        </r>
        <r>
          <rPr>
            <b/>
            <sz val="12"/>
            <color indexed="81"/>
            <rFont val="Times New Roman"/>
            <family val="1"/>
          </rPr>
          <t xml:space="preserve">Special:  </t>
        </r>
        <r>
          <rPr>
            <sz val="12"/>
            <color indexed="81"/>
            <rFont val="Times New Roman"/>
            <family val="1"/>
          </rPr>
          <t>A creature can gain this feat multiple times.  Its effects do not stack.  Each time the creature takes the feat, it applies to a different special attack.
MM I 303</t>
        </r>
      </text>
    </comment>
    <comment ref="C6" authorId="0">
      <text>
        <r>
          <rPr>
            <sz val="12"/>
            <color indexed="81"/>
            <rFont val="Times New Roman"/>
            <family val="1"/>
          </rPr>
          <t>At 4th level, you gain immunity to paralysis and sleep effects.  You also become immue to the frightful presence of dragons.
PHB II 13</t>
        </r>
      </text>
    </comment>
    <comment ref="C8" authorId="0">
      <text>
        <r>
          <rPr>
            <sz val="12"/>
            <color indexed="81"/>
            <rFont val="Times New Roman"/>
            <family val="1"/>
          </rPr>
          <t>Bonus on melee damage rolls equal to your aura bonus.
PHB II 13</t>
        </r>
      </text>
    </comment>
    <comment ref="C9" authorId="0">
      <text>
        <r>
          <rPr>
            <sz val="12"/>
            <color indexed="81"/>
            <rFont val="Times New Roman"/>
            <family val="1"/>
          </rPr>
          <t>Bonus on Bluff, Diplomacy, and Intimidate checks equal to your aura bonus.
PHB II 13</t>
        </r>
      </text>
    </comment>
    <comment ref="C10" authorId="0">
      <text>
        <r>
          <rPr>
            <sz val="12"/>
            <color indexed="81"/>
            <rFont val="Times New Roman"/>
            <family val="1"/>
          </rPr>
          <t>Resistance to your totem dragon’s energy type equal to 5 x your aura bonus.
PHB II 13</t>
        </r>
      </text>
    </comment>
    <comment ref="C11" authorId="0">
      <text>
        <r>
          <rPr>
            <sz val="12"/>
            <color indexed="81"/>
            <rFont val="Times New Roman"/>
            <family val="1"/>
          </rPr>
          <t>Bonus on Listen and Spot checks, as well as on initiative checks, equal to your aura bonus.
PHB II 13</t>
        </r>
      </text>
    </comment>
    <comment ref="C12" authorId="0">
      <text>
        <r>
          <rPr>
            <sz val="12"/>
            <color indexed="81"/>
            <rFont val="Times New Roman"/>
            <family val="1"/>
          </rPr>
          <t>DR 1/magic for each point of your aura bonus (up to 5).
PHB II 13</t>
        </r>
      </text>
    </comment>
    <comment ref="C13" authorId="0">
      <text>
        <r>
          <rPr>
            <sz val="12"/>
            <color indexed="81"/>
            <rFont val="Times New Roman"/>
            <family val="1"/>
          </rPr>
          <t>Fast healing 1 for each point of your aura bonus, but only affects characters at or below one-half their full normal hit points.
PHB II 13</t>
        </r>
      </text>
    </comment>
  </commentList>
</comments>
</file>

<file path=xl/comments4.xml><?xml version="1.0" encoding="utf-8"?>
<comments xmlns="http://schemas.openxmlformats.org/spreadsheetml/2006/main">
  <authors>
    <author>Alexis Álvarez</author>
  </authors>
  <commentList>
    <comment ref="D12" authorId="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<sst xmlns="http://schemas.openxmlformats.org/spreadsheetml/2006/main" count="318" uniqueCount="190">
  <si>
    <t>Race:</t>
  </si>
  <si>
    <t>Sex:</t>
  </si>
  <si>
    <t>Strength:</t>
  </si>
  <si>
    <t>Dexterity:</t>
  </si>
  <si>
    <t>Level</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</si>
  <si>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</si>
  <si>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</si>
  <si>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</si>
  <si>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</si>
  <si>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</si>
  <si>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</si>
  <si>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</si>
  <si>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</si>
  <si>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</si>
  <si>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</si>
  <si>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</si>
  <si>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</si>
  <si>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</si>
  <si>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</si>
  <si>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</si>
  <si>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</si>
  <si>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</si>
  <si>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</si>
  <si>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</si>
  <si>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</si>
  <si>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</si>
  <si>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</si>
  <si>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</si>
  <si>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</si>
  <si>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</si>
  <si>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</si>
  <si>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</si>
  <si>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</si>
  <si>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</si>
  <si>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</si>
  <si>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</si>
  <si>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</si>
  <si>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</si>
  <si>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</si>
  <si>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</si>
  <si>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</si>
  <si>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</si>
  <si>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</si>
  <si>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</si>
  <si>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</si>
  <si>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</si>
  <si>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</si>
  <si>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</si>
  <si>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</si>
  <si>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</si>
  <si>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</si>
  <si>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</si>
  <si>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</si>
  <si>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</si>
  <si>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</si>
  <si>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</si>
  <si>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</si>
  <si>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</si>
  <si>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</si>
  <si>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</si>
  <si>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</si>
  <si>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</si>
  <si>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</si>
  <si>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</si>
  <si>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</si>
  <si>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</si>
  <si>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</si>
  <si>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</si>
  <si>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</si>
  <si>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</si>
  <si>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</si>
  <si>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Fortitude</t>
  </si>
  <si>
    <t>Reflex</t>
  </si>
  <si>
    <t>Will</t>
  </si>
  <si>
    <t>Armor &amp; Shield</t>
  </si>
  <si>
    <t>Missiles</t>
  </si>
  <si>
    <t>Lb. Capacity:</t>
  </si>
  <si>
    <t>Lb. Carried:</t>
  </si>
  <si>
    <t>Base Speed:</t>
  </si>
  <si>
    <t>Languages</t>
  </si>
  <si>
    <t>Equipment Worn</t>
  </si>
  <si>
    <t>Item</t>
  </si>
  <si>
    <t>Effects/</t>
  </si>
  <si>
    <t>Notes</t>
  </si>
  <si>
    <t>Equipment Carried</t>
  </si>
  <si>
    <t>Check</t>
  </si>
  <si>
    <t>Arcane</t>
  </si>
  <si>
    <t>Speed</t>
  </si>
  <si>
    <t>Speak Language</t>
  </si>
  <si>
    <t>Sleight of Hand</t>
  </si>
  <si>
    <t>Survival</t>
  </si>
  <si>
    <t>Attack Bonus:</t>
  </si>
  <si>
    <t>Class Features</t>
  </si>
  <si>
    <t>Touch AC:</t>
  </si>
  <si>
    <t>Weapon Proficiencies</t>
  </si>
  <si>
    <t>Shields (not tower)</t>
  </si>
  <si>
    <t>Atk</t>
  </si>
  <si>
    <t>Feats</t>
  </si>
  <si>
    <t>Roll</t>
  </si>
  <si>
    <t>Skill/Save</t>
  </si>
  <si>
    <t>Actual Speed:</t>
  </si>
  <si>
    <t>FF AC:</t>
  </si>
  <si>
    <t>Knowledge:  Religion</t>
  </si>
  <si>
    <t>Knowledge:  Arcana</t>
  </si>
  <si>
    <t>Perform:  [type]</t>
  </si>
  <si>
    <t>Profession:  [type]</t>
  </si>
  <si>
    <t>Scrolls and Potions</t>
  </si>
  <si>
    <t>CLev</t>
  </si>
  <si>
    <t>Initiative:</t>
  </si>
  <si>
    <t>Value</t>
  </si>
  <si>
    <t>Simple Weapons</t>
  </si>
  <si>
    <t>Equity on this page:</t>
  </si>
  <si>
    <t>Total Equity:</t>
  </si>
  <si>
    <t>Persephone</t>
  </si>
  <si>
    <t>NPC</t>
  </si>
  <si>
    <t>Female</t>
  </si>
  <si>
    <t>Glim’rscale</t>
  </si>
  <si>
    <t>Light &amp; Medium Armor</t>
  </si>
  <si>
    <t>Human</t>
  </si>
  <si>
    <t>Aura:  Power</t>
  </si>
  <si>
    <t>Aura:  Vigor</t>
  </si>
  <si>
    <t>Aura:  Toughness</t>
  </si>
  <si>
    <t>Totem Dragon:  Brass</t>
  </si>
  <si>
    <t>dragon shaman 1</t>
  </si>
  <si>
    <t>Human:  Endurance</t>
  </si>
  <si>
    <t>x3</t>
  </si>
  <si>
    <t>Piercing</t>
  </si>
  <si>
    <t>Dragon Shamaness</t>
  </si>
  <si>
    <t>Age Category:</t>
  </si>
  <si>
    <t>-</t>
  </si>
  <si>
    <t>dragon shaman 2</t>
  </si>
  <si>
    <t>dragon shaman 3</t>
  </si>
  <si>
    <t>dragon shaman 4</t>
  </si>
  <si>
    <t>dragon shaman 5</t>
  </si>
  <si>
    <t>dragon shaman 6</t>
  </si>
  <si>
    <t>dragon shaman 7</t>
  </si>
  <si>
    <t>dragon shaman 8</t>
  </si>
  <si>
    <t>dragon shaman 9</t>
  </si>
  <si>
    <t>dragon shaman 10</t>
  </si>
  <si>
    <t>human</t>
  </si>
  <si>
    <t>3</t>
  </si>
  <si>
    <t>Skill Focus:  Survival</t>
  </si>
  <si>
    <t>Grapple, Unarmed Strike</t>
  </si>
  <si>
    <t>x2</t>
  </si>
  <si>
    <t>Bludgeon</t>
  </si>
  <si>
    <t>Draconic</t>
  </si>
  <si>
    <t>Ranged Touch Attacks</t>
  </si>
  <si>
    <t>Endure Elements</t>
  </si>
  <si>
    <t>Aura:  Senses</t>
  </si>
  <si>
    <t>Senses +1</t>
  </si>
  <si>
    <t>1d3</t>
  </si>
  <si>
    <t>30’</t>
  </si>
  <si>
    <t>3rd:  Weapon Focus ~ Spears</t>
  </si>
  <si>
    <t>Weapon Focus included</t>
  </si>
  <si>
    <t>Bolts</t>
  </si>
  <si>
    <t>Draconic Resolve</t>
  </si>
  <si>
    <t>Immunity to Paralysis and Sleep effects</t>
  </si>
  <si>
    <t>Breath Weapon (line)</t>
  </si>
  <si>
    <t>Chaotic Evil</t>
  </si>
  <si>
    <t>Draconic Aura +2</t>
  </si>
  <si>
    <t>two</t>
  </si>
  <si>
    <t>20’ (15’)</t>
  </si>
  <si>
    <t>Dragonhide Cloak</t>
  </si>
  <si>
    <r>
      <t>43</t>
    </r>
    <r>
      <rPr>
        <sz val="13"/>
        <rFont val="Times New Roman"/>
        <family val="1"/>
      </rPr>
      <t>/</t>
    </r>
    <r>
      <rPr>
        <sz val="13"/>
        <color indexed="52"/>
        <rFont val="Times New Roman"/>
        <family val="1"/>
      </rPr>
      <t>86</t>
    </r>
    <r>
      <rPr>
        <sz val="13"/>
        <rFont val="Times New Roman"/>
        <family val="1"/>
      </rPr>
      <t>/</t>
    </r>
    <r>
      <rPr>
        <sz val="13"/>
        <color indexed="10"/>
        <rFont val="Times New Roman"/>
        <family val="1"/>
      </rPr>
      <t>130</t>
    </r>
  </si>
  <si>
    <t>17-20, x2</t>
  </si>
  <si>
    <t>Electric Bolts</t>
  </si>
  <si>
    <t>Sonic Bolts</t>
  </si>
  <si>
    <t>Cold Bolts</t>
  </si>
  <si>
    <t>1d6 electric</t>
  </si>
  <si>
    <t>1d6 sonic</t>
  </si>
  <si>
    <t>1d6 cold</t>
  </si>
  <si>
    <t>Red Scale Mail +1</t>
  </si>
  <si>
    <t>Common</t>
  </si>
  <si>
    <t>Craft:  [type]</t>
  </si>
  <si>
    <t>3d6 fire</t>
  </si>
  <si>
    <t>Young Adult</t>
  </si>
  <si>
    <t>Aura:  Presence</t>
  </si>
  <si>
    <t>6th:  Ability Focus ~ Breath Weapon</t>
  </si>
  <si>
    <t>Breath Weapon:  Fire</t>
  </si>
  <si>
    <t>1st:  Dragonfoe</t>
  </si>
  <si>
    <t>Keen Quick-Reload Light Crossbow</t>
  </si>
  <si>
    <t>+2 vs. Dragons</t>
  </si>
  <si>
    <t>Dagger +1</t>
  </si>
  <si>
    <t>Brass Dragon Scale Shortspear +1</t>
  </si>
  <si>
    <t>1</t>
  </si>
  <si>
    <t>1 + Paralysis</t>
  </si>
  <si>
    <t>1d4</t>
  </si>
  <si>
    <t>19-20, x2</t>
  </si>
  <si>
    <t>Prcg/Slsh</t>
  </si>
  <si>
    <t>1d8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</si>
</sst>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4">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i/>
      <sz val="18"/>
      <color indexed="53"/>
      <name val="Times New Roman"/>
      <family val="1"/>
    </font>
    <font>
      <i/>
      <sz val="18"/>
      <color indexed="10"/>
      <name val="Times New Roman"/>
      <family val="1"/>
    </font>
    <font>
      <i/>
      <sz val="18"/>
      <color indexed="57"/>
      <name val="Times New Roman"/>
      <family val="1"/>
    </font>
    <font>
      <sz val="13"/>
      <color rgb="FFFF0000"/>
      <name val="Times New Roman"/>
      <family val="1"/>
    </font>
    <font>
      <i/>
      <sz val="20"/>
      <color indexed="17"/>
      <name val="Times New Roman"/>
      <family val="1"/>
    </font>
    <font>
      <i/>
      <sz val="22"/>
      <color rgb="FFFFC000"/>
      <name val="Times New Roman"/>
      <family val="1"/>
    </font>
    <font>
      <i/>
      <sz val="12"/>
      <color indexed="81"/>
      <name val="Times New Roman"/>
      <family val="1"/>
    </font>
  </fonts>
  <fills count="15">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theme="0" tint="-0.249977111117893"/>
        <bgColor indexed="55"/>
      </patternFill>
    </fill>
    <fill>
      <patternFill patternType="solid">
        <fgColor theme="7" tint="0.39997558519241921"/>
        <bgColor indexed="64"/>
      </patternFill>
    </fill>
    <fill>
      <patternFill patternType="solid">
        <fgColor rgb="FFCCFFCC"/>
        <bgColor indexed="55"/>
      </patternFill>
    </fill>
  </fills>
  <borders count="119">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thin">
        <color indexed="64"/>
      </left>
      <right style="thin">
        <color indexed="64"/>
      </right>
      <top style="thin">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hair">
        <color indexed="64"/>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double">
        <color indexed="64"/>
      </right>
      <top/>
      <bottom/>
      <diagonal/>
    </border>
    <border>
      <left style="double">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double">
        <color indexed="64"/>
      </right>
      <top style="hair">
        <color indexed="64"/>
      </top>
      <bottom/>
      <diagonal/>
    </border>
    <border>
      <left style="double">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double">
        <color indexed="64"/>
      </right>
      <top/>
      <bottom style="hair">
        <color indexed="64"/>
      </bottom>
      <diagonal/>
    </border>
  </borders>
  <cellStyleXfs count="9">
    <xf numFmtId="0" fontId="0" fillId="0" borderId="0"/>
    <xf numFmtId="0" fontId="32"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5" fillId="0" borderId="0"/>
    <xf numFmtId="0" fontId="1" fillId="0" borderId="0"/>
    <xf numFmtId="0" fontId="36" fillId="0" borderId="0"/>
    <xf numFmtId="0" fontId="1" fillId="0" borderId="0"/>
    <xf numFmtId="0" fontId="1" fillId="0" borderId="0"/>
  </cellStyleXfs>
  <cellXfs count="392">
    <xf numFmtId="0" fontId="0" fillId="0" borderId="0" xfId="0"/>
    <xf numFmtId="0" fontId="11" fillId="3" borderId="60" xfId="0" applyFont="1" applyFill="1" applyBorder="1" applyAlignment="1">
      <alignment horizontal="centerContinuous" vertical="center"/>
    </xf>
    <xf numFmtId="0" fontId="11" fillId="3" borderId="37" xfId="0" applyFont="1" applyFill="1" applyBorder="1" applyAlignment="1">
      <alignment horizontal="center" vertical="center"/>
    </xf>
    <xf numFmtId="0" fontId="11" fillId="3" borderId="37" xfId="0" applyFont="1" applyFill="1" applyBorder="1" applyAlignment="1">
      <alignment horizontal="center" vertical="center" wrapText="1"/>
    </xf>
    <xf numFmtId="0" fontId="11" fillId="3" borderId="37" xfId="0" applyNumberFormat="1" applyFont="1" applyFill="1" applyBorder="1" applyAlignment="1">
      <alignment horizontal="center" vertical="center" wrapText="1"/>
    </xf>
    <xf numFmtId="0" fontId="11" fillId="3" borderId="37" xfId="0" applyNumberFormat="1" applyFont="1" applyFill="1" applyBorder="1" applyAlignment="1">
      <alignment horizontal="center" vertical="center"/>
    </xf>
    <xf numFmtId="0" fontId="11" fillId="3" borderId="61" xfId="0" applyFont="1" applyFill="1" applyBorder="1" applyAlignment="1">
      <alignment horizontal="center" vertical="center"/>
    </xf>
    <xf numFmtId="0" fontId="3" fillId="0" borderId="0" xfId="0" applyFont="1" applyBorder="1" applyAlignment="1">
      <alignment vertical="center"/>
    </xf>
    <xf numFmtId="0" fontId="48" fillId="0" borderId="30" xfId="0" applyFont="1" applyBorder="1" applyAlignment="1">
      <alignment horizontal="centerContinuous" vertical="center" wrapText="1"/>
    </xf>
    <xf numFmtId="0" fontId="49" fillId="0" borderId="30" xfId="0" applyFont="1" applyBorder="1" applyAlignment="1">
      <alignment horizontal="centerContinuous" vertical="center" wrapText="1"/>
    </xf>
    <xf numFmtId="1" fontId="45" fillId="11" borderId="72" xfId="0" applyNumberFormat="1" applyFont="1" applyFill="1" applyBorder="1" applyAlignment="1">
      <alignment horizontal="center" vertical="center"/>
    </xf>
    <xf numFmtId="0" fontId="1" fillId="13" borderId="45" xfId="0" applyFont="1" applyFill="1" applyBorder="1" applyAlignment="1">
      <alignment horizontal="center" vertical="center"/>
    </xf>
    <xf numFmtId="164" fontId="1" fillId="13" borderId="45" xfId="0" applyNumberFormat="1" applyFont="1" applyFill="1" applyBorder="1" applyAlignment="1">
      <alignment horizontal="center" vertical="center"/>
    </xf>
    <xf numFmtId="0" fontId="6" fillId="0" borderId="55" xfId="0" applyFont="1" applyFill="1" applyBorder="1" applyAlignment="1">
      <alignment horizontal="centerContinuous" vertical="center"/>
    </xf>
    <xf numFmtId="0" fontId="1" fillId="13" borderId="45" xfId="2" applyNumberFormat="1" applyFont="1" applyFill="1" applyBorder="1" applyAlignment="1">
      <alignment horizontal="center" vertical="center"/>
    </xf>
    <xf numFmtId="0" fontId="20" fillId="2" borderId="58" xfId="0" applyFont="1" applyFill="1" applyBorder="1" applyAlignment="1">
      <alignment horizontal="left" vertical="center"/>
    </xf>
    <xf numFmtId="0" fontId="3" fillId="2" borderId="58" xfId="0" applyFont="1" applyFill="1" applyBorder="1" applyAlignment="1">
      <alignment horizontal="centerContinuous" vertical="center"/>
    </xf>
    <xf numFmtId="0" fontId="4" fillId="2" borderId="58" xfId="0" applyFont="1" applyFill="1" applyBorder="1" applyAlignment="1">
      <alignment horizontal="centerContinuous" vertical="center"/>
    </xf>
    <xf numFmtId="0" fontId="34" fillId="2" borderId="59" xfId="1" applyFont="1" applyFill="1" applyBorder="1" applyAlignment="1" applyProtection="1">
      <alignment horizontal="right" vertical="center"/>
    </xf>
    <xf numFmtId="0" fontId="4" fillId="0" borderId="0" xfId="0" applyFont="1" applyBorder="1" applyAlignment="1">
      <alignment vertical="center"/>
    </xf>
    <xf numFmtId="0" fontId="5" fillId="0" borderId="1" xfId="0" applyFont="1" applyBorder="1" applyAlignment="1">
      <alignment horizontal="right" vertical="center"/>
    </xf>
    <xf numFmtId="0" fontId="6" fillId="0" borderId="0" xfId="0" applyFont="1" applyBorder="1" applyAlignment="1">
      <alignment horizontal="centerContinuous" vertical="center"/>
    </xf>
    <xf numFmtId="0" fontId="5" fillId="0" borderId="0" xfId="0" applyFont="1" applyBorder="1" applyAlignment="1">
      <alignment horizontal="right" vertical="center"/>
    </xf>
    <xf numFmtId="0" fontId="6" fillId="0" borderId="0" xfId="0" applyFont="1" applyBorder="1" applyAlignment="1">
      <alignment horizontal="center" vertical="center"/>
    </xf>
    <xf numFmtId="0" fontId="0" fillId="0" borderId="0" xfId="0" applyAlignment="1">
      <alignment vertical="center"/>
    </xf>
    <xf numFmtId="0" fontId="6" fillId="0" borderId="2" xfId="0" applyFont="1" applyBorder="1" applyAlignment="1">
      <alignment horizontal="left" vertical="center"/>
    </xf>
    <xf numFmtId="0" fontId="5" fillId="4" borderId="62" xfId="0" applyFont="1" applyFill="1" applyBorder="1" applyAlignment="1">
      <alignment horizontal="right" vertical="center"/>
    </xf>
    <xf numFmtId="0" fontId="5" fillId="4" borderId="63" xfId="0" applyFont="1" applyFill="1" applyBorder="1" applyAlignment="1">
      <alignment horizontal="right" vertical="center"/>
    </xf>
    <xf numFmtId="49" fontId="6" fillId="0" borderId="64" xfId="0" applyNumberFormat="1" applyFont="1" applyFill="1" applyBorder="1" applyAlignment="1">
      <alignment horizontal="center" vertical="center"/>
    </xf>
    <xf numFmtId="0" fontId="6" fillId="0" borderId="0" xfId="0" applyFont="1" applyBorder="1" applyAlignment="1">
      <alignment horizontal="left" vertical="center"/>
    </xf>
    <xf numFmtId="0" fontId="5" fillId="4" borderId="11" xfId="0" applyFont="1" applyFill="1" applyBorder="1" applyAlignment="1">
      <alignment horizontal="right" vertical="center"/>
    </xf>
    <xf numFmtId="49" fontId="6" fillId="0" borderId="100" xfId="0" applyNumberFormat="1" applyFont="1" applyBorder="1" applyAlignment="1">
      <alignment horizontal="centerContinuous" vertical="center"/>
    </xf>
    <xf numFmtId="0" fontId="1" fillId="0" borderId="101" xfId="0" applyFont="1" applyBorder="1" applyAlignment="1">
      <alignment horizontal="centerContinuous" vertical="center"/>
    </xf>
    <xf numFmtId="0" fontId="46" fillId="4" borderId="29" xfId="0" applyFont="1" applyFill="1" applyBorder="1" applyAlignment="1">
      <alignment horizontal="right" vertical="center"/>
    </xf>
    <xf numFmtId="0" fontId="6" fillId="0" borderId="12" xfId="0" applyFont="1" applyFill="1" applyBorder="1" applyAlignment="1">
      <alignment horizontal="center" vertical="center"/>
    </xf>
    <xf numFmtId="0" fontId="7" fillId="2" borderId="13" xfId="0" applyFont="1" applyFill="1" applyBorder="1" applyAlignment="1">
      <alignment horizontal="right" vertical="center"/>
    </xf>
    <xf numFmtId="0" fontId="25" fillId="0" borderId="14" xfId="0" applyNumberFormat="1" applyFont="1" applyBorder="1" applyAlignment="1">
      <alignment horizontal="center" vertical="center"/>
    </xf>
    <xf numFmtId="0" fontId="7" fillId="4" borderId="52" xfId="0" applyFont="1" applyFill="1" applyBorder="1" applyAlignment="1">
      <alignment horizontal="right" vertical="center"/>
    </xf>
    <xf numFmtId="0" fontId="12" fillId="2" borderId="4" xfId="0" applyFont="1" applyFill="1" applyBorder="1" applyAlignment="1">
      <alignment horizontal="right" vertical="center"/>
    </xf>
    <xf numFmtId="49" fontId="25" fillId="0" borderId="14" xfId="0" applyNumberFormat="1" applyFont="1" applyBorder="1" applyAlignment="1">
      <alignment horizontal="center" vertical="center"/>
    </xf>
    <xf numFmtId="0" fontId="7" fillId="4" borderId="50" xfId="0" applyFont="1" applyFill="1" applyBorder="1" applyAlignment="1">
      <alignment horizontal="right" vertical="center"/>
    </xf>
    <xf numFmtId="164" fontId="5" fillId="7" borderId="28" xfId="0" applyNumberFormat="1" applyFont="1" applyFill="1" applyBorder="1" applyAlignment="1">
      <alignment horizontal="center" vertical="center"/>
    </xf>
    <xf numFmtId="0" fontId="9" fillId="2" borderId="4" xfId="0" applyFont="1" applyFill="1" applyBorder="1" applyAlignment="1">
      <alignment horizontal="right" vertical="center"/>
    </xf>
    <xf numFmtId="0" fontId="8" fillId="0" borderId="3" xfId="0" quotePrefix="1" applyFont="1" applyBorder="1" applyAlignment="1">
      <alignment horizontal="center" vertical="center"/>
    </xf>
    <xf numFmtId="49" fontId="25" fillId="0" borderId="3" xfId="0" applyNumberFormat="1" applyFont="1" applyBorder="1" applyAlignment="1">
      <alignment horizontal="center" vertical="center"/>
    </xf>
    <xf numFmtId="0" fontId="5" fillId="0" borderId="27" xfId="0" applyFont="1" applyBorder="1" applyAlignment="1">
      <alignment horizontal="center" vertical="center"/>
    </xf>
    <xf numFmtId="0" fontId="37" fillId="2" borderId="4" xfId="0" applyFont="1" applyFill="1" applyBorder="1" applyAlignment="1">
      <alignment horizontal="right" vertical="center"/>
    </xf>
    <xf numFmtId="0" fontId="10" fillId="4" borderId="50" xfId="0" applyFont="1" applyFill="1" applyBorder="1" applyAlignment="1">
      <alignment horizontal="right" vertical="center"/>
    </xf>
    <xf numFmtId="0" fontId="22" fillId="2" borderId="4" xfId="0" applyFont="1" applyFill="1" applyBorder="1" applyAlignment="1">
      <alignment horizontal="right" vertical="center"/>
    </xf>
    <xf numFmtId="0" fontId="13" fillId="2" borderId="15" xfId="0" applyFont="1" applyFill="1" applyBorder="1" applyAlignment="1">
      <alignment horizontal="right" vertical="center"/>
    </xf>
    <xf numFmtId="0" fontId="6" fillId="0" borderId="23" xfId="0" quotePrefix="1" applyFont="1" applyBorder="1" applyAlignment="1">
      <alignment horizontal="center" vertical="center"/>
    </xf>
    <xf numFmtId="49" fontId="25" fillId="0" borderId="23" xfId="0" applyNumberFormat="1" applyFont="1" applyBorder="1" applyAlignment="1">
      <alignment horizontal="center" vertical="center"/>
    </xf>
    <xf numFmtId="0" fontId="10" fillId="4" borderId="51" xfId="0" applyFont="1" applyFill="1" applyBorder="1" applyAlignment="1">
      <alignment horizontal="right" vertical="center"/>
    </xf>
    <xf numFmtId="0" fontId="2" fillId="0" borderId="1" xfId="0" applyFont="1" applyBorder="1" applyAlignment="1">
      <alignment vertical="center"/>
    </xf>
    <xf numFmtId="0" fontId="14" fillId="0" borderId="0" xfId="0" applyFont="1" applyBorder="1" applyAlignment="1">
      <alignment vertical="center"/>
    </xf>
    <xf numFmtId="0" fontId="15" fillId="0" borderId="0" xfId="0" applyFont="1" applyBorder="1" applyAlignment="1">
      <alignment vertical="center"/>
    </xf>
    <xf numFmtId="0" fontId="15" fillId="0" borderId="2"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1" xfId="0" applyFont="1" applyBorder="1" applyAlignment="1">
      <alignment vertical="center"/>
    </xf>
    <xf numFmtId="0" fontId="6" fillId="0" borderId="0" xfId="0" applyFont="1" applyBorder="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3" fillId="0" borderId="0" xfId="0" applyFont="1" applyBorder="1" applyAlignment="1">
      <alignment horizontal="right" vertical="center"/>
    </xf>
    <xf numFmtId="0" fontId="4" fillId="0" borderId="0" xfId="0" applyFont="1" applyBorder="1" applyAlignment="1">
      <alignment horizontal="left" vertical="center"/>
    </xf>
    <xf numFmtId="0" fontId="51" fillId="0" borderId="22"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40" fillId="0" borderId="1" xfId="0" applyFont="1" applyFill="1" applyBorder="1" applyAlignment="1">
      <alignment vertical="center"/>
    </xf>
    <xf numFmtId="0" fontId="5" fillId="0" borderId="24" xfId="0" applyFont="1" applyFill="1" applyBorder="1" applyAlignment="1">
      <alignment horizontal="center" vertical="center"/>
    </xf>
    <xf numFmtId="0" fontId="6" fillId="0" borderId="24" xfId="0" applyFont="1" applyFill="1" applyBorder="1" applyAlignment="1">
      <alignment horizontal="center" vertical="center"/>
    </xf>
    <xf numFmtId="0" fontId="41" fillId="0" borderId="24" xfId="0" applyFont="1" applyFill="1" applyBorder="1" applyAlignment="1">
      <alignment horizontal="center" vertical="center" wrapText="1"/>
    </xf>
    <xf numFmtId="0" fontId="6" fillId="0" borderId="24" xfId="0" applyFont="1" applyFill="1" applyBorder="1" applyAlignment="1">
      <alignment horizontal="center" vertical="center" wrapText="1"/>
    </xf>
    <xf numFmtId="1" fontId="6" fillId="0" borderId="24" xfId="0" applyNumberFormat="1" applyFont="1" applyFill="1" applyBorder="1" applyAlignment="1">
      <alignment horizontal="center" vertical="center" wrapText="1"/>
    </xf>
    <xf numFmtId="0" fontId="38" fillId="11" borderId="25" xfId="0" applyNumberFormat="1" applyFont="1" applyFill="1" applyBorder="1" applyAlignment="1">
      <alignment horizontal="center" vertical="center"/>
    </xf>
    <xf numFmtId="0" fontId="6" fillId="0" borderId="2" xfId="0" quotePrefix="1" applyFont="1" applyFill="1" applyBorder="1" applyAlignment="1">
      <alignment horizontal="center" vertical="center"/>
    </xf>
    <xf numFmtId="0" fontId="42" fillId="0" borderId="1" xfId="0" applyFont="1" applyFill="1" applyBorder="1" applyAlignment="1">
      <alignment vertical="center"/>
    </xf>
    <xf numFmtId="0" fontId="12" fillId="0" borderId="25" xfId="0" applyNumberFormat="1" applyFont="1" applyFill="1" applyBorder="1" applyAlignment="1">
      <alignment horizontal="center" vertical="center"/>
    </xf>
    <xf numFmtId="0" fontId="41" fillId="0" borderId="31" xfId="0" applyFont="1" applyFill="1" applyBorder="1" applyAlignment="1">
      <alignment vertical="center"/>
    </xf>
    <xf numFmtId="0" fontId="5" fillId="0" borderId="46" xfId="0" applyFont="1" applyFill="1" applyBorder="1" applyAlignment="1">
      <alignment horizontal="center" vertical="center"/>
    </xf>
    <xf numFmtId="0" fontId="6" fillId="0" borderId="46" xfId="0" applyFont="1" applyFill="1" applyBorder="1" applyAlignment="1">
      <alignment horizontal="center" vertical="center"/>
    </xf>
    <xf numFmtId="0" fontId="43" fillId="0" borderId="46" xfId="0" applyFont="1" applyFill="1" applyBorder="1" applyAlignment="1">
      <alignment horizontal="center" vertical="center" wrapText="1"/>
    </xf>
    <xf numFmtId="0" fontId="6" fillId="0" borderId="46" xfId="0" applyFont="1" applyFill="1" applyBorder="1" applyAlignment="1">
      <alignment horizontal="center" vertical="center" wrapText="1"/>
    </xf>
    <xf numFmtId="1" fontId="6" fillId="0" borderId="46" xfId="0" applyNumberFormat="1" applyFont="1" applyFill="1" applyBorder="1" applyAlignment="1">
      <alignment horizontal="center" vertical="center" wrapText="1"/>
    </xf>
    <xf numFmtId="0" fontId="38" fillId="11" borderId="46" xfId="0" applyNumberFormat="1" applyFont="1" applyFill="1" applyBorder="1" applyAlignment="1">
      <alignment horizontal="center" vertical="center"/>
    </xf>
    <xf numFmtId="0" fontId="6" fillId="0" borderId="32" xfId="0" quotePrefix="1" applyFont="1" applyFill="1" applyBorder="1" applyAlignment="1">
      <alignment horizontal="center" vertical="center"/>
    </xf>
    <xf numFmtId="0" fontId="10" fillId="0" borderId="1" xfId="0" applyFont="1" applyFill="1" applyBorder="1" applyAlignment="1">
      <alignment vertical="center"/>
    </xf>
    <xf numFmtId="0" fontId="6" fillId="0" borderId="24" xfId="0" applyNumberFormat="1" applyFont="1" applyFill="1" applyBorder="1" applyAlignment="1">
      <alignment horizontal="center" vertical="center"/>
    </xf>
    <xf numFmtId="49" fontId="16" fillId="0" borderId="24" xfId="0" applyNumberFormat="1" applyFont="1" applyFill="1" applyBorder="1" applyAlignment="1">
      <alignment horizontal="center" vertical="center"/>
    </xf>
    <xf numFmtId="0" fontId="16" fillId="0" borderId="25" xfId="0" applyNumberFormat="1" applyFont="1" applyFill="1" applyBorder="1" applyAlignment="1">
      <alignment horizontal="center" vertical="center"/>
    </xf>
    <xf numFmtId="0" fontId="10" fillId="0" borderId="25" xfId="0" applyNumberFormat="1" applyFont="1" applyFill="1" applyBorder="1" applyAlignment="1">
      <alignment horizontal="center" vertical="center"/>
    </xf>
    <xf numFmtId="0" fontId="6" fillId="0" borderId="25" xfId="0" applyNumberFormat="1" applyFont="1" applyFill="1" applyBorder="1" applyAlignment="1">
      <alignment horizontal="center" vertical="center"/>
    </xf>
    <xf numFmtId="49" fontId="6" fillId="0" borderId="25" xfId="0" applyNumberFormat="1" applyFont="1" applyFill="1" applyBorder="1" applyAlignment="1">
      <alignment horizontal="center" vertical="center"/>
    </xf>
    <xf numFmtId="0" fontId="6" fillId="0" borderId="26" xfId="0" applyNumberFormat="1" applyFont="1" applyFill="1" applyBorder="1" applyAlignment="1">
      <alignment horizontal="center" vertical="center"/>
    </xf>
    <xf numFmtId="0" fontId="19" fillId="0" borderId="0" xfId="0" applyFont="1" applyBorder="1" applyAlignment="1">
      <alignment vertical="center"/>
    </xf>
    <xf numFmtId="0" fontId="12" fillId="0" borderId="1" xfId="0" applyFont="1" applyFill="1" applyBorder="1" applyAlignment="1">
      <alignment vertical="center"/>
    </xf>
    <xf numFmtId="49" fontId="24" fillId="0" borderId="24" xfId="0" applyNumberFormat="1" applyFont="1" applyFill="1" applyBorder="1" applyAlignment="1">
      <alignment horizontal="center" vertical="center"/>
    </xf>
    <xf numFmtId="0" fontId="24" fillId="0" borderId="25" xfId="0" applyNumberFormat="1" applyFont="1" applyFill="1" applyBorder="1" applyAlignment="1">
      <alignment horizontal="center" vertical="center"/>
    </xf>
    <xf numFmtId="0" fontId="31" fillId="0" borderId="0" xfId="0" applyFont="1" applyBorder="1" applyAlignment="1">
      <alignment vertical="center"/>
    </xf>
    <xf numFmtId="0" fontId="13" fillId="0" borderId="1" xfId="0" applyFont="1" applyFill="1" applyBorder="1" applyAlignment="1">
      <alignment vertical="center"/>
    </xf>
    <xf numFmtId="49" fontId="23" fillId="0" borderId="24" xfId="0" applyNumberFormat="1" applyFont="1" applyFill="1" applyBorder="1" applyAlignment="1">
      <alignment horizontal="center" vertical="center"/>
    </xf>
    <xf numFmtId="0" fontId="23" fillId="0" borderId="25" xfId="0" applyNumberFormat="1" applyFont="1" applyFill="1" applyBorder="1" applyAlignment="1">
      <alignment horizontal="center" vertical="center"/>
    </xf>
    <xf numFmtId="0" fontId="13" fillId="0" borderId="25" xfId="0" applyNumberFormat="1" applyFont="1" applyFill="1" applyBorder="1" applyAlignment="1">
      <alignment horizontal="center" vertical="center"/>
    </xf>
    <xf numFmtId="0" fontId="29" fillId="0" borderId="0" xfId="0" applyFont="1" applyBorder="1" applyAlignment="1">
      <alignment vertical="center"/>
    </xf>
    <xf numFmtId="0" fontId="7" fillId="0" borderId="1" xfId="0" applyFont="1" applyFill="1" applyBorder="1" applyAlignment="1">
      <alignment vertical="center"/>
    </xf>
    <xf numFmtId="49" fontId="17" fillId="0" borderId="24" xfId="0" applyNumberFormat="1" applyFont="1" applyFill="1" applyBorder="1" applyAlignment="1">
      <alignment horizontal="center" vertical="center"/>
    </xf>
    <xf numFmtId="0" fontId="17" fillId="0" borderId="25" xfId="0" applyNumberFormat="1" applyFont="1" applyFill="1" applyBorder="1" applyAlignment="1">
      <alignment horizontal="center" vertical="center"/>
    </xf>
    <xf numFmtId="0" fontId="7" fillId="0" borderId="25" xfId="0" applyNumberFormat="1" applyFont="1" applyFill="1" applyBorder="1" applyAlignment="1">
      <alignment horizontal="center" vertical="center"/>
    </xf>
    <xf numFmtId="0" fontId="28" fillId="0" borderId="0" xfId="0" applyFont="1" applyBorder="1" applyAlignment="1">
      <alignment vertical="center"/>
    </xf>
    <xf numFmtId="0" fontId="10" fillId="5" borderId="1" xfId="0" applyFont="1" applyFill="1" applyBorder="1" applyAlignment="1">
      <alignment vertical="center"/>
    </xf>
    <xf numFmtId="0" fontId="6" fillId="5" borderId="24" xfId="0" applyNumberFormat="1" applyFont="1" applyFill="1" applyBorder="1" applyAlignment="1">
      <alignment horizontal="center" vertical="center"/>
    </xf>
    <xf numFmtId="49" fontId="16" fillId="5" borderId="24" xfId="0" applyNumberFormat="1" applyFont="1" applyFill="1" applyBorder="1" applyAlignment="1">
      <alignment horizontal="center" vertical="center"/>
    </xf>
    <xf numFmtId="0" fontId="16" fillId="5" borderId="25" xfId="0" applyNumberFormat="1" applyFont="1" applyFill="1" applyBorder="1" applyAlignment="1">
      <alignment horizontal="center" vertical="center"/>
    </xf>
    <xf numFmtId="0" fontId="10" fillId="5" borderId="25" xfId="0" applyNumberFormat="1" applyFont="1" applyFill="1" applyBorder="1" applyAlignment="1">
      <alignment horizontal="center" vertical="center"/>
    </xf>
    <xf numFmtId="49" fontId="6" fillId="5" borderId="25" xfId="0" applyNumberFormat="1" applyFont="1" applyFill="1" applyBorder="1" applyAlignment="1">
      <alignment horizontal="center" vertical="center"/>
    </xf>
    <xf numFmtId="0" fontId="6" fillId="5" borderId="26" xfId="0" applyNumberFormat="1" applyFont="1" applyFill="1" applyBorder="1" applyAlignment="1">
      <alignment horizontal="center" vertical="center"/>
    </xf>
    <xf numFmtId="0" fontId="30" fillId="0" borderId="0" xfId="0" applyFont="1" applyBorder="1" applyAlignment="1">
      <alignment vertical="center"/>
    </xf>
    <xf numFmtId="0" fontId="6" fillId="0" borderId="26" xfId="0" quotePrefix="1" applyNumberFormat="1" applyFont="1" applyFill="1" applyBorder="1" applyAlignment="1">
      <alignment horizontal="center" vertical="center"/>
    </xf>
    <xf numFmtId="0" fontId="10" fillId="6" borderId="1" xfId="0" applyFont="1" applyFill="1" applyBorder="1" applyAlignment="1">
      <alignment vertical="center"/>
    </xf>
    <xf numFmtId="0" fontId="6" fillId="6" borderId="24" xfId="0" applyNumberFormat="1" applyFont="1" applyFill="1" applyBorder="1" applyAlignment="1">
      <alignment horizontal="center" vertical="center"/>
    </xf>
    <xf numFmtId="49" fontId="16" fillId="6" borderId="24" xfId="0" applyNumberFormat="1" applyFont="1" applyFill="1" applyBorder="1" applyAlignment="1">
      <alignment horizontal="center" vertical="center"/>
    </xf>
    <xf numFmtId="0" fontId="16" fillId="6" borderId="25" xfId="0" applyNumberFormat="1" applyFont="1" applyFill="1" applyBorder="1" applyAlignment="1">
      <alignment horizontal="center" vertical="center"/>
    </xf>
    <xf numFmtId="0" fontId="10" fillId="6" borderId="25" xfId="0" applyNumberFormat="1" applyFont="1" applyFill="1" applyBorder="1" applyAlignment="1">
      <alignment horizontal="center" vertical="center"/>
    </xf>
    <xf numFmtId="49" fontId="6" fillId="6" borderId="25" xfId="0" applyNumberFormat="1" applyFont="1" applyFill="1" applyBorder="1" applyAlignment="1">
      <alignment horizontal="center" vertical="center"/>
    </xf>
    <xf numFmtId="0" fontId="6" fillId="6" borderId="26" xfId="0" applyNumberFormat="1" applyFont="1" applyFill="1" applyBorder="1" applyAlignment="1">
      <alignment horizontal="center" vertical="center"/>
    </xf>
    <xf numFmtId="0" fontId="6" fillId="8" borderId="24" xfId="0" applyNumberFormat="1" applyFont="1" applyFill="1" applyBorder="1" applyAlignment="1">
      <alignment horizontal="center" vertical="center"/>
    </xf>
    <xf numFmtId="49" fontId="6" fillId="8" borderId="25" xfId="0" applyNumberFormat="1" applyFont="1" applyFill="1" applyBorder="1" applyAlignment="1">
      <alignment horizontal="center" vertical="center"/>
    </xf>
    <xf numFmtId="0" fontId="6" fillId="8" borderId="26" xfId="0" applyNumberFormat="1" applyFont="1" applyFill="1" applyBorder="1" applyAlignment="1">
      <alignment horizontal="center" vertical="center"/>
    </xf>
    <xf numFmtId="0" fontId="22" fillId="0" borderId="1" xfId="0" applyFont="1" applyFill="1" applyBorder="1" applyAlignment="1">
      <alignment vertical="center"/>
    </xf>
    <xf numFmtId="49" fontId="27" fillId="0" borderId="24" xfId="0" applyNumberFormat="1" applyFont="1" applyFill="1" applyBorder="1" applyAlignment="1">
      <alignment horizontal="center" vertical="center"/>
    </xf>
    <xf numFmtId="0" fontId="27" fillId="0" borderId="25" xfId="0" applyNumberFormat="1" applyFont="1" applyFill="1" applyBorder="1" applyAlignment="1">
      <alignment horizontal="center" vertical="center"/>
    </xf>
    <xf numFmtId="0" fontId="22" fillId="0" borderId="25" xfId="0" applyNumberFormat="1" applyFont="1" applyFill="1" applyBorder="1" applyAlignment="1">
      <alignment horizontal="center" vertical="center"/>
    </xf>
    <xf numFmtId="0" fontId="12" fillId="5" borderId="1" xfId="0" applyFont="1" applyFill="1" applyBorder="1" applyAlignment="1">
      <alignment vertical="center"/>
    </xf>
    <xf numFmtId="49" fontId="24" fillId="5" borderId="24" xfId="0" applyNumberFormat="1" applyFont="1" applyFill="1" applyBorder="1" applyAlignment="1">
      <alignment horizontal="center" vertical="center"/>
    </xf>
    <xf numFmtId="0" fontId="24" fillId="5" borderId="25" xfId="0" applyNumberFormat="1" applyFont="1" applyFill="1" applyBorder="1" applyAlignment="1">
      <alignment horizontal="center" vertical="center"/>
    </xf>
    <xf numFmtId="0" fontId="12" fillId="5" borderId="25" xfId="0" applyNumberFormat="1" applyFont="1" applyFill="1" applyBorder="1" applyAlignment="1">
      <alignment horizontal="center" vertical="center"/>
    </xf>
    <xf numFmtId="0" fontId="13" fillId="9" borderId="1" xfId="0" applyFont="1" applyFill="1" applyBorder="1" applyAlignment="1">
      <alignment vertical="center"/>
    </xf>
    <xf numFmtId="0" fontId="6" fillId="9" borderId="24" xfId="0" applyNumberFormat="1" applyFont="1" applyFill="1" applyBorder="1" applyAlignment="1">
      <alignment horizontal="center" vertical="center"/>
    </xf>
    <xf numFmtId="49" fontId="27" fillId="9" borderId="24" xfId="0" applyNumberFormat="1" applyFont="1" applyFill="1" applyBorder="1" applyAlignment="1">
      <alignment horizontal="center" vertical="center"/>
    </xf>
    <xf numFmtId="0" fontId="27" fillId="9" borderId="25" xfId="0" applyNumberFormat="1" applyFont="1" applyFill="1" applyBorder="1" applyAlignment="1">
      <alignment horizontal="center" vertical="center"/>
    </xf>
    <xf numFmtId="0" fontId="22" fillId="9" borderId="25" xfId="0" applyNumberFormat="1" applyFont="1" applyFill="1" applyBorder="1" applyAlignment="1">
      <alignment horizontal="center" vertical="center"/>
    </xf>
    <xf numFmtId="49" fontId="6" fillId="9" borderId="25" xfId="0" applyNumberFormat="1" applyFont="1" applyFill="1" applyBorder="1" applyAlignment="1">
      <alignment horizontal="center" vertical="center"/>
    </xf>
    <xf numFmtId="49" fontId="6" fillId="12" borderId="25" xfId="0" applyNumberFormat="1" applyFont="1" applyFill="1" applyBorder="1" applyAlignment="1">
      <alignment horizontal="center" vertical="center"/>
    </xf>
    <xf numFmtId="0" fontId="6" fillId="9" borderId="26" xfId="0" applyNumberFormat="1" applyFont="1" applyFill="1" applyBorder="1" applyAlignment="1">
      <alignment horizontal="center" vertical="center"/>
    </xf>
    <xf numFmtId="0" fontId="10" fillId="9" borderId="1" xfId="0" applyFont="1" applyFill="1" applyBorder="1" applyAlignment="1">
      <alignment vertical="center"/>
    </xf>
    <xf numFmtId="49" fontId="16" fillId="9" borderId="24" xfId="0" applyNumberFormat="1" applyFont="1" applyFill="1" applyBorder="1" applyAlignment="1">
      <alignment horizontal="center" vertical="center"/>
    </xf>
    <xf numFmtId="0" fontId="16" fillId="9" borderId="25" xfId="0" applyNumberFormat="1" applyFont="1" applyFill="1" applyBorder="1" applyAlignment="1">
      <alignment horizontal="center" vertical="center"/>
    </xf>
    <xf numFmtId="0" fontId="10" fillId="9" borderId="25" xfId="0" applyNumberFormat="1" applyFont="1" applyFill="1" applyBorder="1" applyAlignment="1">
      <alignment horizontal="center" vertical="center"/>
    </xf>
    <xf numFmtId="0" fontId="6" fillId="9" borderId="26" xfId="0" quotePrefix="1" applyNumberFormat="1" applyFont="1" applyFill="1" applyBorder="1" applyAlignment="1">
      <alignment horizontal="center" vertical="center"/>
    </xf>
    <xf numFmtId="0" fontId="12" fillId="4" borderId="1" xfId="0" applyFont="1" applyFill="1" applyBorder="1" applyAlignment="1">
      <alignment vertical="center"/>
    </xf>
    <xf numFmtId="0" fontId="6" fillId="4" borderId="24" xfId="0" applyNumberFormat="1" applyFont="1" applyFill="1" applyBorder="1" applyAlignment="1">
      <alignment horizontal="center" vertical="center"/>
    </xf>
    <xf numFmtId="49" fontId="24" fillId="4" borderId="24" xfId="0" applyNumberFormat="1" applyFont="1" applyFill="1" applyBorder="1" applyAlignment="1">
      <alignment horizontal="center" vertical="center"/>
    </xf>
    <xf numFmtId="0" fontId="24" fillId="4" borderId="25" xfId="0" applyNumberFormat="1" applyFont="1" applyFill="1" applyBorder="1" applyAlignment="1">
      <alignment horizontal="center" vertical="center"/>
    </xf>
    <xf numFmtId="0" fontId="12" fillId="4" borderId="25" xfId="0" applyNumberFormat="1" applyFont="1" applyFill="1" applyBorder="1" applyAlignment="1">
      <alignment horizontal="center" vertical="center"/>
    </xf>
    <xf numFmtId="0" fontId="6" fillId="4" borderId="26" xfId="0" applyNumberFormat="1" applyFont="1" applyFill="1" applyBorder="1" applyAlignment="1">
      <alignment horizontal="center" vertical="center"/>
    </xf>
    <xf numFmtId="0" fontId="13" fillId="5" borderId="1" xfId="0" applyFont="1" applyFill="1" applyBorder="1" applyAlignment="1">
      <alignment vertical="center"/>
    </xf>
    <xf numFmtId="49" fontId="23" fillId="5" borderId="24" xfId="0" applyNumberFormat="1" applyFont="1" applyFill="1" applyBorder="1" applyAlignment="1">
      <alignment horizontal="center" vertical="center"/>
    </xf>
    <xf numFmtId="0" fontId="23" fillId="5" borderId="25" xfId="0" applyNumberFormat="1" applyFont="1" applyFill="1" applyBorder="1" applyAlignment="1">
      <alignment horizontal="center" vertical="center"/>
    </xf>
    <xf numFmtId="0" fontId="13" fillId="5" borderId="25" xfId="0" applyNumberFormat="1" applyFont="1" applyFill="1" applyBorder="1" applyAlignment="1">
      <alignment horizontal="center" vertical="center"/>
    </xf>
    <xf numFmtId="0" fontId="12" fillId="0" borderId="8" xfId="0" applyFont="1" applyFill="1" applyBorder="1" applyAlignment="1">
      <alignment vertical="center"/>
    </xf>
    <xf numFmtId="0" fontId="6" fillId="0" borderId="45" xfId="0" applyNumberFormat="1" applyFont="1" applyFill="1" applyBorder="1" applyAlignment="1">
      <alignment horizontal="center" vertical="center"/>
    </xf>
    <xf numFmtId="49" fontId="24" fillId="0" borderId="45" xfId="0" applyNumberFormat="1" applyFont="1" applyFill="1" applyBorder="1" applyAlignment="1">
      <alignment horizontal="center" vertical="center"/>
    </xf>
    <xf numFmtId="0" fontId="24" fillId="0" borderId="47" xfId="0" applyNumberFormat="1" applyFont="1" applyFill="1" applyBorder="1" applyAlignment="1">
      <alignment horizontal="center" vertical="center"/>
    </xf>
    <xf numFmtId="0" fontId="12" fillId="0" borderId="47" xfId="0" applyNumberFormat="1" applyFont="1" applyFill="1" applyBorder="1" applyAlignment="1">
      <alignment horizontal="center" vertical="center"/>
    </xf>
    <xf numFmtId="49" fontId="6" fillId="0" borderId="47" xfId="0" applyNumberFormat="1" applyFont="1" applyFill="1" applyBorder="1" applyAlignment="1">
      <alignment horizontal="center" vertical="center"/>
    </xf>
    <xf numFmtId="0" fontId="38" fillId="11" borderId="45" xfId="0" applyNumberFormat="1" applyFont="1" applyFill="1" applyBorder="1" applyAlignment="1">
      <alignment horizontal="center" vertical="center"/>
    </xf>
    <xf numFmtId="0" fontId="6" fillId="0" borderId="34"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4" fillId="0" borderId="0" xfId="0" applyNumberFormat="1" applyFont="1" applyBorder="1" applyAlignment="1">
      <alignment horizontal="left" vertical="center"/>
    </xf>
    <xf numFmtId="0" fontId="1" fillId="0" borderId="0" xfId="0" applyFont="1" applyBorder="1" applyAlignment="1">
      <alignment horizontal="lef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5" fillId="0" borderId="0" xfId="0" applyFont="1" applyBorder="1" applyAlignment="1">
      <alignment horizontal="right" vertical="center" wrapText="1"/>
    </xf>
    <xf numFmtId="0" fontId="47" fillId="0" borderId="30" xfId="0" applyFont="1" applyBorder="1" applyAlignment="1">
      <alignment horizontal="centerContinuous" vertical="center"/>
    </xf>
    <xf numFmtId="0" fontId="6" fillId="0" borderId="0" xfId="0" applyFont="1" applyBorder="1" applyAlignment="1">
      <alignment horizontal="center" vertical="center" wrapText="1"/>
    </xf>
    <xf numFmtId="0" fontId="50" fillId="0" borderId="35" xfId="0" applyFont="1" applyFill="1" applyBorder="1" applyAlignment="1">
      <alignment horizontal="centerContinuous" vertical="center"/>
    </xf>
    <xf numFmtId="0" fontId="6" fillId="0" borderId="53" xfId="0" applyFont="1" applyFill="1" applyBorder="1" applyAlignment="1">
      <alignment horizontal="centerContinuous" vertical="center"/>
    </xf>
    <xf numFmtId="0" fontId="6" fillId="0" borderId="54" xfId="0" applyFont="1" applyFill="1" applyBorder="1" applyAlignment="1">
      <alignment horizontal="centerContinuous" vertical="center"/>
    </xf>
    <xf numFmtId="0" fontId="6" fillId="0" borderId="48" xfId="0" applyFont="1" applyFill="1" applyBorder="1" applyAlignment="1">
      <alignment horizontal="centerContinuous" vertical="center"/>
    </xf>
    <xf numFmtId="0" fontId="2" fillId="0" borderId="0" xfId="0" applyFont="1" applyBorder="1" applyAlignment="1">
      <alignment horizontal="centerContinuous" vertical="center"/>
    </xf>
    <xf numFmtId="0" fontId="4" fillId="0" borderId="0" xfId="0" applyFont="1" applyBorder="1" applyAlignment="1">
      <alignment horizontal="center" vertical="center"/>
    </xf>
    <xf numFmtId="0" fontId="21" fillId="10" borderId="16" xfId="0" applyFont="1" applyFill="1" applyBorder="1" applyAlignment="1">
      <alignment horizontal="center" vertical="center"/>
    </xf>
    <xf numFmtId="0" fontId="21" fillId="10" borderId="17" xfId="0" applyFont="1" applyFill="1" applyBorder="1" applyAlignment="1">
      <alignment horizontal="center" vertical="center"/>
    </xf>
    <xf numFmtId="49" fontId="21" fillId="10" borderId="17" xfId="0" applyNumberFormat="1" applyFont="1" applyFill="1" applyBorder="1" applyAlignment="1">
      <alignment horizontal="center" vertical="center"/>
    </xf>
    <xf numFmtId="0" fontId="21" fillId="10" borderId="21" xfId="0" applyFont="1" applyFill="1" applyBorder="1" applyAlignment="1">
      <alignment horizontal="center" vertical="center"/>
    </xf>
    <xf numFmtId="0" fontId="44" fillId="11" borderId="21" xfId="0" applyFont="1" applyFill="1" applyBorder="1" applyAlignment="1">
      <alignment horizontal="center" vertical="center"/>
    </xf>
    <xf numFmtId="0" fontId="21" fillId="10" borderId="18" xfId="0" applyFont="1" applyFill="1" applyBorder="1" applyAlignment="1">
      <alignment horizontal="center" vertical="center"/>
    </xf>
    <xf numFmtId="0" fontId="21" fillId="10" borderId="30" xfId="0" applyFont="1" applyFill="1" applyBorder="1" applyAlignment="1">
      <alignment horizontal="center" vertical="center"/>
    </xf>
    <xf numFmtId="0" fontId="1" fillId="0" borderId="102" xfId="0" applyFont="1" applyBorder="1" applyAlignment="1">
      <alignment horizontal="center" vertical="center"/>
    </xf>
    <xf numFmtId="0" fontId="1" fillId="0" borderId="103" xfId="0" applyFont="1" applyFill="1" applyBorder="1" applyAlignment="1">
      <alignment horizontal="center" vertical="center"/>
    </xf>
    <xf numFmtId="0" fontId="1" fillId="0" borderId="103" xfId="0" applyNumberFormat="1" applyFont="1" applyBorder="1" applyAlignment="1">
      <alignment horizontal="center" vertical="center"/>
    </xf>
    <xf numFmtId="0" fontId="1" fillId="0" borderId="103" xfId="0" quotePrefix="1" applyNumberFormat="1" applyFont="1" applyFill="1" applyBorder="1" applyAlignment="1">
      <alignment horizontal="center" vertical="center"/>
    </xf>
    <xf numFmtId="1" fontId="45" fillId="11" borderId="97" xfId="0" applyNumberFormat="1" applyFont="1" applyFill="1" applyBorder="1" applyAlignment="1">
      <alignment horizontal="center" vertical="center"/>
    </xf>
    <xf numFmtId="0" fontId="4" fillId="0" borderId="104" xfId="0" applyFont="1" applyBorder="1" applyAlignment="1">
      <alignment horizontal="center" vertical="center"/>
    </xf>
    <xf numFmtId="0" fontId="1" fillId="0" borderId="66" xfId="0" applyFont="1" applyBorder="1" applyAlignment="1">
      <alignment horizontal="center" vertical="center"/>
    </xf>
    <xf numFmtId="0" fontId="1" fillId="0" borderId="95" xfId="0" applyFont="1" applyBorder="1" applyAlignment="1">
      <alignment horizontal="center" vertical="center"/>
    </xf>
    <xf numFmtId="49" fontId="1" fillId="0" borderId="95" xfId="0" applyNumberFormat="1" applyFont="1" applyBorder="1" applyAlignment="1">
      <alignment horizontal="center" vertical="center"/>
    </xf>
    <xf numFmtId="0" fontId="1" fillId="0" borderId="99" xfId="0" applyFont="1" applyBorder="1" applyAlignment="1">
      <alignment horizontal="center" vertical="center"/>
    </xf>
    <xf numFmtId="1" fontId="1" fillId="13" borderId="72" xfId="0" applyNumberFormat="1" applyFont="1" applyFill="1" applyBorder="1" applyAlignment="1">
      <alignment horizontal="center" vertical="center"/>
    </xf>
    <xf numFmtId="0" fontId="4" fillId="13" borderId="80" xfId="0" applyFont="1" applyFill="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 vertical="center"/>
    </xf>
    <xf numFmtId="0" fontId="21" fillId="10" borderId="21" xfId="0" applyFont="1" applyFill="1" applyBorder="1" applyAlignment="1">
      <alignment horizontal="centerContinuous" vertical="center"/>
    </xf>
    <xf numFmtId="0" fontId="21" fillId="10" borderId="65" xfId="0" applyFont="1" applyFill="1" applyBorder="1" applyAlignment="1">
      <alignment horizontal="centerContinuous" vertical="center"/>
    </xf>
    <xf numFmtId="0" fontId="21" fillId="10" borderId="49" xfId="0" applyFont="1" applyFill="1" applyBorder="1" applyAlignment="1">
      <alignment horizontal="centerContinuous" vertical="center"/>
    </xf>
    <xf numFmtId="0" fontId="1" fillId="0" borderId="66" xfId="0" applyFont="1" applyBorder="1" applyAlignment="1">
      <alignment horizontal="center" vertical="center" shrinkToFit="1"/>
    </xf>
    <xf numFmtId="0" fontId="1" fillId="0" borderId="85" xfId="0" applyFont="1" applyFill="1" applyBorder="1" applyAlignment="1">
      <alignment horizontal="center" vertical="center"/>
    </xf>
    <xf numFmtId="9" fontId="1" fillId="0" borderId="85" xfId="0" applyNumberFormat="1" applyFont="1" applyFill="1" applyBorder="1" applyAlignment="1">
      <alignment horizontal="center" vertical="center"/>
    </xf>
    <xf numFmtId="164" fontId="1" fillId="0" borderId="85" xfId="0" applyNumberFormat="1" applyFont="1" applyFill="1" applyBorder="1" applyAlignment="1">
      <alignment horizontal="center" vertical="center"/>
    </xf>
    <xf numFmtId="164" fontId="1" fillId="0" borderId="67" xfId="0" applyNumberFormat="1" applyFont="1" applyFill="1" applyBorder="1" applyAlignment="1">
      <alignment horizontal="centerContinuous" vertical="center"/>
    </xf>
    <xf numFmtId="164" fontId="1" fillId="0" borderId="68" xfId="0" applyNumberFormat="1" applyFont="1" applyFill="1" applyBorder="1" applyAlignment="1">
      <alignment horizontal="centerContinuous" vertical="center"/>
    </xf>
    <xf numFmtId="0" fontId="4" fillId="0" borderId="69" xfId="0" quotePrefix="1" applyFont="1" applyBorder="1" applyAlignment="1">
      <alignment horizontal="centerContinuous" vertical="center"/>
    </xf>
    <xf numFmtId="164" fontId="1" fillId="0" borderId="105" xfId="0" applyNumberFormat="1" applyFont="1" applyFill="1" applyBorder="1" applyAlignment="1">
      <alignment horizontal="center" vertical="center"/>
    </xf>
    <xf numFmtId="0" fontId="1" fillId="0" borderId="70" xfId="0" applyFont="1" applyFill="1" applyBorder="1" applyAlignment="1">
      <alignment horizontal="center" vertical="center"/>
    </xf>
    <xf numFmtId="0" fontId="1" fillId="0" borderId="71" xfId="0" applyFont="1" applyFill="1" applyBorder="1" applyAlignment="1">
      <alignment horizontal="center" vertical="center"/>
    </xf>
    <xf numFmtId="0" fontId="1" fillId="0" borderId="71" xfId="0" quotePrefix="1" applyFont="1" applyFill="1" applyBorder="1" applyAlignment="1">
      <alignment horizontal="center" vertical="center"/>
    </xf>
    <xf numFmtId="9" fontId="1" fillId="0" borderId="71" xfId="0" applyNumberFormat="1" applyFont="1" applyFill="1" applyBorder="1" applyAlignment="1">
      <alignment horizontal="center" vertical="center"/>
    </xf>
    <xf numFmtId="164" fontId="1" fillId="0" borderId="71" xfId="0" applyNumberFormat="1" applyFont="1" applyFill="1" applyBorder="1" applyAlignment="1">
      <alignment horizontal="center" vertical="center"/>
    </xf>
    <xf numFmtId="164" fontId="1" fillId="0" borderId="72" xfId="0" applyNumberFormat="1" applyFont="1" applyFill="1" applyBorder="1" applyAlignment="1">
      <alignment horizontal="centerContinuous" vertical="center"/>
    </xf>
    <xf numFmtId="164" fontId="1" fillId="0" borderId="73" xfId="0" applyNumberFormat="1" applyFont="1" applyFill="1" applyBorder="1" applyAlignment="1">
      <alignment horizontal="centerContinuous" vertical="center"/>
    </xf>
    <xf numFmtId="0" fontId="1" fillId="0" borderId="74" xfId="0" applyFont="1" applyFill="1" applyBorder="1" applyAlignment="1">
      <alignment horizontal="centerContinuous" vertical="center"/>
    </xf>
    <xf numFmtId="164" fontId="1" fillId="0" borderId="48" xfId="0" applyNumberFormat="1" applyFont="1" applyFill="1" applyBorder="1" applyAlignment="1">
      <alignment horizontal="center" vertical="center"/>
    </xf>
    <xf numFmtId="0" fontId="18" fillId="0" borderId="0" xfId="0" applyFont="1" applyBorder="1" applyAlignment="1">
      <alignment horizontal="right" vertical="center"/>
    </xf>
    <xf numFmtId="0" fontId="21" fillId="10" borderId="19" xfId="0" applyFont="1" applyFill="1" applyBorder="1" applyAlignment="1">
      <alignment horizontal="centerContinuous" vertical="center"/>
    </xf>
    <xf numFmtId="0" fontId="21" fillId="10" borderId="20" xfId="0" applyFont="1" applyFill="1" applyBorder="1" applyAlignment="1">
      <alignment horizontal="centerContinuous" vertical="center"/>
    </xf>
    <xf numFmtId="0" fontId="1" fillId="0" borderId="88" xfId="0" applyFont="1" applyFill="1" applyBorder="1" applyAlignment="1">
      <alignment horizontal="centerContinuous" vertical="center"/>
    </xf>
    <xf numFmtId="0" fontId="1" fillId="0" borderId="92" xfId="0" applyFont="1" applyFill="1" applyBorder="1" applyAlignment="1">
      <alignment horizontal="centerContinuous" vertical="center"/>
    </xf>
    <xf numFmtId="0" fontId="4" fillId="0" borderId="89" xfId="0" applyFont="1" applyFill="1" applyBorder="1" applyAlignment="1">
      <alignment horizontal="centerContinuous" vertical="center"/>
    </xf>
    <xf numFmtId="164" fontId="1" fillId="0" borderId="91" xfId="0" applyNumberFormat="1" applyFont="1" applyFill="1" applyBorder="1" applyAlignment="1">
      <alignment horizontal="center" vertical="center"/>
    </xf>
    <xf numFmtId="49" fontId="1" fillId="0" borderId="90" xfId="0" applyNumberFormat="1" applyFont="1" applyFill="1" applyBorder="1" applyAlignment="1">
      <alignment horizontal="centerContinuous" vertical="center"/>
    </xf>
    <xf numFmtId="49" fontId="1" fillId="0" borderId="92" xfId="0" applyNumberFormat="1" applyFont="1" applyFill="1" applyBorder="1" applyAlignment="1">
      <alignment horizontal="centerContinuous" vertical="center"/>
    </xf>
    <xf numFmtId="0" fontId="4" fillId="0" borderId="93" xfId="0" applyFont="1" applyFill="1" applyBorder="1" applyAlignment="1">
      <alignment horizontal="centerContinuous" vertical="center"/>
    </xf>
    <xf numFmtId="164" fontId="1" fillId="0" borderId="53" xfId="0" applyNumberFormat="1" applyFont="1" applyFill="1" applyBorder="1" applyAlignment="1">
      <alignment horizontal="center" vertical="center"/>
    </xf>
    <xf numFmtId="164" fontId="1" fillId="0" borderId="95" xfId="0" applyNumberFormat="1" applyFont="1" applyFill="1" applyBorder="1" applyAlignment="1">
      <alignment horizontal="center" vertical="center"/>
    </xf>
    <xf numFmtId="164" fontId="1" fillId="0" borderId="35" xfId="0" applyNumberFormat="1" applyFont="1" applyFill="1" applyBorder="1" applyAlignment="1">
      <alignment horizontal="center" vertical="center"/>
    </xf>
    <xf numFmtId="0" fontId="1" fillId="0" borderId="86" xfId="0" applyFont="1" applyFill="1" applyBorder="1" applyAlignment="1">
      <alignment horizontal="centerContinuous" vertical="center"/>
    </xf>
    <xf numFmtId="0" fontId="1" fillId="0" borderId="68" xfId="0" applyFont="1" applyFill="1" applyBorder="1" applyAlignment="1">
      <alignment horizontal="centerContinuous" vertical="center"/>
    </xf>
    <xf numFmtId="0" fontId="4" fillId="0" borderId="94" xfId="0" applyFont="1" applyFill="1" applyBorder="1" applyAlignment="1">
      <alignment horizontal="centerContinuous" vertical="center"/>
    </xf>
    <xf numFmtId="0" fontId="4" fillId="0" borderId="67" xfId="0" applyFont="1" applyFill="1" applyBorder="1" applyAlignment="1">
      <alignment horizontal="centerContinuous" vertical="center"/>
    </xf>
    <xf numFmtId="49" fontId="1" fillId="0" borderId="67" xfId="0" applyNumberFormat="1" applyFont="1" applyFill="1" applyBorder="1" applyAlignment="1">
      <alignment horizontal="centerContinuous" vertical="center"/>
    </xf>
    <xf numFmtId="49" fontId="1" fillId="0" borderId="68" xfId="0" applyNumberFormat="1" applyFont="1" applyFill="1" applyBorder="1" applyAlignment="1">
      <alignment horizontal="centerContinuous" vertical="center"/>
    </xf>
    <xf numFmtId="0" fontId="4" fillId="0" borderId="69" xfId="0" applyFont="1" applyFill="1" applyBorder="1" applyAlignment="1">
      <alignment horizontal="centerContinuous" vertical="center"/>
    </xf>
    <xf numFmtId="0" fontId="1" fillId="0" borderId="87" xfId="0" applyFont="1" applyFill="1" applyBorder="1" applyAlignment="1">
      <alignment horizontal="centerContinuous" vertical="center"/>
    </xf>
    <xf numFmtId="0" fontId="1" fillId="0" borderId="73" xfId="0" applyFont="1" applyFill="1" applyBorder="1" applyAlignment="1">
      <alignment horizontal="centerContinuous" vertical="center"/>
    </xf>
    <xf numFmtId="0" fontId="4" fillId="0" borderId="96" xfId="0" applyFont="1" applyFill="1" applyBorder="1" applyAlignment="1">
      <alignment horizontal="centerContinuous" vertical="center"/>
    </xf>
    <xf numFmtId="0" fontId="4" fillId="0" borderId="72" xfId="0" applyFont="1" applyFill="1" applyBorder="1" applyAlignment="1">
      <alignment horizontal="centerContinuous" vertical="center"/>
    </xf>
    <xf numFmtId="49" fontId="1" fillId="0" borderId="72" xfId="0" applyNumberFormat="1" applyFont="1" applyFill="1" applyBorder="1" applyAlignment="1">
      <alignment horizontal="centerContinuous" vertical="center"/>
    </xf>
    <xf numFmtId="49" fontId="1" fillId="0" borderId="73" xfId="0" applyNumberFormat="1" applyFont="1" applyFill="1" applyBorder="1" applyAlignment="1">
      <alignment horizontal="centerContinuous" vertical="center"/>
    </xf>
    <xf numFmtId="0" fontId="4" fillId="0" borderId="74" xfId="0" applyFont="1" applyFill="1" applyBorder="1" applyAlignment="1">
      <alignment horizontal="centerContinuous" vertical="center"/>
    </xf>
    <xf numFmtId="0" fontId="21" fillId="10" borderId="98" xfId="0" applyFont="1" applyFill="1" applyBorder="1" applyAlignment="1">
      <alignment horizontal="center" vertical="center"/>
    </xf>
    <xf numFmtId="0" fontId="1" fillId="0" borderId="86" xfId="0" applyFont="1" applyFill="1" applyBorder="1" applyAlignment="1">
      <alignment horizontal="centerContinuous" vertical="center" shrinkToFit="1"/>
    </xf>
    <xf numFmtId="0" fontId="21" fillId="0" borderId="68" xfId="0" applyFont="1" applyFill="1" applyBorder="1" applyAlignment="1">
      <alignment horizontal="centerContinuous" vertical="center"/>
    </xf>
    <xf numFmtId="0" fontId="1" fillId="0" borderId="95" xfId="0" applyFont="1" applyFill="1" applyBorder="1" applyAlignment="1">
      <alignment horizontal="center" vertical="center"/>
    </xf>
    <xf numFmtId="0" fontId="1" fillId="0" borderId="69" xfId="0" applyFont="1" applyFill="1" applyBorder="1" applyAlignment="1">
      <alignment horizontal="centerContinuous" vertical="center"/>
    </xf>
    <xf numFmtId="0" fontId="1" fillId="0" borderId="35" xfId="0" applyFont="1" applyFill="1" applyBorder="1" applyAlignment="1">
      <alignment horizontal="center" vertical="center"/>
    </xf>
    <xf numFmtId="0" fontId="1" fillId="0" borderId="106" xfId="0" applyFont="1" applyFill="1" applyBorder="1" applyAlignment="1">
      <alignment horizontal="centerContinuous" vertical="center" shrinkToFit="1"/>
    </xf>
    <xf numFmtId="0" fontId="21" fillId="0" borderId="107" xfId="0" applyFont="1" applyFill="1" applyBorder="1" applyAlignment="1">
      <alignment horizontal="centerContinuous" vertical="center"/>
    </xf>
    <xf numFmtId="0" fontId="1" fillId="0" borderId="108" xfId="0" applyFont="1" applyFill="1" applyBorder="1" applyAlignment="1">
      <alignment horizontal="center" vertical="center"/>
    </xf>
    <xf numFmtId="49" fontId="1" fillId="0" borderId="109" xfId="0" applyNumberFormat="1" applyFont="1" applyFill="1" applyBorder="1" applyAlignment="1">
      <alignment horizontal="centerContinuous" vertical="center"/>
    </xf>
    <xf numFmtId="0" fontId="1" fillId="0" borderId="110" xfId="0" applyFont="1" applyFill="1" applyBorder="1" applyAlignment="1">
      <alignment horizontal="centerContinuous" vertical="center"/>
    </xf>
    <xf numFmtId="0" fontId="1" fillId="0" borderId="84" xfId="0" applyFont="1" applyFill="1" applyBorder="1" applyAlignment="1">
      <alignment horizontal="center" vertical="center"/>
    </xf>
    <xf numFmtId="0" fontId="1" fillId="0" borderId="87" xfId="0" applyFont="1" applyFill="1" applyBorder="1" applyAlignment="1">
      <alignment horizontal="centerContinuous" vertical="center" shrinkToFit="1"/>
    </xf>
    <xf numFmtId="49" fontId="1" fillId="0" borderId="71" xfId="0" applyNumberFormat="1" applyFont="1" applyFill="1" applyBorder="1" applyAlignment="1">
      <alignment horizontal="center" vertical="center"/>
    </xf>
    <xf numFmtId="49" fontId="1" fillId="0" borderId="48" xfId="0" applyNumberFormat="1" applyFont="1" applyFill="1" applyBorder="1" applyAlignment="1">
      <alignment horizontal="center" vertical="center"/>
    </xf>
    <xf numFmtId="0" fontId="1" fillId="0" borderId="0" xfId="0" applyFont="1" applyBorder="1" applyAlignment="1">
      <alignment vertical="center"/>
    </xf>
    <xf numFmtId="164" fontId="2" fillId="0" borderId="0" xfId="0" applyNumberFormat="1" applyFont="1" applyBorder="1" applyAlignment="1">
      <alignment horizontal="centerContinuous" vertical="center"/>
    </xf>
    <xf numFmtId="0" fontId="21" fillId="3" borderId="36" xfId="0" applyFont="1" applyFill="1" applyBorder="1" applyAlignment="1">
      <alignment horizontal="center" vertical="center"/>
    </xf>
    <xf numFmtId="164" fontId="21" fillId="3" borderId="37" xfId="0" applyNumberFormat="1" applyFont="1" applyFill="1" applyBorder="1" applyAlignment="1">
      <alignment horizontal="center" vertical="center"/>
    </xf>
    <xf numFmtId="0" fontId="21" fillId="3" borderId="36" xfId="0" applyFont="1" applyFill="1" applyBorder="1" applyAlignment="1">
      <alignment horizontal="right" vertical="center"/>
    </xf>
    <xf numFmtId="0" fontId="21" fillId="3" borderId="38" xfId="0" applyFont="1" applyFill="1" applyBorder="1" applyAlignment="1">
      <alignment vertical="center"/>
    </xf>
    <xf numFmtId="164" fontId="21" fillId="3" borderId="30" xfId="0" applyNumberFormat="1" applyFont="1" applyFill="1" applyBorder="1" applyAlignment="1">
      <alignment horizontal="center" vertical="center"/>
    </xf>
    <xf numFmtId="0" fontId="1" fillId="0" borderId="81" xfId="0" applyFont="1" applyBorder="1" applyAlignment="1">
      <alignment horizontal="center" vertical="center" shrinkToFit="1"/>
    </xf>
    <xf numFmtId="0" fontId="4" fillId="0" borderId="82" xfId="0" applyFont="1" applyBorder="1" applyAlignment="1">
      <alignment horizontal="center" vertical="center" shrinkToFit="1"/>
    </xf>
    <xf numFmtId="164" fontId="1" fillId="0" borderId="82" xfId="0" applyNumberFormat="1" applyFont="1" applyBorder="1" applyAlignment="1">
      <alignment horizontal="center" vertical="center" shrinkToFit="1"/>
    </xf>
    <xf numFmtId="0" fontId="4" fillId="0" borderId="82" xfId="0" applyFont="1" applyBorder="1" applyAlignment="1">
      <alignment horizontal="left" vertical="center"/>
    </xf>
    <xf numFmtId="0" fontId="4" fillId="0" borderId="83" xfId="0" applyFont="1" applyBorder="1" applyAlignment="1">
      <alignment horizontal="left" vertical="center" shrinkToFit="1"/>
    </xf>
    <xf numFmtId="164" fontId="1" fillId="0" borderId="84" xfId="0" applyNumberFormat="1" applyFont="1" applyBorder="1" applyAlignment="1">
      <alignment horizontal="center" vertical="center" shrinkToFit="1"/>
    </xf>
    <xf numFmtId="164" fontId="4" fillId="0" borderId="82" xfId="0" applyNumberFormat="1" applyFont="1" applyBorder="1" applyAlignment="1">
      <alignment horizontal="center" vertical="center" shrinkToFit="1"/>
    </xf>
    <xf numFmtId="164" fontId="4" fillId="0" borderId="84" xfId="0" applyNumberFormat="1" applyFont="1" applyBorder="1" applyAlignment="1">
      <alignment horizontal="center" vertical="center" shrinkToFit="1"/>
    </xf>
    <xf numFmtId="0" fontId="1" fillId="0" borderId="77" xfId="0" applyFont="1" applyBorder="1" applyAlignment="1">
      <alignment horizontal="center" vertical="center" shrinkToFit="1"/>
    </xf>
    <xf numFmtId="0" fontId="1" fillId="0" borderId="41" xfId="0" applyFont="1" applyBorder="1" applyAlignment="1">
      <alignment horizontal="center" vertical="center" shrinkToFit="1"/>
    </xf>
    <xf numFmtId="164" fontId="1" fillId="0" borderId="41" xfId="0" applyNumberFormat="1" applyFont="1" applyBorder="1" applyAlignment="1">
      <alignment horizontal="center" vertical="center" shrinkToFit="1"/>
    </xf>
    <xf numFmtId="0" fontId="4" fillId="0" borderId="41" xfId="0" applyFont="1" applyBorder="1" applyAlignment="1">
      <alignment horizontal="left" vertical="center"/>
    </xf>
    <xf numFmtId="0" fontId="4" fillId="0" borderId="42" xfId="0" applyFont="1" applyBorder="1" applyAlignment="1">
      <alignment horizontal="left" vertical="center" shrinkToFit="1"/>
    </xf>
    <xf numFmtId="164" fontId="1" fillId="0" borderId="48" xfId="0" applyNumberFormat="1" applyFont="1" applyBorder="1" applyAlignment="1">
      <alignment horizontal="center" vertical="center" shrinkToFit="1"/>
    </xf>
    <xf numFmtId="164" fontId="2" fillId="0" borderId="0" xfId="0" applyNumberFormat="1" applyFont="1" applyBorder="1" applyAlignment="1">
      <alignment horizontal="centerContinuous" vertical="center" shrinkToFit="1"/>
    </xf>
    <xf numFmtId="0" fontId="2" fillId="0" borderId="0" xfId="0" applyFont="1" applyBorder="1" applyAlignment="1">
      <alignment horizontal="centerContinuous" vertical="center" shrinkToFit="1"/>
    </xf>
    <xf numFmtId="0" fontId="1" fillId="0" borderId="75" xfId="0" applyFont="1" applyBorder="1" applyAlignment="1">
      <alignment horizontal="center" vertical="center" shrinkToFit="1"/>
    </xf>
    <xf numFmtId="0" fontId="1" fillId="0" borderId="44" xfId="0" applyFont="1" applyBorder="1" applyAlignment="1">
      <alignment horizontal="center" vertical="center" shrinkToFit="1"/>
    </xf>
    <xf numFmtId="164" fontId="4" fillId="0" borderId="44" xfId="0" applyNumberFormat="1" applyFont="1" applyBorder="1" applyAlignment="1">
      <alignment horizontal="center" vertical="center" shrinkToFit="1"/>
    </xf>
    <xf numFmtId="0" fontId="4" fillId="0" borderId="44" xfId="0" applyFont="1" applyBorder="1" applyAlignment="1">
      <alignment horizontal="left" vertical="center"/>
    </xf>
    <xf numFmtId="0" fontId="4" fillId="0" borderId="43" xfId="0" applyFont="1" applyBorder="1" applyAlignment="1">
      <alignment horizontal="left" vertical="center" shrinkToFit="1"/>
    </xf>
    <xf numFmtId="0" fontId="1" fillId="0" borderId="0" xfId="0" applyFont="1" applyBorder="1" applyAlignment="1">
      <alignment horizontal="center" vertical="center"/>
    </xf>
    <xf numFmtId="164" fontId="4" fillId="0" borderId="53" xfId="0" applyNumberFormat="1" applyFont="1" applyBorder="1" applyAlignment="1">
      <alignment horizontal="center" vertical="center" shrinkToFit="1"/>
    </xf>
    <xf numFmtId="0" fontId="1" fillId="0" borderId="76" xfId="0" applyFont="1" applyBorder="1" applyAlignment="1">
      <alignment horizontal="center" vertical="center" shrinkToFit="1"/>
    </xf>
    <xf numFmtId="0" fontId="1" fillId="0" borderId="39" xfId="0" applyFont="1" applyBorder="1" applyAlignment="1">
      <alignment horizontal="center" vertical="center" shrinkToFit="1"/>
    </xf>
    <xf numFmtId="164" fontId="1" fillId="0" borderId="39" xfId="0" applyNumberFormat="1" applyFont="1" applyBorder="1" applyAlignment="1">
      <alignment horizontal="center" vertical="center" shrinkToFit="1"/>
    </xf>
    <xf numFmtId="0" fontId="1" fillId="0" borderId="39" xfId="0" applyFont="1" applyBorder="1" applyAlignment="1">
      <alignment horizontal="left" vertical="center"/>
    </xf>
    <xf numFmtId="0" fontId="4" fillId="0" borderId="40" xfId="0" applyFont="1" applyBorder="1" applyAlignment="1">
      <alignment horizontal="left" vertical="center" shrinkToFit="1"/>
    </xf>
    <xf numFmtId="164" fontId="1" fillId="0" borderId="35" xfId="0" applyNumberFormat="1" applyFont="1" applyBorder="1" applyAlignment="1">
      <alignment horizontal="center" vertical="center" shrinkToFit="1"/>
    </xf>
    <xf numFmtId="0" fontId="4" fillId="0" borderId="39" xfId="0" applyFont="1" applyBorder="1" applyAlignment="1">
      <alignment horizontal="left" vertical="center"/>
    </xf>
    <xf numFmtId="0" fontId="1" fillId="0" borderId="76" xfId="0" applyFont="1" applyFill="1" applyBorder="1" applyAlignment="1">
      <alignment horizontal="center" vertical="center" shrinkToFit="1"/>
    </xf>
    <xf numFmtId="0" fontId="1" fillId="0" borderId="56" xfId="0" applyFont="1" applyBorder="1" applyAlignment="1">
      <alignment horizontal="center" vertical="center" shrinkToFit="1"/>
    </xf>
    <xf numFmtId="164" fontId="1" fillId="9" borderId="48" xfId="0" applyNumberFormat="1" applyFont="1" applyFill="1" applyBorder="1" applyAlignment="1">
      <alignment horizontal="center" vertical="center"/>
    </xf>
    <xf numFmtId="0" fontId="1" fillId="0" borderId="77" xfId="0" applyFont="1" applyFill="1" applyBorder="1" applyAlignment="1">
      <alignment horizontal="center" vertical="center" shrinkToFit="1"/>
    </xf>
    <xf numFmtId="0" fontId="1" fillId="0" borderId="82" xfId="0" applyFont="1" applyBorder="1" applyAlignment="1">
      <alignment horizontal="left" vertical="center"/>
    </xf>
    <xf numFmtId="1" fontId="1" fillId="0" borderId="67" xfId="0" applyNumberFormat="1" applyFont="1" applyFill="1" applyBorder="1" applyAlignment="1">
      <alignment horizontal="center" vertical="center"/>
    </xf>
    <xf numFmtId="1" fontId="45" fillId="11" borderId="67" xfId="0" applyNumberFormat="1" applyFont="1" applyFill="1" applyBorder="1" applyAlignment="1">
      <alignment horizontal="center" vertical="center"/>
    </xf>
    <xf numFmtId="164" fontId="1" fillId="0" borderId="0" xfId="0" applyNumberFormat="1" applyFont="1" applyBorder="1" applyAlignment="1">
      <alignment horizontal="center" vertical="center"/>
    </xf>
    <xf numFmtId="0" fontId="6" fillId="0" borderId="78" xfId="0" applyNumberFormat="1" applyFont="1" applyFill="1" applyBorder="1" applyAlignment="1">
      <alignment horizontal="centerContinuous" vertical="center"/>
    </xf>
    <xf numFmtId="0" fontId="1" fillId="0" borderId="79" xfId="0" applyFont="1" applyFill="1" applyBorder="1" applyAlignment="1">
      <alignment horizontal="centerContinuous" vertical="center"/>
    </xf>
    <xf numFmtId="0" fontId="6" fillId="0" borderId="3" xfId="0" quotePrefix="1" applyFont="1" applyFill="1" applyBorder="1" applyAlignment="1">
      <alignment horizontal="center" vertical="center"/>
    </xf>
    <xf numFmtId="0" fontId="8" fillId="0" borderId="3" xfId="0" quotePrefix="1" applyFont="1" applyFill="1" applyBorder="1" applyAlignment="1">
      <alignment horizontal="center" vertical="center"/>
    </xf>
    <xf numFmtId="0" fontId="52" fillId="2" borderId="57" xfId="0" applyFont="1" applyFill="1" applyBorder="1" applyAlignment="1">
      <alignment horizontal="right" vertical="center"/>
    </xf>
    <xf numFmtId="0" fontId="52" fillId="2" borderId="58" xfId="0" applyFont="1" applyFill="1" applyBorder="1" applyAlignment="1">
      <alignment horizontal="left" vertical="center"/>
    </xf>
    <xf numFmtId="49" fontId="6" fillId="9" borderId="12" xfId="0" applyNumberFormat="1" applyFont="1" applyFill="1" applyBorder="1" applyAlignment="1">
      <alignment horizontal="center" vertical="center"/>
    </xf>
    <xf numFmtId="0" fontId="6" fillId="0" borderId="54" xfId="0" quotePrefix="1" applyFont="1" applyFill="1" applyBorder="1" applyAlignment="1">
      <alignment horizontal="center" vertical="center" shrinkToFit="1"/>
    </xf>
    <xf numFmtId="0" fontId="7" fillId="8" borderId="1" xfId="0" applyFont="1" applyFill="1" applyBorder="1" applyAlignment="1">
      <alignment vertical="center"/>
    </xf>
    <xf numFmtId="49" fontId="17" fillId="8" borderId="24" xfId="0" applyNumberFormat="1" applyFont="1" applyFill="1" applyBorder="1" applyAlignment="1">
      <alignment horizontal="center" vertical="center"/>
    </xf>
    <xf numFmtId="0" fontId="17" fillId="8" borderId="25" xfId="0" applyNumberFormat="1" applyFont="1" applyFill="1" applyBorder="1" applyAlignment="1">
      <alignment horizontal="center" vertical="center"/>
    </xf>
    <xf numFmtId="0" fontId="7" fillId="8" borderId="25" xfId="0" applyNumberFormat="1" applyFont="1" applyFill="1" applyBorder="1" applyAlignment="1">
      <alignment horizontal="center" vertical="center"/>
    </xf>
    <xf numFmtId="0" fontId="9" fillId="0" borderId="1" xfId="0" applyFont="1" applyFill="1" applyBorder="1" applyAlignment="1">
      <alignment vertical="center"/>
    </xf>
    <xf numFmtId="49" fontId="26" fillId="0" borderId="24" xfId="0" applyNumberFormat="1" applyFont="1" applyFill="1" applyBorder="1" applyAlignment="1">
      <alignment horizontal="center" vertical="center"/>
    </xf>
    <xf numFmtId="0" fontId="26" fillId="0" borderId="25" xfId="0" applyNumberFormat="1" applyFont="1" applyFill="1" applyBorder="1" applyAlignment="1">
      <alignment horizontal="center" vertical="center"/>
    </xf>
    <xf numFmtId="0" fontId="9" fillId="0" borderId="25" xfId="0" applyNumberFormat="1" applyFont="1" applyFill="1" applyBorder="1" applyAlignment="1">
      <alignment horizontal="center" vertical="center"/>
    </xf>
    <xf numFmtId="0" fontId="50" fillId="0" borderId="48" xfId="0" applyFont="1" applyFill="1" applyBorder="1" applyAlignment="1">
      <alignment horizontal="center" vertical="center" shrinkToFit="1"/>
    </xf>
    <xf numFmtId="0" fontId="22" fillId="8" borderId="1" xfId="0" applyFont="1" applyFill="1" applyBorder="1" applyAlignment="1">
      <alignment vertical="center"/>
    </xf>
    <xf numFmtId="49" fontId="27" fillId="8" borderId="24" xfId="0" applyNumberFormat="1" applyFont="1" applyFill="1" applyBorder="1" applyAlignment="1">
      <alignment horizontal="center" vertical="center"/>
    </xf>
    <xf numFmtId="0" fontId="27" fillId="8" borderId="25" xfId="0" applyNumberFormat="1" applyFont="1" applyFill="1" applyBorder="1" applyAlignment="1">
      <alignment horizontal="center" vertical="center"/>
    </xf>
    <xf numFmtId="0" fontId="22" fillId="8" borderId="25" xfId="0" applyNumberFormat="1" applyFont="1" applyFill="1" applyBorder="1" applyAlignment="1">
      <alignment horizontal="center" vertical="center"/>
    </xf>
    <xf numFmtId="0" fontId="1" fillId="0" borderId="111" xfId="0" applyFont="1" applyBorder="1" applyAlignment="1">
      <alignment horizontal="center" vertical="center"/>
    </xf>
    <xf numFmtId="0" fontId="1" fillId="0" borderId="91" xfId="0" applyFont="1" applyBorder="1" applyAlignment="1">
      <alignment horizontal="center" vertical="center"/>
    </xf>
    <xf numFmtId="0" fontId="1" fillId="0" borderId="91" xfId="0" applyNumberFormat="1" applyFont="1" applyBorder="1" applyAlignment="1">
      <alignment horizontal="center" vertical="center"/>
    </xf>
    <xf numFmtId="49" fontId="1" fillId="0" borderId="91" xfId="2" applyNumberFormat="1" applyFont="1" applyBorder="1" applyAlignment="1">
      <alignment horizontal="center" vertical="center"/>
    </xf>
    <xf numFmtId="0" fontId="1" fillId="0" borderId="91" xfId="0" applyFont="1" applyBorder="1" applyAlignment="1">
      <alignment horizontal="center" vertical="center" shrinkToFit="1"/>
    </xf>
    <xf numFmtId="164" fontId="1" fillId="0" borderId="91" xfId="0" applyNumberFormat="1" applyFont="1" applyBorder="1" applyAlignment="1">
      <alignment horizontal="center" vertical="center"/>
    </xf>
    <xf numFmtId="164" fontId="1" fillId="0" borderId="90" xfId="0" applyNumberFormat="1" applyFont="1" applyBorder="1" applyAlignment="1">
      <alignment horizontal="center" vertical="center"/>
    </xf>
    <xf numFmtId="1" fontId="45" fillId="11" borderId="90" xfId="0" applyNumberFormat="1" applyFont="1" applyFill="1" applyBorder="1" applyAlignment="1">
      <alignment horizontal="center" vertical="center"/>
    </xf>
    <xf numFmtId="164" fontId="1" fillId="0" borderId="53" xfId="0" applyNumberFormat="1" applyFont="1" applyBorder="1" applyAlignment="1">
      <alignment horizontal="center" vertical="center"/>
    </xf>
    <xf numFmtId="0" fontId="1" fillId="0" borderId="15" xfId="0" applyFont="1" applyBorder="1" applyAlignment="1">
      <alignment horizontal="center" vertical="center"/>
    </xf>
    <xf numFmtId="0" fontId="1" fillId="0" borderId="45" xfId="0" applyFont="1" applyBorder="1" applyAlignment="1">
      <alignment horizontal="center" vertical="center"/>
    </xf>
    <xf numFmtId="0" fontId="1" fillId="0" borderId="45" xfId="0" applyNumberFormat="1" applyFont="1" applyBorder="1" applyAlignment="1">
      <alignment horizontal="center" vertical="center"/>
    </xf>
    <xf numFmtId="49" fontId="1" fillId="0" borderId="45" xfId="2" applyNumberFormat="1" applyFont="1" applyBorder="1" applyAlignment="1">
      <alignment horizontal="center" vertical="center"/>
    </xf>
    <xf numFmtId="0" fontId="1" fillId="0" borderId="45" xfId="0" applyFont="1" applyBorder="1" applyAlignment="1">
      <alignment horizontal="center" vertical="center" shrinkToFit="1"/>
    </xf>
    <xf numFmtId="164" fontId="1" fillId="0" borderId="45" xfId="0" applyNumberFormat="1" applyFont="1" applyBorder="1" applyAlignment="1">
      <alignment horizontal="center" vertical="center"/>
    </xf>
    <xf numFmtId="0" fontId="1" fillId="13" borderId="15" xfId="0" applyFont="1" applyFill="1" applyBorder="1" applyAlignment="1">
      <alignment horizontal="center" vertical="center"/>
    </xf>
    <xf numFmtId="0" fontId="13" fillId="8" borderId="1" xfId="0" applyFont="1" applyFill="1" applyBorder="1" applyAlignment="1">
      <alignment vertical="center"/>
    </xf>
    <xf numFmtId="49" fontId="23" fillId="8" borderId="24" xfId="0" applyNumberFormat="1" applyFont="1" applyFill="1" applyBorder="1" applyAlignment="1">
      <alignment horizontal="center" vertical="center"/>
    </xf>
    <xf numFmtId="0" fontId="23" fillId="8" borderId="25" xfId="0" applyNumberFormat="1" applyFont="1" applyFill="1" applyBorder="1" applyAlignment="1">
      <alignment horizontal="center" vertical="center"/>
    </xf>
    <xf numFmtId="0" fontId="13" fillId="8" borderId="25" xfId="0" applyNumberFormat="1" applyFont="1" applyFill="1" applyBorder="1" applyAlignment="1">
      <alignment horizontal="center" vertical="center"/>
    </xf>
    <xf numFmtId="0" fontId="10" fillId="8" borderId="1" xfId="0" applyFont="1" applyFill="1" applyBorder="1" applyAlignment="1">
      <alignment vertical="center"/>
    </xf>
    <xf numFmtId="49" fontId="16" fillId="8" borderId="24" xfId="0" applyNumberFormat="1" applyFont="1" applyFill="1" applyBorder="1" applyAlignment="1">
      <alignment horizontal="center" vertical="center"/>
    </xf>
    <xf numFmtId="0" fontId="16" fillId="8" borderId="25" xfId="0" applyNumberFormat="1" applyFont="1" applyFill="1" applyBorder="1" applyAlignment="1">
      <alignment horizontal="center" vertical="center"/>
    </xf>
    <xf numFmtId="0" fontId="10" fillId="8" borderId="25" xfId="0" applyNumberFormat="1" applyFont="1" applyFill="1" applyBorder="1" applyAlignment="1">
      <alignment horizontal="center" vertical="center"/>
    </xf>
    <xf numFmtId="1" fontId="1" fillId="0" borderId="90" xfId="0" applyNumberFormat="1" applyFont="1" applyFill="1" applyBorder="1" applyAlignment="1">
      <alignment horizontal="center" vertical="center"/>
    </xf>
    <xf numFmtId="1" fontId="1" fillId="0" borderId="97" xfId="0" applyNumberFormat="1" applyFont="1" applyFill="1" applyBorder="1" applyAlignment="1">
      <alignment horizontal="center" vertical="center"/>
    </xf>
    <xf numFmtId="0" fontId="1" fillId="0" borderId="112" xfId="0" applyFont="1" applyBorder="1" applyAlignment="1">
      <alignment horizontal="center" vertical="center"/>
    </xf>
    <xf numFmtId="0" fontId="43" fillId="11" borderId="37" xfId="0" applyNumberFormat="1" applyFont="1" applyFill="1" applyBorder="1" applyAlignment="1">
      <alignment horizontal="center" vertical="center" wrapText="1"/>
    </xf>
    <xf numFmtId="0" fontId="1" fillId="0" borderId="113" xfId="0" applyFont="1" applyFill="1" applyBorder="1" applyAlignment="1">
      <alignment horizontal="centerContinuous" vertical="center"/>
    </xf>
    <xf numFmtId="49" fontId="1" fillId="0" borderId="114" xfId="0" applyNumberFormat="1" applyFont="1" applyFill="1" applyBorder="1" applyAlignment="1">
      <alignment horizontal="center" vertical="center"/>
    </xf>
    <xf numFmtId="49" fontId="1" fillId="0" borderId="68" xfId="0" applyNumberFormat="1" applyFont="1" applyFill="1" applyBorder="1" applyAlignment="1">
      <alignment horizontal="center" vertical="center"/>
    </xf>
    <xf numFmtId="49" fontId="1" fillId="0" borderId="73" xfId="0" applyNumberFormat="1" applyFont="1" applyFill="1" applyBorder="1" applyAlignment="1">
      <alignment horizontal="center" vertical="center"/>
    </xf>
    <xf numFmtId="164" fontId="1" fillId="9" borderId="35" xfId="0" applyNumberFormat="1" applyFont="1" applyFill="1" applyBorder="1" applyAlignment="1">
      <alignment horizontal="center" vertical="center"/>
    </xf>
    <xf numFmtId="1" fontId="6" fillId="0" borderId="27" xfId="0" applyNumberFormat="1" applyFont="1" applyFill="1" applyBorder="1" applyAlignment="1">
      <alignment horizontal="center" vertical="center"/>
    </xf>
    <xf numFmtId="0" fontId="16" fillId="0" borderId="33" xfId="0" applyFont="1" applyFill="1" applyBorder="1" applyAlignment="1">
      <alignment horizontal="center" shrinkToFit="1"/>
    </xf>
    <xf numFmtId="0" fontId="1" fillId="0" borderId="115" xfId="0" applyFont="1" applyFill="1" applyBorder="1" applyAlignment="1">
      <alignment horizontal="centerContinuous" vertical="center"/>
    </xf>
    <xf numFmtId="0" fontId="1" fillId="0" borderId="116" xfId="0" applyFont="1" applyFill="1" applyBorder="1" applyAlignment="1">
      <alignment horizontal="centerContinuous" vertical="center"/>
    </xf>
    <xf numFmtId="0" fontId="4" fillId="0" borderId="117" xfId="0" applyFont="1" applyFill="1" applyBorder="1" applyAlignment="1">
      <alignment horizontal="centerContinuous" vertical="center"/>
    </xf>
    <xf numFmtId="164" fontId="1" fillId="0" borderId="103" xfId="0" applyNumberFormat="1" applyFont="1" applyFill="1" applyBorder="1" applyAlignment="1">
      <alignment horizontal="center" vertical="center"/>
    </xf>
    <xf numFmtId="49" fontId="1" fillId="0" borderId="116" xfId="0" applyNumberFormat="1" applyFont="1" applyFill="1" applyBorder="1" applyAlignment="1">
      <alignment horizontal="center" vertical="center"/>
    </xf>
    <xf numFmtId="49" fontId="1" fillId="0" borderId="97" xfId="0" applyNumberFormat="1" applyFont="1" applyFill="1" applyBorder="1" applyAlignment="1">
      <alignment horizontal="centerContinuous" vertical="center"/>
    </xf>
    <xf numFmtId="49" fontId="1" fillId="0" borderId="116" xfId="0" applyNumberFormat="1" applyFont="1" applyFill="1" applyBorder="1" applyAlignment="1">
      <alignment horizontal="centerContinuous" vertical="center"/>
    </xf>
    <xf numFmtId="0" fontId="4" fillId="0" borderId="118" xfId="0" applyFont="1" applyFill="1" applyBorder="1" applyAlignment="1">
      <alignment horizontal="centerContinuous" vertical="center"/>
    </xf>
    <xf numFmtId="164" fontId="1" fillId="0" borderId="55" xfId="0" applyNumberFormat="1" applyFont="1" applyFill="1" applyBorder="1" applyAlignment="1">
      <alignment horizontal="center" vertical="center"/>
    </xf>
    <xf numFmtId="0" fontId="6" fillId="0" borderId="0" xfId="0" applyFont="1" applyFill="1" applyBorder="1" applyAlignment="1">
      <alignment horizontal="centerContinuous" vertical="center"/>
    </xf>
    <xf numFmtId="0" fontId="1" fillId="0" borderId="0" xfId="0" quotePrefix="1" applyFont="1" applyBorder="1" applyAlignment="1">
      <alignment vertical="center"/>
    </xf>
    <xf numFmtId="49" fontId="23" fillId="14" borderId="24" xfId="0" applyNumberFormat="1" applyFont="1" applyFill="1" applyBorder="1" applyAlignment="1">
      <alignment horizontal="center" vertical="center"/>
    </xf>
    <xf numFmtId="0" fontId="23" fillId="14" borderId="25" xfId="0" applyNumberFormat="1" applyFont="1" applyFill="1" applyBorder="1" applyAlignment="1">
      <alignment horizontal="center" vertical="center"/>
    </xf>
    <xf numFmtId="164" fontId="1" fillId="0" borderId="105" xfId="0" applyNumberFormat="1" applyFont="1" applyBorder="1" applyAlignment="1">
      <alignment horizontal="center" vertical="center"/>
    </xf>
    <xf numFmtId="164" fontId="4" fillId="0" borderId="47" xfId="0" applyNumberFormat="1" applyFont="1" applyBorder="1" applyAlignment="1">
      <alignment horizontal="center" vertical="center"/>
    </xf>
    <xf numFmtId="1" fontId="45" fillId="11" borderId="47" xfId="0" applyNumberFormat="1" applyFont="1" applyFill="1" applyBorder="1" applyAlignment="1">
      <alignment horizontal="center" vertical="center"/>
    </xf>
    <xf numFmtId="1" fontId="4" fillId="0" borderId="47" xfId="0" applyNumberFormat="1" applyFont="1" applyFill="1" applyBorder="1" applyAlignment="1">
      <alignment horizontal="center" vertical="center"/>
    </xf>
    <xf numFmtId="0" fontId="1" fillId="0" borderId="34" xfId="0" quotePrefix="1" applyFont="1" applyBorder="1" applyAlignment="1">
      <alignment horizontal="center" vertical="center"/>
    </xf>
    <xf numFmtId="0" fontId="1" fillId="0" borderId="95" xfId="0" applyNumberFormat="1" applyFont="1" applyBorder="1" applyAlignment="1">
      <alignment horizontal="center" vertical="center"/>
    </xf>
    <xf numFmtId="49" fontId="1" fillId="0" borderId="95" xfId="2" applyNumberFormat="1" applyFont="1" applyBorder="1" applyAlignment="1">
      <alignment horizontal="center" vertical="center"/>
    </xf>
    <xf numFmtId="0" fontId="1" fillId="0" borderId="95" xfId="0" applyFont="1" applyBorder="1" applyAlignment="1">
      <alignment horizontal="center" vertical="center" shrinkToFit="1"/>
    </xf>
    <xf numFmtId="164" fontId="1" fillId="0" borderId="95" xfId="0" applyNumberFormat="1" applyFont="1" applyBorder="1" applyAlignment="1">
      <alignment horizontal="center" vertical="center"/>
    </xf>
    <xf numFmtId="164" fontId="1" fillId="0" borderId="67" xfId="0" applyNumberFormat="1" applyFont="1" applyBorder="1" applyAlignment="1">
      <alignment horizontal="center" vertical="center"/>
    </xf>
  </cellXfs>
  <cellStyles count="9">
    <cellStyle name="Excel Built-in Normal" xfId="6"/>
    <cellStyle name="Hyperlink" xfId="1" builtinId="8"/>
    <cellStyle name="Normal" xfId="0" builtinId="0"/>
    <cellStyle name="Normal 2" xfId="4"/>
    <cellStyle name="Normal 2 2" xfId="5"/>
    <cellStyle name="Normal 3" xfId="8"/>
    <cellStyle name="Normal 4" xfId="7"/>
    <cellStyle name="Percent" xfId="2" builtinId="5"/>
    <cellStyle name="Percent 2" xfId="3"/>
  </cellStyles>
  <dxfs count="13">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0000FF"/>
      <color rgb="FF009900"/>
      <color rgb="FFFF66FF"/>
      <color rgb="FFFF33CC"/>
      <color rgb="FFCCFFCC"/>
      <color rgb="FFCCCC00"/>
      <color rgb="FF99FF99"/>
      <color rgb="FFCCFF99"/>
      <color rgb="FFFFFF66"/>
      <color rgb="FF00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104775</xdr:colOff>
      <xdr:row>13</xdr:row>
      <xdr:rowOff>95249</xdr:rowOff>
    </xdr:from>
    <xdr:to>
      <xdr:col>6</xdr:col>
      <xdr:colOff>1190625</xdr:colOff>
      <xdr:row>20</xdr:row>
      <xdr:rowOff>133349</xdr:rowOff>
    </xdr:to>
    <xdr:sp macro="" textlink="">
      <xdr:nvSpPr>
        <xdr:cNvPr id="1084" name="Text Box 60"/>
        <xdr:cNvSpPr txBox="1">
          <a:spLocks noChangeArrowheads="1"/>
        </xdr:cNvSpPr>
      </xdr:nvSpPr>
      <xdr:spPr bwMode="auto">
        <a:xfrm>
          <a:off x="104775" y="3143249"/>
          <a:ext cx="6829425" cy="15144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status:  </a:t>
          </a:r>
          <a:r>
            <a:rPr lang="en-US" sz="1200" b="0" i="0" u="none" strike="noStrike" baseline="0">
              <a:solidFill>
                <a:srgbClr val="000000"/>
              </a:solidFill>
              <a:latin typeface="Times New Roman"/>
              <a:cs typeface="Times New Roman"/>
            </a:rPr>
            <a:t>Alignment change forces totem dragon to change to red.</a:t>
          </a:r>
        </a:p>
        <a:p>
          <a:pPr algn="just" rtl="0">
            <a:defRPr sz="1000"/>
          </a:pPr>
          <a:r>
            <a:rPr lang="en-US" sz="1200" b="0" i="0" u="none" strike="noStrike" baseline="0">
              <a:solidFill>
                <a:srgbClr val="000000"/>
              </a:solidFill>
              <a:latin typeface="Times New Roman"/>
              <a:cs typeface="Times New Roman"/>
            </a:rPr>
            <a:t>DR 1/--</a:t>
          </a:r>
          <a:endParaRPr lang="en-US" sz="1200" b="0" i="1" u="none" strike="noStrike" baseline="0">
            <a:solidFill>
              <a:srgbClr val="99FF99"/>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19050</xdr:colOff>
      <xdr:row>6</xdr:row>
      <xdr:rowOff>310243</xdr:rowOff>
    </xdr:from>
    <xdr:to>
      <xdr:col>3</xdr:col>
      <xdr:colOff>266700</xdr:colOff>
      <xdr:row>8</xdr:row>
      <xdr:rowOff>24493</xdr:rowOff>
    </xdr:to>
    <xdr:sp macro="" textlink="">
      <xdr:nvSpPr>
        <xdr:cNvPr id="3" name="Oval 2"/>
        <xdr:cNvSpPr/>
      </xdr:nvSpPr>
      <xdr:spPr bwMode="auto">
        <a:xfrm>
          <a:off x="4465864" y="1709057"/>
          <a:ext cx="247650" cy="242207"/>
        </a:xfrm>
        <a:prstGeom prst="ellipse">
          <a:avLst/>
        </a:prstGeom>
        <a:gradFill>
          <a:gsLst>
            <a:gs pos="0">
              <a:srgbClr val="FFF200">
                <a:alpha val="31000"/>
              </a:srgbClr>
            </a:gs>
            <a:gs pos="45000">
              <a:srgbClr val="FF7A00">
                <a:alpha val="36000"/>
              </a:srgbClr>
            </a:gs>
            <a:gs pos="70000">
              <a:srgbClr val="FF0300">
                <a:alpha val="27000"/>
              </a:srgbClr>
            </a:gs>
          </a:gsLst>
          <a:lin ang="8100000" scaled="0"/>
        </a:gradFill>
        <a:ln w="22225" cap="flat" cmpd="dbl" algn="ctr">
          <a:solidFill>
            <a:srgbClr val="FF0000"/>
          </a:solidFill>
          <a:prstDash val="sysDot"/>
          <a:round/>
          <a:headEnd type="none" w="med" len="med"/>
          <a:tailEnd type="none" w="med" len="med"/>
        </a:ln>
        <a:effectLst/>
        <a:extLst/>
      </xdr:spPr>
      <xdr:txBody>
        <a:bodyPr vertOverflow="clip" horzOverflow="clip" wrap="square" lIns="18288" tIns="0" rIns="0" bIns="0" rtlCol="0" anchor="ctr" anchorCtr="0" upright="1"/>
        <a:lstStyle/>
        <a:p>
          <a:pPr algn="ctr"/>
          <a:endParaRPr lang="en-US" sz="105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19050</xdr:colOff>
      <xdr:row>11</xdr:row>
      <xdr:rowOff>205468</xdr:rowOff>
    </xdr:from>
    <xdr:to>
      <xdr:col>3</xdr:col>
      <xdr:colOff>266700</xdr:colOff>
      <xdr:row>13</xdr:row>
      <xdr:rowOff>14968</xdr:rowOff>
    </xdr:to>
    <xdr:sp macro="" textlink="">
      <xdr:nvSpPr>
        <xdr:cNvPr id="4" name="Oval 3"/>
        <xdr:cNvSpPr/>
      </xdr:nvSpPr>
      <xdr:spPr bwMode="auto">
        <a:xfrm>
          <a:off x="4465864" y="2779939"/>
          <a:ext cx="247650" cy="239486"/>
        </a:xfrm>
        <a:prstGeom prst="ellipse">
          <a:avLst/>
        </a:prstGeom>
        <a:gradFill>
          <a:gsLst>
            <a:gs pos="0">
              <a:srgbClr val="FF66FF">
                <a:alpha val="30980"/>
              </a:srgbClr>
            </a:gs>
            <a:gs pos="83000">
              <a:srgbClr val="FF33CC">
                <a:alpha val="82000"/>
              </a:srgbClr>
            </a:gs>
            <a:gs pos="36000">
              <a:srgbClr val="FF0300">
                <a:alpha val="27000"/>
              </a:srgbClr>
            </a:gs>
          </a:gsLst>
          <a:lin ang="8100000" scaled="0"/>
        </a:gradFill>
        <a:ln w="12700" cap="flat" cmpd="sng" algn="ctr">
          <a:solidFill>
            <a:srgbClr val="009900"/>
          </a:solidFill>
          <a:prstDash val="sysDot"/>
          <a:round/>
          <a:headEnd type="none" w="med" len="med"/>
          <a:tailEnd type="none" w="med" len="med"/>
        </a:ln>
        <a:effectLst/>
        <a:extLst/>
      </xdr:spPr>
      <xdr:txBody>
        <a:bodyPr vertOverflow="clip" horzOverflow="clip" wrap="square" lIns="18288" tIns="0" rIns="0" bIns="0" rtlCol="0" anchor="ctr" anchorCtr="0" upright="1"/>
        <a:lstStyle/>
        <a:p>
          <a:pPr algn="ctr"/>
          <a:endParaRPr lang="en-US" sz="105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19050</xdr:colOff>
      <xdr:row>10</xdr:row>
      <xdr:rowOff>217714</xdr:rowOff>
    </xdr:from>
    <xdr:to>
      <xdr:col>3</xdr:col>
      <xdr:colOff>266700</xdr:colOff>
      <xdr:row>12</xdr:row>
      <xdr:rowOff>28575</xdr:rowOff>
    </xdr:to>
    <xdr:sp macro="" textlink="">
      <xdr:nvSpPr>
        <xdr:cNvPr id="5" name="Oval 4"/>
        <xdr:cNvSpPr/>
      </xdr:nvSpPr>
      <xdr:spPr bwMode="auto">
        <a:xfrm>
          <a:off x="4465864" y="2574471"/>
          <a:ext cx="247650" cy="240847"/>
        </a:xfrm>
        <a:prstGeom prst="ellipse">
          <a:avLst/>
        </a:prstGeom>
        <a:gradFill flip="none" rotWithShape="1">
          <a:gsLst>
            <a:gs pos="4000">
              <a:srgbClr val="FBE4AE">
                <a:alpha val="84000"/>
              </a:srgbClr>
            </a:gs>
            <a:gs pos="13000">
              <a:srgbClr val="BD922A">
                <a:alpha val="70000"/>
              </a:srgbClr>
            </a:gs>
            <a:gs pos="28000">
              <a:srgbClr val="FBE4AE">
                <a:alpha val="29000"/>
              </a:srgbClr>
            </a:gs>
            <a:gs pos="52000">
              <a:srgbClr val="835E17">
                <a:alpha val="37000"/>
              </a:srgbClr>
            </a:gs>
            <a:gs pos="69000">
              <a:srgbClr val="A28949">
                <a:alpha val="45000"/>
              </a:srgbClr>
            </a:gs>
            <a:gs pos="84000">
              <a:srgbClr val="FAE3B7">
                <a:alpha val="50000"/>
              </a:srgbClr>
            </a:gs>
          </a:gsLst>
          <a:path path="rect">
            <a:fillToRect l="50000" t="50000" r="50000" b="50000"/>
          </a:path>
          <a:tileRect/>
        </a:gradFill>
        <a:ln w="12700" cap="flat" cmpd="sng" algn="ctr">
          <a:solidFill>
            <a:schemeClr val="accent6">
              <a:lumMod val="50000"/>
            </a:schemeClr>
          </a:solidFill>
          <a:prstDash val="sysDot"/>
          <a:round/>
          <a:headEnd type="none" w="med" len="med"/>
          <a:tailEnd type="none" w="med" len="med"/>
        </a:ln>
        <a:effectLst/>
        <a:extLst/>
      </xdr:spPr>
      <xdr:txBody>
        <a:bodyPr vertOverflow="clip" horzOverflow="clip" wrap="square" lIns="18288" tIns="0" rIns="0" bIns="0" rtlCol="0" anchor="ctr" anchorCtr="0" upright="1"/>
        <a:lstStyle/>
        <a:p>
          <a:pPr algn="ctr"/>
          <a:endParaRPr lang="en-US" sz="105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14968</xdr:colOff>
      <xdr:row>7</xdr:row>
      <xdr:rowOff>205467</xdr:rowOff>
    </xdr:from>
    <xdr:to>
      <xdr:col>3</xdr:col>
      <xdr:colOff>262618</xdr:colOff>
      <xdr:row>9</xdr:row>
      <xdr:rowOff>21771</xdr:rowOff>
    </xdr:to>
    <xdr:sp macro="" textlink="">
      <xdr:nvSpPr>
        <xdr:cNvPr id="6" name="Oval 5"/>
        <xdr:cNvSpPr/>
      </xdr:nvSpPr>
      <xdr:spPr bwMode="auto">
        <a:xfrm>
          <a:off x="4461782" y="1919967"/>
          <a:ext cx="247650" cy="240847"/>
        </a:xfrm>
        <a:prstGeom prst="ellipse">
          <a:avLst/>
        </a:prstGeom>
        <a:gradFill flip="none" rotWithShape="1">
          <a:gsLst>
            <a:gs pos="0">
              <a:srgbClr val="825600">
                <a:alpha val="78000"/>
              </a:srgbClr>
            </a:gs>
            <a:gs pos="13000">
              <a:srgbClr val="FFA800">
                <a:alpha val="86000"/>
              </a:srgbClr>
            </a:gs>
            <a:gs pos="28000">
              <a:srgbClr val="825600">
                <a:alpha val="65000"/>
              </a:srgbClr>
            </a:gs>
            <a:gs pos="42999">
              <a:srgbClr val="FFA800">
                <a:alpha val="82000"/>
              </a:srgbClr>
            </a:gs>
            <a:gs pos="58000">
              <a:srgbClr val="825600">
                <a:alpha val="63000"/>
              </a:srgbClr>
            </a:gs>
            <a:gs pos="72000">
              <a:srgbClr val="FFA800">
                <a:alpha val="85000"/>
              </a:srgbClr>
            </a:gs>
            <a:gs pos="87000">
              <a:srgbClr val="825600">
                <a:alpha val="54000"/>
              </a:srgbClr>
            </a:gs>
            <a:gs pos="100000">
              <a:srgbClr val="FFA800">
                <a:alpha val="83000"/>
              </a:srgbClr>
            </a:gs>
          </a:gsLst>
          <a:lin ang="13500000" scaled="1"/>
          <a:tileRect/>
        </a:gradFill>
        <a:ln w="12700" cap="flat" cmpd="sng" algn="ctr">
          <a:solidFill>
            <a:srgbClr val="0000FF"/>
          </a:solidFill>
          <a:prstDash val="sysDot"/>
          <a:round/>
          <a:headEnd type="none" w="med" len="med"/>
          <a:tailEnd type="none" w="med" len="med"/>
        </a:ln>
        <a:effectLst/>
        <a:extLst/>
      </xdr:spPr>
      <xdr:txBody>
        <a:bodyPr vertOverflow="clip" horzOverflow="clip" wrap="square" lIns="18288" tIns="0" rIns="0" bIns="0" rtlCol="0" anchor="ctr" anchorCtr="0" upright="1"/>
        <a:lstStyle/>
        <a:p>
          <a:pPr algn="ctr"/>
          <a:endParaRPr lang="en-US" sz="105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16329</xdr:colOff>
      <xdr:row>9</xdr:row>
      <xdr:rowOff>4082</xdr:rowOff>
    </xdr:from>
    <xdr:to>
      <xdr:col>3</xdr:col>
      <xdr:colOff>263979</xdr:colOff>
      <xdr:row>10</xdr:row>
      <xdr:rowOff>23132</xdr:rowOff>
    </xdr:to>
    <xdr:sp macro="" textlink="">
      <xdr:nvSpPr>
        <xdr:cNvPr id="7" name="Oval 6"/>
        <xdr:cNvSpPr/>
      </xdr:nvSpPr>
      <xdr:spPr bwMode="auto">
        <a:xfrm>
          <a:off x="4463143" y="2143125"/>
          <a:ext cx="247650" cy="236764"/>
        </a:xfrm>
        <a:prstGeom prst="ellipse">
          <a:avLst/>
        </a:prstGeom>
        <a:gradFill flip="none" rotWithShape="1">
          <a:gsLst>
            <a:gs pos="0">
              <a:srgbClr val="FFF200">
                <a:alpha val="65000"/>
              </a:srgbClr>
            </a:gs>
            <a:gs pos="45000">
              <a:srgbClr val="FF7A00">
                <a:alpha val="61000"/>
              </a:srgbClr>
            </a:gs>
            <a:gs pos="70000">
              <a:srgbClr val="FF0300">
                <a:alpha val="49000"/>
              </a:srgbClr>
            </a:gs>
            <a:gs pos="100000">
              <a:srgbClr val="4D0808">
                <a:alpha val="55000"/>
              </a:srgbClr>
            </a:gs>
          </a:gsLst>
          <a:path path="circle">
            <a:fillToRect l="50000" t="50000" r="50000" b="50000"/>
          </a:path>
          <a:tileRect/>
        </a:gradFill>
        <a:ln w="12700" cap="flat" cmpd="sng" algn="ctr">
          <a:solidFill>
            <a:srgbClr val="FF0000"/>
          </a:solidFill>
          <a:prstDash val="sysDot"/>
          <a:round/>
          <a:headEnd type="none" w="med" len="med"/>
          <a:tailEnd type="none" w="med" len="med"/>
        </a:ln>
        <a:effectLst/>
        <a:extLst/>
      </xdr:spPr>
      <xdr:txBody>
        <a:bodyPr vertOverflow="clip" horzOverflow="clip" wrap="square" lIns="18288" tIns="0" rIns="0" bIns="0" rtlCol="0" anchor="ctr" anchorCtr="0" upright="1"/>
        <a:lstStyle/>
        <a:p>
          <a:pPr algn="ctr"/>
          <a:endParaRPr lang="en-US" sz="105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17690</xdr:colOff>
      <xdr:row>10</xdr:row>
      <xdr:rowOff>1</xdr:rowOff>
    </xdr:from>
    <xdr:to>
      <xdr:col>3</xdr:col>
      <xdr:colOff>265340</xdr:colOff>
      <xdr:row>11</xdr:row>
      <xdr:rowOff>19051</xdr:rowOff>
    </xdr:to>
    <xdr:sp macro="" textlink="">
      <xdr:nvSpPr>
        <xdr:cNvPr id="8" name="Oval 7"/>
        <xdr:cNvSpPr/>
      </xdr:nvSpPr>
      <xdr:spPr bwMode="auto">
        <a:xfrm>
          <a:off x="4464504" y="2356758"/>
          <a:ext cx="247650" cy="236764"/>
        </a:xfrm>
        <a:prstGeom prst="ellipse">
          <a:avLst/>
        </a:prstGeom>
        <a:gradFill flip="none" rotWithShape="1">
          <a:gsLst>
            <a:gs pos="90000">
              <a:srgbClr val="7F0040">
                <a:alpha val="42000"/>
              </a:srgbClr>
            </a:gs>
            <a:gs pos="73000">
              <a:srgbClr val="4F0040">
                <a:alpha val="48000"/>
              </a:srgbClr>
            </a:gs>
            <a:gs pos="19000">
              <a:srgbClr val="400040">
                <a:alpha val="66000"/>
              </a:srgbClr>
            </a:gs>
            <a:gs pos="44000">
              <a:srgbClr val="8F0040">
                <a:alpha val="72000"/>
              </a:srgbClr>
            </a:gs>
          </a:gsLst>
          <a:path path="circle">
            <a:fillToRect l="50000" t="50000" r="50000" b="50000"/>
          </a:path>
          <a:tileRect/>
        </a:gradFill>
        <a:ln w="12700" cap="flat" cmpd="sng" algn="ctr">
          <a:solidFill>
            <a:srgbClr val="FF0000"/>
          </a:solidFill>
          <a:prstDash val="sysDot"/>
          <a:round/>
          <a:headEnd type="none" w="med" len="med"/>
          <a:tailEnd type="none" w="med" len="med"/>
        </a:ln>
        <a:effectLst/>
        <a:extLst/>
      </xdr:spPr>
      <xdr:txBody>
        <a:bodyPr vertOverflow="clip" horzOverflow="clip" wrap="square" lIns="18288" tIns="0" rIns="0" bIns="0" rtlCol="0" anchor="ctr" anchorCtr="0" upright="1"/>
        <a:lstStyle/>
        <a:p>
          <a:pPr algn="ctr"/>
          <a:endParaRPr lang="en-US" sz="1050" b="1">
            <a:solidFill>
              <a:srgbClr val="0070C0"/>
            </a:solidFill>
            <a:latin typeface="Times New Roman" panose="02020603050405020304" pitchFamily="18"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228600</xdr:colOff>
      <xdr:row>1</xdr:row>
      <xdr:rowOff>123825</xdr:rowOff>
    </xdr:from>
    <xdr:to>
      <xdr:col>2</xdr:col>
      <xdr:colOff>266700</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2"/>
  <sheetViews>
    <sheetView showGridLines="0" tabSelected="1" zoomScaleNormal="100" workbookViewId="0"/>
  </sheetViews>
  <sheetFormatPr defaultColWidth="13" defaultRowHeight="15.6"/>
  <cols>
    <col min="1" max="1" width="22.59765625" style="66" customWidth="1"/>
    <col min="2" max="2" width="11" style="67" customWidth="1"/>
    <col min="3" max="3" width="6.3984375" style="67" customWidth="1"/>
    <col min="4" max="4" width="13.69921875" style="66" bestFit="1" customWidth="1"/>
    <col min="5" max="5" width="13.3984375" style="67" bestFit="1" customWidth="1"/>
    <col min="6" max="6" width="14.69921875" style="66" customWidth="1"/>
    <col min="7" max="7" width="17.09765625" style="67" customWidth="1"/>
    <col min="8" max="16384" width="13" style="19"/>
  </cols>
  <sheetData>
    <row r="1" spans="1:7" ht="29.4" thickTop="1" thickBot="1">
      <c r="A1" s="317" t="s">
        <v>113</v>
      </c>
      <c r="B1" s="318" t="s">
        <v>116</v>
      </c>
      <c r="C1" s="15"/>
      <c r="D1" s="16"/>
      <c r="E1" s="17"/>
      <c r="F1" s="16"/>
      <c r="G1" s="18" t="s">
        <v>114</v>
      </c>
    </row>
    <row r="2" spans="1:7" ht="17.399999999999999" thickTop="1">
      <c r="A2" s="20" t="s">
        <v>0</v>
      </c>
      <c r="B2" s="21" t="s">
        <v>118</v>
      </c>
      <c r="C2" s="21"/>
      <c r="D2" s="22" t="s">
        <v>1</v>
      </c>
      <c r="E2" s="23" t="s">
        <v>115</v>
      </c>
      <c r="F2" s="24"/>
      <c r="G2" s="25"/>
    </row>
    <row r="3" spans="1:7" ht="16.8">
      <c r="A3" s="20" t="s">
        <v>66</v>
      </c>
      <c r="B3" s="21" t="s">
        <v>127</v>
      </c>
      <c r="C3" s="21"/>
      <c r="D3" s="22" t="s">
        <v>67</v>
      </c>
      <c r="E3" s="23">
        <v>7</v>
      </c>
      <c r="F3" s="22"/>
      <c r="G3" s="25"/>
    </row>
    <row r="4" spans="1:7" ht="17.399999999999999" thickBot="1">
      <c r="A4" s="20" t="s">
        <v>68</v>
      </c>
      <c r="B4" s="378" t="s">
        <v>158</v>
      </c>
      <c r="C4" s="378"/>
      <c r="D4" s="22" t="s">
        <v>128</v>
      </c>
      <c r="E4" s="23" t="s">
        <v>175</v>
      </c>
      <c r="F4" s="22"/>
      <c r="G4" s="25"/>
    </row>
    <row r="5" spans="1:7" ht="17.399999999999999" thickTop="1">
      <c r="A5" s="26" t="s">
        <v>91</v>
      </c>
      <c r="B5" s="313">
        <f>5+1</f>
        <v>6</v>
      </c>
      <c r="C5" s="314"/>
      <c r="D5" s="27" t="s">
        <v>78</v>
      </c>
      <c r="E5" s="28" t="s">
        <v>151</v>
      </c>
      <c r="F5" s="29"/>
      <c r="G5" s="25"/>
    </row>
    <row r="6" spans="1:7" ht="17.399999999999999" thickBot="1">
      <c r="A6" s="30" t="s">
        <v>108</v>
      </c>
      <c r="B6" s="31" t="str">
        <f>C8</f>
        <v>+1</v>
      </c>
      <c r="C6" s="32"/>
      <c r="D6" s="33" t="s">
        <v>100</v>
      </c>
      <c r="E6" s="34" t="s">
        <v>151</v>
      </c>
      <c r="F6" s="29"/>
      <c r="G6" s="25"/>
    </row>
    <row r="7" spans="1:7" ht="17.399999999999999" thickTop="1">
      <c r="A7" s="35" t="s">
        <v>2</v>
      </c>
      <c r="B7" s="315">
        <v>12</v>
      </c>
      <c r="C7" s="36" t="str">
        <f t="shared" ref="C7:C12" si="0">IF(B7&gt;9.9,CONCATENATE("+",ROUNDDOWN((B7-10)/2,0)),ROUNDUP((B7-10)/2,0))</f>
        <v>+1</v>
      </c>
      <c r="D7" s="37" t="s">
        <v>76</v>
      </c>
      <c r="E7" s="368" t="s">
        <v>163</v>
      </c>
      <c r="F7" s="29"/>
      <c r="G7" s="25"/>
    </row>
    <row r="8" spans="1:7" ht="16.8">
      <c r="A8" s="38" t="s">
        <v>3</v>
      </c>
      <c r="B8" s="316">
        <v>12</v>
      </c>
      <c r="C8" s="39" t="str">
        <f t="shared" si="0"/>
        <v>+1</v>
      </c>
      <c r="D8" s="40" t="s">
        <v>77</v>
      </c>
      <c r="E8" s="41">
        <f>SUM(Martial!G5:G17)+SUM(Equipment!C3:C9)</f>
        <v>31.5</v>
      </c>
      <c r="F8" s="29"/>
      <c r="G8" s="25"/>
    </row>
    <row r="9" spans="1:7" ht="16.8">
      <c r="A9" s="42" t="s">
        <v>13</v>
      </c>
      <c r="B9" s="43">
        <v>12</v>
      </c>
      <c r="C9" s="44" t="str">
        <f t="shared" si="0"/>
        <v>+1</v>
      </c>
      <c r="D9" s="40" t="s">
        <v>15</v>
      </c>
      <c r="E9" s="45">
        <f>ROUNDUP(((E3*10)*0.75)+(E3*C9),0)</f>
        <v>60</v>
      </c>
      <c r="F9" s="29"/>
      <c r="G9" s="25"/>
    </row>
    <row r="10" spans="1:7" ht="16.8">
      <c r="A10" s="46" t="s">
        <v>14</v>
      </c>
      <c r="B10" s="43">
        <v>11</v>
      </c>
      <c r="C10" s="39" t="str">
        <f t="shared" si="0"/>
        <v>+0</v>
      </c>
      <c r="D10" s="47" t="s">
        <v>93</v>
      </c>
      <c r="E10" s="367">
        <f>10+C8</f>
        <v>11</v>
      </c>
      <c r="F10" s="20"/>
      <c r="G10" s="25"/>
    </row>
    <row r="11" spans="1:7" ht="16.8">
      <c r="A11" s="48" t="s">
        <v>16</v>
      </c>
      <c r="B11" s="43">
        <v>12</v>
      </c>
      <c r="C11" s="39" t="str">
        <f t="shared" si="0"/>
        <v>+1</v>
      </c>
      <c r="D11" s="47" t="s">
        <v>65</v>
      </c>
      <c r="E11" s="367">
        <f>E10+SUM(Martial!B13:B14)+2</f>
        <v>18</v>
      </c>
      <c r="F11" s="29"/>
      <c r="G11" s="25"/>
    </row>
    <row r="12" spans="1:7" ht="17.399999999999999" thickBot="1">
      <c r="A12" s="49" t="s">
        <v>12</v>
      </c>
      <c r="B12" s="50">
        <v>18</v>
      </c>
      <c r="C12" s="51" t="str">
        <f t="shared" si="0"/>
        <v>+4</v>
      </c>
      <c r="D12" s="52" t="s">
        <v>101</v>
      </c>
      <c r="E12" s="319">
        <f>E11-C8</f>
        <v>17</v>
      </c>
      <c r="F12" s="29"/>
      <c r="G12" s="25"/>
    </row>
    <row r="13" spans="1:7" ht="24" thickTop="1" thickBot="1">
      <c r="A13" s="53" t="s">
        <v>26</v>
      </c>
      <c r="B13" s="54"/>
      <c r="C13" s="54"/>
      <c r="D13" s="55"/>
      <c r="E13" s="55"/>
      <c r="F13" s="55"/>
      <c r="G13" s="56"/>
    </row>
    <row r="14" spans="1:7" s="7" customFormat="1" ht="17.399999999999999" thickTop="1">
      <c r="A14" s="57"/>
      <c r="B14" s="58"/>
      <c r="C14" s="58"/>
      <c r="D14" s="58"/>
      <c r="E14" s="58"/>
      <c r="F14" s="58"/>
      <c r="G14" s="59"/>
    </row>
    <row r="15" spans="1:7" s="7" customFormat="1" ht="16.8">
      <c r="A15" s="60"/>
      <c r="B15" s="61"/>
      <c r="C15" s="61"/>
      <c r="D15" s="61"/>
      <c r="E15" s="61"/>
      <c r="F15" s="61"/>
      <c r="G15" s="62"/>
    </row>
    <row r="16" spans="1:7" s="7" customFormat="1" ht="16.8">
      <c r="A16" s="60"/>
      <c r="B16" s="61"/>
      <c r="C16" s="61"/>
      <c r="D16" s="61"/>
      <c r="E16" s="61"/>
      <c r="F16" s="61"/>
      <c r="G16" s="62"/>
    </row>
    <row r="17" spans="1:7" s="7" customFormat="1" ht="16.8">
      <c r="A17" s="60"/>
      <c r="B17" s="61"/>
      <c r="C17" s="61"/>
      <c r="D17" s="61"/>
      <c r="E17" s="61"/>
      <c r="F17" s="61"/>
      <c r="G17" s="62"/>
    </row>
    <row r="18" spans="1:7" s="7" customFormat="1" ht="16.8">
      <c r="A18" s="60"/>
      <c r="B18" s="61"/>
      <c r="C18" s="61"/>
      <c r="D18" s="61"/>
      <c r="E18" s="61"/>
      <c r="F18" s="61"/>
      <c r="G18" s="62"/>
    </row>
    <row r="19" spans="1:7" s="7" customFormat="1" ht="16.8">
      <c r="A19" s="60"/>
      <c r="B19" s="61"/>
      <c r="C19" s="61"/>
      <c r="D19" s="61"/>
      <c r="E19" s="61"/>
      <c r="F19" s="61"/>
      <c r="G19" s="62"/>
    </row>
    <row r="20" spans="1:7" s="7" customFormat="1" ht="16.8">
      <c r="A20" s="60"/>
      <c r="B20" s="61"/>
      <c r="C20" s="61"/>
      <c r="D20" s="61"/>
      <c r="E20" s="61"/>
      <c r="F20" s="61"/>
      <c r="G20" s="62"/>
    </row>
    <row r="21" spans="1:7" ht="17.399999999999999" thickBot="1">
      <c r="A21" s="63"/>
      <c r="B21" s="64"/>
      <c r="C21" s="64"/>
      <c r="D21" s="64"/>
      <c r="E21" s="64"/>
      <c r="F21" s="64"/>
      <c r="G21" s="65"/>
    </row>
    <row r="22" spans="1:7" ht="16.2" thickTop="1"/>
  </sheetData>
  <phoneticPr fontId="0" type="noConversion"/>
  <conditionalFormatting sqref="E8">
    <cfRule type="cellIs" dxfId="12" priority="4" stopIfTrue="1" operator="greaterThan">
      <formula>116</formula>
    </cfRule>
    <cfRule type="cellIs" dxfId="11" priority="5" stopIfTrue="1" operator="between">
      <formula>58</formula>
      <formula>116</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4"/>
  <sheetViews>
    <sheetView showGridLines="0" workbookViewId="0">
      <pane ySplit="2" topLeftCell="A3" activePane="bottomLeft" state="frozen"/>
      <selection pane="bottomLeft" activeCell="A3" sqref="A3"/>
    </sheetView>
  </sheetViews>
  <sheetFormatPr defaultColWidth="13" defaultRowHeight="15.6"/>
  <cols>
    <col min="1" max="1" width="21.69921875" style="66" bestFit="1" customWidth="1"/>
    <col min="2" max="2" width="5.8984375" style="66" bestFit="1" customWidth="1"/>
    <col min="3" max="3" width="7.59765625" style="67" hidden="1" customWidth="1"/>
    <col min="4" max="4" width="5.8984375" style="67" hidden="1" customWidth="1"/>
    <col min="5" max="5" width="9.19921875" style="67" bestFit="1" customWidth="1"/>
    <col min="6" max="6" width="6.69921875" style="67" bestFit="1" customWidth="1"/>
    <col min="7" max="7" width="6" style="172" bestFit="1" customWidth="1"/>
    <col min="8" max="8" width="5.19921875" style="172" bestFit="1" customWidth="1"/>
    <col min="9" max="9" width="6.8984375" style="172" bestFit="1" customWidth="1"/>
    <col min="10" max="10" width="41.5" style="66" customWidth="1"/>
    <col min="11" max="16384" width="13" style="19"/>
  </cols>
  <sheetData>
    <row r="1" spans="1:11" ht="25.8" thickBot="1">
      <c r="A1" s="68" t="s">
        <v>11</v>
      </c>
      <c r="B1" s="69"/>
      <c r="C1" s="69"/>
      <c r="D1" s="69"/>
      <c r="E1" s="69"/>
      <c r="F1" s="69"/>
      <c r="G1" s="70"/>
      <c r="H1" s="70"/>
      <c r="I1" s="70"/>
      <c r="J1" s="69"/>
    </row>
    <row r="2" spans="1:11" s="7" customFormat="1" ht="34.200000000000003" thickBot="1">
      <c r="A2" s="1" t="s">
        <v>99</v>
      </c>
      <c r="B2" s="2" t="s">
        <v>31</v>
      </c>
      <c r="C2" s="2" t="s">
        <v>38</v>
      </c>
      <c r="D2" s="2" t="s">
        <v>30</v>
      </c>
      <c r="E2" s="3" t="s">
        <v>63</v>
      </c>
      <c r="F2" s="3" t="s">
        <v>39</v>
      </c>
      <c r="G2" s="4" t="s">
        <v>69</v>
      </c>
      <c r="H2" s="361" t="s">
        <v>98</v>
      </c>
      <c r="I2" s="5" t="s">
        <v>85</v>
      </c>
      <c r="J2" s="6" t="s">
        <v>83</v>
      </c>
    </row>
    <row r="3" spans="1:11" s="7" customFormat="1" ht="16.8">
      <c r="A3" s="71" t="s">
        <v>71</v>
      </c>
      <c r="B3" s="72">
        <v>5</v>
      </c>
      <c r="C3" s="73" t="s">
        <v>33</v>
      </c>
      <c r="D3" s="73" t="str">
        <f>IF(C3="Str",'Personal File'!$C$7,IF(C3="Dex",'Personal File'!$C$8,IF(C3="Con",'Personal File'!$C$9,IF(C3="Int",'Personal File'!$C$10,IF(C3="Wis",'Personal File'!$C$11,IF(C3="Cha",'Personal File'!$C$12))))))</f>
        <v>+1</v>
      </c>
      <c r="E3" s="74" t="str">
        <f t="shared" ref="E3:E5" si="0">CONCATENATE(C3," (",D3,")")</f>
        <v>Con (+1)</v>
      </c>
      <c r="F3" s="75">
        <v>0</v>
      </c>
      <c r="G3" s="76">
        <f t="shared" ref="G3:G42" si="1">B3+D3+F3</f>
        <v>6</v>
      </c>
      <c r="H3" s="77">
        <f t="shared" ref="H3:H5" ca="1" si="2">RANDBETWEEN(1,20)</f>
        <v>3</v>
      </c>
      <c r="I3" s="76">
        <f t="shared" ref="I3:I42" ca="1" si="3">SUM(G3:H3)</f>
        <v>9</v>
      </c>
      <c r="J3" s="78" t="s">
        <v>156</v>
      </c>
    </row>
    <row r="4" spans="1:11" s="7" customFormat="1" ht="16.8">
      <c r="A4" s="79" t="s">
        <v>72</v>
      </c>
      <c r="B4" s="72">
        <v>2</v>
      </c>
      <c r="C4" s="73" t="s">
        <v>36</v>
      </c>
      <c r="D4" s="73" t="str">
        <f>IF(C4="Str",'Personal File'!$C$7,IF(C4="Dex",'Personal File'!$C$8,IF(C4="Con",'Personal File'!$C$9,IF(C4="Int",'Personal File'!$C$10,IF(C4="Wis",'Personal File'!$C$11,IF(C4="Cha",'Personal File'!$C$12))))))</f>
        <v>+1</v>
      </c>
      <c r="E4" s="80" t="str">
        <f t="shared" si="0"/>
        <v>Dex (+1)</v>
      </c>
      <c r="F4" s="95" t="s">
        <v>64</v>
      </c>
      <c r="G4" s="76">
        <f t="shared" si="1"/>
        <v>3</v>
      </c>
      <c r="H4" s="77">
        <f t="shared" ca="1" si="2"/>
        <v>14</v>
      </c>
      <c r="I4" s="76">
        <f t="shared" ca="1" si="3"/>
        <v>17</v>
      </c>
      <c r="J4" s="78" t="s">
        <v>156</v>
      </c>
      <c r="K4" s="379"/>
    </row>
    <row r="5" spans="1:11" s="7" customFormat="1" ht="16.8">
      <c r="A5" s="81" t="s">
        <v>73</v>
      </c>
      <c r="B5" s="82">
        <v>5</v>
      </c>
      <c r="C5" s="83" t="s">
        <v>35</v>
      </c>
      <c r="D5" s="83" t="str">
        <f>IF(C5="Str",'Personal File'!$C$7,IF(C5="Dex",'Personal File'!$C$8,IF(C5="Con",'Personal File'!$C$9,IF(C5="Int",'Personal File'!$C$10,IF(C5="Wis",'Personal File'!$C$11,IF(C5="Cha",'Personal File'!$C$12))))))</f>
        <v>+1</v>
      </c>
      <c r="E5" s="84" t="str">
        <f t="shared" si="0"/>
        <v>Wis (+1)</v>
      </c>
      <c r="F5" s="85">
        <v>0</v>
      </c>
      <c r="G5" s="86">
        <f t="shared" si="1"/>
        <v>6</v>
      </c>
      <c r="H5" s="87">
        <f t="shared" ca="1" si="2"/>
        <v>16</v>
      </c>
      <c r="I5" s="86">
        <f t="shared" ca="1" si="3"/>
        <v>22</v>
      </c>
      <c r="J5" s="88" t="s">
        <v>156</v>
      </c>
    </row>
    <row r="6" spans="1:11" s="97" customFormat="1" ht="16.8">
      <c r="A6" s="89" t="s">
        <v>40</v>
      </c>
      <c r="B6" s="90">
        <v>0</v>
      </c>
      <c r="C6" s="91" t="s">
        <v>34</v>
      </c>
      <c r="D6" s="92" t="str">
        <f>IF(C6="Str",'Personal File'!$C$7,IF(C6="Dex",'Personal File'!$C$8,IF(C6="Con",'Personal File'!$C$9,IF(C6="Int",'Personal File'!$C$10,IF(C6="Wis",'Personal File'!$C$11,IF(C6="Cha",'Personal File'!$C$12))))))</f>
        <v>+0</v>
      </c>
      <c r="E6" s="93" t="str">
        <f t="shared" ref="E6:E42" si="4">CONCATENATE(C6," (",D6,")")</f>
        <v>Int (+0)</v>
      </c>
      <c r="F6" s="94" t="s">
        <v>64</v>
      </c>
      <c r="G6" s="95">
        <f t="shared" si="1"/>
        <v>0</v>
      </c>
      <c r="H6" s="77">
        <f ca="1">RANDBETWEEN(1,20)</f>
        <v>10</v>
      </c>
      <c r="I6" s="95">
        <f t="shared" ca="1" si="3"/>
        <v>10</v>
      </c>
      <c r="J6" s="96"/>
    </row>
    <row r="7" spans="1:11" s="101" customFormat="1" ht="16.8">
      <c r="A7" s="98" t="s">
        <v>41</v>
      </c>
      <c r="B7" s="90">
        <v>0</v>
      </c>
      <c r="C7" s="99" t="s">
        <v>36</v>
      </c>
      <c r="D7" s="100" t="str">
        <f>IF(C7="Str",'Personal File'!$C$7,IF(C7="Dex",'Personal File'!$C$8,IF(C7="Con",'Personal File'!$C$9,IF(C7="Int",'Personal File'!$C$10,IF(C7="Wis",'Personal File'!$C$11,IF(C7="Cha",'Personal File'!$C$12))))))</f>
        <v>+1</v>
      </c>
      <c r="E7" s="80" t="str">
        <f t="shared" si="4"/>
        <v>Dex (+1)</v>
      </c>
      <c r="F7" s="95">
        <v>-3</v>
      </c>
      <c r="G7" s="95">
        <f t="shared" si="1"/>
        <v>-2</v>
      </c>
      <c r="H7" s="77">
        <f ca="1">RANDBETWEEN(1,20)</f>
        <v>13</v>
      </c>
      <c r="I7" s="95">
        <f t="shared" ca="1" si="3"/>
        <v>11</v>
      </c>
      <c r="J7" s="96"/>
    </row>
    <row r="8" spans="1:11" s="106" customFormat="1" ht="16.8">
      <c r="A8" s="350" t="s">
        <v>42</v>
      </c>
      <c r="B8" s="128">
        <v>10</v>
      </c>
      <c r="C8" s="351" t="s">
        <v>32</v>
      </c>
      <c r="D8" s="352" t="str">
        <f>IF(C8="Str",'Personal File'!$C$7,IF(C8="Dex",'Personal File'!$C$8,IF(C8="Con",'Personal File'!$C$9,IF(C8="Int",'Personal File'!$C$10,IF(C8="Wis",'Personal File'!$C$11,IF(C8="Cha",'Personal File'!$C$12))))))</f>
        <v>+4</v>
      </c>
      <c r="E8" s="353" t="str">
        <f t="shared" si="4"/>
        <v>Cha (+4)</v>
      </c>
      <c r="F8" s="129" t="s">
        <v>64</v>
      </c>
      <c r="G8" s="129">
        <f t="shared" si="1"/>
        <v>14</v>
      </c>
      <c r="H8" s="77">
        <f t="shared" ref="H8:H42" ca="1" si="5">RANDBETWEEN(1,20)</f>
        <v>20</v>
      </c>
      <c r="I8" s="129">
        <f t="shared" ca="1" si="3"/>
        <v>34</v>
      </c>
      <c r="J8" s="130"/>
    </row>
    <row r="9" spans="1:11" s="111" customFormat="1" ht="16.8">
      <c r="A9" s="321" t="s">
        <v>43</v>
      </c>
      <c r="B9" s="128">
        <v>2</v>
      </c>
      <c r="C9" s="322" t="s">
        <v>37</v>
      </c>
      <c r="D9" s="323" t="str">
        <f>IF(C9="Str",'Personal File'!$C$7,IF(C9="Dex",'Personal File'!$C$8,IF(C9="Con",'Personal File'!$C$9,IF(C9="Int",'Personal File'!$C$10,IF(C9="Wis",'Personal File'!$C$11,IF(C9="Cha",'Personal File'!$C$12))))))</f>
        <v>+1</v>
      </c>
      <c r="E9" s="324" t="str">
        <f t="shared" si="4"/>
        <v>Str (+1)</v>
      </c>
      <c r="F9" s="129">
        <v>-3</v>
      </c>
      <c r="G9" s="129">
        <f t="shared" si="1"/>
        <v>0</v>
      </c>
      <c r="H9" s="77">
        <f t="shared" ca="1" si="5"/>
        <v>17</v>
      </c>
      <c r="I9" s="129">
        <f t="shared" ca="1" si="3"/>
        <v>17</v>
      </c>
      <c r="J9" s="130"/>
    </row>
    <row r="10" spans="1:11" s="111" customFormat="1" ht="16.8">
      <c r="A10" s="325" t="s">
        <v>17</v>
      </c>
      <c r="B10" s="90">
        <v>0</v>
      </c>
      <c r="C10" s="326" t="s">
        <v>33</v>
      </c>
      <c r="D10" s="327" t="str">
        <f>IF(C10="Str",'Personal File'!$C$7,IF(C10="Dex",'Personal File'!$C$8,IF(C10="Con",'Personal File'!$C$9,IF(C10="Int",'Personal File'!$C$10,IF(C10="Wis",'Personal File'!$C$11,IF(C10="Cha",'Personal File'!$C$12))))))</f>
        <v>+1</v>
      </c>
      <c r="E10" s="328" t="str">
        <f t="shared" si="4"/>
        <v>Con (+1)</v>
      </c>
      <c r="F10" s="95" t="s">
        <v>64</v>
      </c>
      <c r="G10" s="95">
        <f t="shared" si="1"/>
        <v>1</v>
      </c>
      <c r="H10" s="77">
        <f t="shared" ca="1" si="5"/>
        <v>10</v>
      </c>
      <c r="I10" s="95">
        <f t="shared" ca="1" si="3"/>
        <v>11</v>
      </c>
      <c r="J10" s="96"/>
    </row>
    <row r="11" spans="1:11" s="97" customFormat="1" ht="16.8">
      <c r="A11" s="89" t="s">
        <v>173</v>
      </c>
      <c r="B11" s="90">
        <v>0</v>
      </c>
      <c r="C11" s="91" t="s">
        <v>34</v>
      </c>
      <c r="D11" s="92" t="str">
        <f>IF(C11="Str",'Personal File'!$C$7,IF(C11="Dex",'Personal File'!$C$8,IF(C11="Con",'Personal File'!$C$9,IF(C11="Int",'Personal File'!$C$10,IF(C11="Wis",'Personal File'!$C$11,IF(C11="Cha",'Personal File'!$C$12))))))</f>
        <v>+0</v>
      </c>
      <c r="E11" s="93" t="str">
        <f t="shared" si="4"/>
        <v>Int (+0)</v>
      </c>
      <c r="F11" s="95" t="s">
        <v>64</v>
      </c>
      <c r="G11" s="95">
        <f t="shared" si="1"/>
        <v>0</v>
      </c>
      <c r="H11" s="77">
        <f t="shared" ca="1" si="5"/>
        <v>3</v>
      </c>
      <c r="I11" s="95">
        <f t="shared" ca="1" si="3"/>
        <v>3</v>
      </c>
      <c r="J11" s="96"/>
    </row>
    <row r="12" spans="1:11" s="119" customFormat="1" ht="16.8">
      <c r="A12" s="112" t="s">
        <v>44</v>
      </c>
      <c r="B12" s="113">
        <v>0</v>
      </c>
      <c r="C12" s="114" t="s">
        <v>34</v>
      </c>
      <c r="D12" s="115" t="str">
        <f>IF(C12="Str",'Personal File'!$C$7,IF(C12="Dex",'Personal File'!$C$8,IF(C12="Con",'Personal File'!$C$9,IF(C12="Int",'Personal File'!$C$10,IF(C12="Wis",'Personal File'!$C$11,IF(C12="Cha",'Personal File'!$C$12))))))</f>
        <v>+0</v>
      </c>
      <c r="E12" s="116" t="str">
        <f t="shared" si="4"/>
        <v>Int (+0)</v>
      </c>
      <c r="F12" s="117" t="s">
        <v>64</v>
      </c>
      <c r="G12" s="117">
        <f t="shared" si="1"/>
        <v>0</v>
      </c>
      <c r="H12" s="77">
        <f t="shared" ca="1" si="5"/>
        <v>3</v>
      </c>
      <c r="I12" s="117">
        <f t="shared" ca="1" si="3"/>
        <v>3</v>
      </c>
      <c r="J12" s="118"/>
    </row>
    <row r="13" spans="1:11" s="101" customFormat="1" ht="16.8">
      <c r="A13" s="102" t="s">
        <v>45</v>
      </c>
      <c r="B13" s="90">
        <v>0</v>
      </c>
      <c r="C13" s="103" t="s">
        <v>32</v>
      </c>
      <c r="D13" s="104" t="str">
        <f>IF(C13="Str",'Personal File'!$C$7,IF(C13="Dex",'Personal File'!$C$8,IF(C13="Con",'Personal File'!$C$9,IF(C13="Int",'Personal File'!$C$10,IF(C13="Wis",'Personal File'!$C$11,IF(C13="Cha",'Personal File'!$C$12))))))</f>
        <v>+4</v>
      </c>
      <c r="E13" s="105" t="str">
        <f t="shared" si="4"/>
        <v>Cha (+4)</v>
      </c>
      <c r="F13" s="95" t="s">
        <v>64</v>
      </c>
      <c r="G13" s="95">
        <f t="shared" si="1"/>
        <v>4</v>
      </c>
      <c r="H13" s="77">
        <f t="shared" ca="1" si="5"/>
        <v>11</v>
      </c>
      <c r="I13" s="95">
        <f t="shared" ca="1" si="3"/>
        <v>15</v>
      </c>
      <c r="J13" s="120"/>
    </row>
    <row r="14" spans="1:11" s="101" customFormat="1" ht="16.8">
      <c r="A14" s="112" t="s">
        <v>46</v>
      </c>
      <c r="B14" s="113">
        <v>0</v>
      </c>
      <c r="C14" s="114" t="s">
        <v>34</v>
      </c>
      <c r="D14" s="115" t="str">
        <f>IF(C14="Str",'Personal File'!$C$7,IF(C14="Dex",'Personal File'!$C$8,IF(C14="Con",'Personal File'!$C$9,IF(C14="Int",'Personal File'!$C$10,IF(C14="Wis",'Personal File'!$C$11,IF(C14="Cha",'Personal File'!$C$12))))))</f>
        <v>+0</v>
      </c>
      <c r="E14" s="116" t="str">
        <f t="shared" si="4"/>
        <v>Int (+0)</v>
      </c>
      <c r="F14" s="117" t="s">
        <v>64</v>
      </c>
      <c r="G14" s="117">
        <f t="shared" si="1"/>
        <v>0</v>
      </c>
      <c r="H14" s="77">
        <f t="shared" ca="1" si="5"/>
        <v>15</v>
      </c>
      <c r="I14" s="117">
        <f t="shared" ca="1" si="3"/>
        <v>15</v>
      </c>
      <c r="J14" s="118"/>
    </row>
    <row r="15" spans="1:11" s="101" customFormat="1" ht="16.8">
      <c r="A15" s="102" t="s">
        <v>47</v>
      </c>
      <c r="B15" s="90">
        <v>0</v>
      </c>
      <c r="C15" s="103" t="s">
        <v>32</v>
      </c>
      <c r="D15" s="104" t="str">
        <f>IF(C15="Str",'Personal File'!$C$7,IF(C15="Dex",'Personal File'!$C$8,IF(C15="Con",'Personal File'!$C$9,IF(C15="Int",'Personal File'!$C$10,IF(C15="Wis",'Personal File'!$C$11,IF(C15="Cha",'Personal File'!$C$12))))))</f>
        <v>+4</v>
      </c>
      <c r="E15" s="105" t="str">
        <f t="shared" si="4"/>
        <v>Cha (+4)</v>
      </c>
      <c r="F15" s="95" t="s">
        <v>64</v>
      </c>
      <c r="G15" s="95">
        <f t="shared" si="1"/>
        <v>4</v>
      </c>
      <c r="H15" s="77">
        <f t="shared" ca="1" si="5"/>
        <v>12</v>
      </c>
      <c r="I15" s="95">
        <f t="shared" ca="1" si="3"/>
        <v>16</v>
      </c>
      <c r="J15" s="96"/>
    </row>
    <row r="16" spans="1:11" s="101" customFormat="1" ht="16.8">
      <c r="A16" s="98" t="s">
        <v>48</v>
      </c>
      <c r="B16" s="90">
        <v>0</v>
      </c>
      <c r="C16" s="99" t="s">
        <v>36</v>
      </c>
      <c r="D16" s="100" t="str">
        <f>IF(C16="Str",'Personal File'!$C$7,IF(C16="Dex",'Personal File'!$C$8,IF(C16="Con",'Personal File'!$C$9,IF(C16="Int",'Personal File'!$C$10,IF(C16="Wis",'Personal File'!$C$11,IF(C16="Cha",'Personal File'!$C$12))))))</f>
        <v>+1</v>
      </c>
      <c r="E16" s="80" t="str">
        <f t="shared" si="4"/>
        <v>Dex (+1)</v>
      </c>
      <c r="F16" s="95">
        <v>-3</v>
      </c>
      <c r="G16" s="95">
        <f t="shared" si="1"/>
        <v>-2</v>
      </c>
      <c r="H16" s="77">
        <f t="shared" ca="1" si="5"/>
        <v>1</v>
      </c>
      <c r="I16" s="95">
        <f t="shared" ca="1" si="3"/>
        <v>-1</v>
      </c>
      <c r="J16" s="96"/>
    </row>
    <row r="17" spans="1:10" s="101" customFormat="1" ht="16.8">
      <c r="A17" s="121" t="s">
        <v>49</v>
      </c>
      <c r="B17" s="122">
        <v>0</v>
      </c>
      <c r="C17" s="123" t="s">
        <v>34</v>
      </c>
      <c r="D17" s="124" t="str">
        <f>IF(C17="Str",'Personal File'!$C$7,IF(C17="Dex",'Personal File'!$C$8,IF(C17="Con",'Personal File'!$C$9,IF(C17="Int",'Personal File'!$C$10,IF(C17="Wis",'Personal File'!$C$11,IF(C17="Cha",'Personal File'!$C$12))))))</f>
        <v>+0</v>
      </c>
      <c r="E17" s="125" t="str">
        <f t="shared" si="4"/>
        <v>Int (+0)</v>
      </c>
      <c r="F17" s="126" t="s">
        <v>64</v>
      </c>
      <c r="G17" s="126">
        <f t="shared" si="1"/>
        <v>0</v>
      </c>
      <c r="H17" s="77">
        <f t="shared" ca="1" si="5"/>
        <v>17</v>
      </c>
      <c r="I17" s="126">
        <f t="shared" ca="1" si="3"/>
        <v>17</v>
      </c>
      <c r="J17" s="127"/>
    </row>
    <row r="18" spans="1:10" s="101" customFormat="1" ht="16.8">
      <c r="A18" s="350" t="s">
        <v>50</v>
      </c>
      <c r="B18" s="128">
        <v>1</v>
      </c>
      <c r="C18" s="351" t="s">
        <v>32</v>
      </c>
      <c r="D18" s="352" t="str">
        <f>IF(C18="Str",'Personal File'!$C$7,IF(C18="Dex",'Personal File'!$C$8,IF(C18="Con",'Personal File'!$C$9,IF(C18="Int",'Personal File'!$C$10,IF(C18="Wis",'Personal File'!$C$11,IF(C18="Cha",'Personal File'!$C$12))))))</f>
        <v>+4</v>
      </c>
      <c r="E18" s="353" t="str">
        <f t="shared" si="4"/>
        <v>Cha (+4)</v>
      </c>
      <c r="F18" s="129" t="s">
        <v>64</v>
      </c>
      <c r="G18" s="129">
        <f t="shared" si="1"/>
        <v>5</v>
      </c>
      <c r="H18" s="77">
        <f t="shared" ca="1" si="5"/>
        <v>10</v>
      </c>
      <c r="I18" s="129">
        <f t="shared" ca="1" si="3"/>
        <v>15</v>
      </c>
      <c r="J18" s="130"/>
    </row>
    <row r="19" spans="1:10" s="101" customFormat="1" ht="16.8">
      <c r="A19" s="102" t="s">
        <v>19</v>
      </c>
      <c r="B19" s="90">
        <v>0</v>
      </c>
      <c r="C19" s="103" t="s">
        <v>32</v>
      </c>
      <c r="D19" s="104" t="str">
        <f>IF(C19="Str",'Personal File'!$C$7,IF(C19="Dex",'Personal File'!$C$8,IF(C19="Con",'Personal File'!$C$9,IF(C19="Int",'Personal File'!$C$10,IF(C19="Wis",'Personal File'!$C$11,IF(C19="Cha",'Personal File'!$C$12))))))</f>
        <v>+4</v>
      </c>
      <c r="E19" s="105" t="str">
        <f t="shared" si="4"/>
        <v>Cha (+4)</v>
      </c>
      <c r="F19" s="95" t="s">
        <v>64</v>
      </c>
      <c r="G19" s="95">
        <f t="shared" si="1"/>
        <v>4</v>
      </c>
      <c r="H19" s="77">
        <f t="shared" ca="1" si="5"/>
        <v>13</v>
      </c>
      <c r="I19" s="95">
        <f t="shared" ca="1" si="3"/>
        <v>17</v>
      </c>
      <c r="J19" s="96"/>
    </row>
    <row r="20" spans="1:10" s="101" customFormat="1" ht="16.8">
      <c r="A20" s="131" t="s">
        <v>51</v>
      </c>
      <c r="B20" s="90">
        <v>0</v>
      </c>
      <c r="C20" s="132" t="s">
        <v>35</v>
      </c>
      <c r="D20" s="133" t="str">
        <f>IF(C20="Str",'Personal File'!$C$7,IF(C20="Dex",'Personal File'!$C$8,IF(C20="Con",'Personal File'!$C$9,IF(C20="Int",'Personal File'!$C$10,IF(C20="Wis",'Personal File'!$C$11,IF(C20="Cha",'Personal File'!$C$12))))))</f>
        <v>+1</v>
      </c>
      <c r="E20" s="134" t="str">
        <f t="shared" si="4"/>
        <v>Wis (+1)</v>
      </c>
      <c r="F20" s="95" t="s">
        <v>64</v>
      </c>
      <c r="G20" s="95">
        <f t="shared" si="1"/>
        <v>1</v>
      </c>
      <c r="H20" s="77">
        <f t="shared" ca="1" si="5"/>
        <v>17</v>
      </c>
      <c r="I20" s="95">
        <f t="shared" ca="1" si="3"/>
        <v>18</v>
      </c>
      <c r="J20" s="96"/>
    </row>
    <row r="21" spans="1:10" s="101" customFormat="1" ht="16.8">
      <c r="A21" s="98" t="s">
        <v>52</v>
      </c>
      <c r="B21" s="90">
        <v>0</v>
      </c>
      <c r="C21" s="99" t="s">
        <v>36</v>
      </c>
      <c r="D21" s="100" t="str">
        <f>IF(C21="Str",'Personal File'!$C$7,IF(C21="Dex",'Personal File'!$C$8,IF(C21="Con",'Personal File'!$C$9,IF(C21="Int",'Personal File'!$C$10,IF(C21="Wis",'Personal File'!$C$11,IF(C21="Cha",'Personal File'!$C$12))))))</f>
        <v>+1</v>
      </c>
      <c r="E21" s="80" t="str">
        <f t="shared" si="4"/>
        <v>Dex (+1)</v>
      </c>
      <c r="F21" s="95">
        <v>-3</v>
      </c>
      <c r="G21" s="95">
        <f t="shared" si="1"/>
        <v>-2</v>
      </c>
      <c r="H21" s="77">
        <f t="shared" ca="1" si="5"/>
        <v>10</v>
      </c>
      <c r="I21" s="95">
        <f t="shared" ca="1" si="3"/>
        <v>8</v>
      </c>
      <c r="J21" s="96"/>
    </row>
    <row r="22" spans="1:10" s="101" customFormat="1" ht="16.8">
      <c r="A22" s="350" t="s">
        <v>53</v>
      </c>
      <c r="B22" s="128">
        <v>2</v>
      </c>
      <c r="C22" s="380" t="s">
        <v>32</v>
      </c>
      <c r="D22" s="381" t="str">
        <f>IF(C22="Str",'Personal File'!$C$7,IF(C22="Dex",'Personal File'!$C$8,IF(C22="Con",'Personal File'!$C$9,IF(C22="Int",'Personal File'!$C$10,IF(C22="Wis",'Personal File'!$C$11,IF(C22="Cha",'Personal File'!$C$12))))))</f>
        <v>+4</v>
      </c>
      <c r="E22" s="353" t="str">
        <f t="shared" si="4"/>
        <v>Cha (+4)</v>
      </c>
      <c r="F22" s="129" t="s">
        <v>64</v>
      </c>
      <c r="G22" s="129">
        <f t="shared" si="1"/>
        <v>6</v>
      </c>
      <c r="H22" s="77">
        <f t="shared" ca="1" si="5"/>
        <v>6</v>
      </c>
      <c r="I22" s="129">
        <f t="shared" ca="1" si="3"/>
        <v>12</v>
      </c>
      <c r="J22" s="130"/>
    </row>
    <row r="23" spans="1:10" s="101" customFormat="1" ht="16.8">
      <c r="A23" s="321" t="s">
        <v>54</v>
      </c>
      <c r="B23" s="128">
        <v>3</v>
      </c>
      <c r="C23" s="322" t="s">
        <v>37</v>
      </c>
      <c r="D23" s="323" t="str">
        <f>IF(C23="Str",'Personal File'!$C$7,IF(C23="Dex",'Personal File'!$C$8,IF(C23="Con",'Personal File'!$C$9,IF(C23="Int",'Personal File'!$C$10,IF(C23="Wis",'Personal File'!$C$11,IF(C23="Cha",'Personal File'!$C$12))))))</f>
        <v>+1</v>
      </c>
      <c r="E23" s="324" t="str">
        <f t="shared" si="4"/>
        <v>Str (+1)</v>
      </c>
      <c r="F23" s="129">
        <v>-3</v>
      </c>
      <c r="G23" s="129">
        <f t="shared" si="1"/>
        <v>1</v>
      </c>
      <c r="H23" s="77">
        <f t="shared" ca="1" si="5"/>
        <v>20</v>
      </c>
      <c r="I23" s="129">
        <f t="shared" ca="1" si="3"/>
        <v>21</v>
      </c>
      <c r="J23" s="130"/>
    </row>
    <row r="24" spans="1:10" s="101" customFormat="1" ht="16.8">
      <c r="A24" s="147" t="s">
        <v>103</v>
      </c>
      <c r="B24" s="140">
        <v>0</v>
      </c>
      <c r="C24" s="148" t="s">
        <v>34</v>
      </c>
      <c r="D24" s="149" t="str">
        <f>IF(C24="Str",'Personal File'!$C$7,IF(C24="Dex",'Personal File'!$C$8,IF(C24="Con",'Personal File'!$C$9,IF(C24="Int",'Personal File'!$C$10,IF(C24="Wis",'Personal File'!$C$11,IF(C24="Cha",'Personal File'!$C$12))))))</f>
        <v>+0</v>
      </c>
      <c r="E24" s="150" t="str">
        <f>CONCATENATE(C24," (",D24,")")</f>
        <v>Int (+0)</v>
      </c>
      <c r="F24" s="144" t="s">
        <v>64</v>
      </c>
      <c r="G24" s="144">
        <f t="shared" si="1"/>
        <v>0</v>
      </c>
      <c r="H24" s="77">
        <f t="shared" ca="1" si="5"/>
        <v>6</v>
      </c>
      <c r="I24" s="144">
        <f t="shared" ca="1" si="3"/>
        <v>6</v>
      </c>
      <c r="J24" s="146"/>
    </row>
    <row r="25" spans="1:10" s="101" customFormat="1" ht="16.8">
      <c r="A25" s="147" t="s">
        <v>102</v>
      </c>
      <c r="B25" s="140">
        <v>0</v>
      </c>
      <c r="C25" s="148" t="s">
        <v>34</v>
      </c>
      <c r="D25" s="149" t="str">
        <f>IF(C25="Str",'Personal File'!$C$7,IF(C25="Dex",'Personal File'!$C$8,IF(C25="Con",'Personal File'!$C$9,IF(C25="Int",'Personal File'!$C$10,IF(C25="Wis",'Personal File'!$C$11,IF(C25="Cha",'Personal File'!$C$12))))))</f>
        <v>+0</v>
      </c>
      <c r="E25" s="150" t="str">
        <f>CONCATENATE(C25," (",D25,")")</f>
        <v>Int (+0)</v>
      </c>
      <c r="F25" s="144" t="s">
        <v>64</v>
      </c>
      <c r="G25" s="144">
        <f t="shared" si="1"/>
        <v>0</v>
      </c>
      <c r="H25" s="77">
        <f t="shared" ca="1" si="5"/>
        <v>10</v>
      </c>
      <c r="I25" s="144">
        <f t="shared" ca="1" si="3"/>
        <v>10</v>
      </c>
      <c r="J25" s="146"/>
    </row>
    <row r="26" spans="1:10" s="101" customFormat="1" ht="16.8">
      <c r="A26" s="330" t="s">
        <v>55</v>
      </c>
      <c r="B26" s="128">
        <v>2</v>
      </c>
      <c r="C26" s="331" t="s">
        <v>35</v>
      </c>
      <c r="D26" s="332" t="str">
        <f>IF(C26="Str",'Personal File'!$C$7,IF(C26="Dex",'Personal File'!$C$8,IF(C26="Con",'Personal File'!$C$9,IF(C26="Int",'Personal File'!$C$10,IF(C26="Wis",'Personal File'!$C$11,IF(C26="Cha",'Personal File'!$C$12))))))</f>
        <v>+1</v>
      </c>
      <c r="E26" s="333" t="str">
        <f t="shared" si="4"/>
        <v>Wis (+1)</v>
      </c>
      <c r="F26" s="129" t="s">
        <v>64</v>
      </c>
      <c r="G26" s="129">
        <f t="shared" si="1"/>
        <v>3</v>
      </c>
      <c r="H26" s="77">
        <f t="shared" ca="1" si="5"/>
        <v>19</v>
      </c>
      <c r="I26" s="129">
        <f t="shared" ca="1" si="3"/>
        <v>22</v>
      </c>
      <c r="J26" s="130" t="s">
        <v>149</v>
      </c>
    </row>
    <row r="27" spans="1:10" s="101" customFormat="1" ht="16.8">
      <c r="A27" s="98" t="s">
        <v>20</v>
      </c>
      <c r="B27" s="90">
        <v>0</v>
      </c>
      <c r="C27" s="99" t="s">
        <v>36</v>
      </c>
      <c r="D27" s="100" t="str">
        <f>IF(C27="Str",'Personal File'!$C$7,IF(C27="Dex",'Personal File'!$C$8,IF(C27="Con",'Personal File'!$C$9,IF(C27="Int",'Personal File'!$C$10,IF(C27="Wis",'Personal File'!$C$11,IF(C27="Cha",'Personal File'!$C$12))))))</f>
        <v>+1</v>
      </c>
      <c r="E27" s="80" t="str">
        <f t="shared" si="4"/>
        <v>Dex (+1)</v>
      </c>
      <c r="F27" s="95">
        <v>-3</v>
      </c>
      <c r="G27" s="95">
        <f t="shared" si="1"/>
        <v>-2</v>
      </c>
      <c r="H27" s="77">
        <f t="shared" ca="1" si="5"/>
        <v>20</v>
      </c>
      <c r="I27" s="95">
        <f t="shared" ca="1" si="3"/>
        <v>18</v>
      </c>
      <c r="J27" s="96"/>
    </row>
    <row r="28" spans="1:10" s="101" customFormat="1" ht="16.8">
      <c r="A28" s="135" t="s">
        <v>56</v>
      </c>
      <c r="B28" s="113">
        <v>0</v>
      </c>
      <c r="C28" s="136" t="s">
        <v>36</v>
      </c>
      <c r="D28" s="137" t="str">
        <f>IF(C28="Str",'Personal File'!$C$7,IF(C28="Dex",'Personal File'!$C$8,IF(C28="Con",'Personal File'!$C$9,IF(C28="Int",'Personal File'!$C$10,IF(C28="Wis",'Personal File'!$C$11,IF(C28="Cha",'Personal File'!$C$12))))))</f>
        <v>+1</v>
      </c>
      <c r="E28" s="138" t="str">
        <f t="shared" si="4"/>
        <v>Dex (+1)</v>
      </c>
      <c r="F28" s="117" t="s">
        <v>64</v>
      </c>
      <c r="G28" s="117">
        <f t="shared" si="1"/>
        <v>1</v>
      </c>
      <c r="H28" s="77">
        <f t="shared" ca="1" si="5"/>
        <v>4</v>
      </c>
      <c r="I28" s="117">
        <f t="shared" ca="1" si="3"/>
        <v>5</v>
      </c>
      <c r="J28" s="118"/>
    </row>
    <row r="29" spans="1:10" ht="16.8">
      <c r="A29" s="102" t="s">
        <v>104</v>
      </c>
      <c r="B29" s="90">
        <v>0</v>
      </c>
      <c r="C29" s="103" t="s">
        <v>32</v>
      </c>
      <c r="D29" s="104" t="str">
        <f>IF(C29="Str",'Personal File'!$C$7,IF(C29="Dex",'Personal File'!$C$8,IF(C29="Con",'Personal File'!$C$9,IF(C29="Int",'Personal File'!$C$10,IF(C29="Wis",'Personal File'!$C$11,IF(C29="Cha",'Personal File'!$C$12))))))</f>
        <v>+4</v>
      </c>
      <c r="E29" s="105" t="str">
        <f t="shared" si="4"/>
        <v>Cha (+4)</v>
      </c>
      <c r="F29" s="95" t="s">
        <v>64</v>
      </c>
      <c r="G29" s="95">
        <f t="shared" si="1"/>
        <v>4</v>
      </c>
      <c r="H29" s="77">
        <f t="shared" ca="1" si="5"/>
        <v>15</v>
      </c>
      <c r="I29" s="95">
        <f t="shared" ca="1" si="3"/>
        <v>19</v>
      </c>
      <c r="J29" s="96"/>
    </row>
    <row r="30" spans="1:10" ht="16.8">
      <c r="A30" s="139" t="s">
        <v>105</v>
      </c>
      <c r="B30" s="140">
        <v>0</v>
      </c>
      <c r="C30" s="141" t="s">
        <v>35</v>
      </c>
      <c r="D30" s="142" t="str">
        <f>IF(C30="Str",'Personal File'!$C$7,IF(C30="Dex",'Personal File'!$C$8,IF(C30="Con",'Personal File'!$C$9,IF(C30="Int",'Personal File'!$C$10,IF(C30="Wis",'Personal File'!$C$11,IF(C30="Cha",'Personal File'!$C$12))))))</f>
        <v>+1</v>
      </c>
      <c r="E30" s="143" t="str">
        <f t="shared" ref="E30" si="6">CONCATENATE(C30," (",D30,")")</f>
        <v>Wis (+1)</v>
      </c>
      <c r="F30" s="144" t="s">
        <v>64</v>
      </c>
      <c r="G30" s="145">
        <f t="shared" si="1"/>
        <v>1</v>
      </c>
      <c r="H30" s="77">
        <f t="shared" ca="1" si="5"/>
        <v>18</v>
      </c>
      <c r="I30" s="145">
        <f t="shared" ca="1" si="3"/>
        <v>19</v>
      </c>
      <c r="J30" s="146"/>
    </row>
    <row r="31" spans="1:10" ht="16.8">
      <c r="A31" s="98" t="s">
        <v>21</v>
      </c>
      <c r="B31" s="90">
        <v>0</v>
      </c>
      <c r="C31" s="99" t="s">
        <v>36</v>
      </c>
      <c r="D31" s="100" t="str">
        <f>IF(C31="Str",'Personal File'!$C$7,IF(C31="Dex",'Personal File'!$C$8,IF(C31="Con",'Personal File'!$C$9,IF(C31="Int",'Personal File'!$C$10,IF(C31="Wis",'Personal File'!$C$11,IF(C31="Cha",'Personal File'!$C$12))))))</f>
        <v>+1</v>
      </c>
      <c r="E31" s="80" t="str">
        <f t="shared" si="4"/>
        <v>Dex (+1)</v>
      </c>
      <c r="F31" s="95" t="s">
        <v>64</v>
      </c>
      <c r="G31" s="95">
        <f t="shared" si="1"/>
        <v>1</v>
      </c>
      <c r="H31" s="77">
        <f t="shared" ca="1" si="5"/>
        <v>14</v>
      </c>
      <c r="I31" s="95">
        <f t="shared" ca="1" si="3"/>
        <v>15</v>
      </c>
      <c r="J31" s="96"/>
    </row>
    <row r="32" spans="1:10" ht="16.8">
      <c r="A32" s="354" t="s">
        <v>22</v>
      </c>
      <c r="B32" s="128">
        <v>2</v>
      </c>
      <c r="C32" s="355" t="s">
        <v>34</v>
      </c>
      <c r="D32" s="356" t="str">
        <f>IF(C32="Str",'Personal File'!$C$7,IF(C32="Dex",'Personal File'!$C$8,IF(C32="Con",'Personal File'!$C$9,IF(C32="Int",'Personal File'!$C$10,IF(C32="Wis",'Personal File'!$C$11,IF(C32="Cha",'Personal File'!$C$12))))))</f>
        <v>+0</v>
      </c>
      <c r="E32" s="357" t="str">
        <f t="shared" si="4"/>
        <v>Int (+0)</v>
      </c>
      <c r="F32" s="129" t="s">
        <v>64</v>
      </c>
      <c r="G32" s="129">
        <f t="shared" si="1"/>
        <v>2</v>
      </c>
      <c r="H32" s="77">
        <f t="shared" ca="1" si="5"/>
        <v>2</v>
      </c>
      <c r="I32" s="129">
        <f t="shared" ca="1" si="3"/>
        <v>4</v>
      </c>
      <c r="J32" s="130"/>
    </row>
    <row r="33" spans="1:10" ht="16.8">
      <c r="A33" s="131" t="s">
        <v>57</v>
      </c>
      <c r="B33" s="90">
        <v>0</v>
      </c>
      <c r="C33" s="132" t="s">
        <v>35</v>
      </c>
      <c r="D33" s="133" t="str">
        <f>IF(C33="Str",'Personal File'!$C$7,IF(C33="Dex",'Personal File'!$C$8,IF(C33="Con",'Personal File'!$C$9,IF(C33="Int",'Personal File'!$C$10,IF(C33="Wis",'Personal File'!$C$11,IF(C33="Cha",'Personal File'!$C$12))))))</f>
        <v>+1</v>
      </c>
      <c r="E33" s="134" t="str">
        <f t="shared" si="4"/>
        <v>Wis (+1)</v>
      </c>
      <c r="F33" s="95" t="s">
        <v>64</v>
      </c>
      <c r="G33" s="95">
        <f t="shared" si="1"/>
        <v>1</v>
      </c>
      <c r="H33" s="77">
        <f t="shared" ca="1" si="5"/>
        <v>4</v>
      </c>
      <c r="I33" s="95">
        <f t="shared" ca="1" si="3"/>
        <v>5</v>
      </c>
      <c r="J33" s="96"/>
    </row>
    <row r="34" spans="1:10" ht="16.8">
      <c r="A34" s="135" t="s">
        <v>89</v>
      </c>
      <c r="B34" s="113">
        <v>0</v>
      </c>
      <c r="C34" s="136" t="s">
        <v>36</v>
      </c>
      <c r="D34" s="137" t="str">
        <f>IF(C34="Str",'Personal File'!$C$7,IF(C34="Dex",'Personal File'!$C$8,IF(C34="Con",'Personal File'!$C$9,IF(C34="Int",'Personal File'!$C$10,IF(C34="Wis",'Personal File'!$C$11,IF(C34="Cha",'Personal File'!$C$12))))))</f>
        <v>+1</v>
      </c>
      <c r="E34" s="138" t="str">
        <f t="shared" si="4"/>
        <v>Dex (+1)</v>
      </c>
      <c r="F34" s="144">
        <v>-3</v>
      </c>
      <c r="G34" s="117">
        <f t="shared" si="1"/>
        <v>-2</v>
      </c>
      <c r="H34" s="77">
        <f t="shared" ca="1" si="5"/>
        <v>15</v>
      </c>
      <c r="I34" s="117">
        <f t="shared" ca="1" si="3"/>
        <v>13</v>
      </c>
      <c r="J34" s="118"/>
    </row>
    <row r="35" spans="1:10" ht="16.8">
      <c r="A35" s="147" t="s">
        <v>88</v>
      </c>
      <c r="B35" s="140">
        <v>0</v>
      </c>
      <c r="C35" s="148" t="s">
        <v>34</v>
      </c>
      <c r="D35" s="149" t="str">
        <f>IF(C35="Str",'Personal File'!$C$7,IF(C35="Dex",'Personal File'!$C$8,IF(C35="Con",'Personal File'!$C$9,IF(C35="Int",'Personal File'!$C$10,IF(C35="Wis",'Personal File'!$C$11,IF(C35="Cha",'Personal File'!$C$12))))))</f>
        <v>+0</v>
      </c>
      <c r="E35" s="150" t="str">
        <f t="shared" si="4"/>
        <v>Int (+0)</v>
      </c>
      <c r="F35" s="144" t="s">
        <v>64</v>
      </c>
      <c r="G35" s="117">
        <f t="shared" si="1"/>
        <v>0</v>
      </c>
      <c r="H35" s="77">
        <f t="shared" ca="1" si="5"/>
        <v>5</v>
      </c>
      <c r="I35" s="117">
        <f t="shared" ca="1" si="3"/>
        <v>5</v>
      </c>
      <c r="J35" s="151"/>
    </row>
    <row r="36" spans="1:10" ht="16.8">
      <c r="A36" s="147" t="s">
        <v>58</v>
      </c>
      <c r="B36" s="140">
        <v>0</v>
      </c>
      <c r="C36" s="148" t="s">
        <v>34</v>
      </c>
      <c r="D36" s="149" t="str">
        <f>IF(C36="Str",'Personal File'!$C$7,IF(C36="Dex",'Personal File'!$C$8,IF(C36="Con",'Personal File'!$C$9,IF(C36="Int",'Personal File'!$C$10,IF(C36="Wis",'Personal File'!$C$11,IF(C36="Cha",'Personal File'!$C$12))))))</f>
        <v>+0</v>
      </c>
      <c r="E36" s="150" t="str">
        <f t="shared" si="4"/>
        <v>Int (+0)</v>
      </c>
      <c r="F36" s="144" t="s">
        <v>64</v>
      </c>
      <c r="G36" s="144">
        <f t="shared" si="1"/>
        <v>0</v>
      </c>
      <c r="H36" s="77">
        <f t="shared" ca="1" si="5"/>
        <v>5</v>
      </c>
      <c r="I36" s="144">
        <f t="shared" ca="1" si="3"/>
        <v>5</v>
      </c>
      <c r="J36" s="151"/>
    </row>
    <row r="37" spans="1:10" ht="16.8">
      <c r="A37" s="330" t="s">
        <v>59</v>
      </c>
      <c r="B37" s="128">
        <v>3</v>
      </c>
      <c r="C37" s="331" t="s">
        <v>35</v>
      </c>
      <c r="D37" s="332" t="str">
        <f>IF(C37="Str",'Personal File'!$C$7,IF(C37="Dex",'Personal File'!$C$8,IF(C37="Con",'Personal File'!$C$9,IF(C37="Int",'Personal File'!$C$10,IF(C37="Wis",'Personal File'!$C$11,IF(C37="Cha",'Personal File'!$C$12))))))</f>
        <v>+1</v>
      </c>
      <c r="E37" s="333" t="str">
        <f t="shared" si="4"/>
        <v>Wis (+1)</v>
      </c>
      <c r="F37" s="129" t="s">
        <v>64</v>
      </c>
      <c r="G37" s="129">
        <f t="shared" si="1"/>
        <v>4</v>
      </c>
      <c r="H37" s="77">
        <f t="shared" ca="1" si="5"/>
        <v>2</v>
      </c>
      <c r="I37" s="129">
        <f t="shared" ca="1" si="3"/>
        <v>6</v>
      </c>
      <c r="J37" s="130" t="s">
        <v>149</v>
      </c>
    </row>
    <row r="38" spans="1:10" ht="16.8">
      <c r="A38" s="330" t="s">
        <v>90</v>
      </c>
      <c r="B38" s="128">
        <v>1</v>
      </c>
      <c r="C38" s="331" t="s">
        <v>35</v>
      </c>
      <c r="D38" s="332" t="str">
        <f>IF(C38="Str",'Personal File'!$C$7,IF(C38="Dex",'Personal File'!$C$8,IF(C38="Con",'Personal File'!$C$9,IF(C38="Int",'Personal File'!$C$10,IF(C38="Wis",'Personal File'!$C$11,IF(C38="Cha",'Personal File'!$C$12))))))</f>
        <v>+1</v>
      </c>
      <c r="E38" s="333" t="str">
        <f t="shared" si="4"/>
        <v>Wis (+1)</v>
      </c>
      <c r="F38" s="129" t="s">
        <v>140</v>
      </c>
      <c r="G38" s="129">
        <f t="shared" si="1"/>
        <v>5</v>
      </c>
      <c r="H38" s="77">
        <f t="shared" ca="1" si="5"/>
        <v>11</v>
      </c>
      <c r="I38" s="129">
        <f t="shared" ca="1" si="3"/>
        <v>16</v>
      </c>
      <c r="J38" s="130"/>
    </row>
    <row r="39" spans="1:10" ht="16.8">
      <c r="A39" s="107" t="s">
        <v>23</v>
      </c>
      <c r="B39" s="90">
        <v>0</v>
      </c>
      <c r="C39" s="108" t="s">
        <v>37</v>
      </c>
      <c r="D39" s="109" t="str">
        <f>IF(C39="Str",'Personal File'!$C$7,IF(C39="Dex",'Personal File'!$C$8,IF(C39="Con",'Personal File'!$C$9,IF(C39="Int",'Personal File'!$C$10,IF(C39="Wis",'Personal File'!$C$11,IF(C39="Cha",'Personal File'!$C$12))))))</f>
        <v>+1</v>
      </c>
      <c r="E39" s="110" t="str">
        <f t="shared" si="4"/>
        <v>Str (+1)</v>
      </c>
      <c r="F39" s="95" t="s">
        <v>64</v>
      </c>
      <c r="G39" s="95">
        <f t="shared" si="1"/>
        <v>1</v>
      </c>
      <c r="H39" s="77">
        <f t="shared" ca="1" si="5"/>
        <v>11</v>
      </c>
      <c r="I39" s="95">
        <f t="shared" ca="1" si="3"/>
        <v>12</v>
      </c>
      <c r="J39" s="120"/>
    </row>
    <row r="40" spans="1:10" ht="16.8">
      <c r="A40" s="152" t="s">
        <v>60</v>
      </c>
      <c r="B40" s="153">
        <v>0</v>
      </c>
      <c r="C40" s="154" t="s">
        <v>36</v>
      </c>
      <c r="D40" s="155" t="str">
        <f>IF(C40="Str",'Personal File'!$C$7,IF(C40="Dex",'Personal File'!$C$8,IF(C40="Con",'Personal File'!$C$9,IF(C40="Int",'Personal File'!$C$10,IF(C40="Wis",'Personal File'!$C$11,IF(C40="Cha",'Personal File'!$C$12))))))</f>
        <v>+1</v>
      </c>
      <c r="E40" s="156" t="str">
        <f t="shared" si="4"/>
        <v>Dex (+1)</v>
      </c>
      <c r="F40" s="117">
        <v>-3</v>
      </c>
      <c r="G40" s="117">
        <f t="shared" si="1"/>
        <v>-2</v>
      </c>
      <c r="H40" s="77">
        <f t="shared" ca="1" si="5"/>
        <v>11</v>
      </c>
      <c r="I40" s="117">
        <f t="shared" ca="1" si="3"/>
        <v>9</v>
      </c>
      <c r="J40" s="157"/>
    </row>
    <row r="41" spans="1:10" ht="16.8">
      <c r="A41" s="158" t="s">
        <v>61</v>
      </c>
      <c r="B41" s="113">
        <v>0</v>
      </c>
      <c r="C41" s="159" t="s">
        <v>32</v>
      </c>
      <c r="D41" s="160" t="str">
        <f>IF(C41="Str",'Personal File'!$C$7,IF(C41="Dex",'Personal File'!$C$8,IF(C41="Con",'Personal File'!$C$9,IF(C41="Int",'Personal File'!$C$10,IF(C41="Wis",'Personal File'!$C$11,IF(C41="Cha",'Personal File'!$C$12))))))</f>
        <v>+4</v>
      </c>
      <c r="E41" s="161" t="str">
        <f t="shared" si="4"/>
        <v>Cha (+4)</v>
      </c>
      <c r="F41" s="117" t="s">
        <v>64</v>
      </c>
      <c r="G41" s="117">
        <f t="shared" si="1"/>
        <v>4</v>
      </c>
      <c r="H41" s="77">
        <f t="shared" ca="1" si="5"/>
        <v>7</v>
      </c>
      <c r="I41" s="117">
        <f t="shared" ca="1" si="3"/>
        <v>11</v>
      </c>
      <c r="J41" s="118"/>
    </row>
    <row r="42" spans="1:10" ht="17.399999999999999" thickBot="1">
      <c r="A42" s="162" t="s">
        <v>62</v>
      </c>
      <c r="B42" s="163">
        <v>0</v>
      </c>
      <c r="C42" s="164" t="s">
        <v>36</v>
      </c>
      <c r="D42" s="165" t="str">
        <f>IF(C42="Str",'Personal File'!$C$7,IF(C42="Dex",'Personal File'!$C$8,IF(C42="Con",'Personal File'!$C$9,IF(C42="Int",'Personal File'!$C$10,IF(C42="Wis",'Personal File'!$C$11,IF(C42="Cha",'Personal File'!$C$12))))))</f>
        <v>+1</v>
      </c>
      <c r="E42" s="166" t="str">
        <f t="shared" si="4"/>
        <v>Dex (+1)</v>
      </c>
      <c r="F42" s="167" t="s">
        <v>64</v>
      </c>
      <c r="G42" s="167">
        <f t="shared" si="1"/>
        <v>1</v>
      </c>
      <c r="H42" s="168">
        <f t="shared" ca="1" si="5"/>
        <v>17</v>
      </c>
      <c r="I42" s="167">
        <f t="shared" ca="1" si="3"/>
        <v>18</v>
      </c>
      <c r="J42" s="169"/>
    </row>
    <row r="43" spans="1:10" ht="16.2" thickTop="1">
      <c r="B43" s="170">
        <f>SUM(B6:B42)</f>
        <v>26</v>
      </c>
      <c r="E43" s="170">
        <f>SUM(E44:E54)</f>
        <v>26</v>
      </c>
      <c r="F43" s="171" t="s">
        <v>69</v>
      </c>
    </row>
    <row r="44" spans="1:10">
      <c r="B44" s="170"/>
      <c r="E44" s="170">
        <v>4</v>
      </c>
      <c r="F44" s="173" t="s">
        <v>123</v>
      </c>
    </row>
    <row r="45" spans="1:10">
      <c r="E45" s="170">
        <v>2</v>
      </c>
      <c r="F45" s="173" t="s">
        <v>130</v>
      </c>
    </row>
    <row r="46" spans="1:10">
      <c r="E46" s="170">
        <v>2</v>
      </c>
      <c r="F46" s="173" t="s">
        <v>131</v>
      </c>
    </row>
    <row r="47" spans="1:10">
      <c r="E47" s="170">
        <v>2</v>
      </c>
      <c r="F47" s="173" t="s">
        <v>132</v>
      </c>
    </row>
    <row r="48" spans="1:10">
      <c r="E48" s="170">
        <v>2</v>
      </c>
      <c r="F48" s="173" t="s">
        <v>133</v>
      </c>
    </row>
    <row r="49" spans="5:6">
      <c r="E49" s="170">
        <v>2</v>
      </c>
      <c r="F49" s="173" t="s">
        <v>134</v>
      </c>
    </row>
    <row r="50" spans="5:6">
      <c r="E50" s="170">
        <v>2</v>
      </c>
      <c r="F50" s="173" t="s">
        <v>135</v>
      </c>
    </row>
    <row r="51" spans="5:6">
      <c r="E51" s="170" t="s">
        <v>160</v>
      </c>
      <c r="F51" s="173" t="s">
        <v>136</v>
      </c>
    </row>
    <row r="52" spans="5:6">
      <c r="E52" s="170" t="s">
        <v>160</v>
      </c>
      <c r="F52" s="173" t="s">
        <v>137</v>
      </c>
    </row>
    <row r="53" spans="5:6">
      <c r="E53" s="170" t="s">
        <v>160</v>
      </c>
      <c r="F53" s="173" t="s">
        <v>138</v>
      </c>
    </row>
    <row r="54" spans="5:6">
      <c r="E54" s="170">
        <f>3+'Personal File'!E3</f>
        <v>10</v>
      </c>
      <c r="F54" s="173" t="s">
        <v>139</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8"/>
  <sheetViews>
    <sheetView showGridLines="0" zoomScaleNormal="100" workbookViewId="0"/>
  </sheetViews>
  <sheetFormatPr defaultColWidth="8.59765625" defaultRowHeight="16.8"/>
  <cols>
    <col min="1" max="1" width="32.8984375" style="175" bestFit="1" customWidth="1"/>
    <col min="2" max="2" width="1.8984375" style="176" customWidth="1"/>
    <col min="3" max="3" width="23.59765625" style="174" bestFit="1" customWidth="1"/>
    <col min="4" max="4" width="8.59765625" style="178"/>
    <col min="5" max="16384" width="8.59765625" style="174"/>
  </cols>
  <sheetData>
    <row r="1" spans="1:3" ht="24" thickTop="1" thickBot="1">
      <c r="A1" s="177" t="s">
        <v>97</v>
      </c>
      <c r="B1" s="174"/>
      <c r="C1" s="177" t="s">
        <v>92</v>
      </c>
    </row>
    <row r="2" spans="1:3">
      <c r="A2" s="179" t="s">
        <v>124</v>
      </c>
      <c r="B2" s="174"/>
      <c r="C2" s="13" t="s">
        <v>122</v>
      </c>
    </row>
    <row r="3" spans="1:3">
      <c r="A3" s="179" t="s">
        <v>179</v>
      </c>
      <c r="B3" s="174"/>
      <c r="C3" s="13" t="s">
        <v>147</v>
      </c>
    </row>
    <row r="4" spans="1:3">
      <c r="A4" s="179" t="s">
        <v>152</v>
      </c>
      <c r="B4" s="174"/>
      <c r="C4" s="13" t="s">
        <v>141</v>
      </c>
    </row>
    <row r="5" spans="1:3" ht="17.399999999999999" thickBot="1">
      <c r="A5" s="329" t="s">
        <v>177</v>
      </c>
      <c r="B5" s="174"/>
      <c r="C5" s="13" t="s">
        <v>178</v>
      </c>
    </row>
    <row r="6" spans="1:3" ht="18" thickTop="1" thickBot="1">
      <c r="B6" s="174"/>
      <c r="C6" s="13" t="s">
        <v>155</v>
      </c>
    </row>
    <row r="7" spans="1:3" ht="24" thickTop="1" thickBot="1">
      <c r="A7" s="8" t="s">
        <v>94</v>
      </c>
      <c r="B7" s="174"/>
      <c r="C7" s="13" t="s">
        <v>159</v>
      </c>
    </row>
    <row r="8" spans="1:3">
      <c r="A8" s="180" t="s">
        <v>95</v>
      </c>
      <c r="B8" s="174"/>
      <c r="C8" s="13" t="s">
        <v>119</v>
      </c>
    </row>
    <row r="9" spans="1:3">
      <c r="A9" s="13" t="s">
        <v>110</v>
      </c>
      <c r="B9" s="174"/>
      <c r="C9" s="13" t="s">
        <v>176</v>
      </c>
    </row>
    <row r="10" spans="1:3" ht="17.399999999999999" thickBot="1">
      <c r="A10" s="182" t="s">
        <v>117</v>
      </c>
      <c r="B10" s="174"/>
      <c r="C10" s="13" t="str">
        <f>CONCATENATE("Aura:  Resistance, ",(RIGHT(C7,1)*3)," fire")</f>
        <v>Aura:  Resistance, 6 fire</v>
      </c>
    </row>
    <row r="11" spans="1:3" ht="17.399999999999999" thickTop="1">
      <c r="B11" s="174"/>
      <c r="C11" s="13" t="s">
        <v>148</v>
      </c>
    </row>
    <row r="12" spans="1:3">
      <c r="A12" s="29"/>
      <c r="B12" s="174"/>
      <c r="C12" s="13" t="s">
        <v>121</v>
      </c>
    </row>
    <row r="13" spans="1:3" ht="17.399999999999999" thickBot="1">
      <c r="C13" s="320" t="s">
        <v>120</v>
      </c>
    </row>
    <row r="14" spans="1:3" ht="18" thickTop="1" thickBot="1"/>
    <row r="15" spans="1:3" ht="24" thickTop="1" thickBot="1">
      <c r="C15" s="9" t="s">
        <v>79</v>
      </c>
    </row>
    <row r="16" spans="1:3">
      <c r="C16" s="13" t="s">
        <v>145</v>
      </c>
    </row>
    <row r="17" spans="3:3" ht="17.399999999999999" thickBot="1">
      <c r="C17" s="181" t="s">
        <v>172</v>
      </c>
    </row>
    <row r="18" spans="3:3" ht="17.399999999999999" thickTop="1"/>
  </sheetData>
  <sortState ref="A2:A5">
    <sortCondition ref="A2:A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4"/>
  <sheetViews>
    <sheetView showGridLines="0" workbookViewId="0"/>
  </sheetViews>
  <sheetFormatPr defaultColWidth="13" defaultRowHeight="15.6"/>
  <cols>
    <col min="1" max="1" width="29.5" style="184" bestFit="1" customWidth="1"/>
    <col min="2" max="2" width="8.59765625" style="184" customWidth="1"/>
    <col min="3" max="3" width="10.59765625" style="184" bestFit="1" customWidth="1"/>
    <col min="4" max="4" width="6.19921875" style="184" bestFit="1" customWidth="1"/>
    <col min="5" max="5" width="8.5" style="184" bestFit="1" customWidth="1"/>
    <col min="6" max="6" width="8" style="184" bestFit="1" customWidth="1"/>
    <col min="7" max="7" width="4.5" style="184" bestFit="1" customWidth="1"/>
    <col min="8" max="8" width="5.59765625" style="184" customWidth="1"/>
    <col min="9" max="9" width="5.5" style="184" bestFit="1" customWidth="1"/>
    <col min="10" max="10" width="6.19921875" style="184" bestFit="1" customWidth="1"/>
    <col min="11" max="11" width="23.19921875" style="184" bestFit="1" customWidth="1"/>
    <col min="12" max="12" width="2.19921875" style="184" customWidth="1"/>
    <col min="13" max="13" width="6.3984375" style="19" bestFit="1" customWidth="1"/>
    <col min="14" max="16384" width="13" style="19"/>
  </cols>
  <sheetData>
    <row r="1" spans="1:13" ht="23.4" thickBot="1">
      <c r="A1" s="183" t="s">
        <v>24</v>
      </c>
      <c r="B1" s="183"/>
      <c r="C1" s="183"/>
      <c r="D1" s="183"/>
      <c r="E1" s="183"/>
      <c r="F1" s="183"/>
      <c r="G1" s="183"/>
      <c r="H1" s="183"/>
      <c r="I1" s="183"/>
      <c r="J1" s="183"/>
      <c r="K1" s="183"/>
      <c r="M1" s="183"/>
    </row>
    <row r="2" spans="1:13" ht="16.8" thickTop="1" thickBot="1">
      <c r="A2" s="185" t="s">
        <v>5</v>
      </c>
      <c r="B2" s="186" t="s">
        <v>6</v>
      </c>
      <c r="C2" s="186" t="s">
        <v>27</v>
      </c>
      <c r="D2" s="186" t="s">
        <v>28</v>
      </c>
      <c r="E2" s="187" t="s">
        <v>70</v>
      </c>
      <c r="F2" s="186" t="s">
        <v>25</v>
      </c>
      <c r="G2" s="186" t="s">
        <v>29</v>
      </c>
      <c r="H2" s="188" t="s">
        <v>96</v>
      </c>
      <c r="I2" s="189" t="s">
        <v>98</v>
      </c>
      <c r="J2" s="188" t="s">
        <v>85</v>
      </c>
      <c r="K2" s="190" t="s">
        <v>83</v>
      </c>
      <c r="M2" s="191" t="s">
        <v>109</v>
      </c>
    </row>
    <row r="3" spans="1:13">
      <c r="A3" s="334" t="s">
        <v>183</v>
      </c>
      <c r="B3" s="335" t="s">
        <v>189</v>
      </c>
      <c r="C3" s="336" t="s">
        <v>185</v>
      </c>
      <c r="D3" s="337" t="s">
        <v>184</v>
      </c>
      <c r="E3" s="337" t="s">
        <v>125</v>
      </c>
      <c r="F3" s="338" t="s">
        <v>126</v>
      </c>
      <c r="G3" s="339">
        <v>0.5</v>
      </c>
      <c r="H3" s="340" t="str">
        <f>CONCATENATE('Personal File'!$B$5+'Personal File'!$C$7+D3+1)</f>
        <v>9</v>
      </c>
      <c r="I3" s="341">
        <f t="shared" ref="I3:I5" ca="1" si="0">RANDBETWEEN(1,20)</f>
        <v>2</v>
      </c>
      <c r="J3" s="358">
        <f t="shared" ref="J3:J5" ca="1" si="1">I3+H3</f>
        <v>11</v>
      </c>
      <c r="K3" s="360" t="s">
        <v>153</v>
      </c>
      <c r="L3" s="296"/>
      <c r="M3" s="342">
        <v>2300</v>
      </c>
    </row>
    <row r="4" spans="1:13">
      <c r="A4" s="198" t="s">
        <v>182</v>
      </c>
      <c r="B4" s="199" t="s">
        <v>186</v>
      </c>
      <c r="C4" s="387">
        <v>1</v>
      </c>
      <c r="D4" s="388" t="s">
        <v>184</v>
      </c>
      <c r="E4" s="388" t="s">
        <v>187</v>
      </c>
      <c r="F4" s="389" t="s">
        <v>188</v>
      </c>
      <c r="G4" s="390">
        <v>2</v>
      </c>
      <c r="H4" s="391" t="str">
        <f>CONCATENATE('Personal File'!$B$5+'Personal File'!$C$7+D4+1)</f>
        <v>9</v>
      </c>
      <c r="I4" s="311">
        <f t="shared" ca="1" si="0"/>
        <v>15</v>
      </c>
      <c r="J4" s="310">
        <f t="shared" ref="J4" ca="1" si="2">I4+H4</f>
        <v>24</v>
      </c>
      <c r="K4" s="201"/>
      <c r="L4" s="296"/>
      <c r="M4" s="382">
        <v>2300</v>
      </c>
    </row>
    <row r="5" spans="1:13" ht="16.2" thickBot="1">
      <c r="A5" s="343" t="s">
        <v>142</v>
      </c>
      <c r="B5" s="344" t="s">
        <v>150</v>
      </c>
      <c r="C5" s="345">
        <v>0</v>
      </c>
      <c r="D5" s="346" t="s">
        <v>64</v>
      </c>
      <c r="E5" s="346" t="s">
        <v>143</v>
      </c>
      <c r="F5" s="347" t="s">
        <v>144</v>
      </c>
      <c r="G5" s="348">
        <v>0</v>
      </c>
      <c r="H5" s="383" t="str">
        <f>CONCATENATE('Personal File'!$B$5+'Personal File'!$C$7+D5)</f>
        <v>7</v>
      </c>
      <c r="I5" s="384">
        <f t="shared" ca="1" si="0"/>
        <v>20</v>
      </c>
      <c r="J5" s="385">
        <f t="shared" ca="1" si="1"/>
        <v>27</v>
      </c>
      <c r="K5" s="386" t="s">
        <v>181</v>
      </c>
      <c r="M5" s="307"/>
    </row>
    <row r="6" spans="1:13" ht="6" customHeight="1" thickTop="1" thickBot="1">
      <c r="M6" s="184"/>
    </row>
    <row r="7" spans="1:13" ht="16.8" thickTop="1" thickBot="1">
      <c r="A7" s="185" t="s">
        <v>8</v>
      </c>
      <c r="B7" s="186" t="s">
        <v>9</v>
      </c>
      <c r="C7" s="186" t="s">
        <v>27</v>
      </c>
      <c r="D7" s="186" t="s">
        <v>28</v>
      </c>
      <c r="E7" s="187" t="s">
        <v>70</v>
      </c>
      <c r="F7" s="186" t="s">
        <v>10</v>
      </c>
      <c r="G7" s="186" t="s">
        <v>29</v>
      </c>
      <c r="H7" s="188" t="s">
        <v>96</v>
      </c>
      <c r="I7" s="189" t="s">
        <v>98</v>
      </c>
      <c r="J7" s="188" t="s">
        <v>85</v>
      </c>
      <c r="K7" s="190" t="s">
        <v>83</v>
      </c>
      <c r="M7" s="191" t="s">
        <v>109</v>
      </c>
    </row>
    <row r="8" spans="1:13">
      <c r="A8" s="192" t="s">
        <v>180</v>
      </c>
      <c r="B8" s="193" t="s">
        <v>189</v>
      </c>
      <c r="C8" s="195" t="s">
        <v>64</v>
      </c>
      <c r="D8" s="194">
        <v>1</v>
      </c>
      <c r="E8" s="199" t="s">
        <v>164</v>
      </c>
      <c r="F8" s="200" t="s">
        <v>151</v>
      </c>
      <c r="G8" s="237">
        <v>1</v>
      </c>
      <c r="H8" s="340" t="str">
        <f>CONCATENATE('Personal File'!$B$5+'Personal File'!$C$8+D8)</f>
        <v>8</v>
      </c>
      <c r="I8" s="196">
        <f t="shared" ref="I8:I10" ca="1" si="3">RANDBETWEEN(1,20)</f>
        <v>3</v>
      </c>
      <c r="J8" s="359">
        <f t="shared" ref="J8:J10" ca="1" si="4">I8+H8</f>
        <v>11</v>
      </c>
      <c r="K8" s="197" t="s">
        <v>181</v>
      </c>
      <c r="M8" s="236">
        <v>8300</v>
      </c>
    </row>
    <row r="9" spans="1:13">
      <c r="A9" s="198" t="s">
        <v>157</v>
      </c>
      <c r="B9" s="199" t="s">
        <v>174</v>
      </c>
      <c r="C9" s="195" t="s">
        <v>129</v>
      </c>
      <c r="D9" s="194" t="s">
        <v>129</v>
      </c>
      <c r="E9" s="199" t="s">
        <v>129</v>
      </c>
      <c r="F9" s="200" t="s">
        <v>151</v>
      </c>
      <c r="G9" s="237" t="s">
        <v>129</v>
      </c>
      <c r="H9" s="310" t="s">
        <v>129</v>
      </c>
      <c r="I9" s="311" t="s">
        <v>129</v>
      </c>
      <c r="J9" s="310" t="s">
        <v>129</v>
      </c>
      <c r="K9" s="201" t="str">
        <f>CONCATENATE("DC 10 + 2 focus + ",ROUNDDOWN('Personal File'!E3/2,0))</f>
        <v>DC 10 + 2 focus + 3</v>
      </c>
      <c r="M9" s="366"/>
    </row>
    <row r="10" spans="1:13" ht="16.2" thickBot="1">
      <c r="A10" s="349" t="s">
        <v>146</v>
      </c>
      <c r="B10" s="11" t="s">
        <v>129</v>
      </c>
      <c r="C10" s="14" t="s">
        <v>129</v>
      </c>
      <c r="D10" s="11">
        <v>0</v>
      </c>
      <c r="E10" s="11" t="s">
        <v>129</v>
      </c>
      <c r="F10" s="11" t="s">
        <v>129</v>
      </c>
      <c r="G10" s="12" t="s">
        <v>129</v>
      </c>
      <c r="H10" s="202" t="str">
        <f>CONCATENATE('Personal File'!$B$5+'Personal File'!$C$8+D10)</f>
        <v>7</v>
      </c>
      <c r="I10" s="10">
        <f t="shared" ca="1" si="3"/>
        <v>7</v>
      </c>
      <c r="J10" s="202">
        <f t="shared" ca="1" si="4"/>
        <v>14</v>
      </c>
      <c r="K10" s="203" t="s">
        <v>181</v>
      </c>
      <c r="M10" s="307"/>
    </row>
    <row r="11" spans="1:13" ht="6" customHeight="1" thickTop="1" thickBot="1">
      <c r="D11" s="204"/>
      <c r="E11" s="204"/>
      <c r="G11" s="205"/>
      <c r="H11" s="205"/>
      <c r="I11" s="205"/>
      <c r="J11" s="205"/>
      <c r="M11" s="205"/>
    </row>
    <row r="12" spans="1:13" ht="16.8" thickTop="1" thickBot="1">
      <c r="A12" s="185" t="s">
        <v>74</v>
      </c>
      <c r="B12" s="186" t="s">
        <v>18</v>
      </c>
      <c r="C12" s="186" t="s">
        <v>36</v>
      </c>
      <c r="D12" s="186" t="s">
        <v>85</v>
      </c>
      <c r="E12" s="186" t="s">
        <v>86</v>
      </c>
      <c r="F12" s="186" t="s">
        <v>87</v>
      </c>
      <c r="G12" s="186" t="s">
        <v>29</v>
      </c>
      <c r="H12" s="206" t="s">
        <v>83</v>
      </c>
      <c r="I12" s="207"/>
      <c r="J12" s="207"/>
      <c r="K12" s="208"/>
      <c r="M12" s="191" t="s">
        <v>109</v>
      </c>
    </row>
    <row r="13" spans="1:13">
      <c r="A13" s="209" t="s">
        <v>171</v>
      </c>
      <c r="B13" s="210">
        <v>5</v>
      </c>
      <c r="C13" s="210">
        <v>3</v>
      </c>
      <c r="D13" s="210">
        <v>-3</v>
      </c>
      <c r="E13" s="211">
        <v>0.25</v>
      </c>
      <c r="F13" s="210" t="s">
        <v>161</v>
      </c>
      <c r="G13" s="212">
        <v>25</v>
      </c>
      <c r="H13" s="213" t="s">
        <v>181</v>
      </c>
      <c r="I13" s="214"/>
      <c r="J13" s="214"/>
      <c r="K13" s="215"/>
      <c r="M13" s="216">
        <v>2300</v>
      </c>
    </row>
    <row r="14" spans="1:13" ht="16.2" thickBot="1">
      <c r="A14" s="217"/>
      <c r="B14" s="218"/>
      <c r="C14" s="219"/>
      <c r="D14" s="218"/>
      <c r="E14" s="220"/>
      <c r="F14" s="218"/>
      <c r="G14" s="221"/>
      <c r="H14" s="222"/>
      <c r="I14" s="223"/>
      <c r="J14" s="223"/>
      <c r="K14" s="224"/>
      <c r="M14" s="225"/>
    </row>
    <row r="15" spans="1:13" ht="6.75" customHeight="1" thickTop="1" thickBot="1">
      <c r="M15" s="184"/>
    </row>
    <row r="16" spans="1:13" ht="16.8" thickTop="1" thickBot="1">
      <c r="A16" s="226"/>
      <c r="B16" s="205"/>
      <c r="C16" s="227" t="s">
        <v>75</v>
      </c>
      <c r="D16" s="207"/>
      <c r="E16" s="228"/>
      <c r="F16" s="206" t="s">
        <v>7</v>
      </c>
      <c r="G16" s="186" t="s">
        <v>29</v>
      </c>
      <c r="H16" s="188" t="s">
        <v>96</v>
      </c>
      <c r="I16" s="206" t="s">
        <v>83</v>
      </c>
      <c r="J16" s="207"/>
      <c r="K16" s="208"/>
      <c r="M16" s="191" t="s">
        <v>109</v>
      </c>
    </row>
    <row r="17" spans="1:13">
      <c r="A17" s="226"/>
      <c r="B17" s="205"/>
      <c r="C17" s="229" t="s">
        <v>154</v>
      </c>
      <c r="D17" s="230"/>
      <c r="E17" s="231"/>
      <c r="F17" s="362">
        <v>30</v>
      </c>
      <c r="G17" s="232">
        <f t="shared" ref="G17" si="5">(F17*3)/20</f>
        <v>4.5</v>
      </c>
      <c r="H17" s="363" t="s">
        <v>64</v>
      </c>
      <c r="I17" s="233"/>
      <c r="J17" s="234"/>
      <c r="K17" s="235"/>
      <c r="M17" s="236"/>
    </row>
    <row r="18" spans="1:13">
      <c r="A18" s="226"/>
      <c r="B18" s="205"/>
      <c r="C18" s="369" t="s">
        <v>165</v>
      </c>
      <c r="D18" s="370"/>
      <c r="E18" s="371"/>
      <c r="F18" s="370">
        <v>10</v>
      </c>
      <c r="G18" s="372">
        <f t="shared" ref="G18:G20" si="6">F18*0.1</f>
        <v>1</v>
      </c>
      <c r="H18" s="373" t="s">
        <v>64</v>
      </c>
      <c r="I18" s="374" t="s">
        <v>168</v>
      </c>
      <c r="J18" s="375"/>
      <c r="K18" s="376"/>
      <c r="M18" s="377"/>
    </row>
    <row r="19" spans="1:13">
      <c r="A19" s="226"/>
      <c r="B19" s="205"/>
      <c r="C19" s="239" t="s">
        <v>166</v>
      </c>
      <c r="D19" s="240"/>
      <c r="E19" s="241"/>
      <c r="F19" s="242">
        <v>10</v>
      </c>
      <c r="G19" s="237">
        <f t="shared" si="6"/>
        <v>1</v>
      </c>
      <c r="H19" s="364" t="s">
        <v>64</v>
      </c>
      <c r="I19" s="243" t="s">
        <v>169</v>
      </c>
      <c r="J19" s="244"/>
      <c r="K19" s="245"/>
      <c r="M19" s="238"/>
    </row>
    <row r="20" spans="1:13" ht="16.2" thickBot="1">
      <c r="C20" s="246" t="s">
        <v>167</v>
      </c>
      <c r="D20" s="247"/>
      <c r="E20" s="248"/>
      <c r="F20" s="249">
        <v>10</v>
      </c>
      <c r="G20" s="221">
        <f t="shared" si="6"/>
        <v>1</v>
      </c>
      <c r="H20" s="365" t="s">
        <v>64</v>
      </c>
      <c r="I20" s="250" t="s">
        <v>170</v>
      </c>
      <c r="J20" s="251"/>
      <c r="K20" s="252"/>
      <c r="M20" s="225"/>
    </row>
    <row r="21" spans="1:13" ht="16.8" thickTop="1" thickBot="1">
      <c r="M21" s="184"/>
    </row>
    <row r="22" spans="1:13" ht="16.8" thickTop="1" thickBot="1">
      <c r="C22" s="227" t="s">
        <v>106</v>
      </c>
      <c r="D22" s="207"/>
      <c r="E22" s="207"/>
      <c r="F22" s="207"/>
      <c r="G22" s="253" t="s">
        <v>7</v>
      </c>
      <c r="H22" s="253" t="s">
        <v>4</v>
      </c>
      <c r="I22" s="253" t="s">
        <v>107</v>
      </c>
      <c r="J22" s="206" t="s">
        <v>83</v>
      </c>
      <c r="K22" s="208"/>
      <c r="M22" s="191" t="s">
        <v>109</v>
      </c>
    </row>
    <row r="23" spans="1:13">
      <c r="C23" s="254"/>
      <c r="D23" s="255"/>
      <c r="E23" s="255"/>
      <c r="F23" s="255"/>
      <c r="G23" s="256"/>
      <c r="H23" s="256"/>
      <c r="I23" s="256"/>
      <c r="J23" s="243"/>
      <c r="K23" s="257"/>
      <c r="M23" s="258"/>
    </row>
    <row r="24" spans="1:13">
      <c r="C24" s="259"/>
      <c r="D24" s="260"/>
      <c r="E24" s="260"/>
      <c r="F24" s="260"/>
      <c r="G24" s="261"/>
      <c r="H24" s="261"/>
      <c r="I24" s="261"/>
      <c r="J24" s="262"/>
      <c r="K24" s="263"/>
      <c r="M24" s="264"/>
    </row>
    <row r="25" spans="1:13" ht="16.2" thickBot="1">
      <c r="C25" s="265"/>
      <c r="D25" s="247"/>
      <c r="E25" s="247"/>
      <c r="F25" s="247"/>
      <c r="G25" s="266"/>
      <c r="H25" s="266"/>
      <c r="I25" s="266"/>
      <c r="J25" s="250"/>
      <c r="K25" s="224"/>
      <c r="M25" s="267"/>
    </row>
    <row r="26" spans="1:13" ht="16.2" thickTop="1">
      <c r="M26" s="184"/>
    </row>
    <row r="27" spans="1:13">
      <c r="C27" s="268"/>
      <c r="K27" s="66" t="s">
        <v>111</v>
      </c>
      <c r="L27" s="268"/>
      <c r="M27" s="312">
        <f>SUM(M3:M25)</f>
        <v>15200</v>
      </c>
    </row>
    <row r="28" spans="1:13">
      <c r="M28" s="184"/>
    </row>
    <row r="29" spans="1:13">
      <c r="M29" s="184"/>
    </row>
    <row r="30" spans="1:13">
      <c r="M30" s="184"/>
    </row>
    <row r="31" spans="1:13">
      <c r="M31" s="184"/>
    </row>
    <row r="32" spans="1:13">
      <c r="M32" s="184"/>
    </row>
    <row r="33" spans="13:13">
      <c r="M33" s="184"/>
    </row>
    <row r="34" spans="13:13">
      <c r="M34" s="184"/>
    </row>
  </sheetData>
  <phoneticPr fontId="0" type="noConversion"/>
  <conditionalFormatting sqref="B14">
    <cfRule type="cellIs" dxfId="10" priority="17" operator="equal">
      <formula>2</formula>
    </cfRule>
  </conditionalFormatting>
  <conditionalFormatting sqref="I5">
    <cfRule type="cellIs" dxfId="9" priority="13" operator="equal">
      <formula>20</formula>
    </cfRule>
    <cfRule type="cellIs" dxfId="8" priority="14" operator="equal">
      <formula>1</formula>
    </cfRule>
  </conditionalFormatting>
  <conditionalFormatting sqref="I10">
    <cfRule type="cellIs" dxfId="7" priority="11" operator="equal">
      <formula>20</formula>
    </cfRule>
    <cfRule type="cellIs" dxfId="6" priority="12" operator="equal">
      <formula>1</formula>
    </cfRule>
  </conditionalFormatting>
  <conditionalFormatting sqref="I9">
    <cfRule type="cellIs" dxfId="5" priority="5" operator="equal">
      <formula>20</formula>
    </cfRule>
    <cfRule type="cellIs" dxfId="4" priority="6" operator="equal">
      <formula>1</formula>
    </cfRule>
  </conditionalFormatting>
  <conditionalFormatting sqref="I8">
    <cfRule type="cellIs" dxfId="3" priority="3" operator="equal">
      <formula>20</formula>
    </cfRule>
    <cfRule type="cellIs" dxfId="2" priority="4" operator="equal">
      <formula>1</formula>
    </cfRule>
  </conditionalFormatting>
  <conditionalFormatting sqref="I3:I4">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ColWidth="13" defaultRowHeight="15.6"/>
  <cols>
    <col min="1" max="1" width="28.09765625" style="184" bestFit="1" customWidth="1"/>
    <col min="2" max="2" width="4.5" style="184" bestFit="1" customWidth="1"/>
    <col min="3" max="3" width="5.59765625" style="205" bestFit="1" customWidth="1"/>
    <col min="4" max="5" width="26.59765625" style="19" customWidth="1"/>
    <col min="6" max="6" width="2.3984375" style="184" customWidth="1"/>
    <col min="7" max="7" width="7.3984375" style="19" bestFit="1" customWidth="1"/>
    <col min="8" max="16384" width="13" style="19"/>
  </cols>
  <sheetData>
    <row r="1" spans="1:7" ht="23.4" thickBot="1">
      <c r="A1" s="183" t="s">
        <v>80</v>
      </c>
      <c r="B1" s="183"/>
      <c r="C1" s="269"/>
      <c r="D1" s="183"/>
      <c r="E1" s="183"/>
    </row>
    <row r="2" spans="1:7" s="184" customFormat="1" ht="16.8" thickTop="1" thickBot="1">
      <c r="A2" s="270" t="s">
        <v>81</v>
      </c>
      <c r="B2" s="270" t="s">
        <v>7</v>
      </c>
      <c r="C2" s="271" t="s">
        <v>29</v>
      </c>
      <c r="D2" s="272" t="s">
        <v>82</v>
      </c>
      <c r="E2" s="273" t="s">
        <v>83</v>
      </c>
      <c r="G2" s="274" t="s">
        <v>109</v>
      </c>
    </row>
    <row r="3" spans="1:7">
      <c r="A3" s="275" t="s">
        <v>162</v>
      </c>
      <c r="B3" s="276">
        <v>1</v>
      </c>
      <c r="C3" s="277">
        <v>1</v>
      </c>
      <c r="D3" s="309"/>
      <c r="E3" s="279"/>
      <c r="G3" s="280">
        <v>35</v>
      </c>
    </row>
    <row r="4" spans="1:7">
      <c r="A4" s="305"/>
      <c r="B4" s="306"/>
      <c r="C4" s="300"/>
      <c r="D4" s="309"/>
      <c r="E4" s="279"/>
      <c r="G4" s="282"/>
    </row>
    <row r="5" spans="1:7">
      <c r="A5" s="275"/>
      <c r="B5" s="276"/>
      <c r="C5" s="281"/>
      <c r="D5" s="278"/>
      <c r="E5" s="279"/>
      <c r="G5" s="282"/>
    </row>
    <row r="6" spans="1:7" ht="16.2" thickBot="1">
      <c r="A6" s="308"/>
      <c r="B6" s="284"/>
      <c r="C6" s="285"/>
      <c r="D6" s="286"/>
      <c r="E6" s="287"/>
      <c r="G6" s="288"/>
    </row>
    <row r="7" spans="1:7" ht="24" thickTop="1" thickBot="1">
      <c r="A7" s="183" t="s">
        <v>84</v>
      </c>
      <c r="B7" s="183"/>
      <c r="C7" s="289"/>
      <c r="D7" s="183"/>
      <c r="E7" s="290"/>
      <c r="G7" s="289"/>
    </row>
    <row r="8" spans="1:7" ht="16.8" thickTop="1" thickBot="1">
      <c r="A8" s="270" t="s">
        <v>81</v>
      </c>
      <c r="B8" s="270" t="s">
        <v>7</v>
      </c>
      <c r="C8" s="271" t="s">
        <v>29</v>
      </c>
      <c r="D8" s="272" t="s">
        <v>82</v>
      </c>
      <c r="E8" s="273" t="s">
        <v>83</v>
      </c>
      <c r="G8" s="274" t="s">
        <v>109</v>
      </c>
    </row>
    <row r="9" spans="1:7">
      <c r="A9" s="291"/>
      <c r="B9" s="292"/>
      <c r="C9" s="293"/>
      <c r="D9" s="294"/>
      <c r="E9" s="295"/>
      <c r="F9" s="296"/>
      <c r="G9" s="297"/>
    </row>
    <row r="10" spans="1:7">
      <c r="A10" s="298"/>
      <c r="B10" s="299"/>
      <c r="C10" s="300"/>
      <c r="D10" s="301"/>
      <c r="E10" s="302"/>
      <c r="G10" s="303"/>
    </row>
    <row r="11" spans="1:7">
      <c r="A11" s="298"/>
      <c r="B11" s="299"/>
      <c r="C11" s="300"/>
      <c r="D11" s="304"/>
      <c r="E11" s="302"/>
      <c r="G11" s="303"/>
    </row>
    <row r="12" spans="1:7" ht="16.2" thickBot="1">
      <c r="A12" s="283"/>
      <c r="B12" s="284"/>
      <c r="C12" s="285"/>
      <c r="D12" s="286"/>
      <c r="E12" s="287"/>
      <c r="G12" s="288"/>
    </row>
    <row r="13" spans="1:7" ht="16.2" thickTop="1"/>
    <row r="14" spans="1:7">
      <c r="E14" s="66" t="s">
        <v>111</v>
      </c>
      <c r="F14" s="268"/>
      <c r="G14" s="312">
        <f>SUM(G3:G12)</f>
        <v>35</v>
      </c>
    </row>
    <row r="15" spans="1:7">
      <c r="E15" s="66" t="s">
        <v>112</v>
      </c>
      <c r="G15" s="205">
        <f>G14+Martial!M27</f>
        <v>15235</v>
      </c>
    </row>
  </sheetData>
  <sortState ref="A8:E24">
    <sortCondition ref="A8:A24"/>
  </sortState>
  <phoneticPr fontId="0" type="noConversion"/>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Personal File</vt:lpstr>
      <vt:lpstr>Skills</vt:lpstr>
      <vt:lpstr>Feats</vt:lpstr>
      <vt:lpstr>Martial</vt:lpstr>
      <vt:lpstr>Equipment</vt:lpstr>
      <vt:lpstr>'Personal File'!Print_Area</vt:lpstr>
      <vt:lpstr>Skills!Print_Area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2016-04-03T23:18:54Z</dcterms:modified>
</cp:coreProperties>
</file>