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5" yWindow="-15" windowWidth="6705" windowHeight="10200" tabRatio="638" activeTab="3"/>
  </bookViews>
  <sheets>
    <sheet name="Personal File" sheetId="4" r:id="rId1"/>
    <sheet name="Skills" sheetId="15" r:id="rId2"/>
    <sheet name="Feats" sheetId="20" r:id="rId3"/>
    <sheet name="Martial" sheetId="6" r:id="rId4"/>
    <sheet name="Equipment" sheetId="19" r:id="rId5"/>
    <sheet name="Mule" sheetId="27"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5">Mule!$A$1:$H$13</definedName>
    <definedName name="_xlnm.Print_Area" localSheetId="0">'Personal File'!$A$1:$H$66</definedName>
    <definedName name="_xlnm.Print_Area" localSheetId="1">Skills!$A$1:$K$28</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E9" i="4" l="1"/>
  <c r="G16" i="6" l="1"/>
  <c r="G17" i="6"/>
  <c r="E10" i="4" l="1"/>
  <c r="E11" i="4" l="1"/>
  <c r="B43" i="15" l="1"/>
  <c r="E49" i="15"/>
  <c r="E43" i="15" s="1"/>
  <c r="I3" i="6" l="1"/>
  <c r="I4" i="6"/>
  <c r="H3" i="6"/>
  <c r="H4" i="6"/>
  <c r="C5" i="6"/>
  <c r="J4" i="6" l="1"/>
  <c r="J3" i="6"/>
  <c r="C17" i="19" l="1"/>
  <c r="C21" i="19" s="1"/>
  <c r="C9" i="27" l="1"/>
  <c r="C8" i="27"/>
  <c r="C7" i="27"/>
  <c r="C6" i="27"/>
  <c r="F5" i="27"/>
  <c r="C5" i="27"/>
  <c r="C4" i="27"/>
  <c r="C10" i="19" l="1"/>
  <c r="I8" i="6" l="1"/>
  <c r="I9" i="6"/>
  <c r="H25"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5" i="6" l="1"/>
  <c r="H5" i="15" l="1"/>
  <c r="H4" i="15"/>
  <c r="H3" i="15"/>
  <c r="C12" i="4" l="1"/>
  <c r="C11" i="4"/>
  <c r="C10" i="4"/>
  <c r="D25" i="15" s="1"/>
  <c r="E25" i="15" s="1"/>
  <c r="I25" i="15" s="1"/>
  <c r="C9" i="4"/>
  <c r="D3" i="15" s="1"/>
  <c r="E3" i="15" s="1"/>
  <c r="I3" i="15" s="1"/>
  <c r="C8" i="4"/>
  <c r="C7" i="4"/>
  <c r="H5" i="6" l="1"/>
  <c r="H8" i="6"/>
  <c r="J8" i="6" s="1"/>
  <c r="H9" i="6"/>
  <c r="J9" i="6" s="1"/>
  <c r="E12" i="4"/>
  <c r="D4" i="15"/>
  <c r="E4" i="15" s="1"/>
  <c r="I4" i="15" s="1"/>
  <c r="D5" i="15"/>
  <c r="E5" i="15" s="1"/>
  <c r="I5" i="15" s="1"/>
  <c r="H42" i="15"/>
  <c r="H27" i="15"/>
  <c r="H7" i="15"/>
  <c r="H6" i="15"/>
  <c r="J5" i="6" l="1"/>
  <c r="D24" i="15" l="1"/>
  <c r="E24" i="15" s="1"/>
  <c r="I24" i="15" s="1"/>
  <c r="D30" i="15" l="1"/>
  <c r="E30" i="15" s="1"/>
  <c r="D36" i="15" l="1"/>
  <c r="E36" i="15" s="1"/>
  <c r="I36" i="15" s="1"/>
  <c r="D19" i="15"/>
  <c r="E19" i="15" s="1"/>
  <c r="I19" i="15" s="1"/>
  <c r="D38" i="15"/>
  <c r="E38" i="15" s="1"/>
  <c r="I38" i="15" s="1"/>
  <c r="D35" i="15"/>
  <c r="E35" i="15" s="1"/>
  <c r="D40" i="15"/>
  <c r="E40" i="15" s="1"/>
  <c r="I41" i="15" s="1"/>
  <c r="D37" i="15"/>
  <c r="E37" i="15" s="1"/>
  <c r="I37" i="15" s="1"/>
  <c r="D39" i="15"/>
  <c r="E39" i="15" s="1"/>
  <c r="I40" i="15" s="1"/>
  <c r="D32" i="15"/>
  <c r="E32" i="15" s="1"/>
  <c r="I32" i="15" s="1"/>
  <c r="D41" i="15"/>
  <c r="E41" i="15" s="1"/>
  <c r="D28" i="15"/>
  <c r="E28" i="15" s="1"/>
  <c r="D34" i="15"/>
  <c r="E34" i="15" s="1"/>
  <c r="I35" i="15" s="1"/>
  <c r="D14" i="15"/>
  <c r="E14" i="15" s="1"/>
  <c r="D12" i="15"/>
  <c r="E12" i="15" s="1"/>
  <c r="D42" i="15"/>
  <c r="E42" i="15" s="1"/>
  <c r="I42" i="15" s="1"/>
  <c r="D33" i="15"/>
  <c r="E33" i="15" s="1"/>
  <c r="I34" i="15" s="1"/>
  <c r="D31" i="15"/>
  <c r="E31" i="15" s="1"/>
  <c r="I31" i="15" s="1"/>
  <c r="D29" i="15"/>
  <c r="E29" i="15" s="1"/>
  <c r="I30" i="15" s="1"/>
  <c r="D27" i="15"/>
  <c r="E27" i="15" s="1"/>
  <c r="D26" i="15"/>
  <c r="E26" i="15" s="1"/>
  <c r="I26" i="15" s="1"/>
  <c r="D23" i="15"/>
  <c r="E23" i="15" s="1"/>
  <c r="I23" i="15" s="1"/>
  <c r="D22" i="15"/>
  <c r="E22" i="15" s="1"/>
  <c r="I22" i="15" s="1"/>
  <c r="D21" i="15"/>
  <c r="E21" i="15" s="1"/>
  <c r="I21" i="15" s="1"/>
  <c r="D20" i="15"/>
  <c r="E20" i="15" s="1"/>
  <c r="I20" i="15" s="1"/>
  <c r="D18" i="15"/>
  <c r="E18" i="15" s="1"/>
  <c r="I18" i="15" s="1"/>
  <c r="D17" i="15"/>
  <c r="E17" i="15" s="1"/>
  <c r="I17" i="15" s="1"/>
  <c r="D16" i="15"/>
  <c r="E16" i="15" s="1"/>
  <c r="I16" i="15" s="1"/>
  <c r="D15" i="15"/>
  <c r="E15" i="15" s="1"/>
  <c r="I15" i="15" s="1"/>
  <c r="D13" i="15"/>
  <c r="E13" i="15" s="1"/>
  <c r="I14" i="15" s="1"/>
  <c r="D11" i="15"/>
  <c r="E11" i="15" s="1"/>
  <c r="I12" i="15" s="1"/>
  <c r="D10" i="15"/>
  <c r="E10" i="15" s="1"/>
  <c r="I10" i="15" s="1"/>
  <c r="D9" i="15"/>
  <c r="E9" i="15" s="1"/>
  <c r="I9" i="15" s="1"/>
  <c r="D8" i="15"/>
  <c r="E8" i="15" s="1"/>
  <c r="I8" i="15" s="1"/>
  <c r="D7" i="15"/>
  <c r="E7" i="15" s="1"/>
  <c r="I7" i="15" s="1"/>
  <c r="D6" i="15"/>
  <c r="E6" i="15" s="1"/>
  <c r="I6" i="15" l="1"/>
  <c r="I11" i="15"/>
  <c r="I29" i="15"/>
  <c r="I33" i="15"/>
  <c r="I39" i="15"/>
  <c r="I13" i="15"/>
  <c r="I27" i="15"/>
  <c r="I28"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Next level at 500 XPs</t>
        </r>
      </text>
    </comment>
    <comment ref="E7" authorId="0">
      <text>
        <r>
          <rPr>
            <sz val="12"/>
            <color indexed="81"/>
            <rFont val="Times New Roman"/>
            <family val="1"/>
          </rPr>
          <t>See PHB 162</t>
        </r>
      </text>
    </comment>
    <comment ref="E9" authorId="0">
      <text>
        <r>
          <rPr>
            <sz val="12"/>
            <color indexed="81"/>
            <rFont val="Times New Roman"/>
            <family val="1"/>
          </rPr>
          <t>[(6 * 8 Ninja) * 75%] + (6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Tumble synergy +2</t>
        </r>
      </text>
    </comment>
    <comment ref="F23" authorId="0">
      <text>
        <r>
          <rPr>
            <sz val="12"/>
            <color indexed="81"/>
            <rFont val="Times New Roman"/>
            <family val="1"/>
          </rPr>
          <t>Tumble synergy +2
Great Leap +4</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2" authorId="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3" authorId="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A4" authorId="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C4" authorId="0">
      <text>
        <r>
          <rPr>
            <sz val="12"/>
            <color indexed="81"/>
            <rFont val="Times New Roman"/>
            <family val="1"/>
          </rPr>
          <t>At 4th level and higher, a ninja always makes Jump checks as if she were running and had the Run feat, enabling her to make long jumps without a running start and granting a +4 bonus on the jump (see the skill description, page 77 of the Player’s Handbook).  This ability can be used only if she is wearing no armor and is carrying no more than a light load.
Complete Adventurer 8</t>
        </r>
      </text>
    </comment>
    <comment ref="C5"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6" authorId="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<sst xmlns="http://schemas.openxmlformats.org/spreadsheetml/2006/main" count="322" uniqueCount="194">
  <si>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</si>
  <si>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</si>
  <si>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</si>
  <si>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</si>
  <si>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</si>
  <si>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</si>
  <si>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</si>
  <si>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</si>
  <si>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</si>
  <si>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</si>
  <si>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</si>
  <si>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</si>
  <si>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</si>
  <si>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</si>
  <si>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</si>
  <si>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</si>
  <si>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</si>
  <si>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</si>
  <si>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</si>
  <si>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</si>
  <si>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</si>
  <si>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</si>
  <si>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</si>
  <si>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</si>
  <si>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</si>
  <si>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</si>
  <si>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</si>
  <si>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</si>
  <si>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</si>
  <si>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</si>
  <si>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</si>
  <si>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</si>
  <si>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</si>
  <si>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</si>
  <si>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</si>
  <si>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</si>
  <si>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</si>
  <si>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</si>
  <si>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</si>
  <si>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</si>
  <si>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</si>
  <si>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</si>
  <si>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</si>
  <si>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</si>
  <si>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</si>
  <si>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</si>
  <si>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</si>
  <si>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</si>
  <si>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</si>
  <si>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</si>
  <si>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</si>
  <si>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</si>
  <si>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</si>
  <si>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</si>
  <si>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</si>
  <si>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</si>
  <si>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</si>
  <si>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</si>
  <si>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</si>
  <si>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</si>
  <si>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</si>
  <si>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</si>
  <si>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</si>
  <si>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</si>
  <si>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</si>
  <si>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</si>
  <si>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</si>
  <si>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</si>
  <si>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</si>
  <si>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</si>
  <si>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</si>
  <si>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</si>
  <si>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Right</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</si>
  <si>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</si>
  <si>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</si>
  <si>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</si>
  <si>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</si>
  <si>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</si>
  <si>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</si>
  <si>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</si>
  <si>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</si>
  <si>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</si>
  <si>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</si>
  <si>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</si>
  <si>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</si>
  <si>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</si>
  <si>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</si>
  <si>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</si>
  <si>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</si>
  <si>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</si>
  <si>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</si>
  <si>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</si>
  <si>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</si>
  <si>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</si>
  <si>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</si>
  <si>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</si>
  <si>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</si>
  <si>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</si>
  <si>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</si>
  <si>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Shields (not tower)</t>
  </si>
  <si>
    <t>Atk</t>
  </si>
  <si>
    <t>Feats</t>
  </si>
  <si>
    <t>1d6</t>
  </si>
  <si>
    <t>x2</t>
  </si>
  <si>
    <t>Roll</t>
  </si>
  <si>
    <t>Skill/Save</t>
  </si>
  <si>
    <t>Actual Speed:</t>
  </si>
  <si>
    <t>30’</t>
  </si>
  <si>
    <t>50’</t>
  </si>
  <si>
    <t>FF AC:</t>
  </si>
  <si>
    <t>Light &amp; Medium Armor</t>
  </si>
  <si>
    <t>Knowledge:  Religion</t>
  </si>
  <si>
    <t>Knowledge:  Arcana</t>
  </si>
  <si>
    <t>Arrows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</si>
  <si>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</si>
  <si>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x3</t>
  </si>
  <si>
    <t>Male</t>
  </si>
  <si>
    <t>Perform:  [type]</t>
  </si>
  <si>
    <t>Profession:  [type]</t>
  </si>
  <si>
    <t>Backpack</t>
  </si>
  <si>
    <t>Waterskin</t>
  </si>
  <si>
    <t>Flint &amp; Steel</t>
  </si>
  <si>
    <t>Sacks</t>
  </si>
  <si>
    <t>Silk Rope</t>
  </si>
  <si>
    <t>Scrolls and Potions</t>
  </si>
  <si>
    <t>CLev</t>
  </si>
  <si>
    <t>Potion of Cure Light Wounds</t>
  </si>
  <si>
    <t>Ti’ki</t>
  </si>
  <si>
    <t>Played by Wayne Willis</t>
  </si>
  <si>
    <t>Human</t>
  </si>
  <si>
    <t>Ninja</t>
  </si>
  <si>
    <t>Chaotic Neutral</t>
  </si>
  <si>
    <t>+0</t>
  </si>
  <si>
    <t>Piercing</t>
  </si>
  <si>
    <t>Glaive</t>
  </si>
  <si>
    <t>1d10</t>
  </si>
  <si>
    <t>Slashing</t>
  </si>
  <si>
    <t>70’</t>
  </si>
  <si>
    <t>1d2</t>
  </si>
  <si>
    <t>20’</t>
  </si>
  <si>
    <t>Travel Rations</t>
  </si>
  <si>
    <t>Belt Pouch</t>
  </si>
  <si>
    <t>Sunrods</t>
  </si>
  <si>
    <t>Caltrops</t>
  </si>
  <si>
    <t>Bedroll</t>
  </si>
  <si>
    <t>Mount</t>
  </si>
  <si>
    <t>Mule</t>
  </si>
  <si>
    <t>Neuter</t>
  </si>
  <si>
    <t>Initiative:</t>
  </si>
  <si>
    <t>+1</t>
  </si>
  <si>
    <t>Size:</t>
  </si>
  <si>
    <t>Large</t>
  </si>
  <si>
    <t>Speed:</t>
  </si>
  <si>
    <t>AC:</t>
  </si>
  <si>
    <t>13</t>
  </si>
  <si>
    <t>BAB:</t>
  </si>
  <si>
    <t>Fort:</t>
  </si>
  <si>
    <t>Ref:</t>
  </si>
  <si>
    <t>4</t>
  </si>
  <si>
    <t>Will:</t>
  </si>
  <si>
    <t>Stash:  Pack Mule</t>
  </si>
  <si>
    <t>Pack Saddle</t>
  </si>
  <si>
    <t>Mule Encumbrance:</t>
  </si>
  <si>
    <t>Trapfinding</t>
  </si>
  <si>
    <t>Ghost Step (invisible)</t>
  </si>
  <si>
    <t>Poison Use</t>
  </si>
  <si>
    <t>1st:  Combat Reflexes</t>
  </si>
  <si>
    <t>3rd:  Point Blank Shot</t>
  </si>
  <si>
    <t>ninja 1</t>
  </si>
  <si>
    <t>ninja 2</t>
  </si>
  <si>
    <t>ninja 3</t>
  </si>
  <si>
    <t>Human:  Weapon Finesse</t>
  </si>
  <si>
    <t>MW Ninja-to</t>
  </si>
  <si>
    <t>Shuriken 20</t>
  </si>
  <si>
    <t>Morningstar +1</t>
  </si>
  <si>
    <t>1d8</t>
  </si>
  <si>
    <t>Bludgeon</t>
  </si>
  <si>
    <t>Bracers of Armor +1</t>
  </si>
  <si>
    <t>-</t>
  </si>
  <si>
    <t>MW Composite Shortbow</t>
  </si>
  <si>
    <t>ninja 4</t>
  </si>
  <si>
    <t>human</t>
  </si>
  <si>
    <t>Great Leap</t>
  </si>
  <si>
    <t>Ki-Strike (4/day)</t>
  </si>
  <si>
    <t>+3</t>
  </si>
  <si>
    <t>Sudden Strike 3d6</t>
  </si>
  <si>
    <t>ninja 5</t>
  </si>
  <si>
    <t>2</t>
  </si>
  <si>
    <t>6</t>
  </si>
  <si>
    <t>see Great Leap</t>
  </si>
  <si>
    <t>Sleep Arrows</t>
  </si>
  <si>
    <t>Common, Goblinoid</t>
  </si>
  <si>
    <t>1</t>
  </si>
  <si>
    <t>Potion of Reduce Person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</si>
</sst>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theme="0" tint="-0.499984740745262"/>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3"/>
      <color rgb="FF009900"/>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indexed="10"/>
        <bgColor indexed="64"/>
      </patternFill>
    </fill>
  </fills>
  <borders count="12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double">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top style="hair">
        <color indexed="64"/>
      </top>
      <bottom/>
      <diagonal/>
    </border>
    <border>
      <left style="double">
        <color indexed="64"/>
      </left>
      <right/>
      <top style="hair">
        <color indexed="64"/>
      </top>
      <bottom/>
      <diagonal/>
    </border>
    <border>
      <left style="hair">
        <color indexed="64"/>
      </left>
      <right/>
      <top style="hair">
        <color indexed="64"/>
      </top>
      <bottom style="double">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top/>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style="hair">
        <color indexed="64"/>
      </top>
      <bottom style="double">
        <color indexed="64"/>
      </bottom>
      <diagonal/>
    </border>
    <border>
      <left/>
      <right style="double">
        <color indexed="64"/>
      </right>
      <top style="thin">
        <color indexed="64"/>
      </top>
      <bottom style="thin">
        <color indexed="64"/>
      </bottom>
      <diagonal/>
    </border>
  </borders>
  <cellStyleXfs count="10">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0" fillId="0" borderId="0"/>
    <xf numFmtId="0" fontId="2" fillId="0" borderId="0"/>
    <xf numFmtId="0" fontId="2" fillId="0" borderId="0"/>
    <xf numFmtId="0" fontId="1" fillId="0" borderId="0"/>
  </cellStyleXfs>
  <cellXfs count="416">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4" xfId="0" applyFont="1" applyFill="1" applyBorder="1" applyAlignment="1">
      <alignment horizontal="right"/>
    </xf>
    <xf numFmtId="0" fontId="14" fillId="2" borderId="16" xfId="0" applyFont="1" applyFill="1" applyBorder="1" applyAlignment="1">
      <alignment horizontal="right"/>
    </xf>
    <xf numFmtId="0" fontId="26" fillId="0" borderId="23" xfId="0" applyFont="1" applyBorder="1" applyAlignment="1">
      <alignment horizontal="centerContinuous"/>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24"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49" fontId="27" fillId="0" borderId="15"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11" fillId="5" borderId="1" xfId="0" applyFont="1" applyFill="1" applyBorder="1" applyAlignment="1"/>
    <xf numFmtId="0" fontId="7" fillId="5" borderId="25" xfId="0" applyNumberFormat="1" applyFont="1" applyFill="1" applyBorder="1" applyAlignment="1">
      <alignment horizontal="center"/>
    </xf>
    <xf numFmtId="49" fontId="17" fillId="5" borderId="25" xfId="0" applyNumberFormat="1" applyFont="1" applyFill="1" applyBorder="1" applyAlignment="1">
      <alignment horizontal="center"/>
    </xf>
    <xf numFmtId="0" fontId="17" fillId="5" borderId="26" xfId="0" applyNumberFormat="1" applyFont="1" applyFill="1" applyBorder="1" applyAlignment="1">
      <alignment horizontal="center"/>
    </xf>
    <xf numFmtId="49" fontId="7" fillId="5" borderId="26" xfId="0" applyNumberFormat="1" applyFont="1" applyFill="1" applyBorder="1" applyAlignment="1">
      <alignment horizontal="center"/>
    </xf>
    <xf numFmtId="0" fontId="7" fillId="5" borderId="27" xfId="0" applyNumberFormat="1" applyFont="1" applyFill="1" applyBorder="1" applyAlignment="1">
      <alignment horizontal="center"/>
    </xf>
    <xf numFmtId="0" fontId="14" fillId="5" borderId="1" xfId="0" applyFont="1" applyFill="1" applyBorder="1" applyAlignment="1"/>
    <xf numFmtId="49" fontId="24" fillId="5" borderId="25" xfId="0" applyNumberFormat="1" applyFont="1" applyFill="1" applyBorder="1" applyAlignment="1">
      <alignment horizontal="center"/>
    </xf>
    <xf numFmtId="0" fontId="24" fillId="5" borderId="26" xfId="0" applyNumberFormat="1" applyFont="1" applyFill="1" applyBorder="1" applyAlignment="1">
      <alignment horizontal="center"/>
    </xf>
    <xf numFmtId="0" fontId="11" fillId="6" borderId="1" xfId="0" applyFont="1" applyFill="1" applyBorder="1" applyAlignment="1"/>
    <xf numFmtId="0" fontId="7" fillId="6" borderId="25" xfId="0" applyNumberFormat="1" applyFont="1" applyFill="1" applyBorder="1" applyAlignment="1">
      <alignment horizontal="center"/>
    </xf>
    <xf numFmtId="49" fontId="17" fillId="6" borderId="25" xfId="0" applyNumberFormat="1" applyFont="1" applyFill="1" applyBorder="1" applyAlignment="1">
      <alignment horizontal="center"/>
    </xf>
    <xf numFmtId="0" fontId="17" fillId="6" borderId="26" xfId="0" applyNumberFormat="1" applyFont="1" applyFill="1" applyBorder="1" applyAlignment="1">
      <alignment horizontal="center"/>
    </xf>
    <xf numFmtId="49" fontId="7" fillId="6" borderId="26" xfId="0" applyNumberFormat="1" applyFont="1" applyFill="1" applyBorder="1" applyAlignment="1">
      <alignment horizontal="center"/>
    </xf>
    <xf numFmtId="0" fontId="7" fillId="6" borderId="27" xfId="0" applyNumberFormat="1" applyFont="1" applyFill="1" applyBorder="1" applyAlignment="1">
      <alignment horizontal="center"/>
    </xf>
    <xf numFmtId="0" fontId="14" fillId="6" borderId="1" xfId="0" applyFont="1" applyFill="1" applyBorder="1" applyAlignment="1"/>
    <xf numFmtId="49" fontId="24" fillId="7" borderId="25" xfId="0" applyNumberFormat="1" applyFont="1" applyFill="1" applyBorder="1" applyAlignment="1">
      <alignment horizontal="center"/>
    </xf>
    <xf numFmtId="0" fontId="24" fillId="7" borderId="26" xfId="0" applyNumberFormat="1" applyFont="1" applyFill="1" applyBorder="1" applyAlignment="1">
      <alignment horizontal="center"/>
    </xf>
    <xf numFmtId="164" fontId="6" fillId="8" borderId="29"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5" fillId="5" borderId="25" xfId="0" applyNumberFormat="1" applyFont="1" applyFill="1" applyBorder="1" applyAlignment="1">
      <alignment horizontal="center"/>
    </xf>
    <xf numFmtId="0" fontId="25" fillId="5" borderId="26" xfId="0" applyNumberFormat="1" applyFont="1" applyFill="1" applyBorder="1" applyAlignment="1">
      <alignment horizontal="center"/>
    </xf>
    <xf numFmtId="0" fontId="7" fillId="0" borderId="25" xfId="0" applyNumberFormat="1" applyFont="1" applyFill="1" applyBorder="1" applyAlignment="1">
      <alignment horizontal="center"/>
    </xf>
    <xf numFmtId="49" fontId="7" fillId="0" borderId="26" xfId="0" applyNumberFormat="1" applyFont="1" applyFill="1" applyBorder="1" applyAlignment="1">
      <alignment horizontal="center"/>
    </xf>
    <xf numFmtId="0" fontId="7" fillId="0" borderId="27" xfId="0" applyNumberFormat="1" applyFont="1" applyFill="1" applyBorder="1" applyAlignment="1">
      <alignment horizontal="center"/>
    </xf>
    <xf numFmtId="0" fontId="14"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4" fillId="0" borderId="26" xfId="0" applyNumberFormat="1" applyFont="1" applyFill="1" applyBorder="1" applyAlignment="1">
      <alignment horizontal="center"/>
    </xf>
    <xf numFmtId="0" fontId="8" fillId="0" borderId="1" xfId="0" applyFont="1" applyFill="1" applyBorder="1" applyAlignment="1"/>
    <xf numFmtId="49" fontId="18" fillId="0" borderId="25" xfId="0" applyNumberFormat="1" applyFont="1" applyFill="1" applyBorder="1" applyAlignment="1">
      <alignment horizontal="center"/>
    </xf>
    <xf numFmtId="0" fontId="18" fillId="0" borderId="26" xfId="0" applyNumberFormat="1" applyFont="1" applyFill="1" applyBorder="1" applyAlignment="1">
      <alignment horizontal="center"/>
    </xf>
    <xf numFmtId="0" fontId="7" fillId="0" borderId="1" xfId="0" applyFont="1" applyBorder="1" applyAlignment="1"/>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4" xfId="0" quotePrefix="1" applyFont="1" applyBorder="1" applyAlignment="1">
      <alignment horizontal="center"/>
    </xf>
    <xf numFmtId="0" fontId="7" fillId="0" borderId="25" xfId="0" applyFont="1" applyFill="1" applyBorder="1" applyAlignment="1">
      <alignment horizontal="center" wrapText="1"/>
    </xf>
    <xf numFmtId="0" fontId="11"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3" borderId="37" xfId="0" applyFont="1" applyFill="1" applyBorder="1" applyAlignment="1">
      <alignment horizontal="center"/>
    </xf>
    <xf numFmtId="164" fontId="22" fillId="3" borderId="38" xfId="0" applyNumberFormat="1" applyFont="1" applyFill="1" applyBorder="1" applyAlignment="1">
      <alignment horizontal="center"/>
    </xf>
    <xf numFmtId="0" fontId="22" fillId="3" borderId="37" xfId="0" applyFont="1" applyFill="1" applyBorder="1" applyAlignment="1">
      <alignment horizontal="right"/>
    </xf>
    <xf numFmtId="0" fontId="22" fillId="3" borderId="39" xfId="0" applyFont="1" applyFill="1" applyBorder="1" applyAlignment="1"/>
    <xf numFmtId="0" fontId="5" fillId="0" borderId="41" xfId="0" applyFont="1" applyBorder="1" applyAlignment="1">
      <alignment horizontal="left" shrinkToFit="1"/>
    </xf>
    <xf numFmtId="0" fontId="5" fillId="0" borderId="43"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13" fillId="0" borderId="1" xfId="0" applyFont="1" applyFill="1" applyBorder="1" applyAlignment="1"/>
    <xf numFmtId="49" fontId="25" fillId="0" borderId="25" xfId="0" applyNumberFormat="1" applyFont="1" applyFill="1" applyBorder="1" applyAlignment="1">
      <alignment horizontal="center"/>
    </xf>
    <xf numFmtId="0" fontId="25"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0" fontId="23" fillId="0" borderId="1" xfId="0" applyFont="1" applyFill="1" applyBorder="1" applyAlignment="1"/>
    <xf numFmtId="49" fontId="29" fillId="0" borderId="25" xfId="0" applyNumberFormat="1" applyFont="1" applyFill="1" applyBorder="1" applyAlignment="1">
      <alignment horizontal="center"/>
    </xf>
    <xf numFmtId="0" fontId="29" fillId="0" borderId="26" xfId="0" applyNumberFormat="1" applyFont="1" applyFill="1" applyBorder="1" applyAlignment="1">
      <alignment horizontal="center"/>
    </xf>
    <xf numFmtId="0" fontId="13" fillId="0" borderId="8" xfId="0" applyFont="1" applyFill="1" applyBorder="1" applyAlignment="1"/>
    <xf numFmtId="0" fontId="7" fillId="0" borderId="46" xfId="0" applyNumberFormat="1" applyFont="1" applyFill="1" applyBorder="1" applyAlignment="1">
      <alignment horizontal="center"/>
    </xf>
    <xf numFmtId="49" fontId="25" fillId="0" borderId="46" xfId="0" applyNumberFormat="1" applyFont="1" applyFill="1" applyBorder="1" applyAlignment="1">
      <alignment horizontal="center"/>
    </xf>
    <xf numFmtId="0" fontId="25" fillId="0" borderId="48" xfId="0" applyNumberFormat="1" applyFont="1" applyFill="1" applyBorder="1" applyAlignment="1">
      <alignment horizontal="center"/>
    </xf>
    <xf numFmtId="49" fontId="7" fillId="0" borderId="48" xfId="0" applyNumberFormat="1" applyFont="1" applyFill="1" applyBorder="1" applyAlignment="1">
      <alignment horizontal="center"/>
    </xf>
    <xf numFmtId="0" fontId="7" fillId="0" borderId="35" xfId="0" applyNumberFormat="1" applyFont="1" applyFill="1" applyBorder="1" applyAlignment="1">
      <alignment horizontal="center"/>
    </xf>
    <xf numFmtId="0" fontId="8" fillId="4" borderId="53" xfId="0" applyFont="1" applyFill="1" applyBorder="1" applyAlignment="1">
      <alignment horizontal="right"/>
    </xf>
    <xf numFmtId="0" fontId="8" fillId="4" borderId="51" xfId="0" applyFont="1" applyFill="1" applyBorder="1" applyAlignment="1">
      <alignment horizontal="right"/>
    </xf>
    <xf numFmtId="0" fontId="11" fillId="4" borderId="51" xfId="0" applyFont="1" applyFill="1" applyBorder="1" applyAlignment="1">
      <alignment horizontal="right"/>
    </xf>
    <xf numFmtId="0" fontId="11" fillId="4" borderId="52" xfId="0" applyFont="1" applyFill="1" applyBorder="1" applyAlignment="1">
      <alignment horizontal="right"/>
    </xf>
    <xf numFmtId="0" fontId="7" fillId="0" borderId="54" xfId="0" applyFont="1" applyFill="1" applyBorder="1" applyAlignment="1">
      <alignment horizontal="centerContinuous"/>
    </xf>
    <xf numFmtId="0" fontId="7" fillId="0" borderId="55" xfId="0" applyFont="1" applyFill="1" applyBorder="1" applyAlignment="1">
      <alignment horizontal="centerContinuous"/>
    </xf>
    <xf numFmtId="0" fontId="7" fillId="0" borderId="56" xfId="0" applyFont="1" applyFill="1" applyBorder="1" applyAlignment="1">
      <alignment horizontal="centerContinuous"/>
    </xf>
    <xf numFmtId="0" fontId="7" fillId="0" borderId="49" xfId="0" applyFont="1" applyFill="1" applyBorder="1" applyAlignment="1">
      <alignment horizontal="centerContinuous"/>
    </xf>
    <xf numFmtId="0" fontId="7" fillId="9" borderId="25" xfId="0" applyNumberFormat="1" applyFont="1" applyFill="1" applyBorder="1" applyAlignment="1">
      <alignment horizontal="center"/>
    </xf>
    <xf numFmtId="49" fontId="7" fillId="9" borderId="26" xfId="0" applyNumberFormat="1" applyFont="1" applyFill="1" applyBorder="1" applyAlignment="1">
      <alignment horizontal="center"/>
    </xf>
    <xf numFmtId="0" fontId="7" fillId="9" borderId="27" xfId="0" applyNumberFormat="1" applyFont="1" applyFill="1" applyBorder="1" applyAlignment="1">
      <alignment horizontal="center"/>
    </xf>
    <xf numFmtId="0" fontId="23" fillId="0" borderId="26" xfId="0" applyNumberFormat="1" applyFont="1" applyFill="1" applyBorder="1" applyAlignment="1">
      <alignment horizontal="center"/>
    </xf>
    <xf numFmtId="0" fontId="7" fillId="0" borderId="0" xfId="0" applyFont="1" applyBorder="1" applyAlignment="1">
      <alignment wrapText="1"/>
    </xf>
    <xf numFmtId="0" fontId="7" fillId="0" borderId="0" xfId="0" applyFont="1" applyBorder="1" applyAlignment="1">
      <alignment horizontal="left" wrapText="1"/>
    </xf>
    <xf numFmtId="0" fontId="6" fillId="0" borderId="0" xfId="0" applyFont="1" applyBorder="1" applyAlignment="1">
      <alignment horizontal="right" wrapText="1"/>
    </xf>
    <xf numFmtId="164" fontId="2" fillId="0" borderId="42" xfId="0" applyNumberFormat="1" applyFont="1" applyBorder="1" applyAlignment="1">
      <alignment horizontal="center" shrinkToFit="1"/>
    </xf>
    <xf numFmtId="0" fontId="41" fillId="2" borderId="4" xfId="0" applyFont="1" applyFill="1" applyBorder="1" applyAlignment="1">
      <alignment horizontal="right"/>
    </xf>
    <xf numFmtId="0" fontId="7" fillId="0" borderId="0" xfId="0" applyFont="1" applyBorder="1" applyAlignment="1">
      <alignment horizontal="center" wrapText="1"/>
    </xf>
    <xf numFmtId="0" fontId="37" fillId="2" borderId="57" xfId="0" applyFont="1" applyFill="1" applyBorder="1" applyAlignment="1">
      <alignment horizontal="right"/>
    </xf>
    <xf numFmtId="0" fontId="38" fillId="2" borderId="58" xfId="0" applyFont="1" applyFill="1" applyBorder="1" applyAlignment="1">
      <alignment horizontal="left"/>
    </xf>
    <xf numFmtId="0" fontId="21" fillId="2" borderId="58" xfId="0" applyFont="1" applyFill="1" applyBorder="1" applyAlignment="1">
      <alignment horizontal="left"/>
    </xf>
    <xf numFmtId="0" fontId="4" fillId="2" borderId="58" xfId="0" applyFont="1" applyFill="1" applyBorder="1" applyAlignment="1">
      <alignment horizontal="centerContinuous"/>
    </xf>
    <xf numFmtId="0" fontId="5" fillId="2" borderId="58" xfId="0" applyFont="1" applyFill="1" applyBorder="1" applyAlignment="1">
      <alignment horizontal="centerContinuous"/>
    </xf>
    <xf numFmtId="0" fontId="36" fillId="2" borderId="59" xfId="1" applyFont="1" applyFill="1" applyBorder="1" applyAlignment="1" applyProtection="1">
      <alignment horizontal="right"/>
    </xf>
    <xf numFmtId="0" fontId="11" fillId="10" borderId="1" xfId="0" applyFont="1" applyFill="1" applyBorder="1" applyAlignment="1"/>
    <xf numFmtId="0" fontId="7" fillId="10" borderId="25" xfId="0" applyNumberFormat="1" applyFont="1" applyFill="1" applyBorder="1" applyAlignment="1">
      <alignment horizontal="center"/>
    </xf>
    <xf numFmtId="49" fontId="17" fillId="10" borderId="25" xfId="0" applyNumberFormat="1" applyFont="1" applyFill="1" applyBorder="1" applyAlignment="1">
      <alignment horizontal="center"/>
    </xf>
    <xf numFmtId="0" fontId="17" fillId="10" borderId="26" xfId="0" applyNumberFormat="1" applyFont="1" applyFill="1" applyBorder="1" applyAlignment="1">
      <alignment horizontal="center"/>
    </xf>
    <xf numFmtId="49" fontId="7" fillId="10" borderId="26" xfId="0" applyNumberFormat="1" applyFont="1" applyFill="1" applyBorder="1" applyAlignment="1">
      <alignment horizontal="center"/>
    </xf>
    <xf numFmtId="0" fontId="7" fillId="10" borderId="27" xfId="0" quotePrefix="1" applyNumberFormat="1" applyFont="1" applyFill="1" applyBorder="1" applyAlignment="1">
      <alignment horizontal="center"/>
    </xf>
    <xf numFmtId="0" fontId="11" fillId="0" borderId="26" xfId="0" applyNumberFormat="1" applyFont="1" applyFill="1" applyBorder="1" applyAlignment="1">
      <alignment horizontal="center"/>
    </xf>
    <xf numFmtId="0" fontId="8" fillId="0" borderId="26" xfId="0" applyNumberFormat="1" applyFont="1" applyFill="1" applyBorder="1" applyAlignment="1">
      <alignment horizontal="center"/>
    </xf>
    <xf numFmtId="0" fontId="11" fillId="5" borderId="26" xfId="0" applyNumberFormat="1" applyFont="1" applyFill="1" applyBorder="1" applyAlignment="1">
      <alignment horizontal="center"/>
    </xf>
    <xf numFmtId="0" fontId="11" fillId="6" borderId="26" xfId="0" applyNumberFormat="1" applyFont="1" applyFill="1" applyBorder="1" applyAlignment="1">
      <alignment horizontal="center"/>
    </xf>
    <xf numFmtId="0" fontId="14" fillId="6" borderId="26" xfId="0" applyNumberFormat="1" applyFont="1" applyFill="1" applyBorder="1" applyAlignment="1">
      <alignment horizontal="center"/>
    </xf>
    <xf numFmtId="0" fontId="13" fillId="5" borderId="26" xfId="0" applyNumberFormat="1" applyFont="1" applyFill="1" applyBorder="1" applyAlignment="1">
      <alignment horizontal="center"/>
    </xf>
    <xf numFmtId="0" fontId="11" fillId="10" borderId="26" xfId="0" applyNumberFormat="1" applyFont="1" applyFill="1" applyBorder="1" applyAlignment="1">
      <alignment horizontal="center"/>
    </xf>
    <xf numFmtId="0" fontId="14" fillId="5" borderId="26" xfId="0" applyNumberFormat="1" applyFont="1" applyFill="1" applyBorder="1" applyAlignment="1">
      <alignment horizontal="center"/>
    </xf>
    <xf numFmtId="0" fontId="13" fillId="0" borderId="48" xfId="0" applyNumberFormat="1" applyFont="1" applyFill="1" applyBorder="1" applyAlignment="1">
      <alignment horizontal="center"/>
    </xf>
    <xf numFmtId="0" fontId="7" fillId="0" borderId="47" xfId="0" applyFont="1" applyFill="1" applyBorder="1" applyAlignment="1">
      <alignment horizontal="center" wrapText="1"/>
    </xf>
    <xf numFmtId="0" fontId="2" fillId="0" borderId="0" xfId="0" applyFont="1" applyBorder="1" applyAlignment="1">
      <alignment horizontal="center"/>
    </xf>
    <xf numFmtId="0" fontId="22" fillId="11" borderId="17" xfId="0" applyFont="1" applyFill="1" applyBorder="1" applyAlignment="1">
      <alignment horizontal="center"/>
    </xf>
    <xf numFmtId="0" fontId="22" fillId="11" borderId="18" xfId="0" applyFont="1" applyFill="1" applyBorder="1" applyAlignment="1">
      <alignment horizontal="center"/>
    </xf>
    <xf numFmtId="49" fontId="22" fillId="11" borderId="18" xfId="0" applyNumberFormat="1" applyFont="1" applyFill="1" applyBorder="1" applyAlignment="1">
      <alignment horizontal="center"/>
    </xf>
    <xf numFmtId="0" fontId="22" fillId="11" borderId="22" xfId="0" applyFont="1" applyFill="1" applyBorder="1" applyAlignment="1">
      <alignment horizontal="center"/>
    </xf>
    <xf numFmtId="0" fontId="22" fillId="11" borderId="19" xfId="0" applyFont="1" applyFill="1" applyBorder="1" applyAlignment="1">
      <alignment horizontal="center"/>
    </xf>
    <xf numFmtId="0" fontId="22" fillId="11" borderId="22" xfId="0" applyFont="1" applyFill="1" applyBorder="1" applyAlignment="1">
      <alignment horizontal="centerContinuous"/>
    </xf>
    <xf numFmtId="0" fontId="22" fillId="11" borderId="20" xfId="0" applyFont="1" applyFill="1" applyBorder="1" applyAlignment="1">
      <alignment horizontal="centerContinuous"/>
    </xf>
    <xf numFmtId="0" fontId="22" fillId="11" borderId="21" xfId="0" applyFont="1" applyFill="1" applyBorder="1" applyAlignment="1">
      <alignment horizontal="centerContinuous"/>
    </xf>
    <xf numFmtId="0" fontId="22" fillId="11" borderId="50" xfId="0" applyFont="1" applyFill="1" applyBorder="1" applyAlignment="1">
      <alignment horizontal="centerContinuous"/>
    </xf>
    <xf numFmtId="0" fontId="7" fillId="0" borderId="27" xfId="0" quotePrefix="1" applyNumberFormat="1" applyFont="1" applyFill="1" applyBorder="1" applyAlignment="1">
      <alignment horizontal="center"/>
    </xf>
    <xf numFmtId="0" fontId="27" fillId="0" borderId="15" xfId="0" applyNumberFormat="1" applyFont="1" applyBorder="1" applyAlignment="1">
      <alignment horizontal="center"/>
    </xf>
    <xf numFmtId="0" fontId="44" fillId="0" borderId="1" xfId="0" applyFont="1" applyFill="1" applyBorder="1" applyAlignment="1"/>
    <xf numFmtId="0" fontId="6" fillId="0" borderId="25" xfId="0" applyFont="1" applyFill="1" applyBorder="1" applyAlignment="1">
      <alignment horizontal="center"/>
    </xf>
    <xf numFmtId="0" fontId="7" fillId="0" borderId="25" xfId="0" applyFont="1" applyFill="1" applyBorder="1" applyAlignment="1">
      <alignment horizontal="center"/>
    </xf>
    <xf numFmtId="0" fontId="45" fillId="0" borderId="25" xfId="0" applyFont="1" applyFill="1" applyBorder="1" applyAlignment="1">
      <alignment horizontal="center" wrapText="1"/>
    </xf>
    <xf numFmtId="1" fontId="7" fillId="0" borderId="25" xfId="0" applyNumberFormat="1" applyFont="1" applyFill="1" applyBorder="1" applyAlignment="1">
      <alignment horizontal="center" wrapText="1"/>
    </xf>
    <xf numFmtId="0" fontId="42" fillId="12" borderId="26" xfId="0" applyNumberFormat="1" applyFont="1" applyFill="1" applyBorder="1" applyAlignment="1">
      <alignment horizontal="center"/>
    </xf>
    <xf numFmtId="0" fontId="46" fillId="0" borderId="1" xfId="0" applyFont="1" applyFill="1" applyBorder="1" applyAlignment="1"/>
    <xf numFmtId="0" fontId="45" fillId="0" borderId="32" xfId="0" applyFont="1" applyFill="1" applyBorder="1" applyAlignment="1"/>
    <xf numFmtId="0" fontId="6" fillId="0" borderId="47" xfId="0" applyFont="1" applyFill="1" applyBorder="1" applyAlignment="1">
      <alignment horizontal="center"/>
    </xf>
    <xf numFmtId="0" fontId="7" fillId="0" borderId="47" xfId="0" applyFont="1" applyFill="1" applyBorder="1" applyAlignment="1">
      <alignment horizontal="center"/>
    </xf>
    <xf numFmtId="0" fontId="47" fillId="0" borderId="47" xfId="0" applyFont="1" applyFill="1" applyBorder="1" applyAlignment="1">
      <alignment horizontal="center" wrapText="1"/>
    </xf>
    <xf numFmtId="1" fontId="7" fillId="0" borderId="47" xfId="0" applyNumberFormat="1" applyFont="1" applyFill="1" applyBorder="1" applyAlignment="1">
      <alignment horizontal="center" wrapText="1"/>
    </xf>
    <xf numFmtId="0" fontId="42" fillId="12" borderId="47" xfId="0" applyNumberFormat="1" applyFont="1" applyFill="1" applyBorder="1" applyAlignment="1">
      <alignment horizontal="center"/>
    </xf>
    <xf numFmtId="0" fontId="6" fillId="4" borderId="62" xfId="0" applyFont="1" applyFill="1" applyBorder="1" applyAlignment="1">
      <alignment horizontal="right"/>
    </xf>
    <xf numFmtId="0" fontId="6" fillId="4" borderId="63" xfId="0" applyFont="1" applyFill="1" applyBorder="1" applyAlignment="1">
      <alignment horizontal="right"/>
    </xf>
    <xf numFmtId="49" fontId="7" fillId="0" borderId="64" xfId="0" applyNumberFormat="1" applyFont="1" applyFill="1" applyBorder="1" applyAlignment="1">
      <alignment horizontal="center"/>
    </xf>
    <xf numFmtId="0" fontId="4" fillId="4" borderId="11" xfId="0" applyFont="1" applyFill="1" applyBorder="1" applyAlignment="1">
      <alignment horizontal="right"/>
    </xf>
    <xf numFmtId="49" fontId="7" fillId="0" borderId="12" xfId="0" applyNumberFormat="1" applyFont="1" applyBorder="1" applyAlignment="1">
      <alignment horizontal="centerContinuous"/>
    </xf>
    <xf numFmtId="0" fontId="7" fillId="0" borderId="13" xfId="0" applyFont="1" applyFill="1" applyBorder="1" applyAlignment="1">
      <alignment horizontal="center"/>
    </xf>
    <xf numFmtId="0" fontId="22" fillId="11" borderId="65" xfId="0" applyFont="1" applyFill="1" applyBorder="1" applyAlignment="1">
      <alignment horizontal="centerContinuous"/>
    </xf>
    <xf numFmtId="0" fontId="48" fillId="12" borderId="22" xfId="0" applyFont="1" applyFill="1" applyBorder="1" applyAlignment="1">
      <alignment horizontal="center"/>
    </xf>
    <xf numFmtId="0" fontId="2" fillId="0" borderId="66" xfId="0" applyFont="1" applyBorder="1" applyAlignment="1">
      <alignment horizontal="center" shrinkToFit="1"/>
    </xf>
    <xf numFmtId="164" fontId="2" fillId="0" borderId="67" xfId="0" applyNumberFormat="1" applyFont="1" applyFill="1" applyBorder="1" applyAlignment="1">
      <alignment horizontal="centerContinuous"/>
    </xf>
    <xf numFmtId="164" fontId="2" fillId="0" borderId="68" xfId="0" applyNumberFormat="1" applyFont="1" applyFill="1" applyBorder="1" applyAlignment="1">
      <alignment horizontal="centerContinuous"/>
    </xf>
    <xf numFmtId="0" fontId="5" fillId="0" borderId="69" xfId="0" quotePrefix="1" applyFont="1" applyBorder="1" applyAlignment="1">
      <alignment horizontal="centerContinuous"/>
    </xf>
    <xf numFmtId="0" fontId="42" fillId="12" borderId="46" xfId="0" applyNumberFormat="1" applyFont="1" applyFill="1" applyBorder="1" applyAlignment="1">
      <alignment horizontal="center"/>
    </xf>
    <xf numFmtId="0" fontId="12" fillId="3" borderId="60" xfId="0" applyFont="1" applyFill="1" applyBorder="1" applyAlignment="1">
      <alignment horizontal="centerContinuous" vertical="center"/>
    </xf>
    <xf numFmtId="0" fontId="12" fillId="3" borderId="38" xfId="0" applyFont="1" applyFill="1" applyBorder="1" applyAlignment="1">
      <alignment horizontal="center" vertical="center"/>
    </xf>
    <xf numFmtId="0" fontId="12" fillId="3" borderId="38" xfId="0" applyFont="1" applyFill="1" applyBorder="1" applyAlignment="1">
      <alignment horizontal="center" vertical="center" wrapText="1"/>
    </xf>
    <xf numFmtId="0" fontId="12" fillId="3" borderId="38" xfId="0" applyNumberFormat="1" applyFont="1" applyFill="1" applyBorder="1" applyAlignment="1">
      <alignment horizontal="center" vertical="center" wrapText="1"/>
    </xf>
    <xf numFmtId="0" fontId="47" fillId="12" borderId="37" xfId="0" applyNumberFormat="1" applyFont="1" applyFill="1" applyBorder="1" applyAlignment="1">
      <alignment horizontal="center" vertical="center" wrapText="1"/>
    </xf>
    <xf numFmtId="0" fontId="12" fillId="3" borderId="38" xfId="0" applyNumberFormat="1" applyFont="1" applyFill="1" applyBorder="1" applyAlignment="1">
      <alignment horizontal="center" vertical="center"/>
    </xf>
    <xf numFmtId="0" fontId="12" fillId="3" borderId="61" xfId="0" applyFont="1" applyFill="1" applyBorder="1" applyAlignment="1">
      <alignment horizontal="center" vertical="center"/>
    </xf>
    <xf numFmtId="0" fontId="4" fillId="0" borderId="0" xfId="0" applyFont="1" applyBorder="1" applyAlignment="1">
      <alignment vertical="center"/>
    </xf>
    <xf numFmtId="0" fontId="50" fillId="4" borderId="30" xfId="0" applyFont="1" applyFill="1" applyBorder="1" applyAlignment="1">
      <alignment horizontal="right"/>
    </xf>
    <xf numFmtId="0" fontId="7" fillId="0" borderId="70" xfId="0" applyFont="1" applyBorder="1" applyAlignment="1">
      <alignment horizontal="centerContinuous"/>
    </xf>
    <xf numFmtId="0" fontId="2" fillId="0" borderId="0" xfId="0" applyFont="1" applyBorder="1" applyAlignment="1">
      <alignment horizontal="left"/>
    </xf>
    <xf numFmtId="0" fontId="4" fillId="0" borderId="0" xfId="0" applyFont="1" applyBorder="1" applyAlignment="1">
      <alignment horizontal="left"/>
    </xf>
    <xf numFmtId="0" fontId="2" fillId="0" borderId="40" xfId="0" applyFont="1" applyBorder="1" applyAlignment="1">
      <alignment horizontal="center" shrinkToFit="1"/>
    </xf>
    <xf numFmtId="0" fontId="2" fillId="0" borderId="42" xfId="0" applyFont="1" applyBorder="1" applyAlignment="1">
      <alignment horizontal="center" shrinkToFit="1"/>
    </xf>
    <xf numFmtId="0" fontId="2" fillId="0" borderId="45" xfId="0" applyFont="1" applyBorder="1" applyAlignment="1">
      <alignment horizontal="center" shrinkToFit="1"/>
    </xf>
    <xf numFmtId="49" fontId="7" fillId="0" borderId="28" xfId="0" applyNumberFormat="1" applyFont="1" applyBorder="1" applyAlignment="1">
      <alignment horizontal="center"/>
    </xf>
    <xf numFmtId="49" fontId="7" fillId="0" borderId="13" xfId="0" applyNumberFormat="1" applyFont="1" applyBorder="1" applyAlignment="1">
      <alignment horizontal="center"/>
    </xf>
    <xf numFmtId="0" fontId="2" fillId="0" borderId="77" xfId="0" applyFont="1" applyBorder="1" applyAlignment="1">
      <alignment horizontal="center" shrinkToFit="1"/>
    </xf>
    <xf numFmtId="0" fontId="5" fillId="0" borderId="40" xfId="0" applyFont="1" applyBorder="1" applyAlignment="1">
      <alignment horizontal="left"/>
    </xf>
    <xf numFmtId="0" fontId="5" fillId="0" borderId="42" xfId="0" applyFont="1" applyBorder="1" applyAlignment="1">
      <alignment horizontal="left"/>
    </xf>
    <xf numFmtId="0" fontId="2" fillId="0" borderId="78" xfId="0" applyFont="1" applyBorder="1" applyAlignment="1">
      <alignment horizontal="center" shrinkToFit="1"/>
    </xf>
    <xf numFmtId="0" fontId="51" fillId="0" borderId="31" xfId="0" applyFont="1" applyBorder="1" applyAlignment="1">
      <alignment horizontal="centerContinuous"/>
    </xf>
    <xf numFmtId="0" fontId="52" fillId="0" borderId="31" xfId="0" applyFont="1" applyBorder="1" applyAlignment="1">
      <alignment horizontal="centerContinuous" vertical="center" wrapText="1"/>
    </xf>
    <xf numFmtId="0" fontId="53" fillId="0" borderId="31" xfId="0" applyFont="1" applyBorder="1" applyAlignment="1">
      <alignment horizontal="centerContinuous" vertical="center" wrapText="1"/>
    </xf>
    <xf numFmtId="0" fontId="7" fillId="0" borderId="15" xfId="0" applyFont="1" applyFill="1" applyBorder="1" applyAlignment="1">
      <alignment horizontal="center"/>
    </xf>
    <xf numFmtId="0" fontId="2" fillId="0" borderId="80" xfId="0" applyFont="1" applyBorder="1" applyAlignment="1">
      <alignment horizontal="centerContinuous"/>
    </xf>
    <xf numFmtId="49" fontId="7" fillId="0" borderId="79" xfId="0" applyNumberFormat="1" applyFont="1" applyBorder="1" applyAlignment="1">
      <alignment horizontal="centerContinuous"/>
    </xf>
    <xf numFmtId="0" fontId="2" fillId="0" borderId="81" xfId="0" applyFont="1" applyBorder="1" applyAlignment="1">
      <alignment horizontal="center" shrinkToFit="1"/>
    </xf>
    <xf numFmtId="0" fontId="5" fillId="0" borderId="82" xfId="0" applyFont="1" applyBorder="1" applyAlignment="1">
      <alignment horizontal="center" shrinkToFit="1"/>
    </xf>
    <xf numFmtId="164" fontId="5" fillId="0" borderId="82" xfId="0" applyNumberFormat="1" applyFont="1" applyBorder="1" applyAlignment="1">
      <alignment horizontal="center" shrinkToFit="1"/>
    </xf>
    <xf numFmtId="0" fontId="5" fillId="0" borderId="82" xfId="0" applyFont="1" applyBorder="1" applyAlignment="1">
      <alignment horizontal="left"/>
    </xf>
    <xf numFmtId="0" fontId="5" fillId="0" borderId="83" xfId="0" applyFont="1" applyBorder="1" applyAlignment="1">
      <alignment horizontal="left" shrinkToFit="1"/>
    </xf>
    <xf numFmtId="0" fontId="2" fillId="0" borderId="71" xfId="0" applyFont="1" applyFill="1" applyBorder="1" applyAlignment="1">
      <alignment horizontal="center"/>
    </xf>
    <xf numFmtId="0" fontId="2" fillId="0" borderId="72" xfId="0" applyFont="1" applyFill="1" applyBorder="1" applyAlignment="1">
      <alignment horizontal="center"/>
    </xf>
    <xf numFmtId="0" fontId="2" fillId="0" borderId="72" xfId="0" quotePrefix="1" applyFont="1" applyFill="1" applyBorder="1" applyAlignment="1">
      <alignment horizontal="center"/>
    </xf>
    <xf numFmtId="9" fontId="2" fillId="0" borderId="72" xfId="0" applyNumberFormat="1" applyFont="1" applyFill="1" applyBorder="1" applyAlignment="1">
      <alignment horizontal="center"/>
    </xf>
    <xf numFmtId="164" fontId="2" fillId="0" borderId="72" xfId="0" applyNumberFormat="1" applyFont="1" applyFill="1" applyBorder="1" applyAlignment="1">
      <alignment horizontal="center"/>
    </xf>
    <xf numFmtId="164" fontId="2" fillId="0" borderId="73" xfId="0" applyNumberFormat="1" applyFont="1" applyFill="1" applyBorder="1" applyAlignment="1">
      <alignment horizontal="centerContinuous"/>
    </xf>
    <xf numFmtId="164" fontId="2" fillId="0" borderId="74" xfId="0" applyNumberFormat="1" applyFont="1" applyFill="1" applyBorder="1" applyAlignment="1">
      <alignment horizontal="centerContinuous"/>
    </xf>
    <xf numFmtId="0" fontId="2" fillId="0" borderId="75" xfId="0" applyFont="1" applyFill="1" applyBorder="1" applyAlignment="1">
      <alignment horizontal="centerContinuous"/>
    </xf>
    <xf numFmtId="164" fontId="2" fillId="0" borderId="82" xfId="0" applyNumberFormat="1" applyFont="1" applyBorder="1" applyAlignment="1">
      <alignment horizontal="center" shrinkToFit="1"/>
    </xf>
    <xf numFmtId="0" fontId="14" fillId="10" borderId="1" xfId="0" applyFont="1" applyFill="1" applyBorder="1" applyAlignment="1"/>
    <xf numFmtId="49" fontId="29" fillId="10" borderId="25" xfId="0" applyNumberFormat="1" applyFont="1" applyFill="1" applyBorder="1" applyAlignment="1">
      <alignment horizontal="center"/>
    </xf>
    <xf numFmtId="0" fontId="29" fillId="10" borderId="26" xfId="0" applyNumberFormat="1" applyFont="1" applyFill="1" applyBorder="1" applyAlignment="1">
      <alignment horizontal="center"/>
    </xf>
    <xf numFmtId="0" fontId="23" fillId="10" borderId="26" xfId="0" applyNumberFormat="1" applyFont="1" applyFill="1" applyBorder="1" applyAlignment="1">
      <alignment horizontal="center"/>
    </xf>
    <xf numFmtId="49" fontId="7" fillId="13" borderId="26" xfId="0" applyNumberFormat="1" applyFont="1" applyFill="1" applyBorder="1" applyAlignment="1">
      <alignment horizontal="center"/>
    </xf>
    <xf numFmtId="0" fontId="7" fillId="10" borderId="27" xfId="0" applyNumberFormat="1" applyFont="1" applyFill="1" applyBorder="1" applyAlignment="1">
      <alignment horizontal="center"/>
    </xf>
    <xf numFmtId="49" fontId="17" fillId="0" borderId="34" xfId="0" applyNumberFormat="1" applyFont="1" applyBorder="1" applyAlignment="1">
      <alignment horizontal="center" shrinkToFit="1"/>
    </xf>
    <xf numFmtId="0" fontId="2" fillId="0" borderId="84" xfId="0" applyFont="1" applyFill="1" applyBorder="1" applyAlignment="1">
      <alignment horizontal="center"/>
    </xf>
    <xf numFmtId="9" fontId="2" fillId="0" borderId="84" xfId="0" applyNumberFormat="1" applyFont="1" applyFill="1" applyBorder="1" applyAlignment="1">
      <alignment horizontal="center"/>
    </xf>
    <xf numFmtId="164" fontId="2" fillId="0" borderId="84" xfId="0" applyNumberFormat="1" applyFont="1" applyFill="1" applyBorder="1" applyAlignment="1">
      <alignment horizontal="center"/>
    </xf>
    <xf numFmtId="0" fontId="7" fillId="0" borderId="2" xfId="0" quotePrefix="1" applyFont="1" applyFill="1" applyBorder="1" applyAlignment="1">
      <alignment horizontal="center"/>
    </xf>
    <xf numFmtId="0" fontId="7" fillId="0" borderId="33" xfId="0" quotePrefix="1" applyFont="1" applyFill="1" applyBorder="1" applyAlignment="1">
      <alignment horizontal="center"/>
    </xf>
    <xf numFmtId="0" fontId="2" fillId="0" borderId="87" xfId="0" applyFont="1" applyFill="1" applyBorder="1" applyAlignment="1">
      <alignment horizontal="centerContinuous"/>
    </xf>
    <xf numFmtId="0" fontId="5" fillId="0" borderId="88" xfId="0" applyFont="1" applyFill="1" applyBorder="1" applyAlignment="1">
      <alignment horizontal="centerContinuous"/>
    </xf>
    <xf numFmtId="0" fontId="5" fillId="0" borderId="89" xfId="0" applyFont="1" applyFill="1" applyBorder="1" applyAlignment="1">
      <alignment horizontal="centerContinuous"/>
    </xf>
    <xf numFmtId="164" fontId="2" fillId="0" borderId="90" xfId="0" applyNumberFormat="1" applyFont="1" applyFill="1" applyBorder="1" applyAlignment="1">
      <alignment horizontal="center"/>
    </xf>
    <xf numFmtId="49" fontId="2" fillId="0" borderId="89" xfId="0" applyNumberFormat="1" applyFont="1" applyFill="1" applyBorder="1" applyAlignment="1">
      <alignment horizontal="center"/>
    </xf>
    <xf numFmtId="49" fontId="2" fillId="0" borderId="89" xfId="0" applyNumberFormat="1" applyFont="1" applyFill="1" applyBorder="1" applyAlignment="1">
      <alignment horizontal="centerContinuous"/>
    </xf>
    <xf numFmtId="49" fontId="2" fillId="0" borderId="91" xfId="0" applyNumberFormat="1" applyFont="1" applyFill="1" applyBorder="1" applyAlignment="1">
      <alignment horizontal="centerContinuous"/>
    </xf>
    <xf numFmtId="0" fontId="5" fillId="0" borderId="92" xfId="0" applyFont="1" applyFill="1" applyBorder="1" applyAlignment="1">
      <alignment horizontal="centerContinuous"/>
    </xf>
    <xf numFmtId="0" fontId="2" fillId="0" borderId="86" xfId="0" applyFont="1" applyFill="1" applyBorder="1" applyAlignment="1">
      <alignment horizontal="centerContinuous"/>
    </xf>
    <xf numFmtId="0" fontId="5" fillId="0" borderId="94" xfId="0" applyFont="1" applyFill="1" applyBorder="1" applyAlignment="1">
      <alignment horizontal="centerContinuous"/>
    </xf>
    <xf numFmtId="0" fontId="5" fillId="0" borderId="73" xfId="0" applyFont="1" applyFill="1" applyBorder="1" applyAlignment="1">
      <alignment horizontal="centerContinuous"/>
    </xf>
    <xf numFmtId="49" fontId="2" fillId="0" borderId="73" xfId="0" applyNumberFormat="1" applyFont="1" applyFill="1" applyBorder="1" applyAlignment="1">
      <alignment horizontal="center"/>
    </xf>
    <xf numFmtId="49" fontId="2" fillId="0" borderId="73" xfId="0" applyNumberFormat="1" applyFont="1" applyFill="1" applyBorder="1" applyAlignment="1">
      <alignment horizontal="centerContinuous"/>
    </xf>
    <xf numFmtId="49" fontId="2" fillId="0" borderId="74" xfId="0" applyNumberFormat="1" applyFont="1" applyFill="1" applyBorder="1" applyAlignment="1">
      <alignment horizontal="centerContinuous"/>
    </xf>
    <xf numFmtId="0" fontId="5" fillId="0" borderId="75" xfId="0" applyFont="1" applyFill="1" applyBorder="1" applyAlignment="1">
      <alignment horizontal="centerContinuous"/>
    </xf>
    <xf numFmtId="0" fontId="2" fillId="0" borderId="91" xfId="0" applyFont="1" applyFill="1" applyBorder="1" applyAlignment="1">
      <alignment horizontal="centerContinuous"/>
    </xf>
    <xf numFmtId="0" fontId="2" fillId="0" borderId="74" xfId="0" applyFont="1" applyFill="1" applyBorder="1" applyAlignment="1">
      <alignment horizontal="centerContinuous"/>
    </xf>
    <xf numFmtId="164" fontId="2" fillId="0" borderId="40" xfId="0" applyNumberFormat="1" applyFont="1" applyBorder="1" applyAlignment="1">
      <alignment horizontal="center" shrinkToFit="1"/>
    </xf>
    <xf numFmtId="0" fontId="2" fillId="0" borderId="40" xfId="0" applyFont="1" applyBorder="1" applyAlignment="1">
      <alignment horizontal="left"/>
    </xf>
    <xf numFmtId="0" fontId="22" fillId="11" borderId="96" xfId="0" applyFont="1" applyFill="1" applyBorder="1" applyAlignment="1">
      <alignment horizontal="center"/>
    </xf>
    <xf numFmtId="0" fontId="2" fillId="0" borderId="87" xfId="0" applyFont="1" applyFill="1" applyBorder="1" applyAlignment="1">
      <alignment horizontal="centerContinuous" shrinkToFit="1"/>
    </xf>
    <xf numFmtId="0" fontId="22" fillId="0" borderId="91" xfId="0" applyFont="1" applyFill="1" applyBorder="1" applyAlignment="1">
      <alignment horizontal="centerContinuous"/>
    </xf>
    <xf numFmtId="0" fontId="2" fillId="0" borderId="90" xfId="0" applyFont="1" applyFill="1" applyBorder="1" applyAlignment="1">
      <alignment horizontal="center"/>
    </xf>
    <xf numFmtId="0" fontId="2" fillId="0" borderId="92" xfId="0" applyFont="1" applyFill="1" applyBorder="1" applyAlignment="1">
      <alignment horizontal="centerContinuous"/>
    </xf>
    <xf numFmtId="0" fontId="2" fillId="0" borderId="86" xfId="0" applyFont="1" applyFill="1" applyBorder="1" applyAlignment="1">
      <alignment horizontal="centerContinuous" shrinkToFit="1"/>
    </xf>
    <xf numFmtId="49" fontId="2" fillId="0" borderId="72" xfId="0" applyNumberFormat="1" applyFont="1" applyFill="1" applyBorder="1" applyAlignment="1">
      <alignment horizontal="center"/>
    </xf>
    <xf numFmtId="0" fontId="2" fillId="0" borderId="16" xfId="0" applyFont="1" applyBorder="1" applyAlignment="1">
      <alignment horizontal="center"/>
    </xf>
    <xf numFmtId="0" fontId="2" fillId="0" borderId="46" xfId="0" applyFont="1" applyBorder="1" applyAlignment="1">
      <alignment horizontal="center"/>
    </xf>
    <xf numFmtId="49" fontId="2" fillId="0" borderId="46" xfId="0" applyNumberFormat="1" applyFont="1" applyBorder="1" applyAlignment="1">
      <alignment horizontal="center"/>
    </xf>
    <xf numFmtId="164" fontId="2" fillId="0" borderId="46" xfId="0" applyNumberFormat="1" applyFont="1" applyBorder="1" applyAlignment="1">
      <alignment horizontal="center"/>
    </xf>
    <xf numFmtId="164" fontId="2" fillId="0" borderId="48" xfId="0" applyNumberFormat="1" applyFont="1" applyFill="1" applyBorder="1" applyAlignment="1">
      <alignment horizontal="center"/>
    </xf>
    <xf numFmtId="1" fontId="49" fillId="12" borderId="48" xfId="0" applyNumberFormat="1" applyFont="1" applyFill="1" applyBorder="1" applyAlignment="1">
      <alignment horizontal="center"/>
    </xf>
    <xf numFmtId="1" fontId="2" fillId="0" borderId="48" xfId="0" applyNumberFormat="1" applyFont="1" applyFill="1" applyBorder="1" applyAlignment="1">
      <alignment horizontal="center"/>
    </xf>
    <xf numFmtId="0" fontId="5" fillId="0" borderId="35" xfId="0" applyFont="1" applyBorder="1" applyAlignment="1">
      <alignment horizontal="center"/>
    </xf>
    <xf numFmtId="0" fontId="2" fillId="0" borderId="97" xfId="0" applyFont="1" applyBorder="1" applyAlignment="1">
      <alignment horizontal="center"/>
    </xf>
    <xf numFmtId="0" fontId="2" fillId="0" borderId="90" xfId="0" applyFont="1" applyBorder="1" applyAlignment="1">
      <alignment horizontal="center"/>
    </xf>
    <xf numFmtId="49" fontId="2" fillId="0" borderId="90" xfId="0" applyNumberFormat="1" applyFont="1" applyBorder="1" applyAlignment="1">
      <alignment horizontal="center"/>
    </xf>
    <xf numFmtId="164" fontId="2" fillId="0" borderId="90" xfId="0" applyNumberFormat="1" applyFont="1" applyBorder="1" applyAlignment="1">
      <alignment horizontal="center"/>
    </xf>
    <xf numFmtId="164" fontId="2" fillId="0" borderId="89" xfId="0" applyNumberFormat="1" applyFont="1" applyFill="1" applyBorder="1" applyAlignment="1">
      <alignment horizontal="center"/>
    </xf>
    <xf numFmtId="1" fontId="49" fillId="12" borderId="89" xfId="0" applyNumberFormat="1" applyFont="1" applyFill="1" applyBorder="1" applyAlignment="1">
      <alignment horizontal="center"/>
    </xf>
    <xf numFmtId="1" fontId="2" fillId="0" borderId="89" xfId="0" applyNumberFormat="1" applyFont="1" applyFill="1" applyBorder="1" applyAlignment="1">
      <alignment horizontal="center"/>
    </xf>
    <xf numFmtId="0" fontId="5" fillId="0" borderId="98" xfId="0" applyFont="1" applyBorder="1" applyAlignment="1">
      <alignment horizontal="center"/>
    </xf>
    <xf numFmtId="0" fontId="2" fillId="0" borderId="46" xfId="0" quotePrefix="1" applyNumberFormat="1" applyFont="1" applyBorder="1" applyAlignment="1">
      <alignment horizontal="center"/>
    </xf>
    <xf numFmtId="0" fontId="2" fillId="0" borderId="90" xfId="0" quotePrefix="1" applyNumberFormat="1" applyFont="1" applyBorder="1" applyAlignment="1">
      <alignment horizontal="center"/>
    </xf>
    <xf numFmtId="0" fontId="2" fillId="0" borderId="7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49" fontId="2" fillId="0" borderId="45" xfId="2"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164" fontId="2" fillId="0" borderId="45" xfId="0" applyNumberFormat="1" applyFont="1" applyFill="1" applyBorder="1" applyAlignment="1">
      <alignment horizontal="center" vertical="center"/>
    </xf>
    <xf numFmtId="0" fontId="2" fillId="0" borderId="44" xfId="0" applyFont="1" applyFill="1" applyBorder="1" applyAlignment="1">
      <alignment horizontal="center"/>
    </xf>
    <xf numFmtId="0" fontId="2" fillId="0" borderId="78" xfId="0" applyFont="1" applyBorder="1" applyAlignment="1">
      <alignment horizontal="center" vertical="center"/>
    </xf>
    <xf numFmtId="0" fontId="2" fillId="0" borderId="42" xfId="0" applyFont="1" applyBorder="1" applyAlignment="1">
      <alignment horizontal="center" vertical="center"/>
    </xf>
    <xf numFmtId="0" fontId="2" fillId="0" borderId="42" xfId="0" applyNumberFormat="1" applyFont="1" applyBorder="1" applyAlignment="1">
      <alignment horizontal="center"/>
    </xf>
    <xf numFmtId="49" fontId="2" fillId="0" borderId="42" xfId="2" applyNumberFormat="1" applyFont="1" applyBorder="1" applyAlignment="1">
      <alignment horizontal="center" vertical="center"/>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xf>
    <xf numFmtId="0" fontId="4" fillId="0" borderId="43" xfId="0" applyFont="1" applyBorder="1" applyAlignment="1">
      <alignment horizontal="center" vertical="center"/>
    </xf>
    <xf numFmtId="0" fontId="13" fillId="9" borderId="1" xfId="0" applyFont="1" applyFill="1" applyBorder="1" applyAlignment="1"/>
    <xf numFmtId="49" fontId="25" fillId="9" borderId="25" xfId="0" applyNumberFormat="1" applyFont="1" applyFill="1" applyBorder="1" applyAlignment="1">
      <alignment horizontal="center"/>
    </xf>
    <xf numFmtId="0" fontId="25" fillId="9" borderId="26" xfId="0" applyNumberFormat="1" applyFont="1" applyFill="1" applyBorder="1" applyAlignment="1">
      <alignment horizontal="center"/>
    </xf>
    <xf numFmtId="0" fontId="13" fillId="9" borderId="26" xfId="0" applyNumberFormat="1" applyFont="1" applyFill="1" applyBorder="1" applyAlignment="1">
      <alignment horizontal="center"/>
    </xf>
    <xf numFmtId="0" fontId="8" fillId="9" borderId="1" xfId="0" applyFont="1" applyFill="1" applyBorder="1" applyAlignment="1"/>
    <xf numFmtId="49" fontId="18" fillId="9" borderId="25" xfId="0" applyNumberFormat="1" applyFont="1" applyFill="1" applyBorder="1" applyAlignment="1">
      <alignment horizontal="center"/>
    </xf>
    <xf numFmtId="0" fontId="18" fillId="9" borderId="26" xfId="0" applyNumberFormat="1" applyFont="1" applyFill="1" applyBorder="1" applyAlignment="1">
      <alignment horizontal="center"/>
    </xf>
    <xf numFmtId="0" fontId="8" fillId="9" borderId="26" xfId="0" applyNumberFormat="1" applyFont="1" applyFill="1" applyBorder="1" applyAlignment="1">
      <alignment horizontal="center"/>
    </xf>
    <xf numFmtId="0" fontId="11" fillId="9" borderId="1" xfId="0" applyFont="1" applyFill="1" applyBorder="1" applyAlignment="1"/>
    <xf numFmtId="49" fontId="17" fillId="9" borderId="25" xfId="0" applyNumberFormat="1" applyFont="1" applyFill="1" applyBorder="1" applyAlignment="1">
      <alignment horizontal="center"/>
    </xf>
    <xf numFmtId="0" fontId="17" fillId="9" borderId="26" xfId="0" applyNumberFormat="1" applyFont="1" applyFill="1" applyBorder="1" applyAlignment="1">
      <alignment horizontal="center"/>
    </xf>
    <xf numFmtId="0" fontId="11" fillId="9" borderId="26" xfId="0" applyNumberFormat="1" applyFont="1" applyFill="1" applyBorder="1" applyAlignment="1">
      <alignment horizontal="center"/>
    </xf>
    <xf numFmtId="0" fontId="10"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55" fillId="2" borderId="99" xfId="7" applyFont="1" applyFill="1" applyBorder="1" applyAlignment="1">
      <alignment horizontal="right"/>
    </xf>
    <xf numFmtId="0" fontId="21" fillId="2" borderId="100" xfId="7" applyFont="1" applyFill="1" applyBorder="1" applyAlignment="1">
      <alignment horizontal="left"/>
    </xf>
    <xf numFmtId="0" fontId="56" fillId="2" borderId="100" xfId="7" applyFont="1" applyFill="1" applyBorder="1" applyAlignment="1">
      <alignment horizontal="centerContinuous"/>
    </xf>
    <xf numFmtId="0" fontId="2" fillId="2" borderId="100" xfId="7" applyFont="1" applyFill="1" applyBorder="1" applyAlignment="1">
      <alignment horizontal="left"/>
    </xf>
    <xf numFmtId="0" fontId="4" fillId="2" borderId="100" xfId="7" applyFont="1" applyFill="1" applyBorder="1" applyAlignment="1">
      <alignment horizontal="centerContinuous"/>
    </xf>
    <xf numFmtId="0" fontId="57" fillId="2" borderId="101" xfId="7" applyFont="1" applyFill="1" applyBorder="1" applyAlignment="1">
      <alignment horizontal="right"/>
    </xf>
    <xf numFmtId="0" fontId="2" fillId="0" borderId="0" xfId="7" applyFont="1" applyBorder="1" applyAlignment="1"/>
    <xf numFmtId="0" fontId="6" fillId="0" borderId="1" xfId="7" applyFont="1" applyBorder="1" applyAlignment="1">
      <alignment horizontal="right"/>
    </xf>
    <xf numFmtId="0" fontId="7" fillId="0" borderId="0" xfId="7" applyFont="1" applyFill="1" applyBorder="1" applyAlignment="1">
      <alignment horizontal="centerContinuous"/>
    </xf>
    <xf numFmtId="0" fontId="7" fillId="0" borderId="0" xfId="7" applyFont="1" applyBorder="1" applyAlignment="1">
      <alignment horizontal="centerContinuous"/>
    </xf>
    <xf numFmtId="0" fontId="6" fillId="0" borderId="0" xfId="7" applyFont="1" applyBorder="1" applyAlignment="1">
      <alignment horizontal="right"/>
    </xf>
    <xf numFmtId="0" fontId="7" fillId="0" borderId="0" xfId="7" applyFont="1" applyBorder="1" applyAlignment="1">
      <alignment horizontal="center"/>
    </xf>
    <xf numFmtId="49" fontId="7" fillId="0" borderId="2" xfId="7" quotePrefix="1" applyNumberFormat="1" applyFont="1" applyBorder="1" applyAlignment="1">
      <alignment horizontal="center"/>
    </xf>
    <xf numFmtId="0" fontId="6" fillId="0" borderId="8" xfId="7" applyFont="1" applyBorder="1" applyAlignment="1">
      <alignment horizontal="right"/>
    </xf>
    <xf numFmtId="0" fontId="58" fillId="0" borderId="9" xfId="7" applyFont="1" applyBorder="1" applyAlignment="1">
      <alignment horizontal="centerContinuous"/>
    </xf>
    <xf numFmtId="0" fontId="7" fillId="0" borderId="9" xfId="7" applyFont="1" applyBorder="1" applyAlignment="1">
      <alignment horizontal="centerContinuous"/>
    </xf>
    <xf numFmtId="0" fontId="6" fillId="0" borderId="9" xfId="7" applyFont="1" applyBorder="1" applyAlignment="1">
      <alignment horizontal="right"/>
    </xf>
    <xf numFmtId="0" fontId="7" fillId="0" borderId="9" xfId="7" applyFont="1" applyBorder="1" applyAlignment="1">
      <alignment horizontal="center"/>
    </xf>
    <xf numFmtId="0" fontId="7" fillId="0" borderId="10" xfId="7" applyFont="1" applyBorder="1" applyAlignment="1">
      <alignment horizontal="center"/>
    </xf>
    <xf numFmtId="0" fontId="8" fillId="2" borderId="14" xfId="7" applyFont="1" applyFill="1" applyBorder="1" applyAlignment="1">
      <alignment horizontal="right"/>
    </xf>
    <xf numFmtId="0" fontId="7" fillId="0" borderId="15" xfId="7" applyFont="1" applyBorder="1" applyAlignment="1">
      <alignment horizontal="center"/>
    </xf>
    <xf numFmtId="0" fontId="27" fillId="0" borderId="79" xfId="7" applyNumberFormat="1" applyFont="1" applyFill="1" applyBorder="1" applyAlignment="1">
      <alignment horizontal="center"/>
    </xf>
    <xf numFmtId="0" fontId="8" fillId="4" borderId="102" xfId="7" applyFont="1" applyFill="1" applyBorder="1" applyAlignment="1">
      <alignment horizontal="right"/>
    </xf>
    <xf numFmtId="1" fontId="7" fillId="0" borderId="6" xfId="7" applyNumberFormat="1" applyFont="1" applyBorder="1" applyAlignment="1">
      <alignment horizontal="center"/>
    </xf>
    <xf numFmtId="0" fontId="6" fillId="14" borderId="64" xfId="7" applyFont="1" applyFill="1" applyBorder="1" applyAlignment="1">
      <alignment horizontal="center"/>
    </xf>
    <xf numFmtId="0" fontId="7" fillId="0" borderId="7" xfId="7" applyFont="1" applyFill="1" applyBorder="1" applyAlignment="1">
      <alignment horizontal="center"/>
    </xf>
    <xf numFmtId="0" fontId="13" fillId="2" borderId="103" xfId="7" applyFont="1" applyFill="1" applyBorder="1" applyAlignment="1">
      <alignment horizontal="right"/>
    </xf>
    <xf numFmtId="0" fontId="7" fillId="0" borderId="104" xfId="7" applyFont="1" applyBorder="1" applyAlignment="1">
      <alignment horizontal="center"/>
    </xf>
    <xf numFmtId="0" fontId="27" fillId="0" borderId="104" xfId="7" applyNumberFormat="1" applyFont="1" applyFill="1" applyBorder="1" applyAlignment="1">
      <alignment horizontal="center"/>
    </xf>
    <xf numFmtId="0" fontId="11" fillId="4" borderId="85" xfId="7" applyFont="1" applyFill="1" applyBorder="1" applyAlignment="1">
      <alignment horizontal="right"/>
    </xf>
    <xf numFmtId="0" fontId="7" fillId="0" borderId="93" xfId="7" applyNumberFormat="1" applyFont="1" applyBorder="1" applyAlignment="1">
      <alignment horizontal="center"/>
    </xf>
    <xf numFmtId="49" fontId="7" fillId="0" borderId="13" xfId="7" applyNumberFormat="1" applyFont="1" applyBorder="1" applyAlignment="1">
      <alignment horizontal="center"/>
    </xf>
    <xf numFmtId="0" fontId="7" fillId="0" borderId="2" xfId="7" applyFont="1" applyFill="1" applyBorder="1" applyAlignment="1">
      <alignment horizontal="center"/>
    </xf>
    <xf numFmtId="0" fontId="10" fillId="2" borderId="103" xfId="7" applyFont="1" applyFill="1" applyBorder="1" applyAlignment="1">
      <alignment horizontal="right"/>
    </xf>
    <xf numFmtId="0" fontId="27" fillId="0" borderId="105" xfId="7" applyNumberFormat="1" applyFont="1" applyFill="1" applyBorder="1" applyAlignment="1">
      <alignment horizontal="center"/>
    </xf>
    <xf numFmtId="0" fontId="8" fillId="4" borderId="85" xfId="7" applyFont="1" applyFill="1" applyBorder="1" applyAlignment="1">
      <alignment horizontal="right"/>
    </xf>
    <xf numFmtId="0" fontId="7" fillId="0" borderId="106" xfId="7" quotePrefix="1" applyFont="1" applyBorder="1" applyAlignment="1">
      <alignment horizontal="center"/>
    </xf>
    <xf numFmtId="0" fontId="8" fillId="0" borderId="1" xfId="7" applyFont="1" applyFill="1" applyBorder="1" applyAlignment="1">
      <alignment horizontal="right"/>
    </xf>
    <xf numFmtId="0" fontId="11" fillId="2" borderId="4" xfId="7" applyFont="1" applyFill="1" applyBorder="1" applyAlignment="1">
      <alignment horizontal="right"/>
    </xf>
    <xf numFmtId="0" fontId="7" fillId="0" borderId="3" xfId="7" applyFont="1" applyBorder="1" applyAlignment="1">
      <alignment horizontal="center"/>
    </xf>
    <xf numFmtId="0" fontId="27" fillId="0" borderId="3" xfId="7" applyNumberFormat="1" applyFont="1" applyFill="1" applyBorder="1" applyAlignment="1">
      <alignment horizontal="center"/>
    </xf>
    <xf numFmtId="0" fontId="7" fillId="0" borderId="106" xfId="7" applyFont="1" applyBorder="1" applyAlignment="1">
      <alignment horizontal="center"/>
    </xf>
    <xf numFmtId="0" fontId="11" fillId="0" borderId="1" xfId="7" applyFont="1" applyFill="1" applyBorder="1" applyAlignment="1">
      <alignment horizontal="right"/>
    </xf>
    <xf numFmtId="0" fontId="23" fillId="2" borderId="4" xfId="7" applyFont="1" applyFill="1" applyBorder="1" applyAlignment="1">
      <alignment horizontal="right"/>
    </xf>
    <xf numFmtId="0" fontId="59" fillId="4" borderId="66" xfId="7" applyFont="1" applyFill="1" applyBorder="1" applyAlignment="1">
      <alignment horizontal="right"/>
    </xf>
    <xf numFmtId="0" fontId="14" fillId="2" borderId="16" xfId="7" applyFont="1" applyFill="1" applyBorder="1" applyAlignment="1">
      <alignment horizontal="right"/>
    </xf>
    <xf numFmtId="0" fontId="7" fillId="0" borderId="24" xfId="7" applyFont="1" applyBorder="1" applyAlignment="1">
      <alignment horizontal="center"/>
    </xf>
    <xf numFmtId="0" fontId="27" fillId="0" borderId="24" xfId="7" applyNumberFormat="1" applyFont="1" applyFill="1" applyBorder="1" applyAlignment="1">
      <alignment horizontal="center"/>
    </xf>
    <xf numFmtId="0" fontId="10" fillId="4" borderId="16" xfId="7" applyFont="1" applyFill="1" applyBorder="1" applyAlignment="1">
      <alignment horizontal="right"/>
    </xf>
    <xf numFmtId="0" fontId="7" fillId="0" borderId="35" xfId="7" applyFont="1" applyBorder="1" applyAlignment="1">
      <alignment horizontal="center"/>
    </xf>
    <xf numFmtId="0" fontId="7" fillId="0" borderId="0" xfId="7" applyFont="1" applyBorder="1" applyAlignment="1">
      <alignment horizontal="left"/>
    </xf>
    <xf numFmtId="0" fontId="7" fillId="0" borderId="2" xfId="7" applyFont="1" applyBorder="1" applyAlignment="1">
      <alignment horizontal="left"/>
    </xf>
    <xf numFmtId="0" fontId="11" fillId="0" borderId="0" xfId="7" applyFont="1" applyFill="1" applyBorder="1" applyAlignment="1">
      <alignment horizontal="right"/>
    </xf>
    <xf numFmtId="0" fontId="7" fillId="0" borderId="1" xfId="7" applyFont="1" applyBorder="1" applyAlignment="1"/>
    <xf numFmtId="0" fontId="7" fillId="0" borderId="8" xfId="7" applyFont="1" applyBorder="1" applyAlignment="1"/>
    <xf numFmtId="0" fontId="7" fillId="0" borderId="9" xfId="7" applyFont="1" applyBorder="1" applyAlignment="1"/>
    <xf numFmtId="0" fontId="7" fillId="0" borderId="10" xfId="7" applyFont="1" applyBorder="1" applyAlignment="1"/>
    <xf numFmtId="0" fontId="4" fillId="0" borderId="0" xfId="7" applyFont="1" applyBorder="1" applyAlignment="1">
      <alignment horizontal="right"/>
    </xf>
    <xf numFmtId="0" fontId="2" fillId="0" borderId="0" xfId="7" applyFont="1" applyBorder="1" applyAlignment="1">
      <alignment horizontal="left"/>
    </xf>
    <xf numFmtId="164" fontId="2" fillId="0" borderId="0" xfId="0" applyNumberFormat="1" applyFont="1" applyBorder="1" applyAlignment="1">
      <alignment horizontal="center"/>
    </xf>
    <xf numFmtId="0" fontId="3" fillId="0" borderId="0" xfId="0" applyFont="1" applyBorder="1" applyAlignment="1"/>
    <xf numFmtId="0" fontId="2" fillId="0" borderId="95" xfId="0" applyFont="1" applyBorder="1" applyAlignment="1">
      <alignment horizontal="center" shrinkToFit="1"/>
    </xf>
    <xf numFmtId="164" fontId="2" fillId="0" borderId="45" xfId="0" applyNumberFormat="1" applyFont="1" applyBorder="1" applyAlignment="1">
      <alignment horizontal="center" shrinkToFit="1"/>
    </xf>
    <xf numFmtId="0" fontId="2" fillId="0" borderId="107" xfId="0" applyFont="1" applyBorder="1" applyAlignment="1">
      <alignment horizontal="left"/>
    </xf>
    <xf numFmtId="0" fontId="2" fillId="0" borderId="44" xfId="0" applyFont="1" applyBorder="1" applyAlignment="1">
      <alignment horizontal="left" shrinkToFit="1"/>
    </xf>
    <xf numFmtId="0" fontId="2" fillId="0" borderId="85" xfId="0" applyFont="1" applyBorder="1" applyAlignment="1">
      <alignment horizontal="center" shrinkToFit="1"/>
    </xf>
    <xf numFmtId="0" fontId="2" fillId="0" borderId="108" xfId="0" applyFont="1" applyBorder="1" applyAlignment="1">
      <alignment horizontal="left"/>
    </xf>
    <xf numFmtId="0" fontId="2" fillId="0" borderId="109" xfId="0" applyFont="1" applyBorder="1" applyAlignment="1">
      <alignment horizontal="left" shrinkToFit="1"/>
    </xf>
    <xf numFmtId="0" fontId="2" fillId="0" borderId="110" xfId="0" applyFont="1" applyBorder="1" applyAlignment="1">
      <alignment horizontal="left"/>
    </xf>
    <xf numFmtId="0" fontId="2" fillId="0" borderId="111" xfId="0" applyFont="1" applyBorder="1" applyAlignment="1">
      <alignment horizontal="center" shrinkToFit="1"/>
    </xf>
    <xf numFmtId="0" fontId="2" fillId="0" borderId="86" xfId="0" applyFont="1" applyBorder="1" applyAlignment="1">
      <alignment horizontal="center" shrinkToFit="1"/>
    </xf>
    <xf numFmtId="0" fontId="2" fillId="0" borderId="112" xfId="0" applyFont="1" applyBorder="1" applyAlignment="1">
      <alignment horizontal="left"/>
    </xf>
    <xf numFmtId="0" fontId="2" fillId="0" borderId="43" xfId="0" applyFont="1" applyBorder="1" applyAlignment="1">
      <alignment horizontal="left" shrinkToFit="1"/>
    </xf>
    <xf numFmtId="0" fontId="2" fillId="0" borderId="0" xfId="0" applyFont="1" applyBorder="1" applyAlignment="1"/>
    <xf numFmtId="0" fontId="28" fillId="0" borderId="36" xfId="0" applyFont="1" applyFill="1" applyBorder="1" applyAlignment="1">
      <alignment horizontal="centerContinuous" shrinkToFit="1"/>
    </xf>
    <xf numFmtId="0" fontId="54" fillId="0" borderId="49" xfId="0" quotePrefix="1" applyFont="1" applyFill="1" applyBorder="1" applyAlignment="1">
      <alignment horizontal="center" shrinkToFit="1"/>
    </xf>
    <xf numFmtId="0" fontId="54" fillId="0" borderId="54" xfId="0" applyFont="1" applyFill="1" applyBorder="1" applyAlignment="1">
      <alignment horizontal="centerContinuous"/>
    </xf>
    <xf numFmtId="0" fontId="54" fillId="0" borderId="36" xfId="0" quotePrefix="1" applyFont="1" applyFill="1" applyBorder="1" applyAlignment="1">
      <alignment horizontal="center" shrinkToFit="1"/>
    </xf>
    <xf numFmtId="0" fontId="54" fillId="0" borderId="36" xfId="0" applyFont="1" applyFill="1" applyBorder="1" applyAlignment="1">
      <alignment horizontal="centerContinuous" shrinkToFit="1"/>
    </xf>
    <xf numFmtId="0" fontId="60" fillId="0" borderId="36" xfId="0" applyFont="1" applyFill="1" applyBorder="1" applyAlignment="1">
      <alignment horizontal="centerContinuous" shrinkToFit="1"/>
    </xf>
    <xf numFmtId="0" fontId="2" fillId="0" borderId="113" xfId="0" applyFont="1" applyFill="1" applyBorder="1" applyAlignment="1">
      <alignment horizontal="center" vertical="center"/>
    </xf>
    <xf numFmtId="0" fontId="2" fillId="0" borderId="114" xfId="0" applyFont="1" applyFill="1" applyBorder="1" applyAlignment="1">
      <alignment horizontal="center" vertical="center"/>
    </xf>
    <xf numFmtId="0" fontId="2" fillId="0" borderId="114" xfId="0" quotePrefix="1" applyFont="1" applyBorder="1" applyAlignment="1">
      <alignment horizontal="center" vertical="center" wrapText="1"/>
    </xf>
    <xf numFmtId="49" fontId="2" fillId="0" borderId="114" xfId="2" applyNumberFormat="1" applyFont="1" applyBorder="1" applyAlignment="1">
      <alignment horizontal="center" vertical="center"/>
    </xf>
    <xf numFmtId="49" fontId="2" fillId="0" borderId="114" xfId="2" applyNumberFormat="1" applyFont="1" applyFill="1" applyBorder="1" applyAlignment="1">
      <alignment horizontal="center" vertical="center"/>
    </xf>
    <xf numFmtId="0" fontId="2" fillId="0" borderId="114" xfId="0" applyFont="1" applyFill="1" applyBorder="1" applyAlignment="1">
      <alignment horizontal="center" vertical="center" shrinkToFit="1"/>
    </xf>
    <xf numFmtId="164" fontId="2" fillId="0" borderId="114" xfId="0" applyNumberFormat="1" applyFont="1" applyFill="1" applyBorder="1" applyAlignment="1">
      <alignment horizontal="center" vertical="center"/>
    </xf>
    <xf numFmtId="0" fontId="2" fillId="0" borderId="115" xfId="0" applyFont="1" applyFill="1" applyBorder="1" applyAlignment="1">
      <alignment horizontal="center"/>
    </xf>
    <xf numFmtId="164" fontId="2" fillId="0" borderId="107" xfId="0" applyNumberFormat="1" applyFont="1" applyBorder="1" applyAlignment="1">
      <alignment horizontal="center" vertical="center"/>
    </xf>
    <xf numFmtId="164" fontId="2" fillId="0" borderId="116" xfId="0" applyNumberFormat="1" applyFont="1" applyBorder="1" applyAlignment="1">
      <alignment horizontal="center" vertical="center"/>
    </xf>
    <xf numFmtId="164" fontId="5" fillId="0" borderId="112" xfId="0" applyNumberFormat="1" applyFont="1" applyBorder="1" applyAlignment="1">
      <alignment horizontal="center" vertical="center"/>
    </xf>
    <xf numFmtId="0" fontId="22" fillId="11" borderId="65" xfId="0" applyFont="1" applyFill="1" applyBorder="1" applyAlignment="1">
      <alignment horizontal="center"/>
    </xf>
    <xf numFmtId="1" fontId="2" fillId="0" borderId="117" xfId="0" applyNumberFormat="1" applyFont="1" applyBorder="1" applyAlignment="1">
      <alignment horizontal="center" vertical="center"/>
    </xf>
    <xf numFmtId="1" fontId="2" fillId="0" borderId="118" xfId="0" applyNumberFormat="1" applyFont="1" applyBorder="1" applyAlignment="1">
      <alignment horizontal="center" vertical="center"/>
    </xf>
    <xf numFmtId="1" fontId="5" fillId="0" borderId="119" xfId="0" applyNumberFormat="1" applyFont="1" applyBorder="1" applyAlignment="1">
      <alignment horizontal="center" vertical="center"/>
    </xf>
    <xf numFmtId="0" fontId="48" fillId="12" borderId="96" xfId="0" applyFont="1" applyFill="1" applyBorder="1" applyAlignment="1">
      <alignment horizontal="center"/>
    </xf>
    <xf numFmtId="1" fontId="49" fillId="12" borderId="90" xfId="0" applyNumberFormat="1" applyFont="1" applyFill="1" applyBorder="1" applyAlignment="1">
      <alignment horizontal="center" vertical="center"/>
    </xf>
    <xf numFmtId="1" fontId="49" fillId="12" borderId="25" xfId="0" applyNumberFormat="1" applyFont="1" applyFill="1" applyBorder="1" applyAlignment="1">
      <alignment horizontal="center" vertical="center"/>
    </xf>
    <xf numFmtId="1" fontId="49" fillId="12" borderId="72" xfId="0" applyNumberFormat="1" applyFont="1" applyFill="1" applyBorder="1" applyAlignment="1">
      <alignment horizontal="center" vertical="center"/>
    </xf>
    <xf numFmtId="0" fontId="6" fillId="0" borderId="120" xfId="0" applyFont="1" applyBorder="1" applyAlignment="1">
      <alignment horizont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3">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66675</xdr:rowOff>
    </xdr:from>
    <xdr:to>
      <xdr:col>6</xdr:col>
      <xdr:colOff>1276350</xdr:colOff>
      <xdr:row>65</xdr:row>
      <xdr:rowOff>180975</xdr:rowOff>
    </xdr:to>
    <xdr:sp macro="" textlink="">
      <xdr:nvSpPr>
        <xdr:cNvPr id="4" name="Text 6"/>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10</xdr:row>
      <xdr:rowOff>57150</xdr:rowOff>
    </xdr:from>
    <xdr:to>
      <xdr:col>6</xdr:col>
      <xdr:colOff>1238250</xdr:colOff>
      <xdr:row>12</xdr:row>
      <xdr:rowOff>238125</xdr:rowOff>
    </xdr:to>
    <xdr:sp macro="" textlink="">
      <xdr:nvSpPr>
        <xdr:cNvPr id="1084" name="Text Box 60"/>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13</xdr:row>
      <xdr:rowOff>0</xdr:rowOff>
    </xdr:to>
    <xdr:sp macro="" textlink="">
      <xdr:nvSpPr>
        <xdr:cNvPr id="2" name="Text Box 1"/>
        <xdr:cNvSpPr txBox="1">
          <a:spLocks noChangeArrowheads="1"/>
        </xdr:cNvSpPr>
      </xdr:nvSpPr>
      <xdr:spPr bwMode="auto">
        <a:xfrm>
          <a:off x="0" y="211455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6, Spot 6.</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+4 (1d4+3).</a:t>
          </a: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xdr:cNvSpPr txBox="1">
          <a:spLocks noChangeArrowheads="1"/>
        </xdr:cNvSpPr>
      </xdr:nvSpPr>
      <xdr:spPr bwMode="auto">
        <a:xfrm>
          <a:off x="4629150" y="1247776"/>
          <a:ext cx="2457450" cy="17049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Alertness, Endurance.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7"/>
  <sheetViews>
    <sheetView showGridLines="0"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128" t="s">
        <v>127</v>
      </c>
      <c r="B1" s="129"/>
      <c r="C1" s="130"/>
      <c r="D1" s="131"/>
      <c r="E1" s="132"/>
      <c r="F1" s="131"/>
      <c r="G1" s="133" t="s">
        <v>128</v>
      </c>
    </row>
    <row r="2" spans="1:7" ht="17.25" thickTop="1">
      <c r="A2" s="2" t="s">
        <v>0</v>
      </c>
      <c r="B2" s="33" t="s">
        <v>129</v>
      </c>
      <c r="C2" s="33"/>
      <c r="D2" s="4" t="s">
        <v>1</v>
      </c>
      <c r="E2" s="44" t="s">
        <v>116</v>
      </c>
      <c r="F2"/>
      <c r="G2" s="5"/>
    </row>
    <row r="3" spans="1:7" ht="16.5">
      <c r="A3" s="2" t="s">
        <v>67</v>
      </c>
      <c r="B3" s="33" t="s">
        <v>130</v>
      </c>
      <c r="C3" s="33"/>
      <c r="D3" s="4" t="s">
        <v>68</v>
      </c>
      <c r="E3" s="44">
        <v>5</v>
      </c>
      <c r="F3" s="4"/>
      <c r="G3" s="5"/>
    </row>
    <row r="4" spans="1:7" ht="17.25" thickBot="1">
      <c r="A4" s="2" t="s">
        <v>69</v>
      </c>
      <c r="B4" s="33" t="s">
        <v>131</v>
      </c>
      <c r="C4" s="33"/>
      <c r="D4" s="4" t="s">
        <v>70</v>
      </c>
      <c r="E4" s="44" t="s">
        <v>72</v>
      </c>
      <c r="F4" s="4"/>
      <c r="G4" s="5"/>
    </row>
    <row r="5" spans="1:7" ht="17.25" thickTop="1">
      <c r="A5" s="175" t="s">
        <v>95</v>
      </c>
      <c r="B5" s="214" t="s">
        <v>184</v>
      </c>
      <c r="C5" s="213"/>
      <c r="D5" s="176" t="s">
        <v>81</v>
      </c>
      <c r="E5" s="177" t="s">
        <v>107</v>
      </c>
      <c r="F5" s="3"/>
      <c r="G5" s="5"/>
    </row>
    <row r="6" spans="1:7" ht="17.25" thickBot="1">
      <c r="A6" s="178" t="s">
        <v>11</v>
      </c>
      <c r="B6" s="179" t="s">
        <v>65</v>
      </c>
      <c r="C6" s="197"/>
      <c r="D6" s="196" t="s">
        <v>106</v>
      </c>
      <c r="E6" s="180" t="s">
        <v>107</v>
      </c>
      <c r="F6" s="3"/>
      <c r="G6" s="5"/>
    </row>
    <row r="7" spans="1:7" ht="17.25" thickTop="1">
      <c r="A7" s="30" t="s">
        <v>2</v>
      </c>
      <c r="B7" s="212">
        <v>10</v>
      </c>
      <c r="C7" s="161" t="str">
        <f t="shared" ref="C7:C12" si="0">IF(B7&gt;9.9,CONCATENATE("+",ROUNDDOWN((B7-10)/2,0)),ROUNDUP((B7-10)/2,0))</f>
        <v>+0</v>
      </c>
      <c r="D7" s="110" t="s">
        <v>79</v>
      </c>
      <c r="E7" s="235" t="s">
        <v>114</v>
      </c>
      <c r="F7" s="3"/>
      <c r="G7" s="5"/>
    </row>
    <row r="8" spans="1:7" ht="16.5">
      <c r="A8" s="7" t="s">
        <v>3</v>
      </c>
      <c r="B8" s="80">
        <v>17</v>
      </c>
      <c r="C8" s="41" t="str">
        <f t="shared" si="0"/>
        <v>+3</v>
      </c>
      <c r="D8" s="111" t="s">
        <v>80</v>
      </c>
      <c r="E8" s="63">
        <f>SUM(Martial!G5:G16)+SUM(Equipment!C3:C9)</f>
        <v>16</v>
      </c>
      <c r="F8" s="3"/>
      <c r="G8" s="5"/>
    </row>
    <row r="9" spans="1:7" ht="16.5">
      <c r="A9" s="28" t="s">
        <v>14</v>
      </c>
      <c r="B9" s="81">
        <v>12</v>
      </c>
      <c r="C9" s="34" t="str">
        <f t="shared" si="0"/>
        <v>+1</v>
      </c>
      <c r="D9" s="111" t="s">
        <v>16</v>
      </c>
      <c r="E9" s="415">
        <f>ROUNDUP(((E3*6)*0.75)+(E3*C9),0)</f>
        <v>28</v>
      </c>
      <c r="F9" s="3"/>
      <c r="G9" s="5"/>
    </row>
    <row r="10" spans="1:7" ht="16.5">
      <c r="A10" s="126" t="s">
        <v>15</v>
      </c>
      <c r="B10" s="81">
        <v>10</v>
      </c>
      <c r="C10" s="41" t="str">
        <f t="shared" si="0"/>
        <v>+0</v>
      </c>
      <c r="D10" s="112" t="s">
        <v>97</v>
      </c>
      <c r="E10" s="203">
        <f>12+C8+C11</f>
        <v>17</v>
      </c>
      <c r="F10" s="2"/>
      <c r="G10" s="5"/>
    </row>
    <row r="11" spans="1:7" ht="16.5">
      <c r="A11" s="29" t="s">
        <v>17</v>
      </c>
      <c r="B11" s="6">
        <v>14</v>
      </c>
      <c r="C11" s="41" t="str">
        <f t="shared" si="0"/>
        <v>+2</v>
      </c>
      <c r="D11" s="112" t="s">
        <v>66</v>
      </c>
      <c r="E11" s="203">
        <f>E10+SUM(Martial!B12:B13)</f>
        <v>18</v>
      </c>
      <c r="F11" s="3"/>
      <c r="G11" s="5"/>
    </row>
    <row r="12" spans="1:7" ht="17.25" thickBot="1">
      <c r="A12" s="31" t="s">
        <v>13</v>
      </c>
      <c r="B12" s="82">
        <v>11</v>
      </c>
      <c r="C12" s="35" t="str">
        <f t="shared" si="0"/>
        <v>+0</v>
      </c>
      <c r="D12" s="113" t="s">
        <v>109</v>
      </c>
      <c r="E12" s="204">
        <f>E11-C8</f>
        <v>15</v>
      </c>
      <c r="F12" s="3"/>
      <c r="G12" s="5"/>
    </row>
    <row r="13" spans="1:7" ht="24.75" thickTop="1" thickBot="1">
      <c r="A13" s="8" t="s">
        <v>27</v>
      </c>
      <c r="B13" s="9"/>
      <c r="C13" s="9"/>
      <c r="D13" s="10"/>
      <c r="E13" s="10"/>
      <c r="F13" s="10"/>
      <c r="G13" s="11"/>
    </row>
    <row r="14" spans="1:7" s="15" customFormat="1" ht="17.25" thickTop="1">
      <c r="A14" s="12"/>
      <c r="B14" s="13"/>
      <c r="C14" s="13"/>
      <c r="D14" s="13"/>
      <c r="E14" s="13"/>
      <c r="F14" s="13"/>
      <c r="G14" s="14"/>
    </row>
    <row r="15" spans="1:7" s="15" customFormat="1" ht="16.5">
      <c r="A15" s="78"/>
      <c r="B15" s="16"/>
      <c r="C15" s="16"/>
      <c r="D15" s="16"/>
      <c r="E15" s="16"/>
      <c r="F15" s="16"/>
      <c r="G15" s="79"/>
    </row>
    <row r="16" spans="1:7" s="15" customFormat="1" ht="16.5">
      <c r="A16" s="78"/>
      <c r="B16" s="16"/>
      <c r="C16" s="16"/>
      <c r="D16" s="16"/>
      <c r="E16" s="16"/>
      <c r="F16" s="16"/>
      <c r="G16" s="79"/>
    </row>
    <row r="17" spans="1:7" s="15" customFormat="1" ht="16.5">
      <c r="A17" s="78"/>
      <c r="B17" s="16"/>
      <c r="C17" s="16"/>
      <c r="D17" s="16"/>
      <c r="E17" s="16"/>
      <c r="F17" s="16"/>
      <c r="G17" s="79"/>
    </row>
    <row r="18" spans="1:7" s="15" customFormat="1" ht="16.5">
      <c r="A18" s="78"/>
      <c r="B18" s="16"/>
      <c r="C18" s="16"/>
      <c r="D18" s="16"/>
      <c r="E18" s="16"/>
      <c r="F18" s="16"/>
      <c r="G18" s="79"/>
    </row>
    <row r="19" spans="1:7" s="15" customFormat="1" ht="16.5">
      <c r="A19" s="78"/>
      <c r="B19" s="16"/>
      <c r="C19" s="16"/>
      <c r="D19" s="16"/>
      <c r="E19" s="16"/>
      <c r="F19" s="16"/>
      <c r="G19" s="79"/>
    </row>
    <row r="20" spans="1:7" s="15" customFormat="1" ht="16.5">
      <c r="A20" s="78"/>
      <c r="B20" s="16"/>
      <c r="C20" s="16"/>
      <c r="D20" s="16"/>
      <c r="E20" s="16"/>
      <c r="F20" s="16"/>
      <c r="G20" s="79"/>
    </row>
    <row r="21" spans="1:7" s="15" customFormat="1" ht="16.5">
      <c r="A21" s="78"/>
      <c r="B21" s="16"/>
      <c r="C21" s="16"/>
      <c r="D21" s="16"/>
      <c r="E21" s="16"/>
      <c r="F21" s="16"/>
      <c r="G21" s="79"/>
    </row>
    <row r="22" spans="1:7" s="15" customFormat="1" ht="16.5">
      <c r="A22" s="78"/>
      <c r="B22" s="16"/>
      <c r="C22" s="16"/>
      <c r="D22" s="16"/>
      <c r="E22" s="16"/>
      <c r="F22" s="16"/>
      <c r="G22" s="79"/>
    </row>
    <row r="23" spans="1:7" s="15" customFormat="1" ht="16.5">
      <c r="A23" s="78"/>
      <c r="B23" s="16"/>
      <c r="C23" s="16"/>
      <c r="D23" s="16"/>
      <c r="E23" s="16"/>
      <c r="F23" s="16"/>
      <c r="G23" s="79"/>
    </row>
    <row r="24" spans="1:7" s="15" customFormat="1" ht="16.5">
      <c r="A24" s="78"/>
      <c r="B24" s="16"/>
      <c r="C24" s="16"/>
      <c r="D24" s="16"/>
      <c r="E24" s="16"/>
      <c r="F24" s="16"/>
      <c r="G24" s="79"/>
    </row>
    <row r="25" spans="1:7" s="15" customFormat="1" ht="16.5">
      <c r="A25" s="78"/>
      <c r="B25" s="16"/>
      <c r="C25" s="16"/>
      <c r="D25" s="16"/>
      <c r="E25" s="16"/>
      <c r="F25" s="16"/>
      <c r="G25" s="79"/>
    </row>
    <row r="26" spans="1:7" s="15" customFormat="1" ht="16.5">
      <c r="A26" s="78"/>
      <c r="B26" s="16"/>
      <c r="C26" s="16"/>
      <c r="D26" s="16"/>
      <c r="E26" s="16"/>
      <c r="F26" s="16"/>
      <c r="G26" s="79"/>
    </row>
    <row r="27" spans="1:7" s="15" customFormat="1" ht="16.5">
      <c r="A27" s="78"/>
      <c r="B27" s="16"/>
      <c r="C27" s="16"/>
      <c r="D27" s="16"/>
      <c r="E27" s="16"/>
      <c r="F27" s="16"/>
      <c r="G27" s="79"/>
    </row>
    <row r="28" spans="1:7" s="15" customFormat="1" ht="16.5">
      <c r="A28" s="78"/>
      <c r="B28" s="16"/>
      <c r="C28" s="16"/>
      <c r="D28" s="16"/>
      <c r="E28" s="16"/>
      <c r="F28" s="16"/>
      <c r="G28" s="79"/>
    </row>
    <row r="29" spans="1:7" s="15" customFormat="1" ht="16.5">
      <c r="A29" s="78"/>
      <c r="B29" s="16"/>
      <c r="C29" s="16"/>
      <c r="D29" s="16"/>
      <c r="E29" s="16"/>
      <c r="F29" s="16"/>
      <c r="G29" s="79"/>
    </row>
    <row r="30" spans="1:7" s="15" customFormat="1" ht="16.5">
      <c r="A30" s="78"/>
      <c r="B30" s="16"/>
      <c r="C30" s="16"/>
      <c r="D30" s="16"/>
      <c r="E30" s="16"/>
      <c r="F30" s="16"/>
      <c r="G30" s="79"/>
    </row>
    <row r="31" spans="1:7" s="15" customFormat="1" ht="16.5">
      <c r="A31" s="78"/>
      <c r="B31" s="16"/>
      <c r="C31" s="16"/>
      <c r="D31" s="16"/>
      <c r="E31" s="16"/>
      <c r="F31" s="16"/>
      <c r="G31" s="79"/>
    </row>
    <row r="32" spans="1:7" s="15" customFormat="1" ht="16.5">
      <c r="A32" s="78"/>
      <c r="B32" s="16"/>
      <c r="C32" s="16"/>
      <c r="D32" s="16"/>
      <c r="E32" s="16"/>
      <c r="F32" s="16"/>
      <c r="G32" s="79"/>
    </row>
    <row r="33" spans="1:7" s="15" customFormat="1" ht="16.5">
      <c r="A33" s="78"/>
      <c r="B33" s="16"/>
      <c r="C33" s="16"/>
      <c r="D33" s="16"/>
      <c r="E33" s="16"/>
      <c r="F33" s="16"/>
      <c r="G33" s="79"/>
    </row>
    <row r="34" spans="1:7" s="15" customFormat="1" ht="16.5">
      <c r="A34" s="78"/>
      <c r="B34" s="16"/>
      <c r="C34" s="16"/>
      <c r="D34" s="16"/>
      <c r="E34" s="16"/>
      <c r="F34" s="16"/>
      <c r="G34" s="79"/>
    </row>
    <row r="35" spans="1:7" s="15" customFormat="1" ht="16.5">
      <c r="A35" s="78"/>
      <c r="B35" s="16"/>
      <c r="C35" s="16"/>
      <c r="D35" s="16"/>
      <c r="E35" s="16"/>
      <c r="F35" s="16"/>
      <c r="G35" s="79"/>
    </row>
    <row r="36" spans="1:7" s="15" customFormat="1" ht="16.5">
      <c r="A36" s="78"/>
      <c r="B36" s="16"/>
      <c r="C36" s="16"/>
      <c r="D36" s="16"/>
      <c r="E36" s="16"/>
      <c r="F36" s="16"/>
      <c r="G36" s="79"/>
    </row>
    <row r="37" spans="1:7" s="15" customFormat="1" ht="16.5">
      <c r="A37" s="78"/>
      <c r="B37" s="16"/>
      <c r="C37" s="16"/>
      <c r="D37" s="16"/>
      <c r="E37" s="16"/>
      <c r="F37" s="16"/>
      <c r="G37" s="79"/>
    </row>
    <row r="38" spans="1:7" s="15" customFormat="1" ht="16.5">
      <c r="A38" s="78"/>
      <c r="B38" s="16"/>
      <c r="C38" s="16"/>
      <c r="D38" s="16"/>
      <c r="E38" s="16"/>
      <c r="F38" s="16"/>
      <c r="G38" s="79"/>
    </row>
    <row r="39" spans="1:7" s="15" customFormat="1" ht="16.5">
      <c r="A39" s="78"/>
      <c r="B39" s="16"/>
      <c r="C39" s="16"/>
      <c r="D39" s="16"/>
      <c r="E39" s="16"/>
      <c r="F39" s="16"/>
      <c r="G39" s="79"/>
    </row>
    <row r="40" spans="1:7" s="15" customFormat="1" ht="16.5">
      <c r="A40" s="78"/>
      <c r="B40" s="16"/>
      <c r="C40" s="16"/>
      <c r="D40" s="16"/>
      <c r="E40" s="16"/>
      <c r="F40" s="16"/>
      <c r="G40" s="79"/>
    </row>
    <row r="41" spans="1:7" s="15" customFormat="1" ht="16.5">
      <c r="A41" s="78"/>
      <c r="B41" s="16"/>
      <c r="C41" s="16"/>
      <c r="D41" s="16"/>
      <c r="E41" s="16"/>
      <c r="F41" s="16"/>
      <c r="G41" s="79"/>
    </row>
    <row r="42" spans="1:7" s="15" customFormat="1" ht="16.5">
      <c r="A42" s="78"/>
      <c r="B42" s="16"/>
      <c r="C42" s="16"/>
      <c r="D42" s="16"/>
      <c r="E42" s="16"/>
      <c r="F42" s="16"/>
      <c r="G42" s="79"/>
    </row>
    <row r="43" spans="1:7" s="15" customFormat="1" ht="16.5">
      <c r="A43" s="78"/>
      <c r="B43" s="16"/>
      <c r="C43" s="16"/>
      <c r="D43" s="16"/>
      <c r="E43" s="16"/>
      <c r="F43" s="16"/>
      <c r="G43" s="79"/>
    </row>
    <row r="44" spans="1:7" s="15" customFormat="1" ht="16.5">
      <c r="A44" s="78"/>
      <c r="B44" s="16"/>
      <c r="C44" s="16"/>
      <c r="D44" s="16"/>
      <c r="E44" s="16"/>
      <c r="F44" s="16"/>
      <c r="G44" s="79"/>
    </row>
    <row r="45" spans="1:7" s="15" customFormat="1" ht="16.5">
      <c r="A45" s="78"/>
      <c r="B45" s="16"/>
      <c r="C45" s="16"/>
      <c r="D45" s="16"/>
      <c r="E45" s="16"/>
      <c r="F45" s="16"/>
      <c r="G45" s="79"/>
    </row>
    <row r="46" spans="1:7" s="15" customFormat="1" ht="16.5">
      <c r="A46" s="78"/>
      <c r="B46" s="16"/>
      <c r="C46" s="16"/>
      <c r="D46" s="16"/>
      <c r="E46" s="16"/>
      <c r="F46" s="16"/>
      <c r="G46" s="79"/>
    </row>
    <row r="47" spans="1:7" s="15" customFormat="1" ht="16.5">
      <c r="A47" s="78"/>
      <c r="B47" s="16"/>
      <c r="C47" s="16"/>
      <c r="D47" s="16"/>
      <c r="E47" s="16"/>
      <c r="F47" s="16"/>
      <c r="G47" s="79"/>
    </row>
    <row r="48" spans="1:7" s="15" customFormat="1" ht="16.5">
      <c r="A48" s="78"/>
      <c r="B48" s="16"/>
      <c r="C48" s="16"/>
      <c r="D48" s="16"/>
      <c r="E48" s="16"/>
      <c r="F48" s="16"/>
      <c r="G48" s="79"/>
    </row>
    <row r="49" spans="1:7" s="15" customFormat="1" ht="16.5">
      <c r="A49" s="78"/>
      <c r="B49" s="16"/>
      <c r="C49" s="16"/>
      <c r="D49" s="16"/>
      <c r="E49" s="16"/>
      <c r="F49" s="16"/>
      <c r="G49" s="79"/>
    </row>
    <row r="50" spans="1:7" s="15" customFormat="1" ht="16.5">
      <c r="A50" s="78"/>
      <c r="B50" s="16"/>
      <c r="C50" s="16"/>
      <c r="D50" s="16"/>
      <c r="E50" s="16"/>
      <c r="F50" s="16"/>
      <c r="G50" s="79"/>
    </row>
    <row r="51" spans="1:7" s="15" customFormat="1" ht="16.5">
      <c r="A51" s="78"/>
      <c r="B51" s="16"/>
      <c r="C51" s="16"/>
      <c r="D51" s="16"/>
      <c r="E51" s="16"/>
      <c r="F51" s="16"/>
      <c r="G51" s="79"/>
    </row>
    <row r="52" spans="1:7" s="15" customFormat="1" ht="16.5">
      <c r="A52" s="78"/>
      <c r="B52" s="16"/>
      <c r="C52" s="16"/>
      <c r="D52" s="16"/>
      <c r="E52" s="16"/>
      <c r="F52" s="16"/>
      <c r="G52" s="79"/>
    </row>
    <row r="53" spans="1:7" s="15" customFormat="1" ht="16.5">
      <c r="A53" s="78"/>
      <c r="B53" s="16"/>
      <c r="C53" s="16"/>
      <c r="D53" s="16"/>
      <c r="E53" s="16"/>
      <c r="F53" s="16"/>
      <c r="G53" s="79"/>
    </row>
    <row r="54" spans="1:7" s="15" customFormat="1" ht="16.5">
      <c r="A54" s="78"/>
      <c r="B54" s="16"/>
      <c r="C54" s="16"/>
      <c r="D54" s="16"/>
      <c r="E54" s="16"/>
      <c r="F54" s="16"/>
      <c r="G54" s="79"/>
    </row>
    <row r="55" spans="1:7" s="15" customFormat="1" ht="16.5">
      <c r="A55" s="78"/>
      <c r="B55" s="16"/>
      <c r="C55" s="16"/>
      <c r="D55" s="16"/>
      <c r="E55" s="16"/>
      <c r="F55" s="16"/>
      <c r="G55" s="79"/>
    </row>
    <row r="56" spans="1:7" s="15" customFormat="1" ht="16.5">
      <c r="A56" s="78"/>
      <c r="B56" s="16"/>
      <c r="C56" s="16"/>
      <c r="D56" s="16"/>
      <c r="E56" s="16"/>
      <c r="F56" s="16"/>
      <c r="G56" s="79"/>
    </row>
    <row r="57" spans="1:7" s="15" customFormat="1" ht="16.5">
      <c r="A57" s="78"/>
      <c r="B57" s="16"/>
      <c r="C57" s="16"/>
      <c r="D57" s="16"/>
      <c r="E57" s="16"/>
      <c r="F57" s="16"/>
      <c r="G57" s="79"/>
    </row>
    <row r="58" spans="1:7" s="15" customFormat="1" ht="16.5">
      <c r="A58" s="78"/>
      <c r="B58" s="16"/>
      <c r="C58" s="16"/>
      <c r="D58" s="16"/>
      <c r="E58" s="16"/>
      <c r="F58" s="16"/>
      <c r="G58" s="79"/>
    </row>
    <row r="59" spans="1:7" s="15" customFormat="1" ht="16.5">
      <c r="A59" s="78"/>
      <c r="B59" s="16"/>
      <c r="C59" s="16"/>
      <c r="D59" s="16"/>
      <c r="E59" s="16"/>
      <c r="F59" s="16"/>
      <c r="G59" s="79"/>
    </row>
    <row r="60" spans="1:7" s="15" customFormat="1" ht="16.5">
      <c r="A60" s="78"/>
      <c r="B60" s="16"/>
      <c r="C60" s="16"/>
      <c r="D60" s="16"/>
      <c r="E60" s="16"/>
      <c r="F60" s="16"/>
      <c r="G60" s="79"/>
    </row>
    <row r="61" spans="1:7" s="15" customFormat="1" ht="16.5">
      <c r="A61" s="78"/>
      <c r="B61" s="16"/>
      <c r="C61" s="16"/>
      <c r="D61" s="16"/>
      <c r="E61" s="16"/>
      <c r="F61" s="16"/>
      <c r="G61" s="79"/>
    </row>
    <row r="62" spans="1:7" s="15" customFormat="1" ht="16.5">
      <c r="A62" s="78"/>
      <c r="B62" s="16"/>
      <c r="C62" s="16"/>
      <c r="D62" s="16"/>
      <c r="E62" s="16"/>
      <c r="F62" s="16"/>
      <c r="G62" s="79"/>
    </row>
    <row r="63" spans="1:7" s="15" customFormat="1" ht="16.5">
      <c r="A63" s="78"/>
      <c r="B63" s="16"/>
      <c r="C63" s="16"/>
      <c r="D63" s="16"/>
      <c r="E63" s="16"/>
      <c r="F63" s="16"/>
      <c r="G63" s="79"/>
    </row>
    <row r="64" spans="1:7" s="15" customFormat="1" ht="16.5">
      <c r="A64" s="78"/>
      <c r="B64" s="16"/>
      <c r="C64" s="16"/>
      <c r="D64" s="16"/>
      <c r="E64" s="16"/>
      <c r="F64" s="16"/>
      <c r="G64" s="79"/>
    </row>
    <row r="65" spans="1:7" s="15" customFormat="1" ht="16.5">
      <c r="A65" s="78"/>
      <c r="B65" s="16"/>
      <c r="C65" s="16"/>
      <c r="D65" s="16"/>
      <c r="E65" s="16"/>
      <c r="F65" s="16"/>
      <c r="G65" s="79"/>
    </row>
    <row r="66" spans="1:7" ht="17.25" thickBot="1">
      <c r="A66" s="17"/>
      <c r="B66" s="18"/>
      <c r="C66" s="18"/>
      <c r="D66" s="18"/>
      <c r="E66" s="18"/>
      <c r="F66" s="18"/>
      <c r="G66" s="19"/>
    </row>
    <row r="67"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workbookViewId="0">
      <pane ySplit="2" topLeftCell="A3" activePane="bottomLeft" state="frozen"/>
      <selection pane="bottomLeft" activeCell="A3" sqref="A3"/>
    </sheetView>
  </sheetViews>
  <sheetFormatPr defaultColWidth="13" defaultRowHeight="15.75"/>
  <cols>
    <col min="1" max="1" width="21.75" style="20" bestFit="1" customWidth="1"/>
    <col min="2" max="2" width="5.875" style="20" bestFit="1" customWidth="1"/>
    <col min="3" max="3" width="7.625" style="21" hidden="1" customWidth="1"/>
    <col min="4" max="4" width="5.875" style="21" hidden="1" customWidth="1"/>
    <col min="5" max="5" width="9.25" style="21" bestFit="1" customWidth="1"/>
    <col min="6" max="6" width="6.75" style="21" bestFit="1" customWidth="1"/>
    <col min="7" max="7" width="6" style="43" bestFit="1" customWidth="1"/>
    <col min="8" max="8" width="5.25" style="43" bestFit="1" customWidth="1"/>
    <col min="9" max="9" width="6.875" style="43" bestFit="1" customWidth="1"/>
    <col min="10" max="10" width="14" style="20" bestFit="1" customWidth="1"/>
    <col min="11" max="16384" width="13" style="1"/>
  </cols>
  <sheetData>
    <row r="1" spans="1:10" ht="24" thickBot="1">
      <c r="A1" s="32" t="s">
        <v>12</v>
      </c>
      <c r="B1" s="22"/>
      <c r="C1" s="22"/>
      <c r="D1" s="22"/>
      <c r="E1" s="22"/>
      <c r="F1" s="22"/>
      <c r="G1" s="42"/>
      <c r="H1" s="42"/>
      <c r="I1" s="42"/>
      <c r="J1" s="22"/>
    </row>
    <row r="2" spans="1:10" s="195" customFormat="1" ht="33.75" thickBot="1">
      <c r="A2" s="188" t="s">
        <v>105</v>
      </c>
      <c r="B2" s="189" t="s">
        <v>32</v>
      </c>
      <c r="C2" s="189" t="s">
        <v>39</v>
      </c>
      <c r="D2" s="189" t="s">
        <v>31</v>
      </c>
      <c r="E2" s="190" t="s">
        <v>64</v>
      </c>
      <c r="F2" s="190" t="s">
        <v>40</v>
      </c>
      <c r="G2" s="191" t="s">
        <v>71</v>
      </c>
      <c r="H2" s="192" t="s">
        <v>104</v>
      </c>
      <c r="I2" s="193" t="s">
        <v>88</v>
      </c>
      <c r="J2" s="194" t="s">
        <v>86</v>
      </c>
    </row>
    <row r="3" spans="1:10" s="15" customFormat="1" ht="16.5">
      <c r="A3" s="162" t="s">
        <v>74</v>
      </c>
      <c r="B3" s="163">
        <v>1</v>
      </c>
      <c r="C3" s="164" t="s">
        <v>34</v>
      </c>
      <c r="D3" s="164" t="str">
        <f>IF(C3="Str",'Personal File'!$C$7,IF(C3="Dex",'Personal File'!$C$8,IF(C3="Con",'Personal File'!$C$9,IF(C3="Int",'Personal File'!$C$10,IF(C3="Wis",'Personal File'!$C$11,IF(C3="Cha",'Personal File'!$C$12))))))</f>
        <v>+1</v>
      </c>
      <c r="E3" s="165" t="str">
        <f t="shared" ref="E3:E5" si="0">CONCATENATE(C3," (",D3,")")</f>
        <v>Con (+1)</v>
      </c>
      <c r="F3" s="83">
        <v>0</v>
      </c>
      <c r="G3" s="166">
        <f t="shared" ref="G3:G42" si="1">B3+D3+F3</f>
        <v>2</v>
      </c>
      <c r="H3" s="167">
        <f t="shared" ref="H3:H5" ca="1" si="2">RANDBETWEEN(1,20)</f>
        <v>13</v>
      </c>
      <c r="I3" s="166">
        <f ca="1">SUM(G3:H3)</f>
        <v>15</v>
      </c>
      <c r="J3" s="239"/>
    </row>
    <row r="4" spans="1:10" s="15" customFormat="1" ht="16.5">
      <c r="A4" s="168" t="s">
        <v>75</v>
      </c>
      <c r="B4" s="163">
        <v>4</v>
      </c>
      <c r="C4" s="164" t="s">
        <v>37</v>
      </c>
      <c r="D4" s="164" t="str">
        <f>IF(C4="Str",'Personal File'!$C$7,IF(C4="Dex",'Personal File'!$C$8,IF(C4="Con",'Personal File'!$C$9,IF(C4="Int",'Personal File'!$C$10,IF(C4="Wis",'Personal File'!$C$11,IF(C4="Cha",'Personal File'!$C$12))))))</f>
        <v>+3</v>
      </c>
      <c r="E4" s="99" t="str">
        <f t="shared" si="0"/>
        <v>Dex (+3)</v>
      </c>
      <c r="F4" s="83">
        <v>0</v>
      </c>
      <c r="G4" s="166">
        <f t="shared" si="1"/>
        <v>7</v>
      </c>
      <c r="H4" s="167">
        <f t="shared" ca="1" si="2"/>
        <v>3</v>
      </c>
      <c r="I4" s="166">
        <f ca="1">SUM(G4:H4)</f>
        <v>10</v>
      </c>
      <c r="J4" s="239"/>
    </row>
    <row r="5" spans="1:10" s="15" customFormat="1" ht="16.5">
      <c r="A5" s="169" t="s">
        <v>76</v>
      </c>
      <c r="B5" s="170">
        <v>1</v>
      </c>
      <c r="C5" s="171" t="s">
        <v>36</v>
      </c>
      <c r="D5" s="171" t="str">
        <f>IF(C5="Str",'Personal File'!$C$7,IF(C5="Dex",'Personal File'!$C$8,IF(C5="Con",'Personal File'!$C$9,IF(C5="Int",'Personal File'!$C$10,IF(C5="Wis",'Personal File'!$C$11,IF(C5="Cha",'Personal File'!$C$12))))))</f>
        <v>+2</v>
      </c>
      <c r="E5" s="172" t="str">
        <f t="shared" si="0"/>
        <v>Wis (+2)</v>
      </c>
      <c r="F5" s="149">
        <v>0</v>
      </c>
      <c r="G5" s="173">
        <f t="shared" si="1"/>
        <v>3</v>
      </c>
      <c r="H5" s="174">
        <f t="shared" ca="1" si="2"/>
        <v>20</v>
      </c>
      <c r="I5" s="173">
        <f ca="1">SUM(G5:H5)</f>
        <v>23</v>
      </c>
      <c r="J5" s="240"/>
    </row>
    <row r="6" spans="1:10" s="36" customFormat="1" ht="16.5">
      <c r="A6" s="84" t="s">
        <v>41</v>
      </c>
      <c r="B6" s="68">
        <v>0</v>
      </c>
      <c r="C6" s="85" t="s">
        <v>35</v>
      </c>
      <c r="D6" s="86" t="str">
        <f>IF(C6="Str",'Personal File'!$C$7,IF(C6="Dex",'Personal File'!$C$8,IF(C6="Con",'Personal File'!$C$9,IF(C6="Int",'Personal File'!$C$10,IF(C6="Wis",'Personal File'!$C$11,IF(C6="Cha",'Personal File'!$C$12))))))</f>
        <v>+0</v>
      </c>
      <c r="E6" s="140" t="str">
        <f t="shared" ref="E6:E42" si="3">CONCATENATE(C6," (",D6,")")</f>
        <v>Int (+0)</v>
      </c>
      <c r="F6" s="100" t="s">
        <v>65</v>
      </c>
      <c r="G6" s="69">
        <f t="shared" si="1"/>
        <v>0</v>
      </c>
      <c r="H6" s="167">
        <f ca="1">RANDBETWEEN(1,20)</f>
        <v>6</v>
      </c>
      <c r="I6" s="69">
        <f t="shared" ref="I6:I42" ca="1" si="4">SUM(G6:H6)</f>
        <v>6</v>
      </c>
      <c r="J6" s="70"/>
    </row>
    <row r="7" spans="1:10" s="40" customFormat="1" ht="16.5">
      <c r="A7" s="300" t="s">
        <v>42</v>
      </c>
      <c r="B7" s="118">
        <v>7</v>
      </c>
      <c r="C7" s="301" t="s">
        <v>37</v>
      </c>
      <c r="D7" s="302" t="str">
        <f>IF(C7="Str",'Personal File'!$C$7,IF(C7="Dex",'Personal File'!$C$8,IF(C7="Con",'Personal File'!$C$9,IF(C7="Int",'Personal File'!$C$10,IF(C7="Wis",'Personal File'!$C$11,IF(C7="Cha",'Personal File'!$C$12))))))</f>
        <v>+3</v>
      </c>
      <c r="E7" s="303" t="str">
        <f t="shared" si="3"/>
        <v>Dex (+3)</v>
      </c>
      <c r="F7" s="119" t="s">
        <v>187</v>
      </c>
      <c r="G7" s="119">
        <f t="shared" si="1"/>
        <v>12</v>
      </c>
      <c r="H7" s="167">
        <f ca="1">RANDBETWEEN(1,20)</f>
        <v>15</v>
      </c>
      <c r="I7" s="119">
        <f t="shared" ca="1" si="4"/>
        <v>27</v>
      </c>
      <c r="J7" s="120"/>
    </row>
    <row r="8" spans="1:10" s="38" customFormat="1" ht="16.5">
      <c r="A8" s="71" t="s">
        <v>43</v>
      </c>
      <c r="B8" s="68">
        <v>0</v>
      </c>
      <c r="C8" s="72" t="s">
        <v>33</v>
      </c>
      <c r="D8" s="73" t="str">
        <f>IF(C8="Str",'Personal File'!$C$7,IF(C8="Dex",'Personal File'!$C$8,IF(C8="Con",'Personal File'!$C$9,IF(C8="Int",'Personal File'!$C$10,IF(C8="Wis",'Personal File'!$C$11,IF(C8="Cha",'Personal File'!$C$12))))))</f>
        <v>+0</v>
      </c>
      <c r="E8" s="74" t="str">
        <f t="shared" si="3"/>
        <v>Cha (+0)</v>
      </c>
      <c r="F8" s="69" t="s">
        <v>65</v>
      </c>
      <c r="G8" s="69">
        <f t="shared" si="1"/>
        <v>0</v>
      </c>
      <c r="H8" s="167">
        <f t="shared" ref="H8:H42" ca="1" si="5">RANDBETWEEN(1,20)</f>
        <v>13</v>
      </c>
      <c r="I8" s="69">
        <f t="shared" ca="1" si="4"/>
        <v>13</v>
      </c>
      <c r="J8" s="70"/>
    </row>
    <row r="9" spans="1:10" s="37" customFormat="1" ht="16.5">
      <c r="A9" s="304" t="s">
        <v>44</v>
      </c>
      <c r="B9" s="118">
        <v>3</v>
      </c>
      <c r="C9" s="305" t="s">
        <v>38</v>
      </c>
      <c r="D9" s="306" t="str">
        <f>IF(C9="Str",'Personal File'!$C$7,IF(C9="Dex",'Personal File'!$C$8,IF(C9="Con",'Personal File'!$C$9,IF(C9="Int",'Personal File'!$C$10,IF(C9="Wis",'Personal File'!$C$11,IF(C9="Cha",'Personal File'!$C$12))))))</f>
        <v>+0</v>
      </c>
      <c r="E9" s="307" t="str">
        <f t="shared" si="3"/>
        <v>Str (+0)</v>
      </c>
      <c r="F9" s="119" t="s">
        <v>65</v>
      </c>
      <c r="G9" s="119">
        <f t="shared" si="1"/>
        <v>3</v>
      </c>
      <c r="H9" s="167">
        <f t="shared" ca="1" si="5"/>
        <v>9</v>
      </c>
      <c r="I9" s="119">
        <f t="shared" ca="1" si="4"/>
        <v>12</v>
      </c>
      <c r="J9" s="120"/>
    </row>
    <row r="10" spans="1:10" s="37" customFormat="1" ht="16.5">
      <c r="A10" s="312" t="s">
        <v>18</v>
      </c>
      <c r="B10" s="68">
        <v>3</v>
      </c>
      <c r="C10" s="313" t="s">
        <v>34</v>
      </c>
      <c r="D10" s="314" t="str">
        <f>IF(C10="Str",'Personal File'!$C$7,IF(C10="Dex",'Personal File'!$C$8,IF(C10="Con",'Personal File'!$C$9,IF(C10="Int",'Personal File'!$C$10,IF(C10="Wis",'Personal File'!$C$11,IF(C10="Cha",'Personal File'!$C$12))))))</f>
        <v>+1</v>
      </c>
      <c r="E10" s="315" t="str">
        <f t="shared" si="3"/>
        <v>Con (+1)</v>
      </c>
      <c r="F10" s="69" t="s">
        <v>65</v>
      </c>
      <c r="G10" s="69">
        <f t="shared" si="1"/>
        <v>4</v>
      </c>
      <c r="H10" s="167">
        <f t="shared" ca="1" si="5"/>
        <v>12</v>
      </c>
      <c r="I10" s="69">
        <f t="shared" ca="1" si="4"/>
        <v>16</v>
      </c>
      <c r="J10" s="70"/>
    </row>
    <row r="11" spans="1:10" s="36" customFormat="1" ht="16.5">
      <c r="A11" s="84" t="s">
        <v>94</v>
      </c>
      <c r="B11" s="68">
        <v>0</v>
      </c>
      <c r="C11" s="85" t="s">
        <v>35</v>
      </c>
      <c r="D11" s="86" t="str">
        <f>IF(C11="Str",'Personal File'!$C$7,IF(C11="Dex",'Personal File'!$C$8,IF(C11="Con",'Personal File'!$C$9,IF(C11="Int",'Personal File'!$C$10,IF(C11="Wis",'Personal File'!$C$11,IF(C11="Cha",'Personal File'!$C$12))))))</f>
        <v>+0</v>
      </c>
      <c r="E11" s="140" t="str">
        <f t="shared" si="3"/>
        <v>Int (+0)</v>
      </c>
      <c r="F11" s="69" t="s">
        <v>65</v>
      </c>
      <c r="G11" s="69">
        <f t="shared" si="1"/>
        <v>0</v>
      </c>
      <c r="H11" s="167">
        <f t="shared" ca="1" si="5"/>
        <v>5</v>
      </c>
      <c r="I11" s="69">
        <f t="shared" ca="1" si="4"/>
        <v>5</v>
      </c>
      <c r="J11" s="70"/>
    </row>
    <row r="12" spans="1:10" s="39" customFormat="1" ht="16.5">
      <c r="A12" s="45" t="s">
        <v>45</v>
      </c>
      <c r="B12" s="46">
        <v>0</v>
      </c>
      <c r="C12" s="47" t="s">
        <v>35</v>
      </c>
      <c r="D12" s="48" t="str">
        <f>IF(C12="Str",'Personal File'!$C$7,IF(C12="Dex",'Personal File'!$C$8,IF(C12="Con",'Personal File'!$C$9,IF(C12="Int",'Personal File'!$C$10,IF(C12="Wis",'Personal File'!$C$11,IF(C12="Cha",'Personal File'!$C$12))))))</f>
        <v>+0</v>
      </c>
      <c r="E12" s="142" t="str">
        <f t="shared" si="3"/>
        <v>Int (+0)</v>
      </c>
      <c r="F12" s="49" t="s">
        <v>65</v>
      </c>
      <c r="G12" s="49">
        <f t="shared" si="1"/>
        <v>0</v>
      </c>
      <c r="H12" s="167">
        <f t="shared" ca="1" si="5"/>
        <v>8</v>
      </c>
      <c r="I12" s="49">
        <f t="shared" ref="I12" ca="1" si="6">SUM(G12:H12)</f>
        <v>8</v>
      </c>
      <c r="J12" s="50"/>
    </row>
    <row r="13" spans="1:10" s="40" customFormat="1" ht="16.5">
      <c r="A13" s="71" t="s">
        <v>46</v>
      </c>
      <c r="B13" s="68">
        <v>0</v>
      </c>
      <c r="C13" s="72" t="s">
        <v>33</v>
      </c>
      <c r="D13" s="73" t="str">
        <f>IF(C13="Str",'Personal File'!$C$7,IF(C13="Dex",'Personal File'!$C$8,IF(C13="Con",'Personal File'!$C$9,IF(C13="Int",'Personal File'!$C$10,IF(C13="Wis",'Personal File'!$C$11,IF(C13="Cha",'Personal File'!$C$12))))))</f>
        <v>+0</v>
      </c>
      <c r="E13" s="74" t="str">
        <f t="shared" si="3"/>
        <v>Cha (+0)</v>
      </c>
      <c r="F13" s="69" t="s">
        <v>65</v>
      </c>
      <c r="G13" s="69">
        <f t="shared" si="1"/>
        <v>0</v>
      </c>
      <c r="H13" s="167">
        <f t="shared" ca="1" si="5"/>
        <v>3</v>
      </c>
      <c r="I13" s="69">
        <f t="shared" ca="1" si="4"/>
        <v>3</v>
      </c>
      <c r="J13" s="160"/>
    </row>
    <row r="14" spans="1:10" s="40" customFormat="1" ht="16.5">
      <c r="A14" s="308" t="s">
        <v>47</v>
      </c>
      <c r="B14" s="118">
        <v>6</v>
      </c>
      <c r="C14" s="309" t="s">
        <v>35</v>
      </c>
      <c r="D14" s="310" t="str">
        <f>IF(C14="Str",'Personal File'!$C$7,IF(C14="Dex",'Personal File'!$C$8,IF(C14="Con",'Personal File'!$C$9,IF(C14="Int",'Personal File'!$C$10,IF(C14="Wis",'Personal File'!$C$11,IF(C14="Cha",'Personal File'!$C$12))))))</f>
        <v>+0</v>
      </c>
      <c r="E14" s="311" t="str">
        <f t="shared" si="3"/>
        <v>Int (+0)</v>
      </c>
      <c r="F14" s="119" t="s">
        <v>65</v>
      </c>
      <c r="G14" s="119">
        <f t="shared" si="1"/>
        <v>6</v>
      </c>
      <c r="H14" s="167">
        <f t="shared" ca="1" si="5"/>
        <v>4</v>
      </c>
      <c r="I14" s="119">
        <f t="shared" ref="I14" ca="1" si="7">SUM(G14:H14)</f>
        <v>10</v>
      </c>
      <c r="J14" s="120"/>
    </row>
    <row r="15" spans="1:10" s="40" customFormat="1" ht="16.5">
      <c r="A15" s="71" t="s">
        <v>48</v>
      </c>
      <c r="B15" s="68">
        <v>0</v>
      </c>
      <c r="C15" s="72" t="s">
        <v>33</v>
      </c>
      <c r="D15" s="73" t="str">
        <f>IF(C15="Str",'Personal File'!$C$7,IF(C15="Dex",'Personal File'!$C$8,IF(C15="Con",'Personal File'!$C$9,IF(C15="Int",'Personal File'!$C$10,IF(C15="Wis",'Personal File'!$C$11,IF(C15="Cha",'Personal File'!$C$12))))))</f>
        <v>+0</v>
      </c>
      <c r="E15" s="74" t="str">
        <f t="shared" si="3"/>
        <v>Cha (+0)</v>
      </c>
      <c r="F15" s="69" t="s">
        <v>65</v>
      </c>
      <c r="G15" s="69">
        <f t="shared" si="1"/>
        <v>0</v>
      </c>
      <c r="H15" s="167">
        <f t="shared" ca="1" si="5"/>
        <v>20</v>
      </c>
      <c r="I15" s="69">
        <f t="shared" ca="1" si="4"/>
        <v>20</v>
      </c>
      <c r="J15" s="70"/>
    </row>
    <row r="16" spans="1:10" s="40" customFormat="1" ht="16.5">
      <c r="A16" s="300" t="s">
        <v>49</v>
      </c>
      <c r="B16" s="118">
        <v>5</v>
      </c>
      <c r="C16" s="301" t="s">
        <v>37</v>
      </c>
      <c r="D16" s="302" t="str">
        <f>IF(C16="Str",'Personal File'!$C$7,IF(C16="Dex",'Personal File'!$C$8,IF(C16="Con",'Personal File'!$C$9,IF(C16="Int",'Personal File'!$C$10,IF(C16="Wis",'Personal File'!$C$11,IF(C16="Cha",'Personal File'!$C$12))))))</f>
        <v>+3</v>
      </c>
      <c r="E16" s="303" t="str">
        <f t="shared" si="3"/>
        <v>Dex (+3)</v>
      </c>
      <c r="F16" s="119" t="s">
        <v>65</v>
      </c>
      <c r="G16" s="119">
        <f t="shared" si="1"/>
        <v>8</v>
      </c>
      <c r="H16" s="167">
        <f t="shared" ca="1" si="5"/>
        <v>6</v>
      </c>
      <c r="I16" s="119">
        <f t="shared" ca="1" si="4"/>
        <v>14</v>
      </c>
      <c r="J16" s="120"/>
    </row>
    <row r="17" spans="1:10" s="40" customFormat="1" ht="16.5">
      <c r="A17" s="54" t="s">
        <v>50</v>
      </c>
      <c r="B17" s="55">
        <v>0</v>
      </c>
      <c r="C17" s="56" t="s">
        <v>35</v>
      </c>
      <c r="D17" s="57" t="str">
        <f>IF(C17="Str",'Personal File'!$C$7,IF(C17="Dex",'Personal File'!$C$8,IF(C17="Con",'Personal File'!$C$9,IF(C17="Int",'Personal File'!$C$10,IF(C17="Wis",'Personal File'!$C$11,IF(C17="Cha",'Personal File'!$C$12))))))</f>
        <v>+0</v>
      </c>
      <c r="E17" s="143" t="str">
        <f t="shared" si="3"/>
        <v>Int (+0)</v>
      </c>
      <c r="F17" s="58" t="s">
        <v>65</v>
      </c>
      <c r="G17" s="58">
        <f t="shared" si="1"/>
        <v>0</v>
      </c>
      <c r="H17" s="167">
        <f t="shared" ca="1" si="5"/>
        <v>12</v>
      </c>
      <c r="I17" s="58">
        <f t="shared" ca="1" si="4"/>
        <v>12</v>
      </c>
      <c r="J17" s="59"/>
    </row>
    <row r="18" spans="1:10" s="40" customFormat="1" ht="16.5">
      <c r="A18" s="71" t="s">
        <v>51</v>
      </c>
      <c r="B18" s="68">
        <v>0</v>
      </c>
      <c r="C18" s="72" t="s">
        <v>33</v>
      </c>
      <c r="D18" s="73" t="str">
        <f>IF(C18="Str",'Personal File'!$C$7,IF(C18="Dex",'Personal File'!$C$8,IF(C18="Con",'Personal File'!$C$9,IF(C18="Int",'Personal File'!$C$10,IF(C18="Wis",'Personal File'!$C$11,IF(C18="Cha",'Personal File'!$C$12))))))</f>
        <v>+0</v>
      </c>
      <c r="E18" s="74" t="str">
        <f t="shared" si="3"/>
        <v>Cha (+0)</v>
      </c>
      <c r="F18" s="69" t="s">
        <v>65</v>
      </c>
      <c r="G18" s="69">
        <f t="shared" si="1"/>
        <v>0</v>
      </c>
      <c r="H18" s="167">
        <f t="shared" ca="1" si="5"/>
        <v>1</v>
      </c>
      <c r="I18" s="69">
        <f t="shared" ca="1" si="4"/>
        <v>1</v>
      </c>
      <c r="J18" s="70"/>
    </row>
    <row r="19" spans="1:10" s="40" customFormat="1" ht="16.5">
      <c r="A19" s="71" t="s">
        <v>20</v>
      </c>
      <c r="B19" s="68">
        <v>0</v>
      </c>
      <c r="C19" s="72" t="s">
        <v>33</v>
      </c>
      <c r="D19" s="73" t="str">
        <f>IF(C19="Str",'Personal File'!$C$7,IF(C19="Dex",'Personal File'!$C$8,IF(C19="Con",'Personal File'!$C$9,IF(C19="Int",'Personal File'!$C$10,IF(C19="Wis",'Personal File'!$C$11,IF(C19="Cha",'Personal File'!$C$12))))))</f>
        <v>+0</v>
      </c>
      <c r="E19" s="74" t="str">
        <f t="shared" si="3"/>
        <v>Cha (+0)</v>
      </c>
      <c r="F19" s="69" t="s">
        <v>65</v>
      </c>
      <c r="G19" s="69">
        <f t="shared" si="1"/>
        <v>0</v>
      </c>
      <c r="H19" s="167">
        <f t="shared" ca="1" si="5"/>
        <v>15</v>
      </c>
      <c r="I19" s="69">
        <f t="shared" ca="1" si="4"/>
        <v>15</v>
      </c>
      <c r="J19" s="70"/>
    </row>
    <row r="20" spans="1:10" s="40" customFormat="1" ht="16.5">
      <c r="A20" s="101" t="s">
        <v>52</v>
      </c>
      <c r="B20" s="68">
        <v>0</v>
      </c>
      <c r="C20" s="102" t="s">
        <v>36</v>
      </c>
      <c r="D20" s="103" t="str">
        <f>IF(C20="Str",'Personal File'!$C$7,IF(C20="Dex",'Personal File'!$C$8,IF(C20="Con",'Personal File'!$C$9,IF(C20="Int",'Personal File'!$C$10,IF(C20="Wis",'Personal File'!$C$11,IF(C20="Cha",'Personal File'!$C$12))))))</f>
        <v>+2</v>
      </c>
      <c r="E20" s="121" t="str">
        <f t="shared" si="3"/>
        <v>Wis (+2)</v>
      </c>
      <c r="F20" s="69" t="s">
        <v>65</v>
      </c>
      <c r="G20" s="69">
        <f t="shared" si="1"/>
        <v>2</v>
      </c>
      <c r="H20" s="167">
        <f t="shared" ca="1" si="5"/>
        <v>20</v>
      </c>
      <c r="I20" s="69">
        <f t="shared" ca="1" si="4"/>
        <v>22</v>
      </c>
      <c r="J20" s="70"/>
    </row>
    <row r="21" spans="1:10" s="40" customFormat="1" ht="16.5">
      <c r="A21" s="300" t="s">
        <v>53</v>
      </c>
      <c r="B21" s="118">
        <v>7</v>
      </c>
      <c r="C21" s="301" t="s">
        <v>37</v>
      </c>
      <c r="D21" s="302" t="str">
        <f>IF(C21="Str",'Personal File'!$C$7,IF(C21="Dex",'Personal File'!$C$8,IF(C21="Con",'Personal File'!$C$9,IF(C21="Int",'Personal File'!$C$10,IF(C21="Wis",'Personal File'!$C$11,IF(C21="Cha",'Personal File'!$C$12))))))</f>
        <v>+3</v>
      </c>
      <c r="E21" s="303" t="str">
        <f t="shared" si="3"/>
        <v>Dex (+3)</v>
      </c>
      <c r="F21" s="119" t="s">
        <v>65</v>
      </c>
      <c r="G21" s="119">
        <f t="shared" si="1"/>
        <v>10</v>
      </c>
      <c r="H21" s="167">
        <f t="shared" ca="1" si="5"/>
        <v>16</v>
      </c>
      <c r="I21" s="119">
        <f t="shared" ca="1" si="4"/>
        <v>26</v>
      </c>
      <c r="J21" s="120"/>
    </row>
    <row r="22" spans="1:10" s="40" customFormat="1" ht="16.5">
      <c r="A22" s="60" t="s">
        <v>54</v>
      </c>
      <c r="B22" s="55">
        <v>0</v>
      </c>
      <c r="C22" s="61" t="s">
        <v>33</v>
      </c>
      <c r="D22" s="62" t="str">
        <f>IF(C22="Str",'Personal File'!$C$7,IF(C22="Dex",'Personal File'!$C$8,IF(C22="Con",'Personal File'!$C$9,IF(C22="Int",'Personal File'!$C$10,IF(C22="Wis",'Personal File'!$C$11,IF(C22="Cha",'Personal File'!$C$12))))))</f>
        <v>+0</v>
      </c>
      <c r="E22" s="144" t="str">
        <f t="shared" si="3"/>
        <v>Cha (+0)</v>
      </c>
      <c r="F22" s="58" t="s">
        <v>65</v>
      </c>
      <c r="G22" s="58">
        <f t="shared" si="1"/>
        <v>0</v>
      </c>
      <c r="H22" s="167">
        <f t="shared" ca="1" si="5"/>
        <v>5</v>
      </c>
      <c r="I22" s="58">
        <f t="shared" ca="1" si="4"/>
        <v>5</v>
      </c>
      <c r="J22" s="59"/>
    </row>
    <row r="23" spans="1:10" s="40" customFormat="1" ht="16.5">
      <c r="A23" s="304" t="s">
        <v>55</v>
      </c>
      <c r="B23" s="118">
        <v>4</v>
      </c>
      <c r="C23" s="305" t="s">
        <v>38</v>
      </c>
      <c r="D23" s="306" t="str">
        <f>IF(C23="Str",'Personal File'!$C$7,IF(C23="Dex",'Personal File'!$C$8,IF(C23="Con",'Personal File'!$C$9,IF(C23="Int",'Personal File'!$C$10,IF(C23="Wis",'Personal File'!$C$11,IF(C23="Cha",'Personal File'!$C$12))))))</f>
        <v>+0</v>
      </c>
      <c r="E23" s="307" t="str">
        <f t="shared" si="3"/>
        <v>Str (+0)</v>
      </c>
      <c r="F23" s="119" t="s">
        <v>188</v>
      </c>
      <c r="G23" s="119">
        <f t="shared" si="1"/>
        <v>10</v>
      </c>
      <c r="H23" s="167">
        <f t="shared" ca="1" si="5"/>
        <v>11</v>
      </c>
      <c r="I23" s="119">
        <f t="shared" ca="1" si="4"/>
        <v>21</v>
      </c>
      <c r="J23" s="120" t="s">
        <v>189</v>
      </c>
    </row>
    <row r="24" spans="1:10" s="40" customFormat="1" ht="16.5">
      <c r="A24" s="134" t="s">
        <v>112</v>
      </c>
      <c r="B24" s="135">
        <v>0</v>
      </c>
      <c r="C24" s="136" t="s">
        <v>35</v>
      </c>
      <c r="D24" s="137" t="str">
        <f>IF(C24="Str",'Personal File'!$C$7,IF(C24="Dex",'Personal File'!$C$8,IF(C24="Con",'Personal File'!$C$9,IF(C24="Int",'Personal File'!$C$10,IF(C24="Wis",'Personal File'!$C$11,IF(C24="Cha",'Personal File'!$C$12))))))</f>
        <v>+0</v>
      </c>
      <c r="E24" s="146" t="str">
        <f>CONCATENATE(C24," (",D24,")")</f>
        <v>Int (+0)</v>
      </c>
      <c r="F24" s="138" t="s">
        <v>65</v>
      </c>
      <c r="G24" s="138">
        <f t="shared" si="1"/>
        <v>0</v>
      </c>
      <c r="H24" s="167">
        <f t="shared" ca="1" si="5"/>
        <v>2</v>
      </c>
      <c r="I24" s="138">
        <f t="shared" ca="1" si="4"/>
        <v>2</v>
      </c>
      <c r="J24" s="234"/>
    </row>
    <row r="25" spans="1:10" s="40" customFormat="1" ht="16.5">
      <c r="A25" s="134" t="s">
        <v>111</v>
      </c>
      <c r="B25" s="135">
        <v>0</v>
      </c>
      <c r="C25" s="136" t="s">
        <v>35</v>
      </c>
      <c r="D25" s="137" t="str">
        <f>IF(C25="Str",'Personal File'!$C$7,IF(C25="Dex",'Personal File'!$C$8,IF(C25="Con",'Personal File'!$C$9,IF(C25="Int",'Personal File'!$C$10,IF(C25="Wis",'Personal File'!$C$11,IF(C25="Cha",'Personal File'!$C$12))))))</f>
        <v>+0</v>
      </c>
      <c r="E25" s="146" t="str">
        <f>CONCATENATE(C25," (",D25,")")</f>
        <v>Int (+0)</v>
      </c>
      <c r="F25" s="138" t="s">
        <v>65</v>
      </c>
      <c r="G25" s="138">
        <f t="shared" si="1"/>
        <v>0</v>
      </c>
      <c r="H25" s="167">
        <f t="shared" ca="1" si="5"/>
        <v>20</v>
      </c>
      <c r="I25" s="138">
        <f t="shared" ref="I25" ca="1" si="8">SUM(G25:H25)</f>
        <v>20</v>
      </c>
      <c r="J25" s="234"/>
    </row>
    <row r="26" spans="1:10" s="40" customFormat="1" ht="16.5">
      <c r="A26" s="101" t="s">
        <v>56</v>
      </c>
      <c r="B26" s="68">
        <v>0</v>
      </c>
      <c r="C26" s="102" t="s">
        <v>36</v>
      </c>
      <c r="D26" s="103" t="str">
        <f>IF(C26="Str",'Personal File'!$C$7,IF(C26="Dex",'Personal File'!$C$8,IF(C26="Con",'Personal File'!$C$9,IF(C26="Int",'Personal File'!$C$10,IF(C26="Wis",'Personal File'!$C$11,IF(C26="Cha",'Personal File'!$C$12))))))</f>
        <v>+2</v>
      </c>
      <c r="E26" s="121" t="str">
        <f t="shared" si="3"/>
        <v>Wis (+2)</v>
      </c>
      <c r="F26" s="69" t="s">
        <v>65</v>
      </c>
      <c r="G26" s="69">
        <f t="shared" si="1"/>
        <v>2</v>
      </c>
      <c r="H26" s="167">
        <f t="shared" ca="1" si="5"/>
        <v>1</v>
      </c>
      <c r="I26" s="69">
        <f t="shared" ca="1" si="4"/>
        <v>3</v>
      </c>
      <c r="J26" s="70"/>
    </row>
    <row r="27" spans="1:10" s="40" customFormat="1" ht="16.5">
      <c r="A27" s="300" t="s">
        <v>21</v>
      </c>
      <c r="B27" s="118">
        <v>7</v>
      </c>
      <c r="C27" s="301" t="s">
        <v>37</v>
      </c>
      <c r="D27" s="302" t="str">
        <f>IF(C27="Str",'Personal File'!$C$7,IF(C27="Dex",'Personal File'!$C$8,IF(C27="Con",'Personal File'!$C$9,IF(C27="Int",'Personal File'!$C$10,IF(C27="Wis",'Personal File'!$C$11,IF(C27="Cha",'Personal File'!$C$12))))))</f>
        <v>+3</v>
      </c>
      <c r="E27" s="303" t="str">
        <f t="shared" si="3"/>
        <v>Dex (+3)</v>
      </c>
      <c r="F27" s="119" t="s">
        <v>65</v>
      </c>
      <c r="G27" s="119">
        <f t="shared" si="1"/>
        <v>10</v>
      </c>
      <c r="H27" s="167">
        <f t="shared" ca="1" si="5"/>
        <v>2</v>
      </c>
      <c r="I27" s="119">
        <f t="shared" ca="1" si="4"/>
        <v>12</v>
      </c>
      <c r="J27" s="120"/>
    </row>
    <row r="28" spans="1:10" s="40" customFormat="1" ht="16.5">
      <c r="A28" s="65" t="s">
        <v>57</v>
      </c>
      <c r="B28" s="46">
        <v>0</v>
      </c>
      <c r="C28" s="66" t="s">
        <v>37</v>
      </c>
      <c r="D28" s="67" t="str">
        <f>IF(C28="Str",'Personal File'!$C$7,IF(C28="Dex",'Personal File'!$C$8,IF(C28="Con",'Personal File'!$C$9,IF(C28="Int",'Personal File'!$C$10,IF(C28="Wis",'Personal File'!$C$11,IF(C28="Cha",'Personal File'!$C$12))))))</f>
        <v>+3</v>
      </c>
      <c r="E28" s="145" t="str">
        <f t="shared" si="3"/>
        <v>Dex (+3)</v>
      </c>
      <c r="F28" s="49" t="s">
        <v>65</v>
      </c>
      <c r="G28" s="49">
        <f t="shared" si="1"/>
        <v>3</v>
      </c>
      <c r="H28" s="167">
        <f t="shared" ca="1" si="5"/>
        <v>18</v>
      </c>
      <c r="I28" s="49">
        <f t="shared" ca="1" si="4"/>
        <v>21</v>
      </c>
      <c r="J28" s="50"/>
    </row>
    <row r="29" spans="1:10" ht="16.5">
      <c r="A29" s="71" t="s">
        <v>117</v>
      </c>
      <c r="B29" s="68">
        <v>0</v>
      </c>
      <c r="C29" s="72" t="s">
        <v>33</v>
      </c>
      <c r="D29" s="73" t="str">
        <f>IF(C29="Str",'Personal File'!$C$7,IF(C29="Dex",'Personal File'!$C$8,IF(C29="Con",'Personal File'!$C$9,IF(C29="Int",'Personal File'!$C$10,IF(C29="Wis",'Personal File'!$C$11,IF(C29="Cha",'Personal File'!$C$12))))))</f>
        <v>+0</v>
      </c>
      <c r="E29" s="74" t="str">
        <f t="shared" si="3"/>
        <v>Cha (+0)</v>
      </c>
      <c r="F29" s="69" t="s">
        <v>65</v>
      </c>
      <c r="G29" s="69">
        <f t="shared" si="1"/>
        <v>0</v>
      </c>
      <c r="H29" s="167">
        <f t="shared" ca="1" si="5"/>
        <v>17</v>
      </c>
      <c r="I29" s="69">
        <f t="shared" ca="1" si="4"/>
        <v>17</v>
      </c>
      <c r="J29" s="70"/>
    </row>
    <row r="30" spans="1:10" ht="16.5">
      <c r="A30" s="229" t="s">
        <v>118</v>
      </c>
      <c r="B30" s="135">
        <v>0</v>
      </c>
      <c r="C30" s="230" t="s">
        <v>36</v>
      </c>
      <c r="D30" s="231" t="str">
        <f>IF(C30="Str",'Personal File'!$C$7,IF(C30="Dex",'Personal File'!$C$8,IF(C30="Con",'Personal File'!$C$9,IF(C30="Int",'Personal File'!$C$10,IF(C30="Wis",'Personal File'!$C$11,IF(C30="Cha",'Personal File'!$C$12))))))</f>
        <v>+2</v>
      </c>
      <c r="E30" s="232" t="str">
        <f t="shared" ref="E30" si="9">CONCATENATE(C30," (",D30,")")</f>
        <v>Wis (+2)</v>
      </c>
      <c r="F30" s="138" t="s">
        <v>65</v>
      </c>
      <c r="G30" s="233">
        <f t="shared" si="1"/>
        <v>2</v>
      </c>
      <c r="H30" s="167">
        <f t="shared" ca="1" si="5"/>
        <v>8</v>
      </c>
      <c r="I30" s="138">
        <f t="shared" ref="I30" ca="1" si="10">SUM(G30:H30)</f>
        <v>10</v>
      </c>
      <c r="J30" s="234"/>
    </row>
    <row r="31" spans="1:10" ht="16.5">
      <c r="A31" s="96" t="s">
        <v>22</v>
      </c>
      <c r="B31" s="68">
        <v>0</v>
      </c>
      <c r="C31" s="97" t="s">
        <v>37</v>
      </c>
      <c r="D31" s="98" t="str">
        <f>IF(C31="Str",'Personal File'!$C$7,IF(C31="Dex",'Personal File'!$C$8,IF(C31="Con",'Personal File'!$C$9,IF(C31="Int",'Personal File'!$C$10,IF(C31="Wis",'Personal File'!$C$11,IF(C31="Cha",'Personal File'!$C$12))))))</f>
        <v>+3</v>
      </c>
      <c r="E31" s="99" t="str">
        <f t="shared" si="3"/>
        <v>Dex (+3)</v>
      </c>
      <c r="F31" s="69" t="s">
        <v>65</v>
      </c>
      <c r="G31" s="69">
        <f t="shared" si="1"/>
        <v>3</v>
      </c>
      <c r="H31" s="167">
        <f t="shared" ca="1" si="5"/>
        <v>12</v>
      </c>
      <c r="I31" s="69">
        <f t="shared" ca="1" si="4"/>
        <v>15</v>
      </c>
      <c r="J31" s="70"/>
    </row>
    <row r="32" spans="1:10" ht="16.5">
      <c r="A32" s="308" t="s">
        <v>23</v>
      </c>
      <c r="B32" s="118">
        <v>6</v>
      </c>
      <c r="C32" s="309" t="s">
        <v>35</v>
      </c>
      <c r="D32" s="310" t="str">
        <f>IF(C32="Str",'Personal File'!$C$7,IF(C32="Dex",'Personal File'!$C$8,IF(C32="Con",'Personal File'!$C$9,IF(C32="Int",'Personal File'!$C$10,IF(C32="Wis",'Personal File'!$C$11,IF(C32="Cha",'Personal File'!$C$12))))))</f>
        <v>+0</v>
      </c>
      <c r="E32" s="311" t="str">
        <f t="shared" si="3"/>
        <v>Int (+0)</v>
      </c>
      <c r="F32" s="119" t="s">
        <v>65</v>
      </c>
      <c r="G32" s="119">
        <f t="shared" si="1"/>
        <v>6</v>
      </c>
      <c r="H32" s="167">
        <f t="shared" ca="1" si="5"/>
        <v>4</v>
      </c>
      <c r="I32" s="119">
        <f t="shared" ca="1" si="4"/>
        <v>10</v>
      </c>
      <c r="J32" s="120"/>
    </row>
    <row r="33" spans="1:10" ht="16.5">
      <c r="A33" s="101" t="s">
        <v>58</v>
      </c>
      <c r="B33" s="68">
        <v>0</v>
      </c>
      <c r="C33" s="102" t="s">
        <v>36</v>
      </c>
      <c r="D33" s="103" t="str">
        <f>IF(C33="Str",'Personal File'!$C$7,IF(C33="Dex",'Personal File'!$C$8,IF(C33="Con",'Personal File'!$C$9,IF(C33="Int",'Personal File'!$C$10,IF(C33="Wis",'Personal File'!$C$11,IF(C33="Cha",'Personal File'!$C$12))))))</f>
        <v>+2</v>
      </c>
      <c r="E33" s="121" t="str">
        <f t="shared" si="3"/>
        <v>Wis (+2)</v>
      </c>
      <c r="F33" s="69" t="s">
        <v>65</v>
      </c>
      <c r="G33" s="69">
        <f t="shared" si="1"/>
        <v>2</v>
      </c>
      <c r="H33" s="167">
        <f t="shared" ca="1" si="5"/>
        <v>5</v>
      </c>
      <c r="I33" s="69">
        <f t="shared" ca="1" si="4"/>
        <v>7</v>
      </c>
      <c r="J33" s="70"/>
    </row>
    <row r="34" spans="1:10" ht="16.5">
      <c r="A34" s="65" t="s">
        <v>92</v>
      </c>
      <c r="B34" s="46">
        <v>0</v>
      </c>
      <c r="C34" s="66" t="s">
        <v>37</v>
      </c>
      <c r="D34" s="67" t="str">
        <f>IF(C34="Str",'Personal File'!$C$7,IF(C34="Dex",'Personal File'!$C$8,IF(C34="Con",'Personal File'!$C$9,IF(C34="Int",'Personal File'!$C$10,IF(C34="Wis",'Personal File'!$C$11,IF(C34="Cha",'Personal File'!$C$12))))))</f>
        <v>+3</v>
      </c>
      <c r="E34" s="145" t="str">
        <f t="shared" si="3"/>
        <v>Dex (+3)</v>
      </c>
      <c r="F34" s="138" t="s">
        <v>65</v>
      </c>
      <c r="G34" s="49">
        <f t="shared" si="1"/>
        <v>3</v>
      </c>
      <c r="H34" s="167">
        <f t="shared" ca="1" si="5"/>
        <v>12</v>
      </c>
      <c r="I34" s="49">
        <f t="shared" ref="I34:I35" ca="1" si="11">SUM(G34:H34)</f>
        <v>15</v>
      </c>
      <c r="J34" s="50"/>
    </row>
    <row r="35" spans="1:10" ht="16.5">
      <c r="A35" s="134" t="s">
        <v>91</v>
      </c>
      <c r="B35" s="135">
        <v>0</v>
      </c>
      <c r="C35" s="136" t="s">
        <v>35</v>
      </c>
      <c r="D35" s="137" t="str">
        <f>IF(C35="Str",'Personal File'!$C$7,IF(C35="Dex",'Personal File'!$C$8,IF(C35="Con",'Personal File'!$C$9,IF(C35="Int",'Personal File'!$C$10,IF(C35="Wis",'Personal File'!$C$11,IF(C35="Cha",'Personal File'!$C$12))))))</f>
        <v>+0</v>
      </c>
      <c r="E35" s="146" t="str">
        <f t="shared" si="3"/>
        <v>Int (+0)</v>
      </c>
      <c r="F35" s="138" t="s">
        <v>65</v>
      </c>
      <c r="G35" s="49">
        <f t="shared" si="1"/>
        <v>0</v>
      </c>
      <c r="H35" s="167">
        <f t="shared" ca="1" si="5"/>
        <v>7</v>
      </c>
      <c r="I35" s="49">
        <f t="shared" ca="1" si="11"/>
        <v>7</v>
      </c>
      <c r="J35" s="139"/>
    </row>
    <row r="36" spans="1:10" ht="16.5">
      <c r="A36" s="134" t="s">
        <v>59</v>
      </c>
      <c r="B36" s="135">
        <v>0</v>
      </c>
      <c r="C36" s="136" t="s">
        <v>35</v>
      </c>
      <c r="D36" s="137" t="str">
        <f>IF(C36="Str",'Personal File'!$C$7,IF(C36="Dex",'Personal File'!$C$8,IF(C36="Con",'Personal File'!$C$9,IF(C36="Int",'Personal File'!$C$10,IF(C36="Wis",'Personal File'!$C$11,IF(C36="Cha",'Personal File'!$C$12))))))</f>
        <v>+0</v>
      </c>
      <c r="E36" s="146" t="str">
        <f t="shared" si="3"/>
        <v>Int (+0)</v>
      </c>
      <c r="F36" s="138" t="s">
        <v>65</v>
      </c>
      <c r="G36" s="138">
        <f t="shared" si="1"/>
        <v>0</v>
      </c>
      <c r="H36" s="167">
        <f t="shared" ca="1" si="5"/>
        <v>14</v>
      </c>
      <c r="I36" s="138">
        <f t="shared" ca="1" si="4"/>
        <v>14</v>
      </c>
      <c r="J36" s="139"/>
    </row>
    <row r="37" spans="1:10" ht="16.5">
      <c r="A37" s="101" t="s">
        <v>60</v>
      </c>
      <c r="B37" s="68">
        <v>0</v>
      </c>
      <c r="C37" s="102" t="s">
        <v>36</v>
      </c>
      <c r="D37" s="103" t="str">
        <f>IF(C37="Str",'Personal File'!$C$7,IF(C37="Dex",'Personal File'!$C$8,IF(C37="Con",'Personal File'!$C$9,IF(C37="Int",'Personal File'!$C$10,IF(C37="Wis",'Personal File'!$C$11,IF(C37="Cha",'Personal File'!$C$12))))))</f>
        <v>+2</v>
      </c>
      <c r="E37" s="121" t="str">
        <f t="shared" si="3"/>
        <v>Wis (+2)</v>
      </c>
      <c r="F37" s="69" t="s">
        <v>65</v>
      </c>
      <c r="G37" s="69">
        <f t="shared" si="1"/>
        <v>2</v>
      </c>
      <c r="H37" s="167">
        <f t="shared" ca="1" si="5"/>
        <v>2</v>
      </c>
      <c r="I37" s="69">
        <f t="shared" ca="1" si="4"/>
        <v>4</v>
      </c>
      <c r="J37" s="70"/>
    </row>
    <row r="38" spans="1:10" ht="16.5">
      <c r="A38" s="101" t="s">
        <v>93</v>
      </c>
      <c r="B38" s="68">
        <v>0</v>
      </c>
      <c r="C38" s="102" t="s">
        <v>36</v>
      </c>
      <c r="D38" s="103" t="str">
        <f>IF(C38="Str",'Personal File'!$C$7,IF(C38="Dex",'Personal File'!$C$8,IF(C38="Con",'Personal File'!$C$9,IF(C38="Int",'Personal File'!$C$10,IF(C38="Wis",'Personal File'!$C$11,IF(C38="Cha",'Personal File'!$C$12))))))</f>
        <v>+2</v>
      </c>
      <c r="E38" s="121" t="str">
        <f t="shared" si="3"/>
        <v>Wis (+2)</v>
      </c>
      <c r="F38" s="69" t="s">
        <v>65</v>
      </c>
      <c r="G38" s="69">
        <f t="shared" si="1"/>
        <v>2</v>
      </c>
      <c r="H38" s="167">
        <f t="shared" ca="1" si="5"/>
        <v>10</v>
      </c>
      <c r="I38" s="69">
        <f t="shared" ca="1" si="4"/>
        <v>12</v>
      </c>
      <c r="J38" s="70"/>
    </row>
    <row r="39" spans="1:10" ht="16.5">
      <c r="A39" s="75" t="s">
        <v>24</v>
      </c>
      <c r="B39" s="68">
        <v>0</v>
      </c>
      <c r="C39" s="76" t="s">
        <v>38</v>
      </c>
      <c r="D39" s="77" t="str">
        <f>IF(C39="Str",'Personal File'!$C$7,IF(C39="Dex",'Personal File'!$C$8,IF(C39="Con",'Personal File'!$C$9,IF(C39="Int",'Personal File'!$C$10,IF(C39="Wis",'Personal File'!$C$11,IF(C39="Cha",'Personal File'!$C$12))))))</f>
        <v>+0</v>
      </c>
      <c r="E39" s="141" t="str">
        <f t="shared" si="3"/>
        <v>Str (+0)</v>
      </c>
      <c r="F39" s="69" t="s">
        <v>65</v>
      </c>
      <c r="G39" s="69">
        <f t="shared" si="1"/>
        <v>0</v>
      </c>
      <c r="H39" s="167">
        <f t="shared" ca="1" si="5"/>
        <v>20</v>
      </c>
      <c r="I39" s="69">
        <f t="shared" ca="1" si="4"/>
        <v>20</v>
      </c>
      <c r="J39" s="160"/>
    </row>
    <row r="40" spans="1:10" ht="16.5">
      <c r="A40" s="300" t="s">
        <v>61</v>
      </c>
      <c r="B40" s="118">
        <v>7</v>
      </c>
      <c r="C40" s="301" t="s">
        <v>37</v>
      </c>
      <c r="D40" s="302" t="str">
        <f>IF(C40="Str",'Personal File'!$C$7,IF(C40="Dex",'Personal File'!$C$8,IF(C40="Con",'Personal File'!$C$9,IF(C40="Int",'Personal File'!$C$10,IF(C40="Wis",'Personal File'!$C$11,IF(C40="Cha",'Personal File'!$C$12))))))</f>
        <v>+3</v>
      </c>
      <c r="E40" s="303" t="str">
        <f t="shared" si="3"/>
        <v>Dex (+3)</v>
      </c>
      <c r="F40" s="119" t="s">
        <v>65</v>
      </c>
      <c r="G40" s="119">
        <f t="shared" si="1"/>
        <v>10</v>
      </c>
      <c r="H40" s="167">
        <f t="shared" ca="1" si="5"/>
        <v>19</v>
      </c>
      <c r="I40" s="119">
        <f t="shared" ref="I40:I41" ca="1" si="12">SUM(G40:H40)</f>
        <v>29</v>
      </c>
      <c r="J40" s="120"/>
    </row>
    <row r="41" spans="1:10" ht="16.5">
      <c r="A41" s="51" t="s">
        <v>62</v>
      </c>
      <c r="B41" s="46">
        <v>0</v>
      </c>
      <c r="C41" s="52" t="s">
        <v>33</v>
      </c>
      <c r="D41" s="53" t="str">
        <f>IF(C41="Str",'Personal File'!$C$7,IF(C41="Dex",'Personal File'!$C$8,IF(C41="Con",'Personal File'!$C$9,IF(C41="Int",'Personal File'!$C$10,IF(C41="Wis",'Personal File'!$C$11,IF(C41="Cha",'Personal File'!$C$12))))))</f>
        <v>+0</v>
      </c>
      <c r="E41" s="147" t="str">
        <f t="shared" si="3"/>
        <v>Cha (+0)</v>
      </c>
      <c r="F41" s="49" t="s">
        <v>65</v>
      </c>
      <c r="G41" s="49">
        <f t="shared" si="1"/>
        <v>0</v>
      </c>
      <c r="H41" s="167">
        <f t="shared" ca="1" si="5"/>
        <v>11</v>
      </c>
      <c r="I41" s="49">
        <f t="shared" ca="1" si="12"/>
        <v>11</v>
      </c>
      <c r="J41" s="50"/>
    </row>
    <row r="42" spans="1:10" ht="17.25" thickBot="1">
      <c r="A42" s="104" t="s">
        <v>63</v>
      </c>
      <c r="B42" s="105">
        <v>0</v>
      </c>
      <c r="C42" s="106" t="s">
        <v>37</v>
      </c>
      <c r="D42" s="107" t="str">
        <f>IF(C42="Str",'Personal File'!$C$7,IF(C42="Dex",'Personal File'!$C$8,IF(C42="Con",'Personal File'!$C$9,IF(C42="Int",'Personal File'!$C$10,IF(C42="Wis",'Personal File'!$C$11,IF(C42="Cha",'Personal File'!$C$12))))))</f>
        <v>+3</v>
      </c>
      <c r="E42" s="148" t="str">
        <f t="shared" si="3"/>
        <v>Dex (+3)</v>
      </c>
      <c r="F42" s="108" t="s">
        <v>65</v>
      </c>
      <c r="G42" s="108">
        <f t="shared" si="1"/>
        <v>3</v>
      </c>
      <c r="H42" s="187">
        <f t="shared" ca="1" si="5"/>
        <v>18</v>
      </c>
      <c r="I42" s="108">
        <f t="shared" ca="1" si="4"/>
        <v>21</v>
      </c>
      <c r="J42" s="109"/>
    </row>
    <row r="43" spans="1:10" ht="16.5" thickTop="1">
      <c r="B43" s="64">
        <f>SUM(B6:B42)</f>
        <v>55</v>
      </c>
      <c r="E43" s="64">
        <f>SUM(E44:E49)</f>
        <v>56</v>
      </c>
      <c r="F43" s="199" t="s">
        <v>71</v>
      </c>
    </row>
    <row r="44" spans="1:10">
      <c r="B44" s="64"/>
      <c r="E44" s="64">
        <v>24</v>
      </c>
      <c r="F44" s="198" t="s">
        <v>168</v>
      </c>
    </row>
    <row r="45" spans="1:10">
      <c r="E45" s="64">
        <v>6</v>
      </c>
      <c r="F45" s="198" t="s">
        <v>169</v>
      </c>
    </row>
    <row r="46" spans="1:10">
      <c r="E46" s="64">
        <v>6</v>
      </c>
      <c r="F46" s="198" t="s">
        <v>170</v>
      </c>
    </row>
    <row r="47" spans="1:10">
      <c r="E47" s="64">
        <v>6</v>
      </c>
      <c r="F47" s="198" t="s">
        <v>180</v>
      </c>
    </row>
    <row r="48" spans="1:10">
      <c r="E48" s="64">
        <v>6</v>
      </c>
      <c r="F48" s="198" t="s">
        <v>186</v>
      </c>
    </row>
    <row r="49" spans="5:6">
      <c r="E49" s="64">
        <f>3+'Personal File'!E3</f>
        <v>8</v>
      </c>
      <c r="F49" s="198" t="s">
        <v>181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workbookViewId="0"/>
  </sheetViews>
  <sheetFormatPr defaultColWidth="13" defaultRowHeight="16.5"/>
  <cols>
    <col min="1" max="1" width="29.625" style="123" bestFit="1" customWidth="1"/>
    <col min="2" max="2" width="1.875" style="124" customWidth="1"/>
    <col min="3" max="3" width="20.625" style="122" bestFit="1" customWidth="1"/>
    <col min="4" max="4" width="17.75" style="127" bestFit="1" customWidth="1"/>
    <col min="5" max="16384" width="13" style="122"/>
  </cols>
  <sheetData>
    <row r="1" spans="1:3" ht="24.75" thickTop="1" thickBot="1">
      <c r="A1" s="209" t="s">
        <v>101</v>
      </c>
      <c r="B1" s="122"/>
      <c r="C1" s="209" t="s">
        <v>96</v>
      </c>
    </row>
    <row r="2" spans="1:3">
      <c r="A2" s="392" t="s">
        <v>166</v>
      </c>
      <c r="B2" s="122"/>
      <c r="C2" s="394" t="s">
        <v>183</v>
      </c>
    </row>
    <row r="3" spans="1:3">
      <c r="A3" s="393" t="s">
        <v>167</v>
      </c>
      <c r="B3" s="122"/>
      <c r="C3" s="394" t="s">
        <v>185</v>
      </c>
    </row>
    <row r="4" spans="1:3" ht="17.25" thickBot="1">
      <c r="A4" s="391" t="s">
        <v>171</v>
      </c>
      <c r="B4" s="122"/>
      <c r="C4" s="390" t="s">
        <v>182</v>
      </c>
    </row>
    <row r="5" spans="1:3" ht="18" thickTop="1" thickBot="1">
      <c r="B5" s="122"/>
      <c r="C5" s="395" t="s">
        <v>163</v>
      </c>
    </row>
    <row r="6" spans="1:3" ht="24.75" thickTop="1" thickBot="1">
      <c r="A6" s="210" t="s">
        <v>98</v>
      </c>
      <c r="B6" s="122"/>
      <c r="C6" s="390" t="s">
        <v>164</v>
      </c>
    </row>
    <row r="7" spans="1:3" ht="17.25" thickBot="1">
      <c r="A7" s="114" t="s">
        <v>99</v>
      </c>
      <c r="B7" s="122"/>
      <c r="C7" s="391" t="s">
        <v>165</v>
      </c>
    </row>
    <row r="8" spans="1:3" ht="18" thickTop="1" thickBot="1">
      <c r="A8" s="116" t="s">
        <v>110</v>
      </c>
      <c r="B8" s="122"/>
    </row>
    <row r="9" spans="1:3" ht="24.75" thickTop="1" thickBot="1">
      <c r="A9" s="117"/>
      <c r="B9" s="122"/>
      <c r="C9" s="211" t="s">
        <v>82</v>
      </c>
    </row>
    <row r="10" spans="1:3" ht="18" thickTop="1" thickBot="1">
      <c r="B10" s="122"/>
      <c r="C10" s="115" t="s">
        <v>191</v>
      </c>
    </row>
    <row r="11" spans="1:3" ht="17.25" thickTop="1">
      <c r="B11" s="122"/>
    </row>
    <row r="12" spans="1:3">
      <c r="B12" s="122"/>
    </row>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tabSelected="1" workbookViewId="0"/>
  </sheetViews>
  <sheetFormatPr defaultColWidth="13" defaultRowHeight="15.75"/>
  <cols>
    <col min="1" max="1" width="26.875" style="24" bestFit="1" customWidth="1"/>
    <col min="2" max="2" width="8.625" style="24" customWidth="1"/>
    <col min="3" max="3" width="6.125" style="24" customWidth="1"/>
    <col min="4" max="4" width="8.25" style="24" customWidth="1"/>
    <col min="5" max="5" width="8.375" style="24" customWidth="1"/>
    <col min="6" max="6" width="8.375" style="24" bestFit="1" customWidth="1"/>
    <col min="7" max="9" width="5.625" style="24" customWidth="1"/>
    <col min="10" max="10" width="6.25" style="24" bestFit="1" customWidth="1"/>
    <col min="11" max="11" width="26.625" style="24" customWidth="1"/>
    <col min="12" max="16384" width="13" style="1"/>
  </cols>
  <sheetData>
    <row r="1" spans="1:11" ht="24" thickBot="1">
      <c r="A1" s="23" t="s">
        <v>25</v>
      </c>
      <c r="B1" s="23"/>
      <c r="C1" s="23"/>
      <c r="D1" s="23"/>
      <c r="E1" s="23"/>
      <c r="F1" s="23"/>
      <c r="G1" s="23"/>
      <c r="H1" s="23"/>
      <c r="I1" s="23"/>
      <c r="J1" s="23"/>
      <c r="K1" s="23"/>
    </row>
    <row r="2" spans="1:11" ht="17.25" thickTop="1" thickBot="1">
      <c r="A2" s="151" t="s">
        <v>5</v>
      </c>
      <c r="B2" s="152" t="s">
        <v>6</v>
      </c>
      <c r="C2" s="152" t="s">
        <v>28</v>
      </c>
      <c r="D2" s="152" t="s">
        <v>29</v>
      </c>
      <c r="E2" s="153" t="s">
        <v>73</v>
      </c>
      <c r="F2" s="152" t="s">
        <v>26</v>
      </c>
      <c r="G2" s="152" t="s">
        <v>30</v>
      </c>
      <c r="H2" s="154" t="s">
        <v>100</v>
      </c>
      <c r="I2" s="411" t="s">
        <v>104</v>
      </c>
      <c r="J2" s="407" t="s">
        <v>88</v>
      </c>
      <c r="K2" s="155" t="s">
        <v>86</v>
      </c>
    </row>
    <row r="3" spans="1:11">
      <c r="A3" s="285" t="s">
        <v>134</v>
      </c>
      <c r="B3" s="286" t="s">
        <v>135</v>
      </c>
      <c r="C3" s="287" t="s">
        <v>132</v>
      </c>
      <c r="D3" s="288" t="s">
        <v>132</v>
      </c>
      <c r="E3" s="289" t="s">
        <v>115</v>
      </c>
      <c r="F3" s="290" t="s">
        <v>136</v>
      </c>
      <c r="G3" s="291">
        <v>10</v>
      </c>
      <c r="H3" s="404" t="str">
        <f>CONCATENATE("+",RIGHT('Personal File'!$B$5,1)+RIGHT('Personal File'!$C$7)+D3)</f>
        <v>+3</v>
      </c>
      <c r="I3" s="412">
        <f t="shared" ref="I3:I4" ca="1" si="0">RANDBETWEEN(1,20)</f>
        <v>1</v>
      </c>
      <c r="J3" s="408">
        <f t="shared" ref="J3:J4" ca="1" si="1">I3+RIGHT(H3,1)</f>
        <v>4</v>
      </c>
      <c r="K3" s="292"/>
    </row>
    <row r="4" spans="1:11">
      <c r="A4" s="396" t="s">
        <v>174</v>
      </c>
      <c r="B4" s="397" t="s">
        <v>175</v>
      </c>
      <c r="C4" s="398">
        <v>1</v>
      </c>
      <c r="D4" s="399" t="s">
        <v>149</v>
      </c>
      <c r="E4" s="400" t="s">
        <v>103</v>
      </c>
      <c r="F4" s="401" t="s">
        <v>176</v>
      </c>
      <c r="G4" s="402">
        <v>6</v>
      </c>
      <c r="H4" s="405" t="str">
        <f>CONCATENATE("+",RIGHT('Personal File'!$B$5,1)+RIGHT('Personal File'!$C$7)+D4)</f>
        <v>+4</v>
      </c>
      <c r="I4" s="413">
        <f t="shared" ca="1" si="0"/>
        <v>17</v>
      </c>
      <c r="J4" s="409">
        <f t="shared" ca="1" si="1"/>
        <v>21</v>
      </c>
      <c r="K4" s="403"/>
    </row>
    <row r="5" spans="1:11" ht="16.5" thickBot="1">
      <c r="A5" s="293" t="s">
        <v>172</v>
      </c>
      <c r="B5" s="294" t="s">
        <v>102</v>
      </c>
      <c r="C5" s="295" t="str">
        <f>'Personal File'!$C$7</f>
        <v>+0</v>
      </c>
      <c r="D5" s="296" t="s">
        <v>192</v>
      </c>
      <c r="E5" s="296" t="s">
        <v>103</v>
      </c>
      <c r="F5" s="297" t="s">
        <v>133</v>
      </c>
      <c r="G5" s="298">
        <v>2</v>
      </c>
      <c r="H5" s="406" t="str">
        <f>CONCATENATE("+",RIGHT('Personal File'!$B$5,1)+RIGHT('Personal File'!$C$8)+D5)</f>
        <v>+7</v>
      </c>
      <c r="I5" s="414">
        <f t="shared" ref="I5" ca="1" si="2">RANDBETWEEN(1,20)</f>
        <v>7</v>
      </c>
      <c r="J5" s="410">
        <f t="shared" ref="J5" ca="1" si="3">I5+RIGHT(H5,1)</f>
        <v>14</v>
      </c>
      <c r="K5" s="299"/>
    </row>
    <row r="6" spans="1:11" ht="6" customHeight="1" thickTop="1" thickBot="1"/>
    <row r="7" spans="1:11" ht="17.25" thickTop="1" thickBot="1">
      <c r="A7" s="151" t="s">
        <v>8</v>
      </c>
      <c r="B7" s="152" t="s">
        <v>9</v>
      </c>
      <c r="C7" s="152" t="s">
        <v>28</v>
      </c>
      <c r="D7" s="152" t="s">
        <v>29</v>
      </c>
      <c r="E7" s="153" t="s">
        <v>73</v>
      </c>
      <c r="F7" s="152" t="s">
        <v>10</v>
      </c>
      <c r="G7" s="152" t="s">
        <v>30</v>
      </c>
      <c r="H7" s="154" t="s">
        <v>100</v>
      </c>
      <c r="I7" s="182" t="s">
        <v>104</v>
      </c>
      <c r="J7" s="154" t="s">
        <v>88</v>
      </c>
      <c r="K7" s="155" t="s">
        <v>86</v>
      </c>
    </row>
    <row r="8" spans="1:11">
      <c r="A8" s="275" t="s">
        <v>179</v>
      </c>
      <c r="B8" s="276" t="s">
        <v>102</v>
      </c>
      <c r="C8" s="284">
        <v>0</v>
      </c>
      <c r="D8" s="277" t="s">
        <v>192</v>
      </c>
      <c r="E8" s="276" t="s">
        <v>115</v>
      </c>
      <c r="F8" s="277" t="s">
        <v>137</v>
      </c>
      <c r="G8" s="278">
        <v>2</v>
      </c>
      <c r="H8" s="279" t="str">
        <f>CONCATENATE("+",RIGHT('Personal File'!$B$5,1)+RIGHT('Personal File'!$C$8)+D8)</f>
        <v>+7</v>
      </c>
      <c r="I8" s="280">
        <f t="shared" ref="I8:I9" ca="1" si="4">RANDBETWEEN(1,20)</f>
        <v>6</v>
      </c>
      <c r="J8" s="281">
        <f t="shared" ref="J8:J9" ca="1" si="5">I8+RIGHT(H8,1)</f>
        <v>13</v>
      </c>
      <c r="K8" s="282"/>
    </row>
    <row r="9" spans="1:11" ht="16.5" thickBot="1">
      <c r="A9" s="267" t="s">
        <v>173</v>
      </c>
      <c r="B9" s="268" t="s">
        <v>138</v>
      </c>
      <c r="C9" s="283">
        <v>0</v>
      </c>
      <c r="D9" s="269" t="s">
        <v>65</v>
      </c>
      <c r="E9" s="268" t="s">
        <v>103</v>
      </c>
      <c r="F9" s="269" t="s">
        <v>139</v>
      </c>
      <c r="G9" s="270">
        <v>1</v>
      </c>
      <c r="H9" s="271" t="str">
        <f>CONCATENATE("+",RIGHT('Personal File'!$B$5,1)+RIGHT('Personal File'!$C$8)+D9)</f>
        <v>+6</v>
      </c>
      <c r="I9" s="272">
        <f t="shared" ca="1" si="4"/>
        <v>11</v>
      </c>
      <c r="J9" s="273">
        <f t="shared" ca="1" si="5"/>
        <v>17</v>
      </c>
      <c r="K9" s="274"/>
    </row>
    <row r="10" spans="1:11" ht="6" customHeight="1" thickTop="1" thickBot="1">
      <c r="D10" s="25"/>
      <c r="E10" s="25"/>
      <c r="G10" s="26"/>
      <c r="H10" s="26"/>
      <c r="I10" s="26"/>
      <c r="J10" s="26"/>
    </row>
    <row r="11" spans="1:11" ht="17.25" thickTop="1" thickBot="1">
      <c r="A11" s="151" t="s">
        <v>77</v>
      </c>
      <c r="B11" s="152" t="s">
        <v>19</v>
      </c>
      <c r="C11" s="152" t="s">
        <v>37</v>
      </c>
      <c r="D11" s="152" t="s">
        <v>88</v>
      </c>
      <c r="E11" s="152" t="s">
        <v>89</v>
      </c>
      <c r="F11" s="152" t="s">
        <v>90</v>
      </c>
      <c r="G11" s="152" t="s">
        <v>30</v>
      </c>
      <c r="H11" s="156" t="s">
        <v>86</v>
      </c>
      <c r="I11" s="181"/>
      <c r="J11" s="181"/>
      <c r="K11" s="159"/>
    </row>
    <row r="12" spans="1:11">
      <c r="A12" s="183" t="s">
        <v>177</v>
      </c>
      <c r="B12" s="236">
        <v>1</v>
      </c>
      <c r="C12" s="236" t="s">
        <v>178</v>
      </c>
      <c r="D12" s="236" t="s">
        <v>178</v>
      </c>
      <c r="E12" s="237" t="s">
        <v>178</v>
      </c>
      <c r="F12" s="236" t="s">
        <v>178</v>
      </c>
      <c r="G12" s="238">
        <v>1</v>
      </c>
      <c r="H12" s="184"/>
      <c r="I12" s="185"/>
      <c r="J12" s="185"/>
      <c r="K12" s="186"/>
    </row>
    <row r="13" spans="1:11" ht="16.5" thickBot="1">
      <c r="A13" s="220"/>
      <c r="B13" s="221"/>
      <c r="C13" s="222"/>
      <c r="D13" s="221"/>
      <c r="E13" s="223"/>
      <c r="F13" s="221"/>
      <c r="G13" s="224"/>
      <c r="H13" s="225"/>
      <c r="I13" s="226"/>
      <c r="J13" s="226"/>
      <c r="K13" s="227"/>
    </row>
    <row r="14" spans="1:11" ht="6.75" customHeight="1" thickTop="1" thickBot="1"/>
    <row r="15" spans="1:11" ht="17.25" thickTop="1" thickBot="1">
      <c r="A15" s="27"/>
      <c r="B15" s="26"/>
      <c r="C15" s="157" t="s">
        <v>78</v>
      </c>
      <c r="D15" s="181"/>
      <c r="E15" s="158"/>
      <c r="F15" s="156" t="s">
        <v>7</v>
      </c>
      <c r="G15" s="152" t="s">
        <v>30</v>
      </c>
      <c r="H15" s="154" t="s">
        <v>100</v>
      </c>
      <c r="I15" s="156" t="s">
        <v>86</v>
      </c>
      <c r="J15" s="181"/>
      <c r="K15" s="159"/>
    </row>
    <row r="16" spans="1:11">
      <c r="A16" s="27"/>
      <c r="B16" s="26"/>
      <c r="C16" s="241" t="s">
        <v>113</v>
      </c>
      <c r="D16" s="256"/>
      <c r="E16" s="242"/>
      <c r="F16" s="243">
        <v>40</v>
      </c>
      <c r="G16" s="244">
        <f t="shared" ref="G16:G17" si="6">(F16*3)/20</f>
        <v>6</v>
      </c>
      <c r="H16" s="245" t="s">
        <v>65</v>
      </c>
      <c r="I16" s="246"/>
      <c r="J16" s="247"/>
      <c r="K16" s="248"/>
    </row>
    <row r="17" spans="1:11" ht="16.5" thickBot="1">
      <c r="A17" s="150"/>
      <c r="C17" s="249" t="s">
        <v>190</v>
      </c>
      <c r="D17" s="257"/>
      <c r="E17" s="250"/>
      <c r="F17" s="251">
        <v>3</v>
      </c>
      <c r="G17" s="224">
        <f t="shared" si="6"/>
        <v>0.45</v>
      </c>
      <c r="H17" s="252" t="s">
        <v>65</v>
      </c>
      <c r="I17" s="253"/>
      <c r="J17" s="254"/>
      <c r="K17" s="255"/>
    </row>
    <row r="18" spans="1:11" ht="17.25" thickTop="1" thickBot="1"/>
    <row r="19" spans="1:11" ht="17.25" thickTop="1" thickBot="1">
      <c r="C19" s="157" t="s">
        <v>124</v>
      </c>
      <c r="D19" s="181"/>
      <c r="E19" s="181"/>
      <c r="F19" s="181"/>
      <c r="G19" s="260" t="s">
        <v>7</v>
      </c>
      <c r="H19" s="260" t="s">
        <v>4</v>
      </c>
      <c r="I19" s="260" t="s">
        <v>125</v>
      </c>
      <c r="J19" s="156" t="s">
        <v>86</v>
      </c>
      <c r="K19" s="159"/>
    </row>
    <row r="20" spans="1:11">
      <c r="C20" s="261" t="s">
        <v>126</v>
      </c>
      <c r="D20" s="262"/>
      <c r="E20" s="262"/>
      <c r="F20" s="262"/>
      <c r="G20" s="263">
        <v>2</v>
      </c>
      <c r="H20" s="263">
        <v>1</v>
      </c>
      <c r="I20" s="263">
        <v>1</v>
      </c>
      <c r="J20" s="246"/>
      <c r="K20" s="264"/>
    </row>
    <row r="21" spans="1:11" ht="16.5" thickBot="1">
      <c r="C21" s="265" t="s">
        <v>193</v>
      </c>
      <c r="D21" s="257"/>
      <c r="E21" s="257"/>
      <c r="F21" s="257"/>
      <c r="G21" s="266" t="s">
        <v>192</v>
      </c>
      <c r="H21" s="266">
        <v>1</v>
      </c>
      <c r="I21" s="266">
        <v>1</v>
      </c>
      <c r="J21" s="253"/>
      <c r="K21" s="227"/>
    </row>
    <row r="22" spans="1:11" ht="16.5" thickTop="1"/>
  </sheetData>
  <phoneticPr fontId="0" type="noConversion"/>
  <conditionalFormatting sqref="B13">
    <cfRule type="cellIs" dxfId="10" priority="11" operator="equal">
      <formula>2</formula>
    </cfRule>
  </conditionalFormatting>
  <conditionalFormatting sqref="I5">
    <cfRule type="cellIs" dxfId="9" priority="7" operator="equal">
      <formula>20</formula>
    </cfRule>
    <cfRule type="cellIs" dxfId="8" priority="8" operator="equal">
      <formula>1</formula>
    </cfRule>
  </conditionalFormatting>
  <conditionalFormatting sqref="I9">
    <cfRule type="cellIs" dxfId="7" priority="5" operator="equal">
      <formula>20</formula>
    </cfRule>
    <cfRule type="cellIs" dxfId="6" priority="6" operator="equal">
      <formula>1</formula>
    </cfRule>
  </conditionalFormatting>
  <conditionalFormatting sqref="I8">
    <cfRule type="cellIs" dxfId="5" priority="3" operator="equal">
      <formula>20</formula>
    </cfRule>
    <cfRule type="cellIs" dxfId="4" priority="4" operator="equal">
      <formula>1</formula>
    </cfRule>
  </conditionalFormatting>
  <conditionalFormatting sqref="I3:I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ColWidth="13" defaultRowHeight="15.75"/>
  <cols>
    <col min="1" max="1" width="28.125" style="24" bestFit="1" customWidth="1"/>
    <col min="2" max="2" width="4.5" style="24" bestFit="1" customWidth="1"/>
    <col min="3" max="3" width="5.625" style="26" bestFit="1" customWidth="1"/>
    <col min="4" max="5" width="26.625" style="1" customWidth="1"/>
    <col min="6" max="6" width="7" style="24" customWidth="1"/>
    <col min="7" max="16384" width="13" style="1"/>
  </cols>
  <sheetData>
    <row r="1" spans="1:6" ht="24" thickBot="1">
      <c r="A1" s="23" t="s">
        <v>83</v>
      </c>
      <c r="B1" s="23"/>
      <c r="C1" s="87"/>
      <c r="D1" s="23"/>
      <c r="E1" s="23"/>
    </row>
    <row r="2" spans="1:6" s="24" customFormat="1" ht="16.5" thickBot="1">
      <c r="A2" s="88" t="s">
        <v>84</v>
      </c>
      <c r="B2" s="88" t="s">
        <v>7</v>
      </c>
      <c r="C2" s="89" t="s">
        <v>30</v>
      </c>
      <c r="D2" s="90" t="s">
        <v>85</v>
      </c>
      <c r="E2" s="91" t="s">
        <v>86</v>
      </c>
    </row>
    <row r="3" spans="1:6">
      <c r="A3" s="215" t="s">
        <v>141</v>
      </c>
      <c r="B3" s="216">
        <v>1</v>
      </c>
      <c r="C3" s="228"/>
      <c r="D3" s="218"/>
      <c r="E3" s="219"/>
    </row>
    <row r="4" spans="1:6">
      <c r="A4" s="215" t="s">
        <v>119</v>
      </c>
      <c r="B4" s="216">
        <v>1</v>
      </c>
      <c r="C4" s="217">
        <v>2</v>
      </c>
      <c r="D4" s="218"/>
      <c r="E4" s="219"/>
    </row>
    <row r="5" spans="1:6" ht="16.5" thickBot="1">
      <c r="A5" s="208"/>
      <c r="B5" s="201"/>
      <c r="C5" s="125"/>
      <c r="D5" s="207"/>
      <c r="E5" s="93"/>
    </row>
    <row r="6" spans="1:6" ht="24.75" thickTop="1" thickBot="1">
      <c r="A6" s="23" t="s">
        <v>87</v>
      </c>
      <c r="B6" s="23"/>
      <c r="C6" s="94"/>
      <c r="D6" s="23"/>
      <c r="E6" s="95"/>
    </row>
    <row r="7" spans="1:6" ht="16.5" thickBot="1">
      <c r="A7" s="88" t="s">
        <v>84</v>
      </c>
      <c r="B7" s="88" t="s">
        <v>7</v>
      </c>
      <c r="C7" s="89" t="s">
        <v>30</v>
      </c>
      <c r="D7" s="90" t="s">
        <v>85</v>
      </c>
      <c r="E7" s="91" t="s">
        <v>86</v>
      </c>
    </row>
    <row r="8" spans="1:6">
      <c r="A8" s="205" t="s">
        <v>121</v>
      </c>
      <c r="B8" s="200">
        <v>1</v>
      </c>
      <c r="C8" s="258">
        <v>0</v>
      </c>
      <c r="D8" s="206"/>
      <c r="E8" s="92"/>
      <c r="F8" s="150"/>
    </row>
    <row r="9" spans="1:6">
      <c r="A9" s="205" t="s">
        <v>143</v>
      </c>
      <c r="B9" s="200">
        <v>1</v>
      </c>
      <c r="C9" s="258">
        <v>2</v>
      </c>
      <c r="D9" s="259"/>
      <c r="E9" s="92"/>
      <c r="F9" s="150"/>
    </row>
    <row r="10" spans="1:6">
      <c r="A10" s="205" t="s">
        <v>142</v>
      </c>
      <c r="B10" s="200">
        <v>5</v>
      </c>
      <c r="C10" s="258">
        <f>B10</f>
        <v>5</v>
      </c>
      <c r="D10" s="206"/>
      <c r="E10" s="92"/>
    </row>
    <row r="11" spans="1:6">
      <c r="A11" s="205" t="s">
        <v>122</v>
      </c>
      <c r="B11" s="200">
        <v>2</v>
      </c>
      <c r="C11" s="258">
        <v>1</v>
      </c>
      <c r="D11" s="206"/>
      <c r="E11" s="92"/>
    </row>
    <row r="12" spans="1:6" ht="16.5" thickBot="1">
      <c r="A12" s="208"/>
      <c r="B12" s="201"/>
      <c r="C12" s="125"/>
      <c r="D12" s="207"/>
      <c r="E12" s="93"/>
    </row>
    <row r="13" spans="1:6" ht="24.75" thickTop="1" thickBot="1">
      <c r="A13" s="376" t="s">
        <v>160</v>
      </c>
      <c r="B13" s="20"/>
      <c r="C13" s="375"/>
      <c r="D13" s="376"/>
      <c r="E13" s="95"/>
    </row>
    <row r="14" spans="1:6" ht="16.5" thickBot="1">
      <c r="A14" s="88" t="s">
        <v>84</v>
      </c>
      <c r="B14" s="88" t="s">
        <v>7</v>
      </c>
      <c r="C14" s="89" t="s">
        <v>30</v>
      </c>
      <c r="D14" s="90" t="s">
        <v>85</v>
      </c>
      <c r="E14" s="91" t="s">
        <v>86</v>
      </c>
    </row>
    <row r="15" spans="1:6">
      <c r="A15" s="377" t="s">
        <v>161</v>
      </c>
      <c r="B15" s="202">
        <v>1</v>
      </c>
      <c r="C15" s="378">
        <v>15</v>
      </c>
      <c r="D15" s="379"/>
      <c r="E15" s="380"/>
    </row>
    <row r="16" spans="1:6">
      <c r="A16" s="205" t="s">
        <v>144</v>
      </c>
      <c r="B16" s="200">
        <v>1</v>
      </c>
      <c r="C16" s="258">
        <v>5</v>
      </c>
      <c r="D16" s="382"/>
      <c r="E16" s="383"/>
    </row>
    <row r="17" spans="1:5">
      <c r="A17" s="381" t="s">
        <v>140</v>
      </c>
      <c r="B17" s="200">
        <v>7</v>
      </c>
      <c r="C17" s="258">
        <f>B17</f>
        <v>7</v>
      </c>
      <c r="D17" s="384"/>
      <c r="E17" s="383"/>
    </row>
    <row r="18" spans="1:5">
      <c r="A18" s="381" t="s">
        <v>123</v>
      </c>
      <c r="B18" s="200">
        <v>1</v>
      </c>
      <c r="C18" s="258">
        <v>5</v>
      </c>
      <c r="D18" s="384" t="s">
        <v>108</v>
      </c>
      <c r="E18" s="383"/>
    </row>
    <row r="19" spans="1:5">
      <c r="A19" s="385" t="s">
        <v>120</v>
      </c>
      <c r="B19" s="200">
        <v>1</v>
      </c>
      <c r="C19" s="228">
        <v>4</v>
      </c>
      <c r="D19" s="384"/>
      <c r="E19" s="383"/>
    </row>
    <row r="20" spans="1:5" ht="16.5" thickBot="1">
      <c r="A20" s="386"/>
      <c r="B20" s="201"/>
      <c r="C20" s="125"/>
      <c r="D20" s="387"/>
      <c r="E20" s="388"/>
    </row>
    <row r="21" spans="1:5" ht="16.5" thickTop="1">
      <c r="A21" s="20" t="s">
        <v>162</v>
      </c>
      <c r="B21" s="20"/>
      <c r="C21" s="375">
        <f>SUM(C15:C20)</f>
        <v>36</v>
      </c>
      <c r="D21" s="389"/>
      <c r="E21" s="389"/>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75"/>
  <cols>
    <col min="1" max="1" width="22.625" style="373" customWidth="1"/>
    <col min="2" max="2" width="10" style="374" customWidth="1"/>
    <col min="3" max="3" width="4.625" style="374" customWidth="1"/>
    <col min="4" max="4" width="13.75" style="373" bestFit="1" customWidth="1"/>
    <col min="5" max="5" width="9.625" style="374" bestFit="1" customWidth="1"/>
    <col min="6" max="6" width="14.875" style="373" customWidth="1"/>
    <col min="7" max="7" width="17.875" style="374" customWidth="1"/>
    <col min="8" max="16384" width="13" style="322"/>
  </cols>
  <sheetData>
    <row r="1" spans="1:7" ht="29.25" thickTop="1" thickBot="1">
      <c r="A1" s="316"/>
      <c r="B1" s="317"/>
      <c r="C1" s="317"/>
      <c r="D1" s="318"/>
      <c r="E1" s="319"/>
      <c r="F1" s="320"/>
      <c r="G1" s="321" t="s">
        <v>145</v>
      </c>
    </row>
    <row r="2" spans="1:7" ht="17.25" thickTop="1">
      <c r="A2" s="323" t="s">
        <v>0</v>
      </c>
      <c r="B2" s="324" t="s">
        <v>146</v>
      </c>
      <c r="C2" s="325"/>
      <c r="D2" s="326" t="s">
        <v>1</v>
      </c>
      <c r="E2" s="327" t="s">
        <v>147</v>
      </c>
      <c r="F2" s="326" t="s">
        <v>148</v>
      </c>
      <c r="G2" s="328" t="s">
        <v>149</v>
      </c>
    </row>
    <row r="3" spans="1:7" ht="17.25" thickBot="1">
      <c r="A3" s="329"/>
      <c r="B3" s="330"/>
      <c r="C3" s="331"/>
      <c r="D3" s="332" t="s">
        <v>150</v>
      </c>
      <c r="E3" s="333" t="s">
        <v>151</v>
      </c>
      <c r="F3" s="332" t="s">
        <v>152</v>
      </c>
      <c r="G3" s="334" t="s">
        <v>107</v>
      </c>
    </row>
    <row r="4" spans="1:7" ht="17.25" thickTop="1">
      <c r="A4" s="335" t="s">
        <v>2</v>
      </c>
      <c r="B4" s="336">
        <v>16</v>
      </c>
      <c r="C4" s="337" t="str">
        <f t="shared" ref="C4:C9" si="0">IF(B4&gt;9.9,CONCATENATE("+",ROUNDDOWN((B4-10)/2,0)),ROUNDUP((B4-10)/2,0))</f>
        <v>+3</v>
      </c>
      <c r="D4" s="338" t="s">
        <v>16</v>
      </c>
      <c r="E4" s="339">
        <v>22</v>
      </c>
      <c r="F4" s="340">
        <v>22</v>
      </c>
      <c r="G4" s="341"/>
    </row>
    <row r="5" spans="1:7" ht="17.25" thickBot="1">
      <c r="A5" s="342" t="s">
        <v>3</v>
      </c>
      <c r="B5" s="343">
        <v>13</v>
      </c>
      <c r="C5" s="344" t="str">
        <f t="shared" si="0"/>
        <v>+1</v>
      </c>
      <c r="D5" s="345" t="s">
        <v>153</v>
      </c>
      <c r="E5" s="346" t="s">
        <v>154</v>
      </c>
      <c r="F5" s="347" t="str">
        <f>E5</f>
        <v>13</v>
      </c>
      <c r="G5" s="348"/>
    </row>
    <row r="6" spans="1:7" ht="17.25" thickTop="1">
      <c r="A6" s="349" t="s">
        <v>14</v>
      </c>
      <c r="B6" s="343">
        <v>17</v>
      </c>
      <c r="C6" s="350" t="str">
        <f t="shared" si="0"/>
        <v>+3</v>
      </c>
      <c r="D6" s="351" t="s">
        <v>155</v>
      </c>
      <c r="E6" s="352">
        <v>4</v>
      </c>
      <c r="F6" s="353"/>
      <c r="G6" s="348"/>
    </row>
    <row r="7" spans="1:7" ht="16.5">
      <c r="A7" s="354" t="s">
        <v>15</v>
      </c>
      <c r="B7" s="355">
        <v>2</v>
      </c>
      <c r="C7" s="356">
        <f t="shared" si="0"/>
        <v>-4</v>
      </c>
      <c r="D7" s="351" t="s">
        <v>156</v>
      </c>
      <c r="E7" s="357">
        <v>6</v>
      </c>
      <c r="F7" s="358"/>
      <c r="G7" s="348"/>
    </row>
    <row r="8" spans="1:7" ht="16.5">
      <c r="A8" s="359" t="s">
        <v>17</v>
      </c>
      <c r="B8" s="355">
        <v>13</v>
      </c>
      <c r="C8" s="356" t="str">
        <f t="shared" si="0"/>
        <v>+1</v>
      </c>
      <c r="D8" s="360" t="s">
        <v>157</v>
      </c>
      <c r="E8" s="357" t="s">
        <v>158</v>
      </c>
      <c r="F8" s="358"/>
      <c r="G8" s="348"/>
    </row>
    <row r="9" spans="1:7" ht="17.25" thickBot="1">
      <c r="A9" s="361" t="s">
        <v>13</v>
      </c>
      <c r="B9" s="362">
        <v>6</v>
      </c>
      <c r="C9" s="363">
        <f t="shared" si="0"/>
        <v>-2</v>
      </c>
      <c r="D9" s="364" t="s">
        <v>159</v>
      </c>
      <c r="E9" s="365">
        <v>2</v>
      </c>
      <c r="F9" s="358"/>
      <c r="G9" s="348"/>
    </row>
    <row r="10" spans="1:7" ht="17.25" thickTop="1">
      <c r="A10" s="323"/>
      <c r="B10" s="366"/>
      <c r="C10" s="366"/>
      <c r="D10" s="366"/>
      <c r="E10" s="367"/>
      <c r="F10" s="358"/>
      <c r="G10" s="348"/>
    </row>
    <row r="11" spans="1:7" ht="16.5">
      <c r="A11" s="323"/>
      <c r="B11" s="366"/>
      <c r="C11" s="366"/>
      <c r="D11" s="366"/>
      <c r="E11" s="367"/>
      <c r="F11" s="368"/>
      <c r="G11" s="348"/>
    </row>
    <row r="12" spans="1:7" ht="16.5">
      <c r="A12" s="369"/>
      <c r="B12" s="366"/>
      <c r="C12" s="366"/>
      <c r="D12" s="366"/>
      <c r="E12" s="367"/>
      <c r="F12" s="366"/>
      <c r="G12" s="367"/>
    </row>
    <row r="13" spans="1:7" ht="17.25" thickBot="1">
      <c r="A13" s="370"/>
      <c r="B13" s="371"/>
      <c r="C13" s="371"/>
      <c r="D13" s="371"/>
      <c r="E13" s="372"/>
      <c r="F13" s="371"/>
      <c r="G13" s="372"/>
    </row>
    <row r="14" spans="1:7" ht="16.5"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Feats</vt:lpstr>
      <vt:lpstr>Martial</vt:lpstr>
      <vt:lpstr>Equipment</vt:lpstr>
      <vt:lpstr>Mule</vt:lpstr>
      <vt:lpstr>Mule!Print_Area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2013-10-27T14:06:58Z</dcterms:modified>
</cp:coreProperties>
</file>