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604" yWindow="-12" windowWidth="11448" windowHeight="10224" tabRatio="638"/>
  </bookViews>
  <sheets>
    <sheet name="Personal File" sheetId="4" r:id="rId1"/>
    <sheet name="Skills" sheetId="15" r:id="rId2"/>
    <sheet name="Spells" sheetId="25" r:id="rId3"/>
    <sheet name="Feats" sheetId="20"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File'!$A$1:$H$18</definedName>
    <definedName name="_xlnm.Print_Area" localSheetId="1">Skills!$A$1:$K$32</definedName>
    <definedName name="_xlnm.Print_Area" localSheetId="2">Spells!$A$1:$I$7</definedName>
  </definedNames>
  <calcPr calcId="145621"/>
</workbook>
</file>

<file path=xl/calcChain.xml><?xml version="1.0" encoding="utf-8"?>
<calcChain xmlns="http://schemas.openxmlformats.org/spreadsheetml/2006/main">
  <c r="I5" i="6" l="1"/>
  <c r="H5" i="6" l="1"/>
  <c r="D5" i="6"/>
  <c r="J5" i="6" l="1"/>
  <c r="B6" i="4"/>
  <c r="B8" i="4" l="1"/>
  <c r="H14" i="20" l="1"/>
  <c r="H15" i="20" s="1"/>
  <c r="H16" i="20" s="1"/>
  <c r="H17" i="20" s="1"/>
  <c r="H18" i="20" s="1"/>
  <c r="H19" i="20" s="1"/>
  <c r="H20" i="20" s="1"/>
  <c r="H21" i="20" s="1"/>
  <c r="H22" i="20" s="1"/>
  <c r="H23" i="20" s="1"/>
  <c r="I18" i="20"/>
  <c r="I19" i="20" s="1"/>
  <c r="I20" i="20" s="1"/>
  <c r="I21" i="20" s="1"/>
  <c r="I22" i="20" s="1"/>
  <c r="I23" i="20" s="1"/>
  <c r="J22" i="20"/>
  <c r="J23" i="20" s="1"/>
  <c r="G34" i="19" l="1"/>
  <c r="M19" i="6" l="1"/>
  <c r="G35" i="19" s="1"/>
  <c r="G37" i="19" s="1"/>
  <c r="I4" i="6" l="1"/>
  <c r="I9" i="6" l="1"/>
  <c r="I10" i="6"/>
  <c r="B47" i="15" l="1"/>
  <c r="H34" i="15" l="1"/>
  <c r="B16" i="6" l="1"/>
  <c r="G17" i="6" l="1"/>
  <c r="H46" i="15" l="1"/>
  <c r="H45" i="15"/>
  <c r="H44" i="15"/>
  <c r="H43" i="15"/>
  <c r="H42" i="15"/>
  <c r="H41" i="15"/>
  <c r="H40" i="15"/>
  <c r="H39" i="15"/>
  <c r="H38" i="15"/>
  <c r="H37" i="15"/>
  <c r="H36" i="15"/>
  <c r="H35"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3" i="15" l="1"/>
  <c r="H4" i="15"/>
  <c r="H5" i="15"/>
  <c r="H6" i="15"/>
  <c r="H7" i="15"/>
  <c r="I3" i="6" l="1"/>
  <c r="C12" i="19" l="1"/>
  <c r="E9" i="4"/>
  <c r="B21" i="19"/>
  <c r="C8" i="4" l="1"/>
  <c r="C4" i="6" l="1"/>
  <c r="C6" i="6"/>
  <c r="C3" i="6"/>
  <c r="H4" i="6"/>
  <c r="J4" i="6" s="1"/>
  <c r="H3" i="6"/>
  <c r="J3" i="6" s="1"/>
  <c r="D9" i="15"/>
  <c r="D23" i="15"/>
  <c r="B19" i="6"/>
  <c r="B17" i="6" s="1"/>
  <c r="H6" i="6"/>
  <c r="E6" i="4"/>
  <c r="I6" i="6"/>
  <c r="J6" i="6" l="1"/>
  <c r="E23" i="15"/>
  <c r="G23" i="15"/>
  <c r="I23" i="15" s="1"/>
  <c r="E9" i="15"/>
  <c r="G9" i="15"/>
  <c r="I9" i="15" s="1"/>
  <c r="C13" i="4"/>
  <c r="C12" i="4"/>
  <c r="C11" i="4"/>
  <c r="C10" i="4"/>
  <c r="C9" i="4"/>
  <c r="F9" i="20" l="1"/>
  <c r="F10" i="20" s="1"/>
  <c r="F11" i="20" s="1"/>
  <c r="F12" i="20" s="1"/>
  <c r="F13" i="20" s="1"/>
  <c r="F14" i="20" s="1"/>
  <c r="F15" i="20" s="1"/>
  <c r="F16" i="20" s="1"/>
  <c r="F17" i="20" s="1"/>
  <c r="F18" i="20" s="1"/>
  <c r="F19" i="20" s="1"/>
  <c r="F20" i="20" s="1"/>
  <c r="F21" i="20" s="1"/>
  <c r="F22" i="20" s="1"/>
  <c r="F23" i="20" s="1"/>
  <c r="G9" i="20"/>
  <c r="G10" i="20" s="1"/>
  <c r="G11" i="20" s="1"/>
  <c r="G12" i="20" s="1"/>
  <c r="G13" i="20" s="1"/>
  <c r="G14" i="20" s="1"/>
  <c r="G15" i="20" s="1"/>
  <c r="G16" i="20" s="1"/>
  <c r="G17" i="20" s="1"/>
  <c r="G18" i="20" s="1"/>
  <c r="G19" i="20" s="1"/>
  <c r="G20" i="20" s="1"/>
  <c r="G21" i="20" s="1"/>
  <c r="G22" i="20" s="1"/>
  <c r="G23" i="20" s="1"/>
  <c r="E55" i="15"/>
  <c r="E54" i="15"/>
  <c r="E53" i="15"/>
  <c r="G4" i="20"/>
  <c r="G5" i="20"/>
  <c r="G3" i="20"/>
  <c r="E52" i="15"/>
  <c r="E49" i="15"/>
  <c r="E48" i="15"/>
  <c r="E51" i="15"/>
  <c r="E50" i="15"/>
  <c r="B7" i="4"/>
  <c r="H9" i="6"/>
  <c r="J9" i="6" s="1"/>
  <c r="H10" i="6"/>
  <c r="J10" i="6" s="1"/>
  <c r="D25" i="15"/>
  <c r="D27" i="15"/>
  <c r="D26" i="15"/>
  <c r="D28" i="15"/>
  <c r="D24" i="15"/>
  <c r="G24" i="15" s="1"/>
  <c r="I24" i="15" s="1"/>
  <c r="D11" i="15"/>
  <c r="D14" i="15"/>
  <c r="D39" i="15"/>
  <c r="D6" i="15"/>
  <c r="D12" i="15"/>
  <c r="D17" i="15"/>
  <c r="D20" i="15"/>
  <c r="D5" i="15"/>
  <c r="D16" i="15"/>
  <c r="D7" i="15"/>
  <c r="D4" i="15"/>
  <c r="D21" i="15"/>
  <c r="D8" i="15"/>
  <c r="D15" i="15"/>
  <c r="D18" i="15"/>
  <c r="D19" i="15"/>
  <c r="D13" i="15"/>
  <c r="D22" i="15"/>
  <c r="E10" i="4"/>
  <c r="D3" i="15"/>
  <c r="D10" i="15"/>
  <c r="B20" i="6"/>
  <c r="E11" i="4"/>
  <c r="E12" i="4" s="1"/>
  <c r="E13" i="4" s="1"/>
  <c r="E47" i="15" l="1"/>
  <c r="G25" i="15"/>
  <c r="I25" i="15" s="1"/>
  <c r="E25" i="15"/>
  <c r="E28" i="15"/>
  <c r="G28" i="15"/>
  <c r="I28" i="15" s="1"/>
  <c r="G26" i="15"/>
  <c r="I26" i="15" s="1"/>
  <c r="E26" i="15"/>
  <c r="G27" i="15"/>
  <c r="I27" i="15" s="1"/>
  <c r="E27" i="15"/>
  <c r="E24" i="15"/>
  <c r="G18" i="15"/>
  <c r="I18" i="15" s="1"/>
  <c r="E18" i="15"/>
  <c r="E21" i="15"/>
  <c r="G21" i="15"/>
  <c r="I21" i="15" s="1"/>
  <c r="E5" i="15"/>
  <c r="G5" i="15"/>
  <c r="I5" i="15" s="1"/>
  <c r="G22" i="15"/>
  <c r="I22" i="15" s="1"/>
  <c r="E22" i="15"/>
  <c r="E15" i="15"/>
  <c r="G15" i="15"/>
  <c r="I15" i="15" s="1"/>
  <c r="E4" i="15"/>
  <c r="G4" i="15"/>
  <c r="I4" i="15" s="1"/>
  <c r="E20" i="15"/>
  <c r="G20" i="15"/>
  <c r="I20" i="15" s="1"/>
  <c r="G39" i="15"/>
  <c r="I39" i="15" s="1"/>
  <c r="E39" i="15"/>
  <c r="E14" i="15"/>
  <c r="G14" i="15"/>
  <c r="I14" i="15" s="1"/>
  <c r="E10" i="15"/>
  <c r="G10" i="15"/>
  <c r="I10" i="15" s="1"/>
  <c r="E13" i="15"/>
  <c r="G13" i="15"/>
  <c r="I13" i="15" s="1"/>
  <c r="E8" i="15"/>
  <c r="G8" i="15"/>
  <c r="I8" i="15" s="1"/>
  <c r="E7" i="15"/>
  <c r="G7" i="15"/>
  <c r="I7" i="15" s="1"/>
  <c r="G17" i="15"/>
  <c r="I17" i="15" s="1"/>
  <c r="E17" i="15"/>
  <c r="E3" i="15"/>
  <c r="G3" i="15"/>
  <c r="I3" i="15" s="1"/>
  <c r="G19" i="15"/>
  <c r="I19" i="15" s="1"/>
  <c r="E19" i="15"/>
  <c r="E16" i="15"/>
  <c r="G16" i="15"/>
  <c r="I16" i="15" s="1"/>
  <c r="E12" i="15"/>
  <c r="G12" i="15"/>
  <c r="I12" i="15" s="1"/>
  <c r="E11" i="15"/>
  <c r="G11" i="15"/>
  <c r="I11" i="15" s="1"/>
  <c r="G6" i="15"/>
  <c r="I6" i="15" s="1"/>
  <c r="E6" i="15"/>
  <c r="D34" i="15"/>
  <c r="E34" i="15" l="1"/>
  <c r="G34" i="15"/>
  <c r="D40" i="15"/>
  <c r="G40" i="15" s="1"/>
  <c r="I40" i="15" s="1"/>
  <c r="D42" i="15"/>
  <c r="C21" i="19"/>
  <c r="D44" i="15"/>
  <c r="D41" i="15"/>
  <c r="D43" i="15"/>
  <c r="D36" i="15"/>
  <c r="D45" i="15"/>
  <c r="G45" i="15" s="1"/>
  <c r="I45" i="15" s="1"/>
  <c r="D32" i="15"/>
  <c r="D38" i="15"/>
  <c r="D29" i="15"/>
  <c r="G29" i="15" s="1"/>
  <c r="I29" i="15" s="1"/>
  <c r="D46" i="15"/>
  <c r="D37" i="15"/>
  <c r="D35" i="15"/>
  <c r="D33" i="15"/>
  <c r="D31" i="15"/>
  <c r="D30" i="15"/>
  <c r="I34" i="15" l="1"/>
  <c r="E30" i="15"/>
  <c r="G30" i="15"/>
  <c r="E33" i="15"/>
  <c r="G33" i="15"/>
  <c r="E37" i="15"/>
  <c r="G37" i="15"/>
  <c r="E29" i="15"/>
  <c r="E32" i="15"/>
  <c r="G32" i="15"/>
  <c r="E36" i="15"/>
  <c r="G36" i="15"/>
  <c r="E41" i="15"/>
  <c r="G41" i="15"/>
  <c r="E42" i="15"/>
  <c r="G42" i="15"/>
  <c r="E31" i="15"/>
  <c r="G31" i="15"/>
  <c r="E35" i="15"/>
  <c r="G35" i="15"/>
  <c r="E46" i="15"/>
  <c r="G46" i="15"/>
  <c r="E38" i="15"/>
  <c r="G38" i="15"/>
  <c r="E45" i="15"/>
  <c r="E43" i="15"/>
  <c r="G43" i="15"/>
  <c r="E44" i="15"/>
  <c r="G44" i="15"/>
  <c r="E40" i="15"/>
  <c r="I44" i="15" l="1"/>
  <c r="I43" i="15"/>
  <c r="I38" i="15"/>
  <c r="I46" i="15"/>
  <c r="I35" i="15"/>
  <c r="I31" i="15"/>
  <c r="I42" i="15"/>
  <c r="I41" i="15"/>
  <c r="I36" i="15"/>
  <c r="I32" i="15"/>
  <c r="I37" i="15"/>
  <c r="I33" i="15"/>
  <c r="I30" i="15"/>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Bless +1</t>
        </r>
      </text>
    </comment>
    <comment ref="C7" authorId="0">
      <text>
        <r>
          <rPr>
            <i/>
            <sz val="12"/>
            <color indexed="81"/>
            <rFont val="Times New Roman"/>
            <family val="1"/>
          </rPr>
          <t>Improved Initiative +4</t>
        </r>
      </text>
    </comment>
    <comment ref="B8" authorId="0">
      <text>
        <r>
          <rPr>
            <i/>
            <sz val="12"/>
            <color indexed="81"/>
            <rFont val="Times New Roman"/>
            <family val="1"/>
          </rPr>
          <t>bull’s strength +4</t>
        </r>
      </text>
    </comment>
    <comment ref="E8" authorId="0">
      <text>
        <r>
          <rPr>
            <sz val="12"/>
            <color indexed="81"/>
            <rFont val="Times New Roman"/>
            <family val="1"/>
          </rPr>
          <t>See PHB 162</t>
        </r>
      </text>
    </comment>
    <comment ref="E10" authorId="0">
      <text>
        <r>
          <rPr>
            <sz val="12"/>
            <color indexed="81"/>
            <rFont val="Times New Roman"/>
            <family val="1"/>
          </rPr>
          <t>[(4 * 10 Fighter) * 75%] + (4 * 2 Con)</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-1 Chain Shirt +1</t>
        </r>
      </text>
    </comment>
    <comment ref="F9" authorId="0">
      <text>
        <r>
          <rPr>
            <sz val="12"/>
            <color indexed="81"/>
            <rFont val="Times New Roman"/>
            <family val="1"/>
          </rPr>
          <t>-1 Chain Shirt +1</t>
        </r>
      </text>
    </comment>
    <comment ref="F13" authorId="0">
      <text>
        <r>
          <rPr>
            <sz val="12"/>
            <color indexed="81"/>
            <rFont val="Times New Roman"/>
            <family val="1"/>
          </rPr>
          <t>+2 ½-drow</t>
        </r>
      </text>
    </comment>
    <comment ref="F16" authorId="0">
      <text>
        <r>
          <rPr>
            <sz val="12"/>
            <color indexed="81"/>
            <rFont val="Times New Roman"/>
            <family val="1"/>
          </rPr>
          <t>-1 Chain Shirt +1</t>
        </r>
      </text>
    </comment>
    <comment ref="F18" authorId="0">
      <text>
        <r>
          <rPr>
            <sz val="12"/>
            <color indexed="81"/>
            <rFont val="Times New Roman"/>
            <family val="1"/>
          </rPr>
          <t>+2 ½-drow</t>
        </r>
      </text>
    </comment>
    <comment ref="F21" authorId="0">
      <text>
        <r>
          <rPr>
            <sz val="12"/>
            <color indexed="81"/>
            <rFont val="Times New Roman"/>
            <family val="1"/>
          </rPr>
          <t>-1 Chain Shirt +1</t>
        </r>
      </text>
    </comment>
    <comment ref="F23" authorId="0">
      <text>
        <r>
          <rPr>
            <sz val="12"/>
            <color indexed="81"/>
            <rFont val="Times New Roman"/>
            <family val="1"/>
          </rPr>
          <t>-1 Chain Shirt +1</t>
        </r>
      </text>
    </comment>
    <comment ref="F30" authorId="0">
      <text>
        <r>
          <rPr>
            <sz val="12"/>
            <color indexed="81"/>
            <rFont val="Times New Roman"/>
            <family val="1"/>
          </rPr>
          <t>+1 ½-drow</t>
        </r>
      </text>
    </comment>
    <comment ref="F31" authorId="0">
      <text>
        <r>
          <rPr>
            <sz val="12"/>
            <color indexed="81"/>
            <rFont val="Times New Roman"/>
            <family val="1"/>
          </rPr>
          <t>-1 Chain Shirt +1</t>
        </r>
      </text>
    </comment>
    <comment ref="F36" authorId="0">
      <text>
        <r>
          <rPr>
            <sz val="12"/>
            <color indexed="81"/>
            <rFont val="Times New Roman"/>
            <family val="1"/>
          </rPr>
          <t>+1 ½-drow</t>
        </r>
      </text>
    </comment>
    <comment ref="F38" authorId="0">
      <text>
        <r>
          <rPr>
            <sz val="12"/>
            <color indexed="81"/>
            <rFont val="Times New Roman"/>
            <family val="1"/>
          </rPr>
          <t>-1 Chain Shirt +1</t>
        </r>
      </text>
    </comment>
    <comment ref="F41" authorId="0">
      <text>
        <r>
          <rPr>
            <sz val="12"/>
            <color indexed="81"/>
            <rFont val="Times New Roman"/>
            <family val="1"/>
          </rPr>
          <t>+1 ½-drow</t>
        </r>
      </text>
    </comment>
    <comment ref="F44" authorId="0">
      <text>
        <r>
          <rPr>
            <sz val="12"/>
            <color indexed="81"/>
            <rFont val="Times New Roman"/>
            <family val="1"/>
          </rPr>
          <t>-1 Chain Shirt +1</t>
        </r>
      </text>
    </comment>
  </commentList>
</comments>
</file>

<file path=xl/comments3.xml><?xml version="1.0" encoding="utf-8"?>
<comments xmlns="http://schemas.openxmlformats.org/spreadsheetml/2006/main">
  <authors>
    <author>Alexis Álvarez</author>
  </authors>
  <commentList>
    <comment ref="D4" authorId="0">
      <text>
        <r>
          <rPr>
            <sz val="12"/>
            <color indexed="81"/>
            <rFont val="Times New Roman"/>
            <family val="1"/>
          </rPr>
          <t>Wool or fur</t>
        </r>
      </text>
    </comment>
    <comment ref="D7" authorId="0">
      <text>
        <r>
          <rPr>
            <sz val="12"/>
            <color indexed="81"/>
            <rFont val="Times New Roman"/>
            <family val="1"/>
          </rPr>
          <t>Drop of sweat</t>
        </r>
      </text>
    </comment>
    <comment ref="D11" authorId="0">
      <text>
        <r>
          <rPr>
            <sz val="12"/>
            <color indexed="81"/>
            <rFont val="Times New Roman"/>
            <family val="1"/>
          </rPr>
          <t>Parchment w/ holy text</t>
        </r>
      </text>
    </comment>
    <comment ref="D20" authorId="0">
      <text>
        <r>
          <rPr>
            <sz val="12"/>
            <color indexed="81"/>
            <rFont val="Times New Roman"/>
            <family val="1"/>
          </rPr>
          <t>1 drop of bitumen and live spider (both to be eaten)</t>
        </r>
      </text>
    </comment>
  </commentList>
</comments>
</file>

<file path=xl/comments4.xml><?xml version="1.0" encoding="utf-8"?>
<comments xmlns="http://schemas.openxmlformats.org/spreadsheetml/2006/main">
  <authors>
    <author>Alexis Álvarez</author>
  </authors>
  <commentList>
    <comment ref="A3"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A7" authorId="0">
      <text>
        <r>
          <rPr>
            <sz val="12"/>
            <color indexed="81"/>
            <rFont val="Times New Roman"/>
            <family val="1"/>
          </rPr>
          <t>Dancing Lights, Detect Magic, Flare, Ghost Sound, Read Magic a combined total of times per day equal to 3 + Int modifier.  These do not count against your total of spells known or spells per day.</t>
        </r>
      </text>
    </comment>
    <comment ref="A13" authorId="0">
      <text>
        <r>
          <rPr>
            <sz val="12"/>
            <color indexed="81"/>
            <rFont val="Times New Roman"/>
            <family val="1"/>
          </rPr>
          <t>Avoid arcane spell failure so long as you stick to medium armor and light shields.</t>
        </r>
      </text>
    </comment>
    <comment ref="A14" authorId="0">
      <text>
        <r>
          <rPr>
            <sz val="12"/>
            <color indexed="81"/>
            <rFont val="Times New Roman"/>
            <family val="1"/>
          </rPr>
          <t>Avoid arcane spell failure so long as you stick to medium armor and light shields.</t>
        </r>
      </text>
    </comment>
    <comment ref="A15" authorId="0">
      <text>
        <r>
          <rPr>
            <sz val="12"/>
            <color indexed="81"/>
            <rFont val="Times New Roman"/>
            <family val="1"/>
          </rPr>
          <t>You can use a standard action to cast any touch spell you know and deliver the spell through your weapon with a melee attack.  Casting a spell in this manner does not provoke attacks of opportunity.  The spell must have a casting time of 1 standard action or less.  If the melee attack is successful, the attack deals damage normally; then the effect of the spell is resolved.</t>
        </r>
      </text>
    </comment>
    <comment ref="A16" authorId="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A17" authorId="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A18" authorId="0">
      <text>
        <r>
          <rPr>
            <sz val="12"/>
            <color indexed="81"/>
            <rFont val="Times New Roman"/>
            <family val="1"/>
          </rPr>
          <t>You can cast one spell as a swift action, so long as the casting time of the spell is 1 standard action or less.</t>
        </r>
      </text>
    </comment>
  </commentList>
</comments>
</file>

<file path=xl/comments5.xml><?xml version="1.0" encoding="utf-8"?>
<comments xmlns="http://schemas.openxmlformats.org/spreadsheetml/2006/main">
  <authors>
    <author>Alexis Álvarez</author>
  </authors>
  <commentList>
    <comment ref="D12"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6" authorId="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MIC 70</t>
        </r>
      </text>
    </comment>
  </commentList>
</comments>
</file>

<file path=xl/sharedStrings.xml><?xml version="1.0" encoding="utf-8"?>
<sst xmlns="http://schemas.openxmlformats.org/spreadsheetml/2006/main" count="507" uniqueCount="275">
  <si>
    <t>Race:</t>
  </si>
  <si>
    <t>Sex:</t>
  </si>
  <si>
    <t>Height:</t>
  </si>
  <si>
    <t>Weight:</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</si>
  <si>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</si>
  <si>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</si>
  <si>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</si>
  <si>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</si>
  <si>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</si>
  <si>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</si>
  <si>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</si>
  <si>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</si>
  <si>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</si>
  <si>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</si>
  <si>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</si>
  <si>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</si>
  <si>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</si>
  <si>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</si>
  <si>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</si>
  <si>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</si>
  <si>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</si>
  <si>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</si>
  <si>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</si>
  <si>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</si>
  <si>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</si>
  <si>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</si>
  <si>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</si>
  <si>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</si>
  <si>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</si>
  <si>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</si>
  <si>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</si>
  <si>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</si>
  <si>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</si>
  <si>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</si>
  <si>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</si>
  <si>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</si>
  <si>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</si>
  <si>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</si>
  <si>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</si>
  <si>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</si>
  <si>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</si>
  <si>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</si>
  <si>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</si>
  <si>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</si>
  <si>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</si>
  <si>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</si>
  <si>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</si>
  <si>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</si>
  <si>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</si>
  <si>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</si>
  <si>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</si>
  <si>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</si>
  <si>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</si>
  <si>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</si>
  <si>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</si>
  <si>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</si>
  <si>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</si>
  <si>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</si>
  <si>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</si>
  <si>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</si>
  <si>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</si>
  <si>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</si>
  <si>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</si>
  <si>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</si>
  <si>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</si>
  <si>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</si>
  <si>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</si>
  <si>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</si>
  <si>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</si>
  <si>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</si>
  <si>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</si>
  <si>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</si>
  <si>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</si>
  <si>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</si>
  <si>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</si>
  <si>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</si>
  <si>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</si>
  <si>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</si>
  <si>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</si>
  <si>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</si>
  <si>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</si>
  <si>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</si>
  <si>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</si>
  <si>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</si>
  <si>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</si>
  <si>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</si>
  <si>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</si>
  <si>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</si>
  <si>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</si>
  <si>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</si>
  <si>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</si>
  <si>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Sleight of Hand</t>
  </si>
  <si>
    <t>Survival</t>
  </si>
  <si>
    <t>Attack Bonus:</t>
  </si>
  <si>
    <t>Deity:</t>
  </si>
  <si>
    <t>Touch AC:</t>
  </si>
  <si>
    <t>Atk</t>
  </si>
  <si>
    <t>Stash:  not available</t>
  </si>
  <si>
    <t>Mount:  not available</t>
  </si>
  <si>
    <t>Feats</t>
  </si>
  <si>
    <t>Simple &amp; Martial Weapons</t>
  </si>
  <si>
    <t>2</t>
  </si>
  <si>
    <t>1</t>
  </si>
  <si>
    <t>Slashing</t>
  </si>
  <si>
    <t>Backpack</t>
  </si>
  <si>
    <t>Bedroll</t>
  </si>
  <si>
    <t>Trail Rations</t>
  </si>
  <si>
    <t>Roll</t>
  </si>
  <si>
    <t>Perform:  [type]</t>
  </si>
  <si>
    <t>Knowledge:  Arcana</t>
  </si>
  <si>
    <t>Mount Encumbrance:</t>
  </si>
  <si>
    <t>Explorer’s Outfit</t>
  </si>
  <si>
    <t>Waterskin</t>
  </si>
  <si>
    <t>Belt Pouch</t>
  </si>
  <si>
    <t>Flint and Steel</t>
  </si>
  <si>
    <t>eight</t>
  </si>
  <si>
    <t>1d6</t>
  </si>
  <si>
    <t>Grapple:</t>
  </si>
  <si>
    <t>30’</t>
  </si>
  <si>
    <t>Initiative:</t>
  </si>
  <si>
    <t>FF AC:</t>
  </si>
  <si>
    <t>Value</t>
  </si>
  <si>
    <t>BAB:</t>
  </si>
  <si>
    <t>Str Mod.:</t>
  </si>
  <si>
    <t>Dex Mod.:</t>
  </si>
  <si>
    <t>Temporary Bonuses:</t>
  </si>
  <si>
    <t>Temporary Penalties:</t>
  </si>
  <si>
    <t>Class Features</t>
  </si>
  <si>
    <t>Avail.</t>
  </si>
  <si>
    <t>Level</t>
  </si>
  <si>
    <t>-</t>
  </si>
  <si>
    <t>Duskblade</t>
  </si>
  <si>
    <t>Female</t>
  </si>
  <si>
    <t>5’ 3”</t>
  </si>
  <si>
    <t>120 lbs.</t>
  </si>
  <si>
    <t>Half-drow</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</si>
  <si>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</si>
  <si>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Knowledge:  Dungeoneering</t>
  </si>
  <si>
    <t>Knowledge:  History</t>
  </si>
  <si>
    <t>Knowledge:  Local</t>
  </si>
  <si>
    <t>Knowledge:  Nature</t>
  </si>
  <si>
    <t>Knowledge:  The Planes</t>
  </si>
  <si>
    <t>Speak Language</t>
  </si>
  <si>
    <t>Craft:  [type]</t>
  </si>
  <si>
    <t>Duskblade 1</t>
  </si>
  <si>
    <t>Duskblade 2</t>
  </si>
  <si>
    <t>Duskblade 3</t>
  </si>
  <si>
    <t>Duskblade 4</t>
  </si>
  <si>
    <t>Common, Elven, Undercommon</t>
  </si>
  <si>
    <t>Racial Abilities</t>
  </si>
  <si>
    <t>Immunity to Sleep magic</t>
  </si>
  <si>
    <t>+2 to Will saves vs. spells</t>
  </si>
  <si>
    <t>Light Blindness (-1 to checks)</t>
  </si>
  <si>
    <t>Darkvision 120’</t>
  </si>
  <si>
    <t>x3</t>
  </si>
  <si>
    <t>MW Light Steel Shield</t>
  </si>
  <si>
    <t>60’</t>
  </si>
  <si>
    <t>Arrows</t>
  </si>
  <si>
    <t>+0</t>
  </si>
  <si>
    <t>Cloak of Resistance +1</t>
  </si>
  <si>
    <t>Arcane Attunement, 6/day</t>
  </si>
  <si>
    <t>Armored Mage (Medium)</t>
  </si>
  <si>
    <t>Proficiencies</t>
  </si>
  <si>
    <t>Shields (not tower)</t>
  </si>
  <si>
    <t>Armor (all)</t>
  </si>
  <si>
    <t>Dancing Lights</t>
  </si>
  <si>
    <t>Detect Magic</t>
  </si>
  <si>
    <t>Flare</t>
  </si>
  <si>
    <t>Ghost Sound</t>
  </si>
  <si>
    <t>Read Magic</t>
  </si>
  <si>
    <t>Prepared Spells</t>
  </si>
  <si>
    <t>DC</t>
  </si>
  <si>
    <t>Cast?</t>
  </si>
  <si>
    <t>-2</t>
  </si>
  <si>
    <t>Instant</t>
  </si>
  <si>
    <t>100’ + 10’/lvl</t>
  </si>
  <si>
    <t>1 SA</t>
  </si>
  <si>
    <t>V S</t>
  </si>
  <si>
    <t>Evocation</t>
  </si>
  <si>
    <t>1 round</t>
  </si>
  <si>
    <t>Swift</t>
  </si>
  <si>
    <t>V S M</t>
  </si>
  <si>
    <t>1 rnd/lvl</t>
  </si>
  <si>
    <t>Touch</t>
  </si>
  <si>
    <t>Blade of Blood</t>
  </si>
  <si>
    <t>Shocking Grasp</t>
  </si>
  <si>
    <t>25’ + 2½’/lvl</t>
  </si>
  <si>
    <t>Disrupt Undead</t>
  </si>
  <si>
    <t>Conjuration</t>
  </si>
  <si>
    <t>Duration</t>
  </si>
  <si>
    <t>Range</t>
  </si>
  <si>
    <t>Casting</t>
  </si>
  <si>
    <t>Components</t>
  </si>
  <si>
    <t>School</t>
  </si>
  <si>
    <t>Spell</t>
  </si>
  <si>
    <t>Spells</t>
  </si>
  <si>
    <t>Kelgore’s Fire Bolt</t>
  </si>
  <si>
    <t>PHB</t>
  </si>
  <si>
    <t>PHB II</t>
  </si>
  <si>
    <t>Reference</t>
  </si>
  <si>
    <t>Page</t>
  </si>
  <si>
    <t>Combat Casting</t>
  </si>
  <si>
    <t>Daze</t>
  </si>
  <si>
    <t>Enchantment</t>
  </si>
  <si>
    <t>Transmutation</t>
  </si>
  <si>
    <t>one</t>
  </si>
  <si>
    <t>5th:  Quick Cast 1/day</t>
  </si>
  <si>
    <t>Profession:  City Watchwoman</t>
  </si>
  <si>
    <t>CROSS-CLASS SKILL</t>
  </si>
  <si>
    <t>Seeking Ray</t>
  </si>
  <si>
    <t>Dimension Hop</t>
  </si>
  <si>
    <t>V</t>
  </si>
  <si>
    <t>+2 vs. Enchantments</t>
  </si>
  <si>
    <t>Ranged Touch Attack</t>
  </si>
  <si>
    <t>varies</t>
  </si>
  <si>
    <t>+2 vs. Enchantments; +2 vs. all spells</t>
  </si>
  <si>
    <t>Necromancy</t>
  </si>
  <si>
    <t>Amulet of Tears</t>
  </si>
  <si>
    <t>Grapple</t>
  </si>
  <si>
    <t>2nd Attack</t>
  </si>
  <si>
    <t>Armored Mage (Hvy. Shld.)</t>
  </si>
  <si>
    <t>Spell Power +2</t>
  </si>
  <si>
    <t>Duskblade 5</t>
  </si>
  <si>
    <t>Duskblade 6</t>
  </si>
  <si>
    <t>Duskblade 7</t>
  </si>
  <si>
    <t>Duskblade 8</t>
  </si>
  <si>
    <t>Shortbow +1</t>
  </si>
  <si>
    <t>Equity on This Page:</t>
  </si>
  <si>
    <t>Total Equity:</t>
  </si>
  <si>
    <t>Wealth Cap:</t>
  </si>
  <si>
    <t>Balance in coins:</t>
  </si>
  <si>
    <t>1st</t>
  </si>
  <si>
    <t>2nd</t>
  </si>
  <si>
    <t>3rd</t>
  </si>
  <si>
    <t>4th</t>
  </si>
  <si>
    <t>5th</t>
  </si>
  <si>
    <t>Arcane Channeling</t>
  </si>
  <si>
    <t>Scorching Ray</t>
  </si>
  <si>
    <t>Ray of Enfeeblement</t>
  </si>
  <si>
    <t>True Strike</t>
  </si>
  <si>
    <t>Swift Expeditious Retreat</t>
  </si>
  <si>
    <t>Acid Splash</t>
  </si>
  <si>
    <t>Ray of Frost</t>
  </si>
  <si>
    <t>Touch of Fatigue</t>
  </si>
  <si>
    <t>Burning Hands</t>
  </si>
  <si>
    <t>Obscuring Mist</t>
  </si>
  <si>
    <t>Bull’s Strength</t>
  </si>
  <si>
    <t>Spider Climb</t>
  </si>
  <si>
    <t>15’</t>
  </si>
  <si>
    <t>30’ radius</t>
  </si>
  <si>
    <t>1 min/lvl</t>
  </si>
  <si>
    <t>Personal</t>
  </si>
  <si>
    <t>Complete Adventurer</t>
  </si>
  <si>
    <t>Divination</t>
  </si>
  <si>
    <t>V F</t>
  </si>
  <si>
    <t>special</t>
  </si>
  <si>
    <t>V S M/DF</t>
  </si>
  <si>
    <t>10 min/lvl</t>
  </si>
  <si>
    <t>3rd:  Power Attack</t>
  </si>
  <si>
    <t>1st:  Combat Casting</t>
  </si>
  <si>
    <t>6th:  Improved Initiative</t>
  </si>
  <si>
    <t>Known Spells</t>
  </si>
  <si>
    <t>Twilight Chain Shirt +1</t>
  </si>
  <si>
    <t>Spell-Like Abs., 1/day each</t>
  </si>
  <si>
    <t>Darkness</t>
  </si>
  <si>
    <t>Faerie Fire</t>
  </si>
  <si>
    <t>Falchion +2</t>
  </si>
  <si>
    <t>2d4</t>
  </si>
  <si>
    <t>18-20/x2</t>
  </si>
  <si>
    <t>NPC</t>
  </si>
  <si>
    <t>Chaotic Evil</t>
  </si>
  <si>
    <t>Pierce</t>
  </si>
  <si>
    <t>Brideprice</t>
  </si>
  <si>
    <t>Shevarash</t>
  </si>
  <si>
    <t>Overcome Spell Resistance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</si>
</sst>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474]"/>
  </numFmts>
  <fonts count="6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6"/>
      <name val="Times New Roman"/>
      <family val="1"/>
    </font>
    <font>
      <b/>
      <sz val="14"/>
      <name val="Times New Roman"/>
      <family val="1"/>
    </font>
    <font>
      <sz val="14"/>
      <name val="Times New Roman"/>
      <family val="1"/>
    </font>
    <font>
      <i/>
      <sz val="12"/>
      <color rgb="FF00B0F0"/>
      <name val="Times New Roman"/>
      <family val="1"/>
    </font>
    <font>
      <i/>
      <sz val="11"/>
      <color indexed="12"/>
      <name val="Times New Roman"/>
      <family val="1"/>
    </font>
    <font>
      <i/>
      <sz val="18"/>
      <color indexed="12"/>
      <name val="Times New Roman"/>
      <family val="1"/>
    </font>
    <font>
      <i/>
      <sz val="12"/>
      <color indexed="81"/>
      <name val="Times New Roman"/>
      <family val="1"/>
    </font>
    <font>
      <i/>
      <sz val="18"/>
      <color rgb="FF0000FF"/>
      <name val="Times New Roman"/>
      <family val="1"/>
    </font>
    <font>
      <b/>
      <sz val="12"/>
      <color theme="1"/>
      <name val="Times New Roman"/>
      <family val="1"/>
    </font>
    <font>
      <b/>
      <sz val="12"/>
      <color rgb="FF0000FF"/>
      <name val="Times New Roman"/>
      <family val="1"/>
    </font>
    <font>
      <i/>
      <sz val="16"/>
      <color rgb="FF0000FF"/>
      <name val="Times New Roman"/>
      <family val="1"/>
    </font>
    <font>
      <i/>
      <sz val="16"/>
      <color indexed="53"/>
      <name val="Times New Roman"/>
      <family val="1"/>
    </font>
    <font>
      <i/>
      <sz val="16"/>
      <color indexed="17"/>
      <name val="Times New Roman"/>
      <family val="1"/>
    </font>
    <font>
      <i/>
      <sz val="16"/>
      <color indexed="12"/>
      <name val="Times New Roman"/>
      <family val="1"/>
    </font>
    <font>
      <i/>
      <sz val="16"/>
      <color indexed="10"/>
      <name val="Times New Roman"/>
      <family val="1"/>
    </font>
    <font>
      <i/>
      <sz val="16"/>
      <color indexed="57"/>
      <name val="Times New Roman"/>
      <family val="1"/>
    </font>
    <font>
      <i/>
      <sz val="11"/>
      <color rgb="FF0000FF"/>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7" tint="0.39997558519241921"/>
        <bgColor indexed="64"/>
      </patternFill>
    </fill>
    <fill>
      <patternFill patternType="solid">
        <fgColor rgb="FF0000FF"/>
        <bgColor indexed="64"/>
      </patternFill>
    </fill>
    <fill>
      <patternFill patternType="solid">
        <fgColor indexed="12"/>
        <bgColor indexed="64"/>
      </patternFill>
    </fill>
    <fill>
      <patternFill patternType="solid">
        <fgColor rgb="FF00FF00"/>
        <bgColor indexed="64"/>
      </patternFill>
    </fill>
    <fill>
      <patternFill patternType="solid">
        <fgColor theme="7" tint="0.39994506668294322"/>
        <bgColor indexed="64"/>
      </patternFill>
    </fill>
    <fill>
      <patternFill patternType="solid">
        <fgColor rgb="FFFFFF00"/>
        <bgColor indexed="64"/>
      </patternFill>
    </fill>
  </fills>
  <borders count="12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style="medium">
        <color indexed="64"/>
      </top>
      <bottom style="hair">
        <color indexed="64"/>
      </bottom>
      <diagonal/>
    </border>
    <border>
      <left style="double">
        <color rgb="FF0000FF"/>
      </left>
      <right style="double">
        <color rgb="FF0000FF"/>
      </right>
      <top style="double">
        <color rgb="FF0000FF"/>
      </top>
      <bottom style="double">
        <color rgb="FF0000FF"/>
      </bottom>
      <diagonal/>
    </border>
    <border>
      <left style="double">
        <color indexed="64"/>
      </left>
      <right/>
      <top style="double">
        <color indexed="64"/>
      </top>
      <bottom style="thick">
        <color rgb="FF00B0F0"/>
      </bottom>
      <diagonal/>
    </border>
    <border>
      <left/>
      <right/>
      <top style="double">
        <color indexed="64"/>
      </top>
      <bottom style="thick">
        <color rgb="FF00B0F0"/>
      </bottom>
      <diagonal/>
    </border>
    <border>
      <left/>
      <right style="double">
        <color indexed="64"/>
      </right>
      <top style="double">
        <color indexed="64"/>
      </top>
      <bottom style="thick">
        <color rgb="FF00B0F0"/>
      </bottom>
      <diagonal/>
    </border>
    <border>
      <left/>
      <right style="double">
        <color indexed="64"/>
      </right>
      <top style="thin">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right/>
      <top style="thin">
        <color auto="1"/>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double">
        <color auto="1"/>
      </left>
      <right style="medium">
        <color auto="1"/>
      </right>
      <top style="hair">
        <color indexed="64"/>
      </top>
      <bottom style="hair">
        <color indexed="64"/>
      </bottom>
      <diagonal/>
    </border>
    <border>
      <left/>
      <right style="hair">
        <color indexed="64"/>
      </right>
      <top style="hair">
        <color indexed="64"/>
      </top>
      <bottom style="hair">
        <color indexed="64"/>
      </bottom>
      <diagonal/>
    </border>
    <border>
      <left style="double">
        <color auto="1"/>
      </left>
      <right style="medium">
        <color auto="1"/>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style="medium">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double">
        <color indexed="64"/>
      </right>
      <top style="thin">
        <color auto="1"/>
      </top>
      <bottom style="medium">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5" fillId="0" borderId="0"/>
    <xf numFmtId="9" fontId="1" fillId="0" borderId="0" applyFont="0" applyFill="0" applyBorder="0" applyAlignment="0" applyProtection="0"/>
    <xf numFmtId="0" fontId="1" fillId="0" borderId="0"/>
  </cellStyleXfs>
  <cellXfs count="450">
    <xf numFmtId="0" fontId="0" fillId="0" borderId="0" xfId="0"/>
    <xf numFmtId="0" fontId="11" fillId="3" borderId="63" xfId="0" applyFont="1" applyFill="1" applyBorder="1" applyAlignment="1">
      <alignment horizontal="centerContinuous" vertical="center"/>
    </xf>
    <xf numFmtId="0" fontId="11" fillId="3" borderId="33"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NumberFormat="1" applyFont="1" applyFill="1" applyBorder="1" applyAlignment="1">
      <alignment horizontal="center" vertical="center" wrapText="1"/>
    </xf>
    <xf numFmtId="0" fontId="11" fillId="3" borderId="33" xfId="0" applyNumberFormat="1" applyFont="1" applyFill="1" applyBorder="1" applyAlignment="1">
      <alignment horizontal="center" vertical="center"/>
    </xf>
    <xf numFmtId="0" fontId="11" fillId="3" borderId="64" xfId="0" applyFont="1" applyFill="1" applyBorder="1" applyAlignment="1">
      <alignment horizontal="center" vertical="center"/>
    </xf>
    <xf numFmtId="1" fontId="1" fillId="0" borderId="73" xfId="0" applyNumberFormat="1" applyFont="1" applyBorder="1" applyAlignment="1">
      <alignment horizontal="center" vertical="center"/>
    </xf>
    <xf numFmtId="0" fontId="1" fillId="0" borderId="73" xfId="0" applyFont="1" applyFill="1" applyBorder="1" applyAlignment="1">
      <alignment horizontal="center" vertical="center"/>
    </xf>
    <xf numFmtId="0" fontId="1" fillId="0" borderId="73" xfId="0" quotePrefix="1" applyFont="1" applyFill="1" applyBorder="1" applyAlignment="1">
      <alignment horizontal="center" vertical="center" wrapText="1"/>
    </xf>
    <xf numFmtId="49" fontId="1" fillId="0" borderId="73" xfId="2" applyNumberFormat="1" applyFont="1" applyFill="1" applyBorder="1" applyAlignment="1">
      <alignment horizontal="center" vertical="center"/>
    </xf>
    <xf numFmtId="0" fontId="1" fillId="0" borderId="73" xfId="0" applyFont="1" applyFill="1" applyBorder="1" applyAlignment="1">
      <alignment horizontal="center" vertical="center" shrinkToFit="1"/>
    </xf>
    <xf numFmtId="164" fontId="1" fillId="0" borderId="73" xfId="0" applyNumberFormat="1" applyFont="1" applyFill="1" applyBorder="1" applyAlignment="1">
      <alignment horizontal="center" vertical="center"/>
    </xf>
    <xf numFmtId="1" fontId="46" fillId="9" borderId="78" xfId="0" applyNumberFormat="1"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4" fillId="0" borderId="81" xfId="0" quotePrefix="1" applyFont="1" applyBorder="1" applyAlignment="1">
      <alignment horizontal="center" vertical="center" wrapText="1"/>
    </xf>
    <xf numFmtId="49" fontId="1" fillId="0" borderId="81" xfId="2" applyNumberFormat="1" applyFont="1" applyBorder="1" applyAlignment="1">
      <alignment horizontal="center" vertical="center"/>
    </xf>
    <xf numFmtId="0" fontId="1" fillId="0" borderId="81" xfId="0" applyFont="1" applyBorder="1" applyAlignment="1">
      <alignment horizontal="center" vertical="center" shrinkToFit="1"/>
    </xf>
    <xf numFmtId="0" fontId="3" fillId="0" borderId="83" xfId="0" applyFont="1" applyBorder="1" applyAlignment="1">
      <alignment horizontal="center" vertical="center"/>
    </xf>
    <xf numFmtId="0" fontId="44" fillId="9" borderId="32" xfId="0" applyNumberFormat="1" applyFont="1" applyFill="1" applyBorder="1" applyAlignment="1">
      <alignment horizontal="center" vertical="center" wrapText="1"/>
    </xf>
    <xf numFmtId="0" fontId="1" fillId="0" borderId="79" xfId="0" applyFont="1" applyBorder="1" applyAlignment="1">
      <alignment horizontal="center" vertical="center"/>
    </xf>
    <xf numFmtId="164" fontId="4" fillId="0" borderId="82" xfId="0" applyNumberFormat="1" applyFont="1" applyFill="1" applyBorder="1" applyAlignment="1">
      <alignment horizontal="center" vertical="center"/>
    </xf>
    <xf numFmtId="164" fontId="4" fillId="0" borderId="78" xfId="0" applyNumberFormat="1" applyFont="1" applyFill="1" applyBorder="1" applyAlignment="1">
      <alignment horizontal="center"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4" borderId="68" xfId="0" applyFont="1" applyFill="1" applyBorder="1" applyAlignment="1">
      <alignment horizontal="right" vertical="center"/>
    </xf>
    <xf numFmtId="0" fontId="5" fillId="4" borderId="88" xfId="0" applyFont="1" applyFill="1" applyBorder="1" applyAlignment="1">
      <alignment horizontal="right" vertical="center"/>
    </xf>
    <xf numFmtId="49" fontId="6" fillId="0" borderId="71" xfId="0" applyNumberFormat="1" applyFont="1" applyFill="1" applyBorder="1" applyAlignment="1">
      <alignment horizontal="center" vertical="center"/>
    </xf>
    <xf numFmtId="0" fontId="6" fillId="0" borderId="0" xfId="0" applyFont="1" applyBorder="1" applyAlignment="1">
      <alignment horizontal="left" vertical="center"/>
    </xf>
    <xf numFmtId="0" fontId="7" fillId="2" borderId="14" xfId="0" applyFont="1" applyFill="1" applyBorder="1" applyAlignment="1">
      <alignment horizontal="right" vertical="center"/>
    </xf>
    <xf numFmtId="0" fontId="25" fillId="0" borderId="15" xfId="0" applyNumberFormat="1" applyFont="1" applyBorder="1" applyAlignment="1">
      <alignment horizontal="center" vertical="center"/>
    </xf>
    <xf numFmtId="0" fontId="7" fillId="4" borderId="60" xfId="0" applyFont="1" applyFill="1" applyBorder="1" applyAlignment="1">
      <alignment horizontal="right" vertical="center"/>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5" fillId="0" borderId="15" xfId="0" applyNumberFormat="1" applyFont="1" applyBorder="1" applyAlignment="1">
      <alignment horizontal="center" vertical="center"/>
    </xf>
    <xf numFmtId="0" fontId="7" fillId="4" borderId="58" xfId="0" applyFont="1" applyFill="1" applyBorder="1" applyAlignment="1">
      <alignment horizontal="right" vertical="center"/>
    </xf>
    <xf numFmtId="164" fontId="5" fillId="5"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6" xfId="0" applyFont="1" applyBorder="1" applyAlignment="1">
      <alignment horizontal="center" vertical="center"/>
    </xf>
    <xf numFmtId="0" fontId="36" fillId="2" borderId="4" xfId="0" applyFont="1" applyFill="1" applyBorder="1" applyAlignment="1">
      <alignment horizontal="right" vertical="center"/>
    </xf>
    <xf numFmtId="0" fontId="10" fillId="4" borderId="58" xfId="0" applyFont="1" applyFill="1" applyBorder="1" applyAlignment="1">
      <alignment horizontal="right" vertical="center"/>
    </xf>
    <xf numFmtId="49" fontId="6" fillId="0" borderId="26" xfId="0" applyNumberFormat="1" applyFont="1" applyBorder="1" applyAlignment="1">
      <alignment horizontal="center" vertical="center"/>
    </xf>
    <xf numFmtId="0" fontId="21" fillId="2" borderId="4" xfId="0" applyFont="1" applyFill="1" applyBorder="1" applyAlignment="1">
      <alignment horizontal="right" vertical="center"/>
    </xf>
    <xf numFmtId="0" fontId="13" fillId="2" borderId="16" xfId="0" applyFont="1" applyFill="1" applyBorder="1" applyAlignment="1">
      <alignment horizontal="right" vertical="center"/>
    </xf>
    <xf numFmtId="0" fontId="6" fillId="0" borderId="22" xfId="0" quotePrefix="1" applyFont="1" applyBorder="1" applyAlignment="1">
      <alignment horizontal="center" vertical="center"/>
    </xf>
    <xf numFmtId="49" fontId="25" fillId="0" borderId="22" xfId="0" applyNumberFormat="1" applyFont="1" applyBorder="1" applyAlignment="1">
      <alignment horizontal="center" vertical="center"/>
    </xf>
    <xf numFmtId="0" fontId="10" fillId="4" borderId="59"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4" fillId="0" borderId="21"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3" xfId="0" applyFont="1" applyFill="1" applyBorder="1" applyAlignment="1">
      <alignment horizontal="center" vertical="center"/>
    </xf>
    <xf numFmtId="0" fontId="6" fillId="0" borderId="23" xfId="0" applyFont="1" applyFill="1" applyBorder="1" applyAlignment="1">
      <alignment horizontal="center" vertical="center"/>
    </xf>
    <xf numFmtId="0" fontId="41" fillId="0" borderId="23" xfId="0"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0" fontId="42" fillId="9" borderId="24"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wrapText="1"/>
    </xf>
    <xf numFmtId="0" fontId="43" fillId="0" borderId="1" xfId="0" applyFont="1" applyFill="1" applyBorder="1" applyAlignment="1">
      <alignment vertical="center"/>
    </xf>
    <xf numFmtId="0" fontId="12" fillId="0" borderId="24"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1" fillId="0" borderId="65" xfId="0" applyFont="1" applyFill="1" applyBorder="1" applyAlignment="1">
      <alignment vertical="center"/>
    </xf>
    <xf numFmtId="0" fontId="5" fillId="0" borderId="66" xfId="0" applyFont="1" applyFill="1" applyBorder="1" applyAlignment="1">
      <alignment horizontal="center" vertical="center"/>
    </xf>
    <xf numFmtId="0" fontId="6" fillId="0" borderId="66" xfId="0" applyFont="1" applyFill="1" applyBorder="1" applyAlignment="1">
      <alignment horizontal="center" vertical="center"/>
    </xf>
    <xf numFmtId="0" fontId="44" fillId="0" borderId="66" xfId="0" applyFont="1" applyFill="1" applyBorder="1" applyAlignment="1">
      <alignment horizontal="center" vertical="center" wrapText="1"/>
    </xf>
    <xf numFmtId="1" fontId="6" fillId="0" borderId="66" xfId="0" applyNumberFormat="1" applyFont="1" applyFill="1" applyBorder="1" applyAlignment="1">
      <alignment horizontal="center" vertical="center" wrapText="1"/>
    </xf>
    <xf numFmtId="0" fontId="42" fillId="9" borderId="66" xfId="0" applyNumberFormat="1" applyFont="1" applyFill="1" applyBorder="1" applyAlignment="1">
      <alignment horizontal="center" vertical="center"/>
    </xf>
    <xf numFmtId="49" fontId="6" fillId="0" borderId="66" xfId="0" applyNumberFormat="1" applyFont="1" applyFill="1" applyBorder="1" applyAlignment="1">
      <alignment horizontal="center" vertical="center" wrapText="1"/>
    </xf>
    <xf numFmtId="0" fontId="10" fillId="0" borderId="1" xfId="0" applyFont="1" applyFill="1" applyBorder="1" applyAlignment="1">
      <alignment vertical="center"/>
    </xf>
    <xf numFmtId="0" fontId="6" fillId="0" borderId="23"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0" fontId="16" fillId="0" borderId="24"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3" xfId="0" applyNumberFormat="1" applyFont="1" applyFill="1" applyBorder="1" applyAlignment="1">
      <alignment horizontal="center" vertical="center"/>
    </xf>
    <xf numFmtId="0" fontId="23" fillId="0" borderId="24" xfId="0" applyNumberFormat="1" applyFont="1" applyFill="1" applyBorder="1" applyAlignment="1">
      <alignment horizontal="center" vertical="center"/>
    </xf>
    <xf numFmtId="0" fontId="42" fillId="9" borderId="23"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3" xfId="0" applyNumberFormat="1" applyFont="1" applyFill="1" applyBorder="1" applyAlignment="1">
      <alignment horizontal="center" vertical="center"/>
    </xf>
    <xf numFmtId="0" fontId="22" fillId="0" borderId="24"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xf>
    <xf numFmtId="0" fontId="29" fillId="0" borderId="0" xfId="0" applyFont="1" applyBorder="1" applyAlignment="1">
      <alignment vertical="center"/>
    </xf>
    <xf numFmtId="0" fontId="7" fillId="6" borderId="1" xfId="0" applyFont="1" applyFill="1" applyBorder="1" applyAlignment="1">
      <alignment vertical="center"/>
    </xf>
    <xf numFmtId="0" fontId="6" fillId="6" borderId="23" xfId="0" applyNumberFormat="1" applyFont="1" applyFill="1" applyBorder="1" applyAlignment="1">
      <alignment horizontal="center" vertical="center"/>
    </xf>
    <xf numFmtId="49" fontId="17" fillId="6" borderId="23" xfId="0" applyNumberFormat="1" applyFont="1" applyFill="1" applyBorder="1" applyAlignment="1">
      <alignment horizontal="center" vertical="center"/>
    </xf>
    <xf numFmtId="0" fontId="17" fillId="6" borderId="24" xfId="0" applyNumberFormat="1" applyFont="1" applyFill="1" applyBorder="1" applyAlignment="1">
      <alignment horizontal="center" vertical="center"/>
    </xf>
    <xf numFmtId="0" fontId="7" fillId="6" borderId="24" xfId="0" applyNumberFormat="1" applyFont="1" applyFill="1" applyBorder="1" applyAlignment="1">
      <alignment horizontal="center" vertical="center"/>
    </xf>
    <xf numFmtId="49" fontId="6" fillId="6" borderId="24" xfId="0" applyNumberFormat="1" applyFont="1" applyFill="1" applyBorder="1" applyAlignment="1">
      <alignment horizontal="center" vertical="center"/>
    </xf>
    <xf numFmtId="0" fontId="6" fillId="6" borderId="25" xfId="0" applyNumberFormat="1" applyFont="1" applyFill="1" applyBorder="1" applyAlignment="1">
      <alignment horizontal="center" vertical="center"/>
    </xf>
    <xf numFmtId="0" fontId="28" fillId="0" borderId="0" xfId="0" applyFont="1" applyBorder="1" applyAlignment="1">
      <alignment vertical="center"/>
    </xf>
    <xf numFmtId="0" fontId="10" fillId="6" borderId="1" xfId="0" applyFont="1" applyFill="1" applyBorder="1" applyAlignment="1">
      <alignment vertical="center"/>
    </xf>
    <xf numFmtId="49" fontId="16" fillId="6" borderId="23" xfId="0" applyNumberFormat="1" applyFont="1" applyFill="1" applyBorder="1" applyAlignment="1">
      <alignment horizontal="center" vertical="center"/>
    </xf>
    <xf numFmtId="0" fontId="16" fillId="6" borderId="24" xfId="0" applyNumberFormat="1" applyFont="1" applyFill="1" applyBorder="1" applyAlignment="1">
      <alignment horizontal="center" vertical="center"/>
    </xf>
    <xf numFmtId="0" fontId="10" fillId="6" borderId="24"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3" xfId="0" applyNumberFormat="1" applyFont="1" applyFill="1" applyBorder="1" applyAlignment="1">
      <alignment horizontal="center" vertical="center"/>
    </xf>
    <xf numFmtId="49" fontId="16" fillId="8" borderId="23" xfId="0" applyNumberFormat="1" applyFont="1" applyFill="1" applyBorder="1" applyAlignment="1">
      <alignment horizontal="center" vertical="center"/>
    </xf>
    <xf numFmtId="0" fontId="16" fillId="8" borderId="24" xfId="0" applyNumberFormat="1" applyFont="1" applyFill="1" applyBorder="1" applyAlignment="1">
      <alignment horizontal="center" vertical="center"/>
    </xf>
    <xf numFmtId="0" fontId="10" fillId="8" borderId="24" xfId="0" applyNumberFormat="1" applyFont="1" applyFill="1" applyBorder="1" applyAlignment="1">
      <alignment horizontal="center" vertical="center"/>
    </xf>
    <xf numFmtId="49" fontId="6" fillId="8" borderId="24"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30" fillId="0" borderId="0" xfId="0" applyFont="1" applyBorder="1" applyAlignment="1">
      <alignment vertical="center"/>
    </xf>
    <xf numFmtId="0" fontId="21" fillId="6" borderId="1" xfId="0" applyFont="1" applyFill="1" applyBorder="1" applyAlignment="1">
      <alignment vertical="center"/>
    </xf>
    <xf numFmtId="49" fontId="27" fillId="6" borderId="23" xfId="0" applyNumberFormat="1" applyFont="1" applyFill="1" applyBorder="1" applyAlignment="1">
      <alignment horizontal="center" vertical="center"/>
    </xf>
    <xf numFmtId="0" fontId="27" fillId="6" borderId="24" xfId="0" applyNumberFormat="1" applyFont="1" applyFill="1" applyBorder="1" applyAlignment="1">
      <alignment horizontal="center" vertical="center"/>
    </xf>
    <xf numFmtId="0" fontId="21" fillId="6" borderId="24" xfId="0" applyNumberFormat="1" applyFont="1" applyFill="1" applyBorder="1" applyAlignment="1">
      <alignment horizontal="center" vertical="center"/>
    </xf>
    <xf numFmtId="0" fontId="7" fillId="0" borderId="1" xfId="0" applyFont="1" applyFill="1" applyBorder="1" applyAlignment="1">
      <alignment vertical="center"/>
    </xf>
    <xf numFmtId="49" fontId="17" fillId="0" borderId="23" xfId="0" applyNumberFormat="1" applyFont="1" applyFill="1" applyBorder="1" applyAlignment="1">
      <alignment horizontal="center" vertical="center"/>
    </xf>
    <xf numFmtId="0" fontId="17" fillId="0" borderId="24"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12" fillId="8" borderId="1" xfId="0" applyFont="1" applyFill="1" applyBorder="1" applyAlignment="1">
      <alignment vertical="center"/>
    </xf>
    <xf numFmtId="49" fontId="23" fillId="8" borderId="23" xfId="0" applyNumberFormat="1" applyFont="1" applyFill="1" applyBorder="1" applyAlignment="1">
      <alignment horizontal="center" vertical="center"/>
    </xf>
    <xf numFmtId="0" fontId="23" fillId="8" borderId="24" xfId="0" applyNumberFormat="1" applyFont="1" applyFill="1" applyBorder="1" applyAlignment="1">
      <alignment horizontal="center" vertical="center"/>
    </xf>
    <xf numFmtId="0" fontId="12" fillId="8" borderId="24" xfId="0" applyNumberFormat="1" applyFont="1" applyFill="1" applyBorder="1" applyAlignment="1">
      <alignment horizontal="center" vertical="center"/>
    </xf>
    <xf numFmtId="0" fontId="13" fillId="8" borderId="1" xfId="0" applyFont="1" applyFill="1" applyBorder="1" applyAlignment="1">
      <alignment vertical="center"/>
    </xf>
    <xf numFmtId="0" fontId="12" fillId="6" borderId="1" xfId="0" applyFont="1" applyFill="1" applyBorder="1" applyAlignment="1">
      <alignment vertical="center"/>
    </xf>
    <xf numFmtId="49" fontId="23" fillId="6" borderId="23" xfId="0" applyNumberFormat="1" applyFont="1" applyFill="1" applyBorder="1" applyAlignment="1">
      <alignment horizontal="center" vertical="center"/>
    </xf>
    <xf numFmtId="0" fontId="23" fillId="6" borderId="24" xfId="0" applyNumberFormat="1" applyFont="1" applyFill="1" applyBorder="1" applyAlignment="1">
      <alignment horizontal="center" vertical="center"/>
    </xf>
    <xf numFmtId="0" fontId="12" fillId="6" borderId="24"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3" xfId="0" applyNumberFormat="1" applyFont="1" applyFill="1" applyBorder="1" applyAlignment="1">
      <alignment horizontal="center" vertical="center"/>
    </xf>
    <xf numFmtId="0" fontId="27" fillId="0" borderId="24"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0" fontId="6" fillId="6" borderId="25" xfId="0" quotePrefix="1" applyNumberFormat="1" applyFont="1" applyFill="1" applyBorder="1" applyAlignment="1">
      <alignment horizontal="center" vertical="center"/>
    </xf>
    <xf numFmtId="0" fontId="42" fillId="9" borderId="5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6" fillId="0" borderId="0" xfId="0" applyFont="1" applyBorder="1" applyAlignment="1">
      <alignment vertical="center" wrapText="1"/>
    </xf>
    <xf numFmtId="0" fontId="37" fillId="0" borderId="31"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61" xfId="0" applyFont="1" applyFill="1" applyBorder="1" applyAlignment="1">
      <alignment horizontal="centerContinuous" vertical="center"/>
    </xf>
    <xf numFmtId="0" fontId="2" fillId="0" borderId="0" xfId="0" applyFont="1" applyBorder="1" applyAlignment="1">
      <alignment horizontal="centerContinuous" vertical="center"/>
    </xf>
    <xf numFmtId="0" fontId="20" fillId="7" borderId="17" xfId="0" applyFont="1" applyFill="1" applyBorder="1" applyAlignment="1">
      <alignment horizontal="center" vertical="center"/>
    </xf>
    <xf numFmtId="0" fontId="20" fillId="7" borderId="18" xfId="0" applyFont="1" applyFill="1" applyBorder="1" applyAlignment="1">
      <alignment horizontal="center" vertical="center"/>
    </xf>
    <xf numFmtId="49" fontId="20" fillId="7" borderId="18" xfId="0" applyNumberFormat="1" applyFont="1" applyFill="1" applyBorder="1" applyAlignment="1">
      <alignment horizontal="center" vertical="center"/>
    </xf>
    <xf numFmtId="0" fontId="20" fillId="7" borderId="20" xfId="0" applyFont="1" applyFill="1" applyBorder="1" applyAlignment="1">
      <alignment horizontal="center" vertical="center"/>
    </xf>
    <xf numFmtId="0" fontId="45" fillId="9" borderId="20" xfId="0" applyFont="1" applyFill="1" applyBorder="1" applyAlignment="1">
      <alignment horizontal="center" vertical="center"/>
    </xf>
    <xf numFmtId="0" fontId="20" fillId="7" borderId="19" xfId="0" applyFont="1" applyFill="1" applyBorder="1" applyAlignment="1">
      <alignment horizontal="center" vertical="center"/>
    </xf>
    <xf numFmtId="0" fontId="20" fillId="7" borderId="28" xfId="0" applyFont="1" applyFill="1" applyBorder="1" applyAlignment="1">
      <alignment horizontal="center" vertical="center"/>
    </xf>
    <xf numFmtId="1" fontId="46" fillId="9" borderId="82" xfId="0" applyNumberFormat="1" applyFont="1" applyFill="1" applyBorder="1" applyAlignment="1">
      <alignment horizontal="center" vertical="center"/>
    </xf>
    <xf numFmtId="1" fontId="1" fillId="0" borderId="82"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20" xfId="0" applyFont="1" applyFill="1" applyBorder="1" applyAlignment="1">
      <alignment horizontal="centerContinuous" vertical="center"/>
    </xf>
    <xf numFmtId="0" fontId="20" fillId="7" borderId="72" xfId="0" applyFont="1" applyFill="1" applyBorder="1" applyAlignment="1">
      <alignment horizontal="centerContinuous" vertical="center"/>
    </xf>
    <xf numFmtId="0" fontId="20" fillId="7" borderId="57" xfId="0" applyFont="1" applyFill="1" applyBorder="1" applyAlignment="1">
      <alignment horizontal="centerContinuous" vertical="center"/>
    </xf>
    <xf numFmtId="0" fontId="4" fillId="0" borderId="75" xfId="0" applyFont="1" applyBorder="1" applyAlignment="1">
      <alignment horizontal="center" vertical="center"/>
    </xf>
    <xf numFmtId="0" fontId="1" fillId="0" borderId="75" xfId="0" quotePrefix="1" applyFont="1" applyBorder="1" applyAlignment="1">
      <alignment horizontal="center" vertical="center"/>
    </xf>
    <xf numFmtId="0" fontId="1" fillId="0" borderId="75" xfId="0" applyFont="1" applyBorder="1" applyAlignment="1">
      <alignment horizontal="center" vertical="center"/>
    </xf>
    <xf numFmtId="164" fontId="1" fillId="0" borderId="84" xfId="0" applyNumberFormat="1" applyFont="1" applyFill="1" applyBorder="1" applyAlignment="1">
      <alignment horizontal="centerContinuous" vertical="center"/>
    </xf>
    <xf numFmtId="0" fontId="4" fillId="0" borderId="85" xfId="0" quotePrefix="1" applyFont="1" applyBorder="1" applyAlignment="1">
      <alignment horizontal="centerContinuous" vertical="center"/>
    </xf>
    <xf numFmtId="0" fontId="1" fillId="0" borderId="81" xfId="0" quotePrefix="1" applyFont="1" applyBorder="1" applyAlignment="1">
      <alignment horizontal="center" vertical="center"/>
    </xf>
    <xf numFmtId="164" fontId="4" fillId="0" borderId="86" xfId="0" applyNumberFormat="1" applyFont="1" applyBorder="1" applyAlignment="1">
      <alignment horizontal="centerContinuous" vertical="center"/>
    </xf>
    <xf numFmtId="0" fontId="4" fillId="0" borderId="87" xfId="0" applyFont="1" applyBorder="1" applyAlignment="1">
      <alignment horizontal="centerContinuous" vertical="center"/>
    </xf>
    <xf numFmtId="0" fontId="47" fillId="0" borderId="0" xfId="0" applyFont="1" applyBorder="1" applyAlignment="1">
      <alignment horizontal="right" vertical="center"/>
    </xf>
    <xf numFmtId="0" fontId="47" fillId="10" borderId="91" xfId="0" applyFont="1" applyFill="1" applyBorder="1" applyAlignment="1">
      <alignment horizontal="center" vertical="center"/>
    </xf>
    <xf numFmtId="164" fontId="4" fillId="0" borderId="12" xfId="0" applyNumberFormat="1" applyFont="1" applyFill="1" applyBorder="1" applyAlignment="1">
      <alignment horizontal="center" vertical="center"/>
    </xf>
    <xf numFmtId="0" fontId="48" fillId="0" borderId="0" xfId="0" applyFont="1" applyBorder="1" applyAlignment="1">
      <alignment horizontal="right" vertical="center"/>
    </xf>
    <xf numFmtId="0" fontId="49" fillId="0" borderId="0" xfId="0" applyNumberFormat="1" applyFont="1" applyBorder="1" applyAlignment="1">
      <alignment horizontal="center" vertical="center"/>
    </xf>
    <xf numFmtId="0" fontId="49" fillId="0" borderId="0" xfId="0" applyFont="1" applyBorder="1" applyAlignment="1">
      <alignment horizontal="center" vertical="center"/>
    </xf>
    <xf numFmtId="164" fontId="2" fillId="0" borderId="0" xfId="0" applyNumberFormat="1" applyFont="1" applyBorder="1" applyAlignment="1">
      <alignment horizontal="centerContinuous" vertical="center"/>
    </xf>
    <xf numFmtId="0" fontId="20" fillId="3" borderId="32" xfId="0" applyFont="1" applyFill="1" applyBorder="1" applyAlignment="1">
      <alignment horizontal="center" vertical="center"/>
    </xf>
    <xf numFmtId="164" fontId="20" fillId="3" borderId="33" xfId="0" applyNumberFormat="1" applyFont="1" applyFill="1" applyBorder="1" applyAlignment="1">
      <alignment horizontal="center" vertical="center"/>
    </xf>
    <xf numFmtId="0" fontId="20" fillId="3" borderId="32" xfId="0" applyFont="1" applyFill="1" applyBorder="1" applyAlignment="1">
      <alignment horizontal="right" vertical="center"/>
    </xf>
    <xf numFmtId="0" fontId="20" fillId="3" borderId="34" xfId="0" applyFont="1" applyFill="1" applyBorder="1" applyAlignment="1">
      <alignment vertical="center"/>
    </xf>
    <xf numFmtId="164" fontId="20" fillId="3" borderId="28" xfId="0" applyNumberFormat="1" applyFont="1" applyFill="1" applyBorder="1" applyAlignment="1">
      <alignment horizontal="center" vertical="center"/>
    </xf>
    <xf numFmtId="0" fontId="1" fillId="0" borderId="35" xfId="0" applyFont="1" applyBorder="1" applyAlignment="1">
      <alignment horizontal="center" vertical="center" shrinkToFit="1"/>
    </xf>
    <xf numFmtId="1" fontId="1" fillId="0" borderId="36" xfId="0" applyNumberFormat="1" applyFont="1" applyBorder="1" applyAlignment="1">
      <alignment horizontal="center" vertical="center" shrinkToFit="1"/>
    </xf>
    <xf numFmtId="164" fontId="1" fillId="0" borderId="36" xfId="0" applyNumberFormat="1" applyFont="1" applyBorder="1" applyAlignment="1">
      <alignment horizontal="center" vertical="center" shrinkToFit="1"/>
    </xf>
    <xf numFmtId="0" fontId="4" fillId="0" borderId="37" xfId="0" applyFont="1" applyBorder="1" applyAlignment="1">
      <alignment horizontal="left" vertical="center"/>
    </xf>
    <xf numFmtId="0" fontId="4" fillId="0" borderId="38" xfId="0" applyFont="1" applyBorder="1" applyAlignment="1">
      <alignment horizontal="left" vertical="center" shrinkToFit="1"/>
    </xf>
    <xf numFmtId="1" fontId="4" fillId="0" borderId="36" xfId="0" applyNumberFormat="1" applyFont="1" applyBorder="1" applyAlignment="1">
      <alignment horizontal="center" vertical="center" shrinkToFit="1"/>
    </xf>
    <xf numFmtId="164" fontId="4" fillId="0" borderId="36" xfId="0" applyNumberFormat="1" applyFont="1" applyBorder="1" applyAlignment="1">
      <alignment horizontal="center" vertical="center" shrinkToFit="1"/>
    </xf>
    <xf numFmtId="0" fontId="1" fillId="0" borderId="43" xfId="0" applyFont="1" applyBorder="1" applyAlignment="1">
      <alignment horizontal="center" vertical="center" shrinkToFit="1"/>
    </xf>
    <xf numFmtId="1" fontId="4" fillId="0" borderId="44" xfId="0" applyNumberFormat="1"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39" xfId="0" applyFont="1" applyBorder="1" applyAlignment="1">
      <alignment horizontal="center" vertical="center" shrinkToFit="1"/>
    </xf>
    <xf numFmtId="1" fontId="1" fillId="0" borderId="40" xfId="0" applyNumberFormat="1" applyFont="1" applyBorder="1" applyAlignment="1">
      <alignment horizontal="center" vertical="center" shrinkToFit="1"/>
    </xf>
    <xf numFmtId="164" fontId="1" fillId="0" borderId="40" xfId="0" applyNumberFormat="1" applyFont="1" applyBorder="1" applyAlignment="1">
      <alignment horizontal="center" vertical="center" shrinkToFit="1"/>
    </xf>
    <xf numFmtId="0" fontId="4" fillId="0" borderId="41" xfId="0" applyFont="1" applyBorder="1" applyAlignment="1">
      <alignment horizontal="left" vertical="center"/>
    </xf>
    <xf numFmtId="0" fontId="1" fillId="0" borderId="41" xfId="0" applyFont="1" applyBorder="1" applyAlignment="1">
      <alignment horizontal="left" vertical="center"/>
    </xf>
    <xf numFmtId="0" fontId="4" fillId="0" borderId="42" xfId="0" applyFont="1" applyBorder="1" applyAlignment="1">
      <alignment horizontal="left" vertical="center" shrinkToFit="1"/>
    </xf>
    <xf numFmtId="0" fontId="1" fillId="0" borderId="45" xfId="0" applyFont="1" applyBorder="1" applyAlignment="1">
      <alignment horizontal="left" vertical="center"/>
    </xf>
    <xf numFmtId="1"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2" fillId="0" borderId="0" xfId="0" applyFont="1" applyBorder="1" applyAlignment="1">
      <alignment vertical="center"/>
    </xf>
    <xf numFmtId="1" fontId="20" fillId="3" borderId="32" xfId="0" applyNumberFormat="1" applyFont="1" applyFill="1" applyBorder="1" applyAlignment="1">
      <alignment horizontal="center" vertical="center"/>
    </xf>
    <xf numFmtId="0" fontId="4" fillId="0" borderId="49" xfId="0" applyFont="1" applyBorder="1" applyAlignment="1">
      <alignment horizontal="center" vertical="center" shrinkToFit="1"/>
    </xf>
    <xf numFmtId="1" fontId="4" fillId="0" borderId="50" xfId="0" applyNumberFormat="1" applyFont="1" applyBorder="1" applyAlignment="1">
      <alignment horizontal="center" vertical="center" shrinkToFit="1"/>
    </xf>
    <xf numFmtId="164" fontId="4" fillId="0" borderId="50"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47" xfId="0" applyFont="1" applyBorder="1" applyAlignment="1">
      <alignment horizontal="left" vertical="center" shrinkToFit="1"/>
    </xf>
    <xf numFmtId="1" fontId="4" fillId="0" borderId="52" xfId="0" applyNumberFormat="1" applyFont="1" applyBorder="1" applyAlignment="1">
      <alignment horizontal="center" vertical="center" shrinkToFit="1"/>
    </xf>
    <xf numFmtId="164" fontId="4" fillId="0" borderId="52" xfId="0" applyNumberFormat="1" applyFont="1" applyBorder="1" applyAlignment="1">
      <alignment horizontal="center" vertical="center" shrinkToFit="1"/>
    </xf>
    <xf numFmtId="0" fontId="4" fillId="0" borderId="53" xfId="0" applyFont="1" applyBorder="1" applyAlignment="1">
      <alignment horizontal="left" vertical="center"/>
    </xf>
    <xf numFmtId="0" fontId="4" fillId="0" borderId="48" xfId="0" applyFont="1" applyBorder="1" applyAlignment="1">
      <alignment horizontal="left" vertical="center" shrinkToFit="1"/>
    </xf>
    <xf numFmtId="0" fontId="4" fillId="0" borderId="43" xfId="0" applyFont="1" applyBorder="1" applyAlignment="1">
      <alignment horizontal="center" vertical="center" shrinkToFit="1"/>
    </xf>
    <xf numFmtId="1" fontId="4" fillId="0" borderId="0" xfId="0" applyNumberFormat="1" applyFont="1" applyBorder="1" applyAlignment="1">
      <alignment horizontal="center" vertical="center"/>
    </xf>
    <xf numFmtId="0" fontId="4" fillId="0" borderId="35" xfId="0" applyFont="1" applyBorder="1" applyAlignment="1">
      <alignment horizontal="center" vertical="center" shrinkToFit="1"/>
    </xf>
    <xf numFmtId="1" fontId="4" fillId="0" borderId="0" xfId="0" applyNumberFormat="1" applyFont="1" applyBorder="1" applyAlignment="1">
      <alignment vertical="center"/>
    </xf>
    <xf numFmtId="0" fontId="39" fillId="2" borderId="92" xfId="0" applyFont="1" applyFill="1" applyBorder="1" applyAlignment="1">
      <alignment horizontal="right" vertical="center"/>
    </xf>
    <xf numFmtId="0" fontId="39" fillId="2" borderId="93" xfId="0" applyFont="1" applyFill="1" applyBorder="1" applyAlignment="1">
      <alignment horizontal="left" vertical="center"/>
    </xf>
    <xf numFmtId="0" fontId="19" fillId="2" borderId="93" xfId="0" applyFont="1" applyFill="1" applyBorder="1" applyAlignment="1">
      <alignment horizontal="left" vertical="center"/>
    </xf>
    <xf numFmtId="0" fontId="3" fillId="2" borderId="93" xfId="0" applyFont="1" applyFill="1" applyBorder="1" applyAlignment="1">
      <alignment horizontal="centerContinuous" vertical="center"/>
    </xf>
    <xf numFmtId="0" fontId="4" fillId="2" borderId="93" xfId="0" applyFont="1" applyFill="1" applyBorder="1" applyAlignment="1">
      <alignment horizontal="centerContinuous" vertical="center"/>
    </xf>
    <xf numFmtId="0" fontId="50" fillId="2" borderId="94" xfId="1" applyFont="1" applyFill="1" applyBorder="1" applyAlignment="1" applyProtection="1">
      <alignment horizontal="right" vertical="center"/>
    </xf>
    <xf numFmtId="49" fontId="16" fillId="0" borderId="29" xfId="0" applyNumberFormat="1" applyFont="1" applyBorder="1" applyAlignment="1">
      <alignment horizontal="center" shrinkToFit="1"/>
    </xf>
    <xf numFmtId="0" fontId="6" fillId="8" borderId="25" xfId="0" quotePrefix="1" applyNumberFormat="1" applyFont="1" applyFill="1" applyBorder="1" applyAlignment="1">
      <alignment horizontal="center" vertical="center"/>
    </xf>
    <xf numFmtId="0" fontId="6" fillId="0" borderId="25"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4" xfId="0" applyNumberFormat="1" applyFont="1" applyFill="1" applyBorder="1" applyAlignment="1">
      <alignment horizontal="center" vertical="center"/>
    </xf>
    <xf numFmtId="49" fontId="23" fillId="0" borderId="54" xfId="0" applyNumberFormat="1" applyFont="1" applyFill="1" applyBorder="1" applyAlignment="1">
      <alignment horizontal="center" vertical="center"/>
    </xf>
    <xf numFmtId="0" fontId="23" fillId="0" borderId="55" xfId="0" applyNumberFormat="1" applyFont="1" applyFill="1" applyBorder="1" applyAlignment="1">
      <alignment horizontal="center" vertical="center"/>
    </xf>
    <xf numFmtId="0" fontId="12" fillId="0" borderId="55" xfId="0" applyNumberFormat="1" applyFont="1" applyFill="1" applyBorder="1" applyAlignment="1">
      <alignment horizontal="center" vertical="center"/>
    </xf>
    <xf numFmtId="49" fontId="6" fillId="0" borderId="55"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49" fontId="22" fillId="8" borderId="23" xfId="0" applyNumberFormat="1" applyFont="1" applyFill="1" applyBorder="1" applyAlignment="1">
      <alignment horizontal="center" vertical="center"/>
    </xf>
    <xf numFmtId="0" fontId="22" fillId="8" borderId="24" xfId="0" applyNumberFormat="1" applyFont="1" applyFill="1" applyBorder="1" applyAlignment="1">
      <alignment horizontal="center" vertical="center"/>
    </xf>
    <xf numFmtId="0" fontId="13" fillId="8" borderId="24" xfId="0" applyNumberFormat="1" applyFont="1" applyFill="1" applyBorder="1" applyAlignment="1">
      <alignment horizontal="center" vertical="center"/>
    </xf>
    <xf numFmtId="0" fontId="9" fillId="6" borderId="1" xfId="0" applyFont="1" applyFill="1" applyBorder="1" applyAlignment="1">
      <alignment vertical="center"/>
    </xf>
    <xf numFmtId="49" fontId="26" fillId="6" borderId="23" xfId="0" applyNumberFormat="1" applyFont="1" applyFill="1" applyBorder="1" applyAlignment="1">
      <alignment horizontal="center" vertical="center"/>
    </xf>
    <xf numFmtId="0" fontId="26" fillId="6" borderId="24" xfId="0" applyNumberFormat="1" applyFont="1" applyFill="1" applyBorder="1" applyAlignment="1">
      <alignment horizontal="center" vertical="center"/>
    </xf>
    <xf numFmtId="0" fontId="9" fillId="6" borderId="24" xfId="0" applyNumberFormat="1" applyFont="1" applyFill="1" applyBorder="1" applyAlignment="1">
      <alignment horizontal="center" vertical="center"/>
    </xf>
    <xf numFmtId="0" fontId="6" fillId="0" borderId="62" xfId="0" applyFont="1" applyFill="1" applyBorder="1" applyAlignment="1">
      <alignment horizontal="centerContinuous"/>
    </xf>
    <xf numFmtId="0" fontId="6" fillId="0" borderId="31" xfId="0" applyFont="1" applyFill="1" applyBorder="1" applyAlignment="1">
      <alignment horizontal="centerContinuous"/>
    </xf>
    <xf numFmtId="0" fontId="6" fillId="0" borderId="56" xfId="0" applyFont="1" applyFill="1" applyBorder="1" applyAlignment="1">
      <alignment horizontal="centerContinuous"/>
    </xf>
    <xf numFmtId="0" fontId="6" fillId="0" borderId="67" xfId="0" quotePrefix="1" applyFont="1" applyFill="1" applyBorder="1" applyAlignment="1">
      <alignment horizontal="center" vertical="center"/>
    </xf>
    <xf numFmtId="0" fontId="1" fillId="0" borderId="74" xfId="0" applyFont="1" applyBorder="1" applyAlignment="1">
      <alignment horizontal="center" vertical="center"/>
    </xf>
    <xf numFmtId="9" fontId="4" fillId="0" borderId="75" xfId="0" applyNumberFormat="1" applyFont="1" applyBorder="1" applyAlignment="1">
      <alignment horizontal="center" vertical="center"/>
    </xf>
    <xf numFmtId="9" fontId="1" fillId="0" borderId="81" xfId="0" applyNumberFormat="1" applyFont="1" applyBorder="1" applyAlignment="1">
      <alignment horizontal="center" vertical="center"/>
    </xf>
    <xf numFmtId="164" fontId="4" fillId="0" borderId="75" xfId="0" applyNumberFormat="1" applyFont="1" applyBorder="1" applyAlignment="1">
      <alignment horizontal="center" vertical="center"/>
    </xf>
    <xf numFmtId="164" fontId="4" fillId="0" borderId="81" xfId="0" applyNumberFormat="1" applyFont="1" applyFill="1" applyBorder="1" applyAlignment="1">
      <alignment horizontal="center" vertical="center"/>
    </xf>
    <xf numFmtId="164" fontId="4" fillId="0" borderId="76" xfId="0" applyNumberFormat="1" applyFont="1" applyBorder="1" applyAlignment="1">
      <alignment horizontal="centerContinuous" vertical="center"/>
    </xf>
    <xf numFmtId="164" fontId="1" fillId="0" borderId="82" xfId="0" applyNumberFormat="1" applyFont="1" applyFill="1" applyBorder="1" applyAlignment="1">
      <alignment horizontal="centerContinuous" vertical="center"/>
    </xf>
    <xf numFmtId="0" fontId="4" fillId="0" borderId="95" xfId="0" applyFont="1" applyFill="1" applyBorder="1" applyAlignment="1">
      <alignment horizontal="center" vertical="center"/>
    </xf>
    <xf numFmtId="0" fontId="20" fillId="7" borderId="68" xfId="0" applyFont="1" applyFill="1" applyBorder="1" applyAlignment="1">
      <alignment horizontal="centerContinuous" vertical="center"/>
    </xf>
    <xf numFmtId="0" fontId="20" fillId="7" borderId="69" xfId="0" applyFont="1" applyFill="1" applyBorder="1" applyAlignment="1">
      <alignment horizontal="centerContinuous" vertical="center"/>
    </xf>
    <xf numFmtId="0" fontId="20" fillId="7" borderId="69" xfId="0" applyFont="1" applyFill="1" applyBorder="1" applyAlignment="1">
      <alignment horizontal="center" vertical="center"/>
    </xf>
    <xf numFmtId="0" fontId="1" fillId="0" borderId="11" xfId="0" applyFont="1" applyFill="1" applyBorder="1" applyAlignment="1">
      <alignment horizontal="centerContinuous" vertical="center"/>
    </xf>
    <xf numFmtId="0" fontId="4" fillId="0" borderId="12" xfId="0" applyFont="1" applyFill="1" applyBorder="1" applyAlignment="1">
      <alignment horizontal="centerContinuous" vertical="center"/>
    </xf>
    <xf numFmtId="49" fontId="1" fillId="0" borderId="12" xfId="0" applyNumberFormat="1" applyFont="1" applyFill="1" applyBorder="1" applyAlignment="1">
      <alignment horizontal="center" vertical="center"/>
    </xf>
    <xf numFmtId="0" fontId="20" fillId="7" borderId="96" xfId="0" applyFont="1" applyFill="1" applyBorder="1" applyAlignment="1">
      <alignment horizontal="centerContinuous" vertical="center"/>
    </xf>
    <xf numFmtId="0" fontId="20" fillId="7" borderId="97" xfId="0" applyFont="1" applyFill="1" applyBorder="1" applyAlignment="1">
      <alignment horizontal="centerContinuous" vertical="center"/>
    </xf>
    <xf numFmtId="0" fontId="20" fillId="7" borderId="98" xfId="0" applyFont="1" applyFill="1" applyBorder="1" applyAlignment="1">
      <alignment horizontal="center" vertical="center"/>
    </xf>
    <xf numFmtId="164" fontId="1" fillId="0" borderId="22" xfId="0" applyNumberFormat="1" applyFont="1" applyFill="1" applyBorder="1" applyAlignment="1">
      <alignment horizontal="centerContinuous" vertical="center"/>
    </xf>
    <xf numFmtId="164" fontId="4" fillId="0" borderId="99" xfId="0" applyNumberFormat="1" applyFont="1" applyBorder="1" applyAlignment="1">
      <alignment horizontal="centerContinuous" vertical="center"/>
    </xf>
    <xf numFmtId="0" fontId="9" fillId="0" borderId="89" xfId="0" applyFont="1" applyFill="1" applyBorder="1" applyAlignment="1">
      <alignment horizontal="centerContinuous" shrinkToFit="1"/>
    </xf>
    <xf numFmtId="0" fontId="51" fillId="0" borderId="100" xfId="0" applyFont="1" applyFill="1" applyBorder="1" applyAlignment="1">
      <alignment horizontal="centerContinuous" shrinkToFit="1"/>
    </xf>
    <xf numFmtId="0" fontId="51" fillId="0" borderId="62" xfId="0" applyFont="1" applyFill="1" applyBorder="1" applyAlignment="1">
      <alignment horizontal="centerContinuous" shrinkToFit="1"/>
    </xf>
    <xf numFmtId="0" fontId="17" fillId="0" borderId="31" xfId="0" applyFont="1" applyFill="1" applyBorder="1" applyAlignment="1">
      <alignment horizontal="centerContinuous" shrinkToFit="1"/>
    </xf>
    <xf numFmtId="0" fontId="6" fillId="0" borderId="90" xfId="0" applyFont="1" applyFill="1" applyBorder="1" applyAlignment="1">
      <alignment horizontal="centerContinuous"/>
    </xf>
    <xf numFmtId="0" fontId="6" fillId="0" borderId="61" xfId="0" applyFont="1" applyFill="1" applyBorder="1" applyAlignment="1">
      <alignment horizontal="centerContinuous"/>
    </xf>
    <xf numFmtId="0" fontId="6" fillId="0" borderId="62" xfId="0" quotePrefix="1" applyFont="1" applyFill="1" applyBorder="1" applyAlignment="1">
      <alignment horizontal="centerContinuous"/>
    </xf>
    <xf numFmtId="0" fontId="15" fillId="0" borderId="102" xfId="0" applyFont="1" applyBorder="1" applyAlignment="1">
      <alignment horizontal="centerContinuous" wrapText="1"/>
    </xf>
    <xf numFmtId="0" fontId="15" fillId="0" borderId="103" xfId="0" applyFont="1" applyBorder="1" applyAlignment="1">
      <alignment horizontal="centerContinuous" wrapText="1"/>
    </xf>
    <xf numFmtId="0" fontId="11" fillId="12" borderId="65" xfId="0" applyFont="1" applyFill="1" applyBorder="1" applyAlignment="1">
      <alignment horizontal="centerContinuous" wrapText="1"/>
    </xf>
    <xf numFmtId="0" fontId="11" fillId="12" borderId="104" xfId="0" applyFont="1" applyFill="1" applyBorder="1" applyAlignment="1">
      <alignment horizontal="center" wrapText="1"/>
    </xf>
    <xf numFmtId="0" fontId="11" fillId="12" borderId="67" xfId="0" applyFont="1" applyFill="1" applyBorder="1" applyAlignment="1">
      <alignment horizontal="center" wrapText="1"/>
    </xf>
    <xf numFmtId="0" fontId="6" fillId="0" borderId="65" xfId="0" applyFont="1" applyBorder="1" applyAlignment="1">
      <alignment horizontal="center" shrinkToFit="1"/>
    </xf>
    <xf numFmtId="0" fontId="6" fillId="0" borderId="66" xfId="0" applyFont="1" applyBorder="1" applyAlignment="1">
      <alignment horizontal="center"/>
    </xf>
    <xf numFmtId="0" fontId="6" fillId="5" borderId="29" xfId="2" applyNumberFormat="1" applyFont="1" applyFill="1" applyBorder="1" applyAlignment="1">
      <alignment horizontal="center" shrinkToFit="1"/>
    </xf>
    <xf numFmtId="49" fontId="47" fillId="7" borderId="91" xfId="0" applyNumberFormat="1" applyFont="1" applyFill="1" applyBorder="1" applyAlignment="1">
      <alignment horizontal="center" vertical="center"/>
    </xf>
    <xf numFmtId="0" fontId="1" fillId="0" borderId="0" xfId="5" applyFont="1" applyBorder="1" applyAlignment="1">
      <alignment wrapText="1"/>
    </xf>
    <xf numFmtId="0" fontId="3" fillId="0" borderId="0" xfId="5" applyFont="1" applyBorder="1" applyAlignment="1">
      <alignment horizontal="right" wrapText="1"/>
    </xf>
    <xf numFmtId="0" fontId="1" fillId="0" borderId="0" xfId="5" applyFont="1" applyBorder="1" applyAlignment="1">
      <alignment horizontal="left" wrapText="1"/>
    </xf>
    <xf numFmtId="0" fontId="1" fillId="0" borderId="0" xfId="5" applyNumberFormat="1" applyFont="1" applyBorder="1" applyAlignment="1">
      <alignment horizontal="left" wrapText="1"/>
    </xf>
    <xf numFmtId="0" fontId="6" fillId="0" borderId="15" xfId="2" applyNumberFormat="1" applyFont="1" applyBorder="1" applyAlignment="1">
      <alignment horizontal="center" shrinkToFit="1"/>
    </xf>
    <xf numFmtId="9" fontId="6" fillId="0" borderId="15" xfId="2" applyFont="1" applyBorder="1" applyAlignment="1">
      <alignment horizontal="center" shrinkToFit="1"/>
    </xf>
    <xf numFmtId="9" fontId="6" fillId="0" borderId="66" xfId="2" applyFont="1" applyBorder="1" applyAlignment="1">
      <alignment horizontal="center" shrinkToFit="1"/>
    </xf>
    <xf numFmtId="0" fontId="6" fillId="0" borderId="66" xfId="5" applyFont="1" applyBorder="1" applyAlignment="1">
      <alignment horizontal="center" wrapText="1"/>
    </xf>
    <xf numFmtId="0" fontId="26" fillId="0" borderId="65" xfId="5" applyFont="1" applyFill="1" applyBorder="1" applyAlignment="1">
      <alignment horizontal="center" shrinkToFit="1"/>
    </xf>
    <xf numFmtId="0" fontId="6" fillId="0" borderId="24" xfId="2" applyNumberFormat="1" applyFont="1" applyFill="1" applyBorder="1" applyAlignment="1">
      <alignment horizontal="center" shrinkToFit="1"/>
    </xf>
    <xf numFmtId="9" fontId="6" fillId="0" borderId="24" xfId="2" applyFont="1" applyFill="1" applyBorder="1" applyAlignment="1">
      <alignment horizontal="center" vertical="center" shrinkToFit="1"/>
    </xf>
    <xf numFmtId="9" fontId="6" fillId="0" borderId="23" xfId="2" applyFont="1" applyFill="1" applyBorder="1" applyAlignment="1">
      <alignment horizontal="center" shrinkToFit="1"/>
    </xf>
    <xf numFmtId="0" fontId="6" fillId="0" borderId="23" xfId="5" applyFont="1" applyFill="1" applyBorder="1" applyAlignment="1">
      <alignment horizontal="center" wrapText="1"/>
    </xf>
    <xf numFmtId="0" fontId="26" fillId="0" borderId="1" xfId="5" applyFont="1" applyFill="1" applyBorder="1" applyAlignment="1">
      <alignment horizontal="center" shrinkToFit="1"/>
    </xf>
    <xf numFmtId="0" fontId="6" fillId="0" borderId="24" xfId="2" applyNumberFormat="1" applyFont="1" applyBorder="1" applyAlignment="1">
      <alignment horizontal="center" shrinkToFit="1"/>
    </xf>
    <xf numFmtId="9" fontId="6" fillId="0" borderId="24" xfId="2" applyFont="1" applyBorder="1" applyAlignment="1">
      <alignment horizontal="center" shrinkToFit="1"/>
    </xf>
    <xf numFmtId="9" fontId="6" fillId="0" borderId="23" xfId="2" applyFont="1" applyBorder="1" applyAlignment="1">
      <alignment horizontal="center" shrinkToFit="1"/>
    </xf>
    <xf numFmtId="0" fontId="6" fillId="0" borderId="23" xfId="5" applyFont="1" applyBorder="1" applyAlignment="1">
      <alignment horizontal="center" wrapText="1"/>
    </xf>
    <xf numFmtId="0" fontId="3" fillId="0" borderId="0" xfId="5" applyFont="1" applyBorder="1" applyAlignment="1">
      <alignment wrapText="1"/>
    </xf>
    <xf numFmtId="0" fontId="15" fillId="0" borderId="0" xfId="5" applyFont="1" applyBorder="1" applyAlignment="1">
      <alignment horizontal="centerContinuous" wrapText="1"/>
    </xf>
    <xf numFmtId="0" fontId="15" fillId="0" borderId="0" xfId="5" applyNumberFormat="1" applyFont="1" applyBorder="1" applyAlignment="1">
      <alignment horizontal="centerContinuous" wrapText="1"/>
    </xf>
    <xf numFmtId="0" fontId="11" fillId="11" borderId="106" xfId="0" applyFont="1" applyFill="1" applyBorder="1" applyAlignment="1">
      <alignment horizontal="center" vertical="center" wrapText="1"/>
    </xf>
    <xf numFmtId="0" fontId="11" fillId="11" borderId="105" xfId="0" applyNumberFormat="1" applyFont="1" applyFill="1" applyBorder="1" applyAlignment="1">
      <alignment horizontal="centerContinuous" vertical="center" wrapText="1"/>
    </xf>
    <xf numFmtId="0" fontId="6" fillId="0" borderId="24" xfId="2" applyNumberFormat="1" applyFont="1" applyFill="1" applyBorder="1" applyAlignment="1">
      <alignment horizontal="center" vertical="center" shrinkToFit="1"/>
    </xf>
    <xf numFmtId="0" fontId="6" fillId="0" borderId="25" xfId="0" applyNumberFormat="1" applyFont="1" applyFill="1" applyBorder="1" applyAlignment="1">
      <alignment horizontal="center" vertical="center" wrapText="1"/>
    </xf>
    <xf numFmtId="0" fontId="6" fillId="0" borderId="15" xfId="2"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1" fontId="6" fillId="0" borderId="13" xfId="0" applyNumberFormat="1" applyFont="1" applyBorder="1" applyAlignment="1">
      <alignment horizontal="center" vertical="center"/>
    </xf>
    <xf numFmtId="0" fontId="6" fillId="0" borderId="0" xfId="0" applyFont="1" applyBorder="1" applyAlignment="1">
      <alignment horizontal="centerContinuous" vertical="center"/>
    </xf>
    <xf numFmtId="0" fontId="26" fillId="0" borderId="56" xfId="0" quotePrefix="1" applyFont="1" applyFill="1" applyBorder="1" applyAlignment="1">
      <alignment horizontal="center" shrinkToFit="1"/>
    </xf>
    <xf numFmtId="0" fontId="13" fillId="6" borderId="1" xfId="0" applyFont="1" applyFill="1" applyBorder="1" applyAlignment="1">
      <alignment vertical="center"/>
    </xf>
    <xf numFmtId="0" fontId="6" fillId="0" borderId="8" xfId="0" applyFont="1" applyFill="1" applyBorder="1" applyAlignment="1">
      <alignment horizontal="center" shrinkToFit="1"/>
    </xf>
    <xf numFmtId="0" fontId="6" fillId="0" borderId="54" xfId="0" applyFont="1" applyFill="1" applyBorder="1" applyAlignment="1">
      <alignment horizontal="center"/>
    </xf>
    <xf numFmtId="1" fontId="6" fillId="0" borderId="54" xfId="0" applyNumberFormat="1" applyFont="1" applyFill="1" applyBorder="1" applyAlignment="1">
      <alignment horizontal="center"/>
    </xf>
    <xf numFmtId="0" fontId="6" fillId="13" borderId="30" xfId="2" applyNumberFormat="1" applyFont="1" applyFill="1" applyBorder="1" applyAlignment="1">
      <alignment horizontal="center" shrinkToFit="1"/>
    </xf>
    <xf numFmtId="0" fontId="1" fillId="0" borderId="77" xfId="0" applyFont="1" applyFill="1" applyBorder="1" applyAlignment="1">
      <alignment horizontal="center" vertical="center"/>
    </xf>
    <xf numFmtId="0" fontId="1" fillId="0" borderId="80" xfId="0" applyFont="1" applyBorder="1" applyAlignment="1">
      <alignment horizontal="center" vertical="center" shrinkToFit="1"/>
    </xf>
    <xf numFmtId="0" fontId="1" fillId="0" borderId="16" xfId="0" applyFont="1" applyBorder="1" applyAlignment="1">
      <alignment horizontal="center" vertical="center"/>
    </xf>
    <xf numFmtId="0" fontId="1" fillId="0" borderId="54" xfId="0" applyFont="1" applyBorder="1" applyAlignment="1">
      <alignment horizontal="center" vertical="center"/>
    </xf>
    <xf numFmtId="49" fontId="1" fillId="0" borderId="54" xfId="0" applyNumberFormat="1" applyFont="1" applyBorder="1" applyAlignment="1">
      <alignment horizontal="center" vertical="center"/>
    </xf>
    <xf numFmtId="164" fontId="1" fillId="0" borderId="54" xfId="0" applyNumberFormat="1" applyFont="1" applyBorder="1" applyAlignment="1">
      <alignment horizontal="center" vertical="center"/>
    </xf>
    <xf numFmtId="164" fontId="1" fillId="0" borderId="55" xfId="0" applyNumberFormat="1" applyFont="1" applyFill="1" applyBorder="1" applyAlignment="1">
      <alignment horizontal="center" vertical="center"/>
    </xf>
    <xf numFmtId="1" fontId="46" fillId="9" borderId="55" xfId="0" applyNumberFormat="1" applyFont="1" applyFill="1" applyBorder="1" applyAlignment="1">
      <alignment horizontal="center" vertical="center"/>
    </xf>
    <xf numFmtId="0" fontId="4" fillId="0" borderId="30" xfId="0" applyFont="1" applyBorder="1" applyAlignment="1">
      <alignment horizontal="center" vertical="center"/>
    </xf>
    <xf numFmtId="0" fontId="1" fillId="10" borderId="14" xfId="0" applyFont="1" applyFill="1" applyBorder="1" applyAlignment="1">
      <alignment horizontal="center" vertical="center"/>
    </xf>
    <xf numFmtId="0" fontId="1" fillId="10" borderId="23" xfId="0" applyFont="1" applyFill="1" applyBorder="1" applyAlignment="1">
      <alignment horizontal="center" vertical="center"/>
    </xf>
    <xf numFmtId="49" fontId="1" fillId="10" borderId="23" xfId="2" applyNumberFormat="1" applyFont="1" applyFill="1" applyBorder="1" applyAlignment="1">
      <alignment horizontal="center" vertical="center"/>
    </xf>
    <xf numFmtId="0" fontId="1" fillId="10" borderId="23" xfId="0" applyFont="1" applyFill="1" applyBorder="1" applyAlignment="1">
      <alignment horizontal="center" vertical="center" shrinkToFit="1"/>
    </xf>
    <xf numFmtId="164" fontId="1" fillId="10" borderId="23" xfId="0" applyNumberFormat="1" applyFont="1" applyFill="1" applyBorder="1" applyAlignment="1">
      <alignment horizontal="center" vertical="center"/>
    </xf>
    <xf numFmtId="164" fontId="1" fillId="10" borderId="24" xfId="0" applyNumberFormat="1" applyFont="1" applyFill="1" applyBorder="1" applyAlignment="1">
      <alignment horizontal="center" vertical="center"/>
    </xf>
    <xf numFmtId="1" fontId="46" fillId="9" borderId="24" xfId="0" applyNumberFormat="1" applyFont="1" applyFill="1" applyBorder="1" applyAlignment="1">
      <alignment horizontal="center" vertical="center"/>
    </xf>
    <xf numFmtId="0" fontId="1" fillId="10" borderId="25" xfId="0" applyFont="1" applyFill="1" applyBorder="1" applyAlignment="1">
      <alignment horizontal="center" vertical="center"/>
    </xf>
    <xf numFmtId="0" fontId="1" fillId="10" borderId="24" xfId="0" applyNumberFormat="1" applyFont="1" applyFill="1" applyBorder="1" applyAlignment="1">
      <alignment horizontal="center" vertical="center"/>
    </xf>
    <xf numFmtId="0" fontId="6" fillId="0" borderId="3" xfId="0" applyFont="1" applyBorder="1" applyAlignment="1">
      <alignment horizontal="center" vertical="center"/>
    </xf>
    <xf numFmtId="1" fontId="6" fillId="0" borderId="66" xfId="0" applyNumberFormat="1" applyFont="1" applyBorder="1" applyAlignment="1">
      <alignment horizontal="center"/>
    </xf>
    <xf numFmtId="0" fontId="6" fillId="10" borderId="23" xfId="0" applyFont="1" applyFill="1" applyBorder="1" applyAlignment="1">
      <alignment horizontal="center" vertical="center" wrapText="1"/>
    </xf>
    <xf numFmtId="0" fontId="6" fillId="10" borderId="66" xfId="0" applyFont="1" applyFill="1" applyBorder="1" applyAlignment="1">
      <alignment horizontal="center" vertical="center" wrapText="1"/>
    </xf>
    <xf numFmtId="0" fontId="6" fillId="0" borderId="24" xfId="5" applyNumberFormat="1" applyFont="1" applyFill="1" applyBorder="1" applyAlignment="1">
      <alignment horizontal="center" wrapText="1"/>
    </xf>
    <xf numFmtId="164" fontId="1" fillId="0" borderId="81" xfId="0" applyNumberFormat="1" applyFont="1" applyBorder="1" applyAlignment="1">
      <alignment horizontal="center" vertical="center"/>
    </xf>
    <xf numFmtId="0" fontId="1" fillId="0" borderId="109" xfId="0" applyFont="1" applyFill="1" applyBorder="1" applyAlignment="1">
      <alignment horizontal="center" vertical="center"/>
    </xf>
    <xf numFmtId="0" fontId="1" fillId="0" borderId="110" xfId="0" applyFont="1" applyFill="1" applyBorder="1" applyAlignment="1">
      <alignment horizontal="center" vertical="center"/>
    </xf>
    <xf numFmtId="0" fontId="1" fillId="0" borderId="110" xfId="0" quotePrefix="1" applyFont="1" applyFill="1" applyBorder="1" applyAlignment="1">
      <alignment horizontal="center" vertical="center" wrapText="1"/>
    </xf>
    <xf numFmtId="49" fontId="1" fillId="0" borderId="110" xfId="2" applyNumberFormat="1" applyFont="1" applyFill="1" applyBorder="1" applyAlignment="1">
      <alignment horizontal="center" vertical="center"/>
    </xf>
    <xf numFmtId="0" fontId="1" fillId="0" borderId="111" xfId="0" applyFont="1" applyBorder="1" applyAlignment="1">
      <alignment horizontal="center" vertical="center"/>
    </xf>
    <xf numFmtId="0" fontId="1" fillId="8" borderId="110" xfId="0" applyFont="1" applyFill="1" applyBorder="1" applyAlignment="1">
      <alignment horizontal="center" vertical="center" shrinkToFit="1"/>
    </xf>
    <xf numFmtId="164" fontId="1" fillId="8" borderId="110"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1" fontId="1" fillId="0" borderId="61" xfId="0" applyNumberFormat="1" applyFont="1" applyFill="1" applyBorder="1" applyAlignment="1">
      <alignment horizontal="center" vertical="center"/>
    </xf>
    <xf numFmtId="1" fontId="1" fillId="0" borderId="90" xfId="0" applyNumberFormat="1" applyFont="1" applyBorder="1" applyAlignment="1">
      <alignment horizontal="center" vertical="center"/>
    </xf>
    <xf numFmtId="1" fontId="1" fillId="0" borderId="100" xfId="0" applyNumberFormat="1" applyFont="1" applyBorder="1" applyAlignment="1">
      <alignment horizontal="center" vertical="center"/>
    </xf>
    <xf numFmtId="1" fontId="1" fillId="0" borderId="56" xfId="0" applyNumberFormat="1" applyFont="1" applyFill="1" applyBorder="1" applyAlignment="1">
      <alignment horizontal="center" vertical="center"/>
    </xf>
    <xf numFmtId="1" fontId="1" fillId="0" borderId="31" xfId="0" applyNumberFormat="1" applyFont="1" applyFill="1" applyBorder="1" applyAlignment="1">
      <alignment horizontal="center" vertical="center"/>
    </xf>
    <xf numFmtId="165" fontId="1" fillId="0" borderId="0" xfId="0" applyNumberFormat="1" applyFont="1" applyBorder="1" applyAlignment="1">
      <alignment horizontal="center" vertical="center"/>
    </xf>
    <xf numFmtId="165" fontId="1" fillId="0" borderId="0" xfId="0" applyNumberFormat="1" applyFont="1" applyFill="1" applyBorder="1" applyAlignment="1">
      <alignment horizontal="center" vertical="center"/>
    </xf>
    <xf numFmtId="0" fontId="1" fillId="0" borderId="0" xfId="0" applyFont="1" applyBorder="1" applyAlignment="1">
      <alignment vertical="center"/>
    </xf>
    <xf numFmtId="0" fontId="54" fillId="0" borderId="0" xfId="0" applyFont="1" applyBorder="1" applyAlignment="1">
      <alignment horizontal="centerContinuous" vertical="center" wrapText="1"/>
    </xf>
    <xf numFmtId="0" fontId="55" fillId="0" borderId="17" xfId="0" applyFont="1" applyBorder="1" applyAlignment="1">
      <alignment horizontal="center"/>
    </xf>
    <xf numFmtId="0" fontId="55" fillId="0" borderId="112" xfId="0" applyFont="1" applyBorder="1" applyAlignment="1">
      <alignment horizontal="center"/>
    </xf>
    <xf numFmtId="0" fontId="55" fillId="0" borderId="113" xfId="0" applyFont="1" applyBorder="1" applyAlignment="1">
      <alignment horizontal="center"/>
    </xf>
    <xf numFmtId="0" fontId="55" fillId="0" borderId="114" xfId="0" applyFont="1" applyBorder="1" applyAlignment="1">
      <alignment horizontal="center"/>
    </xf>
    <xf numFmtId="0" fontId="0" fillId="0" borderId="115" xfId="0" applyBorder="1" applyAlignment="1">
      <alignment horizontal="center"/>
    </xf>
    <xf numFmtId="0" fontId="0" fillId="8" borderId="52" xfId="0" applyFill="1" applyBorder="1" applyAlignment="1">
      <alignment horizontal="center"/>
    </xf>
    <xf numFmtId="0" fontId="0" fillId="8" borderId="48" xfId="0" applyFill="1" applyBorder="1" applyAlignment="1">
      <alignment horizontal="center"/>
    </xf>
    <xf numFmtId="0" fontId="0" fillId="0" borderId="117" xfId="0" applyBorder="1" applyAlignment="1">
      <alignment horizontal="center"/>
    </xf>
    <xf numFmtId="0" fontId="0" fillId="8" borderId="36" xfId="0" applyFill="1" applyBorder="1" applyAlignment="1">
      <alignment horizontal="center"/>
    </xf>
    <xf numFmtId="0" fontId="0" fillId="8" borderId="38" xfId="0" applyFill="1" applyBorder="1" applyAlignment="1">
      <alignment horizontal="center"/>
    </xf>
    <xf numFmtId="0" fontId="0" fillId="0" borderId="36" xfId="0" applyBorder="1" applyAlignment="1">
      <alignment horizontal="center"/>
    </xf>
    <xf numFmtId="0" fontId="56" fillId="0" borderId="117" xfId="0" applyFont="1" applyBorder="1" applyAlignment="1">
      <alignment horizontal="center"/>
    </xf>
    <xf numFmtId="0" fontId="56" fillId="0" borderId="36" xfId="0" applyFont="1" applyBorder="1" applyAlignment="1">
      <alignment horizontal="center"/>
    </xf>
    <xf numFmtId="0" fontId="0" fillId="0" borderId="119" xfId="0" applyBorder="1" applyAlignment="1">
      <alignment horizontal="center"/>
    </xf>
    <xf numFmtId="0" fontId="0" fillId="0" borderId="44" xfId="0" applyBorder="1" applyAlignment="1">
      <alignment horizontal="center"/>
    </xf>
    <xf numFmtId="1" fontId="0" fillId="0" borderId="116" xfId="0" applyNumberFormat="1" applyBorder="1" applyAlignment="1">
      <alignment horizontal="center"/>
    </xf>
    <xf numFmtId="1" fontId="0" fillId="0" borderId="118" xfId="0" applyNumberFormat="1" applyBorder="1" applyAlignment="1">
      <alignment horizontal="center"/>
    </xf>
    <xf numFmtId="1" fontId="56" fillId="0" borderId="118" xfId="0" applyNumberFormat="1" applyFont="1" applyBorder="1" applyAlignment="1">
      <alignment horizontal="center"/>
    </xf>
    <xf numFmtId="1" fontId="0" fillId="0" borderId="120" xfId="0" applyNumberFormat="1" applyBorder="1" applyAlignment="1">
      <alignment horizontal="center"/>
    </xf>
    <xf numFmtId="0" fontId="0" fillId="8" borderId="46" xfId="0" applyFill="1" applyBorder="1" applyAlignment="1">
      <alignment horizontal="center"/>
    </xf>
    <xf numFmtId="0" fontId="57" fillId="0" borderId="0" xfId="0" applyFont="1" applyBorder="1" applyAlignment="1">
      <alignment horizontal="centerContinuous" vertical="center" wrapText="1"/>
    </xf>
    <xf numFmtId="0" fontId="26" fillId="0" borderId="8" xfId="5" applyFont="1" applyFill="1" applyBorder="1" applyAlignment="1">
      <alignment horizontal="center" shrinkToFit="1"/>
    </xf>
    <xf numFmtId="0" fontId="6" fillId="0" borderId="55" xfId="2" applyNumberFormat="1" applyFont="1" applyFill="1" applyBorder="1" applyAlignment="1">
      <alignment horizontal="center" vertical="center" shrinkToFit="1"/>
    </xf>
    <xf numFmtId="0" fontId="6" fillId="0" borderId="30" xfId="0" applyNumberFormat="1" applyFont="1" applyFill="1" applyBorder="1" applyAlignment="1">
      <alignment horizontal="center" vertical="center" wrapText="1"/>
    </xf>
    <xf numFmtId="0" fontId="11" fillId="12" borderId="107" xfId="5" applyFont="1" applyFill="1" applyBorder="1" applyAlignment="1">
      <alignment horizontal="centerContinuous" vertical="center" wrapText="1"/>
    </xf>
    <xf numFmtId="0" fontId="11" fillId="12" borderId="106" xfId="5" applyFont="1" applyFill="1" applyBorder="1" applyAlignment="1">
      <alignment horizontal="center" vertical="center" wrapText="1"/>
    </xf>
    <xf numFmtId="0" fontId="20" fillId="12" borderId="106" xfId="5" applyFont="1" applyFill="1" applyBorder="1" applyAlignment="1">
      <alignment horizontal="center" vertical="center" wrapText="1"/>
    </xf>
    <xf numFmtId="0" fontId="20" fillId="12" borderId="106" xfId="5" applyNumberFormat="1" applyFont="1" applyFill="1" applyBorder="1" applyAlignment="1">
      <alignment horizontal="center" vertical="center" wrapText="1"/>
    </xf>
    <xf numFmtId="0" fontId="3" fillId="0" borderId="0" xfId="5" applyFont="1" applyBorder="1" applyAlignment="1">
      <alignment vertical="center" wrapText="1"/>
    </xf>
    <xf numFmtId="0" fontId="6" fillId="0" borderId="54" xfId="5" applyFont="1" applyBorder="1" applyAlignment="1">
      <alignment horizontal="center" wrapText="1"/>
    </xf>
    <xf numFmtId="9" fontId="6" fillId="0" borderId="54" xfId="2" applyFont="1" applyBorder="1" applyAlignment="1">
      <alignment horizontal="center" shrinkToFit="1"/>
    </xf>
    <xf numFmtId="9" fontId="6" fillId="0" borderId="55" xfId="2" applyFont="1" applyBorder="1" applyAlignment="1">
      <alignment horizontal="center" shrinkToFit="1"/>
    </xf>
    <xf numFmtId="0" fontId="6" fillId="0" borderId="55" xfId="2" applyNumberFormat="1" applyFont="1" applyBorder="1" applyAlignment="1">
      <alignment horizontal="center" shrinkToFit="1"/>
    </xf>
    <xf numFmtId="0" fontId="6" fillId="0" borderId="23" xfId="0" applyFont="1" applyFill="1" applyBorder="1" applyAlignment="1">
      <alignment horizontal="center" vertical="center" shrinkToFit="1"/>
    </xf>
    <xf numFmtId="0" fontId="6" fillId="0" borderId="24" xfId="0" applyNumberFormat="1" applyFont="1" applyFill="1" applyBorder="1" applyAlignment="1">
      <alignment horizontal="center" vertical="center" shrinkToFit="1"/>
    </xf>
    <xf numFmtId="0" fontId="6" fillId="0" borderId="23" xfId="0" applyFont="1" applyBorder="1" applyAlignment="1">
      <alignment horizontal="center" vertical="center" shrinkToFit="1"/>
    </xf>
    <xf numFmtId="0" fontId="6" fillId="0" borderId="24" xfId="2" applyNumberFormat="1" applyFont="1" applyBorder="1" applyAlignment="1">
      <alignment horizontal="center" vertical="center" shrinkToFit="1"/>
    </xf>
    <xf numFmtId="9" fontId="6" fillId="0" borderId="23" xfId="2" applyFont="1" applyFill="1" applyBorder="1" applyAlignment="1">
      <alignment horizontal="center" vertical="center" shrinkToFit="1"/>
    </xf>
    <xf numFmtId="9" fontId="6" fillId="0" borderId="23" xfId="2" applyFont="1" applyBorder="1" applyAlignment="1">
      <alignment horizontal="center" vertical="center" shrinkToFit="1"/>
    </xf>
    <xf numFmtId="9" fontId="6" fillId="0" borderId="24" xfId="2" applyFont="1" applyBorder="1" applyAlignment="1">
      <alignment horizontal="center" vertical="center" shrinkToFit="1"/>
    </xf>
    <xf numFmtId="0" fontId="6" fillId="0" borderId="25" xfId="0" applyNumberFormat="1" applyFont="1" applyBorder="1" applyAlignment="1">
      <alignment horizontal="center" vertical="center" wrapText="1"/>
    </xf>
    <xf numFmtId="0" fontId="37" fillId="0" borderId="56" xfId="0" quotePrefix="1" applyFont="1" applyFill="1" applyBorder="1" applyAlignment="1">
      <alignment horizontal="center" vertical="center" shrinkToFit="1"/>
    </xf>
    <xf numFmtId="0" fontId="52" fillId="0" borderId="21" xfId="5" applyFont="1" applyBorder="1" applyAlignment="1">
      <alignment horizontal="centerContinuous" wrapText="1"/>
    </xf>
    <xf numFmtId="0" fontId="58" fillId="0" borderId="28" xfId="0" applyFont="1" applyBorder="1" applyAlignment="1">
      <alignment horizontal="centerContinuous" vertical="center"/>
    </xf>
    <xf numFmtId="0" fontId="59" fillId="0" borderId="28" xfId="0" applyFont="1" applyBorder="1" applyAlignment="1">
      <alignment horizontal="centerContinuous" vertical="center" wrapText="1"/>
    </xf>
    <xf numFmtId="0" fontId="60" fillId="0" borderId="101" xfId="0" applyFont="1" applyBorder="1" applyAlignment="1">
      <alignment horizontal="centerContinuous" wrapText="1"/>
    </xf>
    <xf numFmtId="0" fontId="58" fillId="0" borderId="28" xfId="0" applyFont="1" applyBorder="1" applyAlignment="1">
      <alignment horizontal="centerContinuous"/>
    </xf>
    <xf numFmtId="0" fontId="61" fillId="0" borderId="28" xfId="0" applyFont="1" applyBorder="1" applyAlignment="1">
      <alignment horizontal="centerContinuous" vertical="center" wrapText="1"/>
    </xf>
    <xf numFmtId="0" fontId="62" fillId="0" borderId="28" xfId="0" applyFont="1" applyBorder="1" applyAlignment="1">
      <alignment horizontal="centerContinuous" vertical="center" wrapText="1"/>
    </xf>
    <xf numFmtId="1" fontId="1" fillId="0" borderId="90" xfId="0" applyNumberFormat="1" applyFont="1" applyBorder="1" applyAlignment="1">
      <alignment horizontal="center" vertical="center" shrinkToFit="1"/>
    </xf>
    <xf numFmtId="1" fontId="1" fillId="0" borderId="62" xfId="0" applyNumberFormat="1" applyFont="1" applyBorder="1" applyAlignment="1">
      <alignment horizontal="center" vertical="center" shrinkToFit="1"/>
    </xf>
    <xf numFmtId="1" fontId="1" fillId="0" borderId="31" xfId="0" applyNumberFormat="1" applyFont="1" applyBorder="1" applyAlignment="1">
      <alignment horizontal="center" vertical="center" shrinkToFit="1"/>
    </xf>
    <xf numFmtId="1" fontId="1" fillId="0" borderId="108" xfId="0" applyNumberFormat="1" applyFont="1" applyBorder="1" applyAlignment="1">
      <alignment horizontal="center" vertical="center" shrinkToFit="1"/>
    </xf>
    <xf numFmtId="1" fontId="1" fillId="0" borderId="56" xfId="0" applyNumberFormat="1" applyFont="1" applyBorder="1" applyAlignment="1">
      <alignment horizontal="center" vertical="center" shrinkToFit="1"/>
    </xf>
    <xf numFmtId="1" fontId="1" fillId="14" borderId="90" xfId="0" applyNumberFormat="1" applyFont="1" applyFill="1" applyBorder="1" applyAlignment="1">
      <alignment horizontal="center" vertical="center"/>
    </xf>
    <xf numFmtId="0" fontId="63" fillId="0" borderId="108" xfId="0" applyFont="1" applyFill="1" applyBorder="1" applyAlignment="1">
      <alignment horizontal="centerContinuous"/>
    </xf>
    <xf numFmtId="0" fontId="63" fillId="0" borderId="100" xfId="0" applyFont="1" applyFill="1" applyBorder="1" applyAlignment="1">
      <alignment horizontal="centerContinuous"/>
    </xf>
    <xf numFmtId="0" fontId="63" fillId="0" borderId="62" xfId="0" applyFont="1" applyFill="1" applyBorder="1" applyAlignment="1">
      <alignment horizontal="centerContinuous"/>
    </xf>
    <xf numFmtId="0" fontId="6" fillId="15" borderId="15" xfId="0" applyFont="1" applyFill="1" applyBorder="1" applyAlignment="1">
      <alignment horizontal="center" vertical="center"/>
    </xf>
    <xf numFmtId="1" fontId="6" fillId="15" borderId="69" xfId="0" applyNumberFormat="1" applyFont="1" applyFill="1" applyBorder="1" applyAlignment="1">
      <alignment horizontal="centerContinuous" vertical="center"/>
    </xf>
    <xf numFmtId="1" fontId="1" fillId="15" borderId="70" xfId="0" applyNumberFormat="1" applyFont="1" applyFill="1" applyBorder="1" applyAlignment="1">
      <alignment horizontal="centerContinuous" vertical="center"/>
    </xf>
    <xf numFmtId="0" fontId="5" fillId="4" borderId="121" xfId="0" applyFont="1" applyFill="1" applyBorder="1" applyAlignment="1">
      <alignment horizontal="right" vertical="center"/>
    </xf>
    <xf numFmtId="1" fontId="6" fillId="0" borderId="122" xfId="0" applyNumberFormat="1" applyFont="1" applyBorder="1" applyAlignment="1">
      <alignment horizontal="centerContinuous" vertical="center"/>
    </xf>
    <xf numFmtId="1" fontId="1" fillId="0" borderId="123" xfId="0" applyNumberFormat="1" applyFont="1" applyBorder="1" applyAlignment="1">
      <alignment horizontal="centerContinuous" vertical="center"/>
    </xf>
    <xf numFmtId="0" fontId="5" fillId="4" borderId="124" xfId="0" applyFont="1" applyFill="1" applyBorder="1" applyAlignment="1">
      <alignment horizontal="right" vertical="center"/>
    </xf>
    <xf numFmtId="49" fontId="6" fillId="0" borderId="125" xfId="0" applyNumberFormat="1" applyFont="1" applyFill="1" applyBorder="1" applyAlignment="1">
      <alignment horizontal="center" vertical="center"/>
    </xf>
    <xf numFmtId="0" fontId="1" fillId="10" borderId="109" xfId="0" applyFont="1" applyFill="1" applyBorder="1" applyAlignment="1">
      <alignment horizontal="center" vertical="center"/>
    </xf>
    <xf numFmtId="0" fontId="1" fillId="10" borderId="110" xfId="0" applyFont="1" applyFill="1" applyBorder="1" applyAlignment="1">
      <alignment horizontal="center" vertical="center"/>
    </xf>
    <xf numFmtId="0" fontId="1" fillId="10" borderId="110" xfId="0" quotePrefix="1" applyFont="1" applyFill="1" applyBorder="1" applyAlignment="1">
      <alignment horizontal="center" vertical="center" wrapText="1"/>
    </xf>
    <xf numFmtId="1" fontId="1" fillId="10" borderId="110" xfId="2" applyNumberFormat="1" applyFont="1" applyFill="1" applyBorder="1" applyAlignment="1">
      <alignment horizontal="center" vertical="center"/>
    </xf>
    <xf numFmtId="49" fontId="1" fillId="10" borderId="110" xfId="2" applyNumberFormat="1" applyFont="1" applyFill="1" applyBorder="1" applyAlignment="1">
      <alignment horizontal="center" vertical="center"/>
    </xf>
    <xf numFmtId="0" fontId="1" fillId="10" borderId="110" xfId="0" applyFont="1" applyFill="1" applyBorder="1" applyAlignment="1">
      <alignment horizontal="center" vertical="center" shrinkToFit="1"/>
    </xf>
    <xf numFmtId="164" fontId="1" fillId="10" borderId="110" xfId="0" applyNumberFormat="1" applyFont="1" applyFill="1" applyBorder="1" applyAlignment="1">
      <alignment horizontal="center" vertical="center"/>
    </xf>
    <xf numFmtId="164" fontId="4" fillId="10" borderId="78" xfId="0" applyNumberFormat="1" applyFont="1" applyFill="1" applyBorder="1" applyAlignment="1">
      <alignment horizontal="center" vertical="center"/>
    </xf>
    <xf numFmtId="1" fontId="1" fillId="10" borderId="73" xfId="0" applyNumberFormat="1" applyFont="1" applyFill="1" applyBorder="1" applyAlignment="1">
      <alignment horizontal="center" vertical="center"/>
    </xf>
    <xf numFmtId="0" fontId="1" fillId="10" borderId="111" xfId="0" applyFont="1" applyFill="1" applyBorder="1" applyAlignment="1">
      <alignment horizontal="center" vertical="center"/>
    </xf>
    <xf numFmtId="1" fontId="1" fillId="10" borderId="100" xfId="0" applyNumberFormat="1" applyFont="1" applyFill="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4" xfId="8"/>
    <cellStyle name="Percent" xfId="2" builtinId="5"/>
    <cellStyle name="Percent 2" xfId="3"/>
    <cellStyle name="Percent 2 2" xfId="7"/>
  </cellStyles>
  <dxfs count="24">
    <dxf>
      <font>
        <color rgb="FFFF0000"/>
      </font>
    </dxf>
    <dxf>
      <font>
        <color rgb="FFFF0000"/>
      </font>
    </dxf>
    <dxf>
      <font>
        <b val="0"/>
        <i/>
        <color auto="1"/>
      </font>
      <fill>
        <patternFill>
          <bgColor theme="0" tint="-0.24994659260841701"/>
        </patternFill>
      </fill>
    </dxf>
    <dxf>
      <font>
        <b/>
        <i val="0"/>
      </font>
      <fill>
        <patternFill>
          <bgColor rgb="FF00FF00"/>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FF00"/>
      <color rgb="FFCCFFCC"/>
      <color rgb="FF009900"/>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91440</xdr:colOff>
      <xdr:row>1</xdr:row>
      <xdr:rowOff>45719</xdr:rowOff>
    </xdr:from>
    <xdr:to>
      <xdr:col>6</xdr:col>
      <xdr:colOff>1211580</xdr:colOff>
      <xdr:row>15</xdr:row>
      <xdr:rowOff>171170</xdr:rowOff>
    </xdr:to>
    <xdr:pic>
      <xdr:nvPicPr>
        <xdr:cNvPr id="6" name="Picture 5" descr="https://i.warosu.org/data/tg/img/0317/22/1398492528776.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6320" y="419099"/>
          <a:ext cx="2240280" cy="3249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28575</xdr:colOff>
      <xdr:row>1</xdr:row>
      <xdr:rowOff>123825</xdr:rowOff>
    </xdr:from>
    <xdr:to>
      <xdr:col>3</xdr:col>
      <xdr:colOff>299085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9"/>
  <sheetViews>
    <sheetView showGridLines="0" tabSelected="1" zoomScaleNormal="100" workbookViewId="0"/>
  </sheetViews>
  <sheetFormatPr defaultColWidth="13" defaultRowHeight="15.6"/>
  <cols>
    <col min="1" max="1" width="15.59765625" style="68" customWidth="1"/>
    <col min="2" max="3" width="7.59765625" style="69" customWidth="1"/>
    <col min="4" max="4" width="13.69921875" style="68" bestFit="1" customWidth="1"/>
    <col min="5" max="5" width="10.8984375" style="69" bestFit="1" customWidth="1"/>
    <col min="6" max="6" width="14.69921875" style="68" customWidth="1"/>
    <col min="7" max="7" width="17.09765625" style="69" customWidth="1"/>
    <col min="8" max="16384" width="13" style="24"/>
  </cols>
  <sheetData>
    <row r="1" spans="1:7" ht="29.4" thickTop="1" thickBot="1">
      <c r="A1" s="235" t="s">
        <v>271</v>
      </c>
      <c r="B1" s="236" t="s">
        <v>272</v>
      </c>
      <c r="C1" s="237"/>
      <c r="D1" s="238"/>
      <c r="E1" s="239"/>
      <c r="F1" s="238"/>
      <c r="G1" s="240" t="s">
        <v>269</v>
      </c>
    </row>
    <row r="2" spans="1:7" ht="17.399999999999999" thickTop="1">
      <c r="A2" s="25" t="s">
        <v>0</v>
      </c>
      <c r="B2" s="325" t="s">
        <v>135</v>
      </c>
      <c r="C2" s="325"/>
      <c r="D2" s="28" t="s">
        <v>1</v>
      </c>
      <c r="E2" s="27" t="s">
        <v>132</v>
      </c>
      <c r="F2" s="29"/>
      <c r="G2" s="30"/>
    </row>
    <row r="3" spans="1:7" ht="16.8">
      <c r="A3" s="25" t="s">
        <v>69</v>
      </c>
      <c r="B3" s="325" t="s">
        <v>131</v>
      </c>
      <c r="C3" s="325"/>
      <c r="D3" s="28" t="s">
        <v>70</v>
      </c>
      <c r="E3" s="27">
        <v>8</v>
      </c>
      <c r="F3" s="28"/>
      <c r="G3" s="30"/>
    </row>
    <row r="4" spans="1:7" ht="16.8">
      <c r="A4" s="25" t="s">
        <v>94</v>
      </c>
      <c r="B4" s="325" t="s">
        <v>273</v>
      </c>
      <c r="C4" s="325"/>
      <c r="D4" s="28" t="s">
        <v>2</v>
      </c>
      <c r="E4" s="27" t="s">
        <v>133</v>
      </c>
      <c r="F4" s="28"/>
      <c r="G4" s="30"/>
    </row>
    <row r="5" spans="1:7" ht="17.399999999999999" thickBot="1">
      <c r="A5" s="25" t="s">
        <v>71</v>
      </c>
      <c r="B5" s="325" t="s">
        <v>270</v>
      </c>
      <c r="C5" s="325"/>
      <c r="D5" s="28" t="s">
        <v>3</v>
      </c>
      <c r="E5" s="27" t="s">
        <v>134</v>
      </c>
      <c r="F5" s="28"/>
      <c r="G5" s="30"/>
    </row>
    <row r="6" spans="1:7" ht="17.399999999999999" thickTop="1">
      <c r="A6" s="31" t="s">
        <v>93</v>
      </c>
      <c r="B6" s="432">
        <f>E3+1</f>
        <v>9</v>
      </c>
      <c r="C6" s="433"/>
      <c r="D6" s="32" t="s">
        <v>117</v>
      </c>
      <c r="E6" s="33">
        <f>B6+C8</f>
        <v>14</v>
      </c>
      <c r="F6" s="34"/>
      <c r="G6" s="30"/>
    </row>
    <row r="7" spans="1:7" ht="17.399999999999999" thickBot="1">
      <c r="A7" s="434" t="s">
        <v>119</v>
      </c>
      <c r="B7" s="435">
        <f>C9+4</f>
        <v>4</v>
      </c>
      <c r="C7" s="436"/>
      <c r="D7" s="437" t="s">
        <v>81</v>
      </c>
      <c r="E7" s="438" t="s">
        <v>118</v>
      </c>
      <c r="F7" s="34"/>
      <c r="G7" s="30"/>
    </row>
    <row r="8" spans="1:7" ht="16.8">
      <c r="A8" s="35" t="s">
        <v>4</v>
      </c>
      <c r="B8" s="431">
        <f>17+4</f>
        <v>21</v>
      </c>
      <c r="C8" s="36" t="str">
        <f t="shared" ref="C8:C13" si="0">IF(B8&gt;9.9,CONCATENATE("+",ROUNDDOWN((B8-10)/2,0)),ROUNDUP((B8-10)/2,0))</f>
        <v>+5</v>
      </c>
      <c r="D8" s="37" t="s">
        <v>79</v>
      </c>
      <c r="E8" s="241" t="s">
        <v>136</v>
      </c>
      <c r="F8" s="34"/>
      <c r="G8" s="30"/>
    </row>
    <row r="9" spans="1:7" ht="16.8">
      <c r="A9" s="38" t="s">
        <v>5</v>
      </c>
      <c r="B9" s="39">
        <v>11</v>
      </c>
      <c r="C9" s="40" t="str">
        <f t="shared" si="0"/>
        <v>+0</v>
      </c>
      <c r="D9" s="41" t="s">
        <v>80</v>
      </c>
      <c r="E9" s="42">
        <f>SUM(Martial!G3:G17,Equipment!C3:C13)</f>
        <v>69.5</v>
      </c>
      <c r="F9" s="34"/>
      <c r="G9" s="30"/>
    </row>
    <row r="10" spans="1:7" ht="16.8">
      <c r="A10" s="43" t="s">
        <v>16</v>
      </c>
      <c r="B10" s="44">
        <v>14</v>
      </c>
      <c r="C10" s="45" t="str">
        <f t="shared" si="0"/>
        <v>+2</v>
      </c>
      <c r="D10" s="41" t="s">
        <v>18</v>
      </c>
      <c r="E10" s="46">
        <f>ROUNDUP(((E3*10)*0.75)+(E3*C10),0)</f>
        <v>76</v>
      </c>
      <c r="F10" s="34"/>
      <c r="G10" s="30"/>
    </row>
    <row r="11" spans="1:7" ht="16.8">
      <c r="A11" s="47" t="s">
        <v>17</v>
      </c>
      <c r="B11" s="44">
        <v>16</v>
      </c>
      <c r="C11" s="40" t="str">
        <f t="shared" si="0"/>
        <v>+3</v>
      </c>
      <c r="D11" s="48" t="s">
        <v>95</v>
      </c>
      <c r="E11" s="49">
        <f>10+C9</f>
        <v>10</v>
      </c>
      <c r="F11" s="25"/>
      <c r="G11" s="30"/>
    </row>
    <row r="12" spans="1:7" ht="16.8">
      <c r="A12" s="50" t="s">
        <v>19</v>
      </c>
      <c r="B12" s="350">
        <v>9</v>
      </c>
      <c r="C12" s="40">
        <f t="shared" si="0"/>
        <v>-1</v>
      </c>
      <c r="D12" s="48" t="s">
        <v>68</v>
      </c>
      <c r="E12" s="49">
        <f>E11+SUM(Martial!B13:B14)</f>
        <v>15</v>
      </c>
      <c r="F12" s="34"/>
      <c r="G12" s="30"/>
    </row>
    <row r="13" spans="1:7" ht="17.399999999999999" thickBot="1">
      <c r="A13" s="51" t="s">
        <v>15</v>
      </c>
      <c r="B13" s="52">
        <v>12</v>
      </c>
      <c r="C13" s="53" t="str">
        <f t="shared" si="0"/>
        <v>+1</v>
      </c>
      <c r="D13" s="54" t="s">
        <v>120</v>
      </c>
      <c r="E13" s="324">
        <f>E12-C9</f>
        <v>15</v>
      </c>
      <c r="F13" s="34"/>
      <c r="G13" s="30"/>
    </row>
    <row r="14" spans="1:7" ht="24" thickTop="1" thickBot="1">
      <c r="A14" s="55" t="s">
        <v>29</v>
      </c>
      <c r="B14" s="56"/>
      <c r="C14" s="56"/>
      <c r="D14" s="57"/>
      <c r="E14" s="57"/>
      <c r="F14" s="57"/>
      <c r="G14" s="58"/>
    </row>
    <row r="15" spans="1:7" s="62" customFormat="1" ht="17.399999999999999" thickTop="1">
      <c r="A15" s="59"/>
      <c r="B15" s="60"/>
      <c r="C15" s="60"/>
      <c r="D15" s="60"/>
      <c r="E15" s="60"/>
      <c r="F15" s="60"/>
      <c r="G15" s="61"/>
    </row>
    <row r="16" spans="1:7" s="62" customFormat="1" ht="16.8">
      <c r="A16" s="63"/>
      <c r="B16" s="26"/>
      <c r="C16" s="26"/>
      <c r="D16" s="26"/>
      <c r="E16" s="26"/>
      <c r="F16" s="26"/>
      <c r="G16" s="64"/>
    </row>
    <row r="17" spans="1:8" s="62" customFormat="1" ht="16.8">
      <c r="A17" s="63"/>
      <c r="B17" s="26"/>
      <c r="C17" s="26"/>
      <c r="D17" s="26"/>
      <c r="E17" s="26"/>
      <c r="F17" s="26"/>
      <c r="G17" s="64"/>
    </row>
    <row r="18" spans="1:8" ht="17.399999999999999" thickBot="1">
      <c r="A18" s="65"/>
      <c r="B18" s="66"/>
      <c r="C18" s="66"/>
      <c r="D18" s="66"/>
      <c r="E18" s="66"/>
      <c r="F18" s="66"/>
      <c r="G18" s="67"/>
      <c r="H18" s="62"/>
    </row>
    <row r="19" spans="1:8" ht="16.2" thickTop="1"/>
  </sheetData>
  <phoneticPr fontId="0" type="noConversion"/>
  <conditionalFormatting sqref="E9">
    <cfRule type="cellIs" dxfId="23" priority="4" stopIfTrue="1" operator="greaterThan">
      <formula>116</formula>
    </cfRule>
    <cfRule type="cellIs" dxfId="22"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showGridLines="0" zoomScaleNormal="100" workbookViewId="0">
      <pane ySplit="2" topLeftCell="A3" activePane="bottomLeft" state="frozen"/>
      <selection pane="bottomLeft" activeCell="A3" sqref="A3"/>
    </sheetView>
  </sheetViews>
  <sheetFormatPr defaultColWidth="13" defaultRowHeight="15.6"/>
  <cols>
    <col min="1" max="1" width="30.3984375" style="68" bestFit="1" customWidth="1"/>
    <col min="2" max="2" width="5.8984375" style="68" bestFit="1" customWidth="1"/>
    <col min="3" max="3" width="7.59765625" style="69" hidden="1" customWidth="1"/>
    <col min="4" max="4" width="5.8984375" style="69" hidden="1" customWidth="1"/>
    <col min="5" max="5" width="9.19921875" style="69" bestFit="1" customWidth="1"/>
    <col min="6" max="6" width="8.19921875" style="69" bestFit="1" customWidth="1"/>
    <col min="7" max="7" width="6" style="153" bestFit="1" customWidth="1"/>
    <col min="8" max="8" width="5.19921875" style="153" bestFit="1" customWidth="1"/>
    <col min="9" max="9" width="6.8984375" style="153" bestFit="1" customWidth="1"/>
    <col min="10" max="10" width="41.09765625" style="68" customWidth="1"/>
    <col min="11" max="16384" width="13" style="24"/>
  </cols>
  <sheetData>
    <row r="1" spans="1:10" ht="23.4" thickBot="1">
      <c r="A1" s="70" t="s">
        <v>14</v>
      </c>
      <c r="B1" s="71"/>
      <c r="C1" s="71"/>
      <c r="D1" s="71"/>
      <c r="E1" s="71"/>
      <c r="F1" s="71"/>
      <c r="G1" s="72"/>
      <c r="H1" s="72"/>
      <c r="I1" s="72"/>
      <c r="J1" s="71"/>
    </row>
    <row r="2" spans="1:10" s="62" customFormat="1" ht="34.200000000000003" thickBot="1">
      <c r="A2" s="1" t="s">
        <v>6</v>
      </c>
      <c r="B2" s="2" t="s">
        <v>34</v>
      </c>
      <c r="C2" s="2" t="s">
        <v>41</v>
      </c>
      <c r="D2" s="2" t="s">
        <v>33</v>
      </c>
      <c r="E2" s="3" t="s">
        <v>66</v>
      </c>
      <c r="F2" s="3" t="s">
        <v>42</v>
      </c>
      <c r="G2" s="4" t="s">
        <v>72</v>
      </c>
      <c r="H2" s="20" t="s">
        <v>107</v>
      </c>
      <c r="I2" s="5" t="s">
        <v>88</v>
      </c>
      <c r="J2" s="6" t="s">
        <v>7</v>
      </c>
    </row>
    <row r="3" spans="1:10" s="62" customFormat="1" ht="16.8">
      <c r="A3" s="73" t="s">
        <v>74</v>
      </c>
      <c r="B3" s="74">
        <v>6</v>
      </c>
      <c r="C3" s="75" t="s">
        <v>36</v>
      </c>
      <c r="D3" s="75" t="str">
        <f>IF(C3="Str",'Personal File'!$C$8,IF(C3="Dex",'Personal File'!$C$9,IF(C3="Con",'Personal File'!$C$10,IF(C3="Int",'Personal File'!$C$11,IF(C3="Wis",'Personal File'!$C$12,IF(C3="Cha",'Personal File'!$C$13))))))</f>
        <v>+2</v>
      </c>
      <c r="E3" s="76" t="str">
        <f t="shared" ref="E3:E5" si="0">CONCATENATE(C3," (",D3,")")</f>
        <v>Con (+2)</v>
      </c>
      <c r="F3" s="352">
        <v>1</v>
      </c>
      <c r="G3" s="77">
        <f t="shared" ref="G3:G46" si="1">B3+D3+F3</f>
        <v>9</v>
      </c>
      <c r="H3" s="78">
        <f t="shared" ref="H3:H46" ca="1" si="2">RANDBETWEEN(1,20)</f>
        <v>13</v>
      </c>
      <c r="I3" s="79">
        <f t="shared" ref="I3:I5" ca="1" si="3">SUM(G3:H3)</f>
        <v>22</v>
      </c>
      <c r="J3" s="82" t="s">
        <v>212</v>
      </c>
    </row>
    <row r="4" spans="1:10" s="62" customFormat="1" ht="16.8">
      <c r="A4" s="80" t="s">
        <v>75</v>
      </c>
      <c r="B4" s="74">
        <v>2</v>
      </c>
      <c r="C4" s="75" t="s">
        <v>39</v>
      </c>
      <c r="D4" s="75" t="str">
        <f>IF(C4="Str",'Personal File'!$C$8,IF(C4="Dex",'Personal File'!$C$9,IF(C4="Con",'Personal File'!$C$10,IF(C4="Int",'Personal File'!$C$11,IF(C4="Wis",'Personal File'!$C$12,IF(C4="Cha",'Personal File'!$C$13))))))</f>
        <v>+0</v>
      </c>
      <c r="E4" s="81" t="str">
        <f t="shared" si="0"/>
        <v>Dex (+0)</v>
      </c>
      <c r="F4" s="352">
        <v>1</v>
      </c>
      <c r="G4" s="77">
        <f t="shared" si="1"/>
        <v>3</v>
      </c>
      <c r="H4" s="78">
        <f t="shared" ca="1" si="2"/>
        <v>7</v>
      </c>
      <c r="I4" s="79">
        <f t="shared" ca="1" si="3"/>
        <v>10</v>
      </c>
      <c r="J4" s="82" t="s">
        <v>212</v>
      </c>
    </row>
    <row r="5" spans="1:10" s="62" customFormat="1" ht="16.8">
      <c r="A5" s="83" t="s">
        <v>76</v>
      </c>
      <c r="B5" s="84">
        <v>6</v>
      </c>
      <c r="C5" s="85" t="s">
        <v>38</v>
      </c>
      <c r="D5" s="85">
        <f>IF(C5="Str",'Personal File'!$C$8,IF(C5="Dex",'Personal File'!$C$9,IF(C5="Con",'Personal File'!$C$10,IF(C5="Int",'Personal File'!$C$11,IF(C5="Wis",'Personal File'!$C$12,IF(C5="Cha",'Personal File'!$C$13))))))</f>
        <v>-1</v>
      </c>
      <c r="E5" s="86" t="str">
        <f t="shared" si="0"/>
        <v>Wis (-1)</v>
      </c>
      <c r="F5" s="353">
        <v>1</v>
      </c>
      <c r="G5" s="87">
        <f t="shared" si="1"/>
        <v>6</v>
      </c>
      <c r="H5" s="88">
        <f t="shared" ca="1" si="2"/>
        <v>4</v>
      </c>
      <c r="I5" s="89">
        <f t="shared" ca="1" si="3"/>
        <v>10</v>
      </c>
      <c r="J5" s="261" t="s">
        <v>215</v>
      </c>
    </row>
    <row r="6" spans="1:10" s="97" customFormat="1" ht="16.8">
      <c r="A6" s="90" t="s">
        <v>43</v>
      </c>
      <c r="B6" s="91">
        <v>0</v>
      </c>
      <c r="C6" s="92" t="s">
        <v>37</v>
      </c>
      <c r="D6" s="93" t="str">
        <f>IF(C6="Str",'Personal File'!$C$8,IF(C6="Dex",'Personal File'!$C$9,IF(C6="Con",'Personal File'!$C$10,IF(C6="Int",'Personal File'!$C$11,IF(C6="Wis",'Personal File'!$C$12,IF(C6="Cha",'Personal File'!$C$13))))))</f>
        <v>+3</v>
      </c>
      <c r="E6" s="94" t="str">
        <f t="shared" ref="E6:E46" si="4">CONCATENATE(C6," (",D6,")")</f>
        <v>Int (+3)</v>
      </c>
      <c r="F6" s="95" t="s">
        <v>67</v>
      </c>
      <c r="G6" s="95">
        <f t="shared" si="1"/>
        <v>3</v>
      </c>
      <c r="H6" s="78">
        <f t="shared" ca="1" si="2"/>
        <v>12</v>
      </c>
      <c r="I6" s="95">
        <f t="shared" ref="I6:I7" ca="1" si="5">SUM(G6:H6)</f>
        <v>15</v>
      </c>
      <c r="J6" s="96"/>
    </row>
    <row r="7" spans="1:10" s="102" customFormat="1" ht="16.8">
      <c r="A7" s="98" t="s">
        <v>44</v>
      </c>
      <c r="B7" s="91">
        <v>0</v>
      </c>
      <c r="C7" s="99" t="s">
        <v>39</v>
      </c>
      <c r="D7" s="100" t="str">
        <f>IF(C7="Str",'Personal File'!$C$8,IF(C7="Dex",'Personal File'!$C$9,IF(C7="Con",'Personal File'!$C$10,IF(C7="Int",'Personal File'!$C$11,IF(C7="Wis",'Personal File'!$C$12,IF(C7="Cha",'Personal File'!$C$13))))))</f>
        <v>+0</v>
      </c>
      <c r="E7" s="81" t="str">
        <f t="shared" si="4"/>
        <v>Dex (+0)</v>
      </c>
      <c r="F7" s="95" t="s">
        <v>173</v>
      </c>
      <c r="G7" s="95">
        <f t="shared" si="1"/>
        <v>-2</v>
      </c>
      <c r="H7" s="101">
        <f t="shared" ca="1" si="2"/>
        <v>6</v>
      </c>
      <c r="I7" s="95">
        <f t="shared" ca="1" si="5"/>
        <v>4</v>
      </c>
      <c r="J7" s="96"/>
    </row>
    <row r="8" spans="1:10" s="107" customFormat="1" ht="16.8">
      <c r="A8" s="103" t="s">
        <v>45</v>
      </c>
      <c r="B8" s="91">
        <v>0</v>
      </c>
      <c r="C8" s="104" t="s">
        <v>35</v>
      </c>
      <c r="D8" s="105" t="str">
        <f>IF(C8="Str",'Personal File'!$C$8,IF(C8="Dex",'Personal File'!$C$9,IF(C8="Con",'Personal File'!$C$10,IF(C8="Int",'Personal File'!$C$11,IF(C8="Wis",'Personal File'!$C$12,IF(C8="Cha",'Personal File'!$C$13))))))</f>
        <v>+1</v>
      </c>
      <c r="E8" s="106" t="str">
        <f t="shared" si="4"/>
        <v>Cha (+1)</v>
      </c>
      <c r="F8" s="95" t="s">
        <v>67</v>
      </c>
      <c r="G8" s="95">
        <f t="shared" si="1"/>
        <v>1</v>
      </c>
      <c r="H8" s="101">
        <f t="shared" ca="1" si="2"/>
        <v>20</v>
      </c>
      <c r="I8" s="95">
        <f t="shared" ref="I8:I46" ca="1" si="6">SUM(G8:H8)</f>
        <v>21</v>
      </c>
      <c r="J8" s="96"/>
    </row>
    <row r="9" spans="1:10" s="115" customFormat="1" ht="16.8">
      <c r="A9" s="132" t="s">
        <v>46</v>
      </c>
      <c r="B9" s="91">
        <v>0</v>
      </c>
      <c r="C9" s="133" t="s">
        <v>40</v>
      </c>
      <c r="D9" s="134" t="str">
        <f>IF(C9="Str",'Personal File'!$C$8,IF(C9="Dex",'Personal File'!$C$9,IF(C9="Con",'Personal File'!$C$10,IF(C9="Int",'Personal File'!$C$11,IF(C9="Wis",'Personal File'!$C$12,IF(C9="Cha",'Personal File'!$C$13))))))</f>
        <v>+5</v>
      </c>
      <c r="E9" s="135" t="str">
        <f t="shared" si="4"/>
        <v>Str (+5)</v>
      </c>
      <c r="F9" s="95" t="s">
        <v>173</v>
      </c>
      <c r="G9" s="95">
        <f t="shared" si="1"/>
        <v>3</v>
      </c>
      <c r="H9" s="101">
        <f t="shared" ca="1" si="2"/>
        <v>2</v>
      </c>
      <c r="I9" s="95">
        <f t="shared" ca="1" si="6"/>
        <v>5</v>
      </c>
      <c r="J9" s="96"/>
    </row>
    <row r="10" spans="1:10" s="115" customFormat="1" ht="16.8">
      <c r="A10" s="254" t="s">
        <v>20</v>
      </c>
      <c r="B10" s="109">
        <v>5</v>
      </c>
      <c r="C10" s="255" t="s">
        <v>36</v>
      </c>
      <c r="D10" s="256" t="str">
        <f>IF(C10="Str",'Personal File'!$C$8,IF(C10="Dex",'Personal File'!$C$9,IF(C10="Con",'Personal File'!$C$10,IF(C10="Int",'Personal File'!$C$11,IF(C10="Wis",'Personal File'!$C$12,IF(C10="Cha",'Personal File'!$C$13))))))</f>
        <v>+2</v>
      </c>
      <c r="E10" s="257" t="str">
        <f t="shared" si="4"/>
        <v>Con (+2)</v>
      </c>
      <c r="F10" s="113" t="s">
        <v>67</v>
      </c>
      <c r="G10" s="113">
        <f t="shared" si="1"/>
        <v>7</v>
      </c>
      <c r="H10" s="101">
        <f t="shared" ca="1" si="2"/>
        <v>15</v>
      </c>
      <c r="I10" s="113">
        <f t="shared" ca="1" si="6"/>
        <v>22</v>
      </c>
      <c r="J10" s="114"/>
    </row>
    <row r="11" spans="1:10" s="97" customFormat="1" ht="16.8">
      <c r="A11" s="90" t="s">
        <v>143</v>
      </c>
      <c r="B11" s="91">
        <v>0</v>
      </c>
      <c r="C11" s="92" t="s">
        <v>37</v>
      </c>
      <c r="D11" s="93" t="str">
        <f>IF(C11="Str",'Personal File'!$C$8,IF(C11="Dex",'Personal File'!$C$9,IF(C11="Con",'Personal File'!$C$10,IF(C11="Int",'Personal File'!$C$11,IF(C11="Wis",'Personal File'!$C$12,IF(C11="Cha",'Personal File'!$C$13))))))</f>
        <v>+3</v>
      </c>
      <c r="E11" s="94" t="str">
        <f t="shared" ref="E11" si="7">CONCATENATE(C11," (",D11,")")</f>
        <v>Int (+3)</v>
      </c>
      <c r="F11" s="95" t="s">
        <v>67</v>
      </c>
      <c r="G11" s="95">
        <f t="shared" si="1"/>
        <v>3</v>
      </c>
      <c r="H11" s="101">
        <f t="shared" ca="1" si="2"/>
        <v>10</v>
      </c>
      <c r="I11" s="95">
        <f t="shared" ca="1" si="6"/>
        <v>13</v>
      </c>
      <c r="J11" s="96"/>
    </row>
    <row r="12" spans="1:10" s="127" customFormat="1" ht="16.8">
      <c r="A12" s="120" t="s">
        <v>47</v>
      </c>
      <c r="B12" s="121">
        <v>0</v>
      </c>
      <c r="C12" s="122" t="s">
        <v>37</v>
      </c>
      <c r="D12" s="123" t="str">
        <f>IF(C12="Str",'Personal File'!$C$8,IF(C12="Dex",'Personal File'!$C$9,IF(C12="Con",'Personal File'!$C$10,IF(C12="Int",'Personal File'!$C$11,IF(C12="Wis",'Personal File'!$C$12,IF(C12="Cha",'Personal File'!$C$13))))))</f>
        <v>+3</v>
      </c>
      <c r="E12" s="124" t="str">
        <f t="shared" si="4"/>
        <v>Int (+3)</v>
      </c>
      <c r="F12" s="125" t="s">
        <v>67</v>
      </c>
      <c r="G12" s="125">
        <f t="shared" si="1"/>
        <v>3</v>
      </c>
      <c r="H12" s="101">
        <f t="shared" ca="1" si="2"/>
        <v>16</v>
      </c>
      <c r="I12" s="125">
        <f t="shared" ca="1" si="6"/>
        <v>19</v>
      </c>
      <c r="J12" s="126"/>
    </row>
    <row r="13" spans="1:10" s="102" customFormat="1" ht="16.8">
      <c r="A13" s="103" t="s">
        <v>48</v>
      </c>
      <c r="B13" s="91">
        <v>0</v>
      </c>
      <c r="C13" s="104" t="s">
        <v>35</v>
      </c>
      <c r="D13" s="105" t="str">
        <f>IF(C13="Str",'Personal File'!$C$8,IF(C13="Dex",'Personal File'!$C$9,IF(C13="Con",'Personal File'!$C$10,IF(C13="Int",'Personal File'!$C$11,IF(C13="Wis",'Personal File'!$C$12,IF(C13="Cha",'Personal File'!$C$13))))))</f>
        <v>+1</v>
      </c>
      <c r="E13" s="106" t="str">
        <f t="shared" si="4"/>
        <v>Cha (+1)</v>
      </c>
      <c r="F13" s="95" t="s">
        <v>101</v>
      </c>
      <c r="G13" s="95">
        <f t="shared" si="1"/>
        <v>3</v>
      </c>
      <c r="H13" s="101">
        <f t="shared" ca="1" si="2"/>
        <v>16</v>
      </c>
      <c r="I13" s="95">
        <f t="shared" ca="1" si="6"/>
        <v>19</v>
      </c>
      <c r="J13" s="96"/>
    </row>
    <row r="14" spans="1:10" s="102" customFormat="1" ht="16.8">
      <c r="A14" s="120" t="s">
        <v>49</v>
      </c>
      <c r="B14" s="121">
        <v>0</v>
      </c>
      <c r="C14" s="122" t="s">
        <v>37</v>
      </c>
      <c r="D14" s="123" t="str">
        <f>IF(C14="Str",'Personal File'!$C$8,IF(C14="Dex",'Personal File'!$C$9,IF(C14="Con",'Personal File'!$C$10,IF(C14="Int",'Personal File'!$C$11,IF(C14="Wis",'Personal File'!$C$12,IF(C14="Cha",'Personal File'!$C$13))))))</f>
        <v>+3</v>
      </c>
      <c r="E14" s="124" t="str">
        <f t="shared" si="4"/>
        <v>Int (+3)</v>
      </c>
      <c r="F14" s="125" t="s">
        <v>67</v>
      </c>
      <c r="G14" s="125">
        <f t="shared" si="1"/>
        <v>3</v>
      </c>
      <c r="H14" s="101">
        <f t="shared" ca="1" si="2"/>
        <v>7</v>
      </c>
      <c r="I14" s="125">
        <f t="shared" ca="1" si="6"/>
        <v>10</v>
      </c>
      <c r="J14" s="126"/>
    </row>
    <row r="15" spans="1:10" s="102" customFormat="1" ht="16.8">
      <c r="A15" s="103" t="s">
        <v>50</v>
      </c>
      <c r="B15" s="91">
        <v>0</v>
      </c>
      <c r="C15" s="104" t="s">
        <v>35</v>
      </c>
      <c r="D15" s="105" t="str">
        <f>IF(C15="Str",'Personal File'!$C$8,IF(C15="Dex",'Personal File'!$C$9,IF(C15="Con",'Personal File'!$C$10,IF(C15="Int",'Personal File'!$C$11,IF(C15="Wis",'Personal File'!$C$12,IF(C15="Cha",'Personal File'!$C$13))))))</f>
        <v>+1</v>
      </c>
      <c r="E15" s="106" t="str">
        <f t="shared" si="4"/>
        <v>Cha (+1)</v>
      </c>
      <c r="F15" s="95" t="s">
        <v>67</v>
      </c>
      <c r="G15" s="95">
        <f t="shared" si="1"/>
        <v>1</v>
      </c>
      <c r="H15" s="101">
        <f t="shared" ca="1" si="2"/>
        <v>2</v>
      </c>
      <c r="I15" s="95">
        <f t="shared" ca="1" si="6"/>
        <v>3</v>
      </c>
      <c r="J15" s="96"/>
    </row>
    <row r="16" spans="1:10" s="102" customFormat="1" ht="16.8">
      <c r="A16" s="98" t="s">
        <v>51</v>
      </c>
      <c r="B16" s="91">
        <v>0</v>
      </c>
      <c r="C16" s="99" t="s">
        <v>39</v>
      </c>
      <c r="D16" s="100" t="str">
        <f>IF(C16="Str",'Personal File'!$C$8,IF(C16="Dex",'Personal File'!$C$9,IF(C16="Con",'Personal File'!$C$10,IF(C16="Int",'Personal File'!$C$11,IF(C16="Wis",'Personal File'!$C$12,IF(C16="Cha",'Personal File'!$C$13))))))</f>
        <v>+0</v>
      </c>
      <c r="E16" s="81" t="str">
        <f t="shared" si="4"/>
        <v>Dex (+0)</v>
      </c>
      <c r="F16" s="95" t="s">
        <v>173</v>
      </c>
      <c r="G16" s="95">
        <f t="shared" si="1"/>
        <v>-2</v>
      </c>
      <c r="H16" s="101">
        <f t="shared" ca="1" si="2"/>
        <v>19</v>
      </c>
      <c r="I16" s="95">
        <f t="shared" ca="1" si="6"/>
        <v>17</v>
      </c>
      <c r="J16" s="96"/>
    </row>
    <row r="17" spans="1:10" s="102" customFormat="1" ht="16.8">
      <c r="A17" s="90" t="s">
        <v>52</v>
      </c>
      <c r="B17" s="91">
        <v>0</v>
      </c>
      <c r="C17" s="92" t="s">
        <v>37</v>
      </c>
      <c r="D17" s="93" t="str">
        <f>IF(C17="Str",'Personal File'!$C$8,IF(C17="Dex",'Personal File'!$C$9,IF(C17="Con",'Personal File'!$C$10,IF(C17="Int",'Personal File'!$C$11,IF(C17="Wis",'Personal File'!$C$12,IF(C17="Cha",'Personal File'!$C$13))))))</f>
        <v>+3</v>
      </c>
      <c r="E17" s="94" t="str">
        <f t="shared" si="4"/>
        <v>Int (+3)</v>
      </c>
      <c r="F17" s="95" t="s">
        <v>67</v>
      </c>
      <c r="G17" s="95">
        <f t="shared" si="1"/>
        <v>3</v>
      </c>
      <c r="H17" s="101">
        <f t="shared" ca="1" si="2"/>
        <v>10</v>
      </c>
      <c r="I17" s="95">
        <f t="shared" ca="1" si="6"/>
        <v>13</v>
      </c>
      <c r="J17" s="96"/>
    </row>
    <row r="18" spans="1:10" s="102" customFormat="1" ht="16.8">
      <c r="A18" s="103" t="s">
        <v>53</v>
      </c>
      <c r="B18" s="91">
        <v>0</v>
      </c>
      <c r="C18" s="104" t="s">
        <v>35</v>
      </c>
      <c r="D18" s="105" t="str">
        <f>IF(C18="Str",'Personal File'!$C$8,IF(C18="Dex",'Personal File'!$C$9,IF(C18="Con",'Personal File'!$C$10,IF(C18="Int",'Personal File'!$C$11,IF(C18="Wis",'Personal File'!$C$12,IF(C18="Cha",'Personal File'!$C$13))))))</f>
        <v>+1</v>
      </c>
      <c r="E18" s="106" t="str">
        <f t="shared" si="4"/>
        <v>Cha (+1)</v>
      </c>
      <c r="F18" s="95" t="s">
        <v>101</v>
      </c>
      <c r="G18" s="95">
        <f t="shared" si="1"/>
        <v>3</v>
      </c>
      <c r="H18" s="101">
        <f t="shared" ca="1" si="2"/>
        <v>6</v>
      </c>
      <c r="I18" s="95">
        <f t="shared" ca="1" si="6"/>
        <v>9</v>
      </c>
      <c r="J18" s="96"/>
    </row>
    <row r="19" spans="1:10" s="102" customFormat="1" ht="16.8">
      <c r="A19" s="103" t="s">
        <v>22</v>
      </c>
      <c r="B19" s="91">
        <v>0</v>
      </c>
      <c r="C19" s="104" t="s">
        <v>35</v>
      </c>
      <c r="D19" s="105" t="str">
        <f>IF(C19="Str",'Personal File'!$C$8,IF(C19="Dex",'Personal File'!$C$9,IF(C19="Con",'Personal File'!$C$10,IF(C19="Int",'Personal File'!$C$11,IF(C19="Wis",'Personal File'!$C$12,IF(C19="Cha",'Personal File'!$C$13))))))</f>
        <v>+1</v>
      </c>
      <c r="E19" s="106" t="str">
        <f t="shared" si="4"/>
        <v>Cha (+1)</v>
      </c>
      <c r="F19" s="95" t="s">
        <v>67</v>
      </c>
      <c r="G19" s="95">
        <f t="shared" si="1"/>
        <v>1</v>
      </c>
      <c r="H19" s="101">
        <f t="shared" ca="1" si="2"/>
        <v>13</v>
      </c>
      <c r="I19" s="95">
        <f t="shared" ca="1" si="6"/>
        <v>14</v>
      </c>
      <c r="J19" s="96"/>
    </row>
    <row r="20" spans="1:10" s="102" customFormat="1" ht="16.8">
      <c r="A20" s="145" t="s">
        <v>54</v>
      </c>
      <c r="B20" s="91">
        <v>0</v>
      </c>
      <c r="C20" s="146" t="s">
        <v>38</v>
      </c>
      <c r="D20" s="147">
        <f>IF(C20="Str",'Personal File'!$C$8,IF(C20="Dex",'Personal File'!$C$9,IF(C20="Con",'Personal File'!$C$10,IF(C20="Int",'Personal File'!$C$11,IF(C20="Wis",'Personal File'!$C$12,IF(C20="Cha",'Personal File'!$C$13))))))</f>
        <v>-1</v>
      </c>
      <c r="E20" s="148" t="str">
        <f t="shared" si="4"/>
        <v>Wis (-1)</v>
      </c>
      <c r="F20" s="95" t="s">
        <v>67</v>
      </c>
      <c r="G20" s="95">
        <f t="shared" si="1"/>
        <v>-1</v>
      </c>
      <c r="H20" s="101">
        <f t="shared" ca="1" si="2"/>
        <v>18</v>
      </c>
      <c r="I20" s="95">
        <f t="shared" ca="1" si="6"/>
        <v>17</v>
      </c>
      <c r="J20" s="96"/>
    </row>
    <row r="21" spans="1:10" s="102" customFormat="1" ht="16.8">
      <c r="A21" s="98" t="s">
        <v>55</v>
      </c>
      <c r="B21" s="91">
        <v>0</v>
      </c>
      <c r="C21" s="99" t="s">
        <v>39</v>
      </c>
      <c r="D21" s="100" t="str">
        <f>IF(C21="Str",'Personal File'!$C$8,IF(C21="Dex",'Personal File'!$C$9,IF(C21="Con",'Personal File'!$C$10,IF(C21="Int",'Personal File'!$C$11,IF(C21="Wis",'Personal File'!$C$12,IF(C21="Cha",'Personal File'!$C$13))))))</f>
        <v>+0</v>
      </c>
      <c r="E21" s="81" t="str">
        <f t="shared" si="4"/>
        <v>Dex (+0)</v>
      </c>
      <c r="F21" s="95" t="s">
        <v>173</v>
      </c>
      <c r="G21" s="95">
        <f t="shared" si="1"/>
        <v>-2</v>
      </c>
      <c r="H21" s="101">
        <f t="shared" ca="1" si="2"/>
        <v>6</v>
      </c>
      <c r="I21" s="95">
        <f t="shared" ca="1" si="6"/>
        <v>4</v>
      </c>
      <c r="J21" s="96"/>
    </row>
    <row r="22" spans="1:10" s="102" customFormat="1" ht="16.8">
      <c r="A22" s="103" t="s">
        <v>56</v>
      </c>
      <c r="B22" s="91">
        <v>0</v>
      </c>
      <c r="C22" s="104" t="s">
        <v>35</v>
      </c>
      <c r="D22" s="105" t="str">
        <f>IF(C22="Str",'Personal File'!$C$8,IF(C22="Dex",'Personal File'!$C$9,IF(C22="Con",'Personal File'!$C$10,IF(C22="Int",'Personal File'!$C$11,IF(C22="Wis",'Personal File'!$C$12,IF(C22="Cha",'Personal File'!$C$13))))))</f>
        <v>+1</v>
      </c>
      <c r="E22" s="106" t="str">
        <f t="shared" si="4"/>
        <v>Cha (+1)</v>
      </c>
      <c r="F22" s="95" t="s">
        <v>67</v>
      </c>
      <c r="G22" s="95">
        <f t="shared" si="1"/>
        <v>1</v>
      </c>
      <c r="H22" s="101">
        <f t="shared" ca="1" si="2"/>
        <v>19</v>
      </c>
      <c r="I22" s="95">
        <f t="shared" ca="1" si="6"/>
        <v>20</v>
      </c>
      <c r="J22" s="96"/>
    </row>
    <row r="23" spans="1:10" s="102" customFormat="1" ht="16.8">
      <c r="A23" s="132" t="s">
        <v>57</v>
      </c>
      <c r="B23" s="91">
        <v>0</v>
      </c>
      <c r="C23" s="133" t="s">
        <v>40</v>
      </c>
      <c r="D23" s="134" t="str">
        <f>IF(C23="Str",'Personal File'!$C$8,IF(C23="Dex",'Personal File'!$C$9,IF(C23="Con",'Personal File'!$C$10,IF(C23="Int",'Personal File'!$C$11,IF(C23="Wis",'Personal File'!$C$12,IF(C23="Cha",'Personal File'!$C$13))))))</f>
        <v>+5</v>
      </c>
      <c r="E23" s="135" t="str">
        <f t="shared" si="4"/>
        <v>Str (+5)</v>
      </c>
      <c r="F23" s="95" t="s">
        <v>173</v>
      </c>
      <c r="G23" s="95">
        <f t="shared" si="1"/>
        <v>3</v>
      </c>
      <c r="H23" s="101">
        <f t="shared" ca="1" si="2"/>
        <v>8</v>
      </c>
      <c r="I23" s="95">
        <f t="shared" ca="1" si="6"/>
        <v>11</v>
      </c>
      <c r="J23" s="96"/>
    </row>
    <row r="24" spans="1:10" s="102" customFormat="1" ht="16.8">
      <c r="A24" s="116" t="s">
        <v>109</v>
      </c>
      <c r="B24" s="109">
        <v>5</v>
      </c>
      <c r="C24" s="117" t="s">
        <v>37</v>
      </c>
      <c r="D24" s="118" t="str">
        <f>IF(C24="Str",'Personal File'!$C$8,IF(C24="Dex",'Personal File'!$C$9,IF(C24="Con",'Personal File'!$C$10,IF(C24="Int",'Personal File'!$C$11,IF(C24="Wis",'Personal File'!$C$12,IF(C24="Cha",'Personal File'!$C$13))))))</f>
        <v>+3</v>
      </c>
      <c r="E24" s="119" t="str">
        <f t="shared" ref="E24" si="8">CONCATENATE(C24," (",D24,")")</f>
        <v>Int (+3)</v>
      </c>
      <c r="F24" s="113" t="s">
        <v>67</v>
      </c>
      <c r="G24" s="113">
        <f t="shared" ref="G24:G29" si="9">B24+D24+F24</f>
        <v>8</v>
      </c>
      <c r="H24" s="101">
        <f t="shared" ca="1" si="2"/>
        <v>18</v>
      </c>
      <c r="I24" s="113">
        <f t="shared" ref="I24:I29" ca="1" si="10">SUM(G24:H24)</f>
        <v>26</v>
      </c>
      <c r="J24" s="114"/>
    </row>
    <row r="25" spans="1:10" s="102" customFormat="1" ht="16.8">
      <c r="A25" s="116" t="s">
        <v>137</v>
      </c>
      <c r="B25" s="109">
        <v>3</v>
      </c>
      <c r="C25" s="117" t="s">
        <v>37</v>
      </c>
      <c r="D25" s="118" t="str">
        <f>IF(C25="Str",'Personal File'!$C$8,IF(C25="Dex",'Personal File'!$C$9,IF(C25="Con",'Personal File'!$C$10,IF(C25="Int",'Personal File'!$C$11,IF(C25="Wis",'Personal File'!$C$12,IF(C25="Cha",'Personal File'!$C$13))))))</f>
        <v>+3</v>
      </c>
      <c r="E25" s="119" t="str">
        <f t="shared" ref="E25:E28" si="11">CONCATENATE(C25," (",D25,")")</f>
        <v>Int (+3)</v>
      </c>
      <c r="F25" s="113" t="s">
        <v>67</v>
      </c>
      <c r="G25" s="113">
        <f t="shared" ref="G25:G28" si="12">B25+D25+F25</f>
        <v>6</v>
      </c>
      <c r="H25" s="101">
        <f t="shared" ca="1" si="2"/>
        <v>3</v>
      </c>
      <c r="I25" s="113">
        <f t="shared" ref="I25:I28" ca="1" si="13">SUM(G25:H25)</f>
        <v>9</v>
      </c>
      <c r="J25" s="114"/>
    </row>
    <row r="26" spans="1:10" s="102" customFormat="1" ht="16.8">
      <c r="A26" s="116" t="s">
        <v>138</v>
      </c>
      <c r="B26" s="109">
        <v>2</v>
      </c>
      <c r="C26" s="117" t="s">
        <v>37</v>
      </c>
      <c r="D26" s="118" t="str">
        <f>IF(C26="Str",'Personal File'!$C$8,IF(C26="Dex",'Personal File'!$C$9,IF(C26="Con",'Personal File'!$C$10,IF(C26="Int",'Personal File'!$C$11,IF(C26="Wis",'Personal File'!$C$12,IF(C26="Cha",'Personal File'!$C$13))))))</f>
        <v>+3</v>
      </c>
      <c r="E26" s="119" t="str">
        <f t="shared" si="11"/>
        <v>Int (+3)</v>
      </c>
      <c r="F26" s="113" t="s">
        <v>67</v>
      </c>
      <c r="G26" s="113">
        <f t="shared" si="12"/>
        <v>5</v>
      </c>
      <c r="H26" s="101">
        <f t="shared" ca="1" si="2"/>
        <v>1</v>
      </c>
      <c r="I26" s="113">
        <f t="shared" ca="1" si="13"/>
        <v>6</v>
      </c>
      <c r="J26" s="114"/>
    </row>
    <row r="27" spans="1:10" s="102" customFormat="1" ht="16.8">
      <c r="A27" s="116" t="s">
        <v>139</v>
      </c>
      <c r="B27" s="109">
        <v>2</v>
      </c>
      <c r="C27" s="117" t="s">
        <v>37</v>
      </c>
      <c r="D27" s="118" t="str">
        <f>IF(C27="Str",'Personal File'!$C$8,IF(C27="Dex",'Personal File'!$C$9,IF(C27="Con",'Personal File'!$C$10,IF(C27="Int",'Personal File'!$C$11,IF(C27="Wis",'Personal File'!$C$12,IF(C27="Cha",'Personal File'!$C$13))))))</f>
        <v>+3</v>
      </c>
      <c r="E27" s="119" t="str">
        <f t="shared" si="11"/>
        <v>Int (+3)</v>
      </c>
      <c r="F27" s="113" t="s">
        <v>67</v>
      </c>
      <c r="G27" s="113">
        <f t="shared" si="12"/>
        <v>5</v>
      </c>
      <c r="H27" s="101">
        <f t="shared" ca="1" si="2"/>
        <v>5</v>
      </c>
      <c r="I27" s="113">
        <f t="shared" ca="1" si="13"/>
        <v>10</v>
      </c>
      <c r="J27" s="114"/>
    </row>
    <row r="28" spans="1:10" s="102" customFormat="1" ht="16.8">
      <c r="A28" s="116" t="s">
        <v>140</v>
      </c>
      <c r="B28" s="109">
        <v>2</v>
      </c>
      <c r="C28" s="117" t="s">
        <v>37</v>
      </c>
      <c r="D28" s="118" t="str">
        <f>IF(C28="Str",'Personal File'!$C$8,IF(C28="Dex",'Personal File'!$C$9,IF(C28="Con",'Personal File'!$C$10,IF(C28="Int",'Personal File'!$C$11,IF(C28="Wis",'Personal File'!$C$12,IF(C28="Cha",'Personal File'!$C$13))))))</f>
        <v>+3</v>
      </c>
      <c r="E28" s="119" t="str">
        <f t="shared" si="11"/>
        <v>Int (+3)</v>
      </c>
      <c r="F28" s="113" t="s">
        <v>67</v>
      </c>
      <c r="G28" s="113">
        <f t="shared" si="12"/>
        <v>5</v>
      </c>
      <c r="H28" s="101">
        <f t="shared" ca="1" si="2"/>
        <v>11</v>
      </c>
      <c r="I28" s="113">
        <f t="shared" ca="1" si="13"/>
        <v>16</v>
      </c>
      <c r="J28" s="114"/>
    </row>
    <row r="29" spans="1:10" s="102" customFormat="1" ht="16.8">
      <c r="A29" s="116" t="s">
        <v>141</v>
      </c>
      <c r="B29" s="109">
        <v>2</v>
      </c>
      <c r="C29" s="117" t="s">
        <v>37</v>
      </c>
      <c r="D29" s="118" t="str">
        <f>IF(C29="Str",'Personal File'!$C$8,IF(C29="Dex",'Personal File'!$C$9,IF(C29="Con",'Personal File'!$C$10,IF(C29="Int",'Personal File'!$C$11,IF(C29="Wis",'Personal File'!$C$12,IF(C29="Cha",'Personal File'!$C$13))))))</f>
        <v>+3</v>
      </c>
      <c r="E29" s="119" t="str">
        <f t="shared" si="4"/>
        <v>Int (+3)</v>
      </c>
      <c r="F29" s="113" t="s">
        <v>67</v>
      </c>
      <c r="G29" s="113">
        <f t="shared" si="9"/>
        <v>5</v>
      </c>
      <c r="H29" s="101">
        <f t="shared" ca="1" si="2"/>
        <v>10</v>
      </c>
      <c r="I29" s="113">
        <f t="shared" ca="1" si="10"/>
        <v>15</v>
      </c>
      <c r="J29" s="114"/>
    </row>
    <row r="30" spans="1:10" s="102" customFormat="1" ht="16.8">
      <c r="A30" s="128" t="s">
        <v>58</v>
      </c>
      <c r="B30" s="109">
        <v>2</v>
      </c>
      <c r="C30" s="129" t="s">
        <v>38</v>
      </c>
      <c r="D30" s="130">
        <f>IF(C30="Str",'Personal File'!$C$8,IF(C30="Dex",'Personal File'!$C$9,IF(C30="Con",'Personal File'!$C$10,IF(C30="Int",'Personal File'!$C$11,IF(C30="Wis",'Personal File'!$C$12,IF(C30="Cha",'Personal File'!$C$13))))))</f>
        <v>-1</v>
      </c>
      <c r="E30" s="131" t="str">
        <f t="shared" si="4"/>
        <v>Wis (-1)</v>
      </c>
      <c r="F30" s="113" t="s">
        <v>102</v>
      </c>
      <c r="G30" s="113">
        <f t="shared" si="1"/>
        <v>2</v>
      </c>
      <c r="H30" s="101">
        <f t="shared" ca="1" si="2"/>
        <v>12</v>
      </c>
      <c r="I30" s="113">
        <f t="shared" ca="1" si="6"/>
        <v>14</v>
      </c>
      <c r="J30" s="114"/>
    </row>
    <row r="31" spans="1:10" s="102" customFormat="1" ht="16.8">
      <c r="A31" s="98" t="s">
        <v>23</v>
      </c>
      <c r="B31" s="91">
        <v>0</v>
      </c>
      <c r="C31" s="99" t="s">
        <v>39</v>
      </c>
      <c r="D31" s="100" t="str">
        <f>IF(C31="Str",'Personal File'!$C$8,IF(C31="Dex",'Personal File'!$C$9,IF(C31="Con",'Personal File'!$C$10,IF(C31="Int",'Personal File'!$C$11,IF(C31="Wis",'Personal File'!$C$12,IF(C31="Cha",'Personal File'!$C$13))))))</f>
        <v>+0</v>
      </c>
      <c r="E31" s="81" t="str">
        <f t="shared" si="4"/>
        <v>Dex (+0)</v>
      </c>
      <c r="F31" s="95" t="s">
        <v>173</v>
      </c>
      <c r="G31" s="95">
        <f t="shared" si="1"/>
        <v>-2</v>
      </c>
      <c r="H31" s="101">
        <f t="shared" ca="1" si="2"/>
        <v>12</v>
      </c>
      <c r="I31" s="95">
        <f t="shared" ca="1" si="6"/>
        <v>10</v>
      </c>
      <c r="J31" s="96"/>
    </row>
    <row r="32" spans="1:10" s="102" customFormat="1" ht="16.8">
      <c r="A32" s="136" t="s">
        <v>59</v>
      </c>
      <c r="B32" s="121">
        <v>0</v>
      </c>
      <c r="C32" s="137" t="s">
        <v>39</v>
      </c>
      <c r="D32" s="138" t="str">
        <f>IF(C32="Str",'Personal File'!$C$8,IF(C32="Dex",'Personal File'!$C$9,IF(C32="Con",'Personal File'!$C$10,IF(C32="Int",'Personal File'!$C$11,IF(C32="Wis",'Personal File'!$C$12,IF(C32="Cha",'Personal File'!$C$13))))))</f>
        <v>+0</v>
      </c>
      <c r="E32" s="139" t="str">
        <f t="shared" si="4"/>
        <v>Dex (+0)</v>
      </c>
      <c r="F32" s="125" t="s">
        <v>67</v>
      </c>
      <c r="G32" s="125">
        <f t="shared" si="1"/>
        <v>0</v>
      </c>
      <c r="H32" s="101">
        <f t="shared" ca="1" si="2"/>
        <v>4</v>
      </c>
      <c r="I32" s="125">
        <f t="shared" ca="1" si="6"/>
        <v>4</v>
      </c>
      <c r="J32" s="126"/>
    </row>
    <row r="33" spans="1:10" ht="16.8">
      <c r="A33" s="103" t="s">
        <v>108</v>
      </c>
      <c r="B33" s="91">
        <v>0</v>
      </c>
      <c r="C33" s="104" t="s">
        <v>35</v>
      </c>
      <c r="D33" s="105" t="str">
        <f>IF(C33="Str",'Personal File'!$C$8,IF(C33="Dex",'Personal File'!$C$9,IF(C33="Con",'Personal File'!$C$10,IF(C33="Int",'Personal File'!$C$11,IF(C33="Wis",'Personal File'!$C$12,IF(C33="Cha",'Personal File'!$C$13))))))</f>
        <v>+1</v>
      </c>
      <c r="E33" s="106" t="str">
        <f t="shared" si="4"/>
        <v>Cha (+1)</v>
      </c>
      <c r="F33" s="95" t="s">
        <v>67</v>
      </c>
      <c r="G33" s="95">
        <f t="shared" si="1"/>
        <v>1</v>
      </c>
      <c r="H33" s="101">
        <f t="shared" ca="1" si="2"/>
        <v>17</v>
      </c>
      <c r="I33" s="95">
        <f t="shared" ca="1" si="6"/>
        <v>18</v>
      </c>
      <c r="J33" s="96"/>
    </row>
    <row r="34" spans="1:10" ht="16.8">
      <c r="A34" s="327" t="s">
        <v>207</v>
      </c>
      <c r="B34" s="109">
        <v>2</v>
      </c>
      <c r="C34" s="129" t="s">
        <v>38</v>
      </c>
      <c r="D34" s="130">
        <f>IF(C34="Str",'Personal File'!$C$8,IF(C34="Dex",'Personal File'!$C$9,IF(C34="Con",'Personal File'!$C$10,IF(C34="Int",'Personal File'!$C$11,IF(C34="Wis",'Personal File'!$C$12,IF(C34="Cha",'Personal File'!$C$13))))))</f>
        <v>-1</v>
      </c>
      <c r="E34" s="131" t="str">
        <f t="shared" ref="E34" si="14">CONCATENATE(C34," (",D34,")")</f>
        <v>Wis (-1)</v>
      </c>
      <c r="F34" s="113" t="s">
        <v>67</v>
      </c>
      <c r="G34" s="113">
        <f t="shared" si="1"/>
        <v>1</v>
      </c>
      <c r="H34" s="101">
        <f t="shared" ca="1" si="2"/>
        <v>19</v>
      </c>
      <c r="I34" s="113">
        <f t="shared" ca="1" si="6"/>
        <v>20</v>
      </c>
      <c r="J34" s="114" t="s">
        <v>208</v>
      </c>
    </row>
    <row r="35" spans="1:10" ht="16.8">
      <c r="A35" s="141" t="s">
        <v>24</v>
      </c>
      <c r="B35" s="109">
        <v>1</v>
      </c>
      <c r="C35" s="142" t="s">
        <v>39</v>
      </c>
      <c r="D35" s="143" t="str">
        <f>IF(C35="Str",'Personal File'!$C$8,IF(C35="Dex",'Personal File'!$C$9,IF(C35="Con",'Personal File'!$C$10,IF(C35="Int",'Personal File'!$C$11,IF(C35="Wis",'Personal File'!$C$12,IF(C35="Cha",'Personal File'!$C$13))))))</f>
        <v>+0</v>
      </c>
      <c r="E35" s="144" t="str">
        <f t="shared" si="4"/>
        <v>Dex (+0)</v>
      </c>
      <c r="F35" s="113" t="s">
        <v>67</v>
      </c>
      <c r="G35" s="113">
        <f t="shared" si="1"/>
        <v>1</v>
      </c>
      <c r="H35" s="101">
        <f t="shared" ca="1" si="2"/>
        <v>4</v>
      </c>
      <c r="I35" s="113">
        <f t="shared" ca="1" si="6"/>
        <v>5</v>
      </c>
      <c r="J35" s="114"/>
    </row>
    <row r="36" spans="1:10" ht="16.8">
      <c r="A36" s="116" t="s">
        <v>25</v>
      </c>
      <c r="B36" s="109">
        <v>1</v>
      </c>
      <c r="C36" s="117" t="s">
        <v>37</v>
      </c>
      <c r="D36" s="118" t="str">
        <f>IF(C36="Str",'Personal File'!$C$8,IF(C36="Dex",'Personal File'!$C$9,IF(C36="Con",'Personal File'!$C$10,IF(C36="Int",'Personal File'!$C$11,IF(C36="Wis",'Personal File'!$C$12,IF(C36="Cha",'Personal File'!$C$13))))))</f>
        <v>+3</v>
      </c>
      <c r="E36" s="119" t="str">
        <f t="shared" si="4"/>
        <v>Int (+3)</v>
      </c>
      <c r="F36" s="113" t="s">
        <v>102</v>
      </c>
      <c r="G36" s="113">
        <f t="shared" si="1"/>
        <v>5</v>
      </c>
      <c r="H36" s="101">
        <f t="shared" ca="1" si="2"/>
        <v>19</v>
      </c>
      <c r="I36" s="113">
        <f t="shared" ca="1" si="6"/>
        <v>24</v>
      </c>
      <c r="J36" s="114"/>
    </row>
    <row r="37" spans="1:10" ht="16.8">
      <c r="A37" s="128" t="s">
        <v>60</v>
      </c>
      <c r="B37" s="109">
        <v>4</v>
      </c>
      <c r="C37" s="129" t="s">
        <v>38</v>
      </c>
      <c r="D37" s="130">
        <f>IF(C37="Str",'Personal File'!$C$8,IF(C37="Dex",'Personal File'!$C$9,IF(C37="Con",'Personal File'!$C$10,IF(C37="Int",'Personal File'!$C$11,IF(C37="Wis",'Personal File'!$C$12,IF(C37="Cha",'Personal File'!$C$13))))))</f>
        <v>-1</v>
      </c>
      <c r="E37" s="131" t="str">
        <f t="shared" si="4"/>
        <v>Wis (-1)</v>
      </c>
      <c r="F37" s="113" t="s">
        <v>67</v>
      </c>
      <c r="G37" s="113">
        <f t="shared" si="1"/>
        <v>3</v>
      </c>
      <c r="H37" s="101">
        <f t="shared" ca="1" si="2"/>
        <v>11</v>
      </c>
      <c r="I37" s="113">
        <f t="shared" ca="1" si="6"/>
        <v>14</v>
      </c>
      <c r="J37" s="114"/>
    </row>
    <row r="38" spans="1:10" ht="16.8">
      <c r="A38" s="136" t="s">
        <v>91</v>
      </c>
      <c r="B38" s="121">
        <v>0</v>
      </c>
      <c r="C38" s="137" t="s">
        <v>39</v>
      </c>
      <c r="D38" s="138" t="str">
        <f>IF(C38="Str",'Personal File'!$C$8,IF(C38="Dex",'Personal File'!$C$9,IF(C38="Con",'Personal File'!$C$10,IF(C38="Int",'Personal File'!$C$11,IF(C38="Wis",'Personal File'!$C$12,IF(C38="Cha",'Personal File'!$C$13))))))</f>
        <v>+0</v>
      </c>
      <c r="E38" s="139" t="str">
        <f t="shared" si="4"/>
        <v>Dex (+0)</v>
      </c>
      <c r="F38" s="125" t="s">
        <v>173</v>
      </c>
      <c r="G38" s="125">
        <f t="shared" si="1"/>
        <v>-2</v>
      </c>
      <c r="H38" s="101">
        <f t="shared" ca="1" si="2"/>
        <v>1</v>
      </c>
      <c r="I38" s="125">
        <f t="shared" ca="1" si="6"/>
        <v>-1</v>
      </c>
      <c r="J38" s="126"/>
    </row>
    <row r="39" spans="1:10" ht="16.8">
      <c r="A39" s="120" t="s">
        <v>142</v>
      </c>
      <c r="B39" s="121">
        <v>0</v>
      </c>
      <c r="C39" s="122" t="s">
        <v>37</v>
      </c>
      <c r="D39" s="123" t="str">
        <f>IF(C39="Str",'Personal File'!$C$8,IF(C39="Dex",'Personal File'!$C$9,IF(C39="Con",'Personal File'!$C$10,IF(C39="Int",'Personal File'!$C$11,IF(C39="Wis",'Personal File'!$C$12,IF(C39="Cha",'Personal File'!$C$13))))))</f>
        <v>+3</v>
      </c>
      <c r="E39" s="124" t="str">
        <f t="shared" ref="E39" si="15">CONCATENATE(C39," (",D39,")")</f>
        <v>Int (+3)</v>
      </c>
      <c r="F39" s="125" t="s">
        <v>67</v>
      </c>
      <c r="G39" s="125">
        <f t="shared" ref="G39" si="16">B39+D39+F39</f>
        <v>3</v>
      </c>
      <c r="H39" s="101">
        <f t="shared" ca="1" si="2"/>
        <v>10</v>
      </c>
      <c r="I39" s="125">
        <f t="shared" ref="I39" ca="1" si="17">SUM(G39:H39)</f>
        <v>13</v>
      </c>
      <c r="J39" s="242"/>
    </row>
    <row r="40" spans="1:10" ht="16.8">
      <c r="A40" s="116" t="s">
        <v>61</v>
      </c>
      <c r="B40" s="109">
        <v>6</v>
      </c>
      <c r="C40" s="117" t="s">
        <v>37</v>
      </c>
      <c r="D40" s="118" t="str">
        <f>IF(C40="Str",'Personal File'!$C$8,IF(C40="Dex",'Personal File'!$C$9,IF(C40="Con",'Personal File'!$C$10,IF(C40="Int",'Personal File'!$C$11,IF(C40="Wis",'Personal File'!$C$12,IF(C40="Cha",'Personal File'!$C$13))))))</f>
        <v>+3</v>
      </c>
      <c r="E40" s="119" t="str">
        <f t="shared" si="4"/>
        <v>Int (+3)</v>
      </c>
      <c r="F40" s="113" t="s">
        <v>67</v>
      </c>
      <c r="G40" s="113">
        <f t="shared" ref="G40" si="18">B40+D40+F40</f>
        <v>9</v>
      </c>
      <c r="H40" s="101">
        <f t="shared" ca="1" si="2"/>
        <v>7</v>
      </c>
      <c r="I40" s="113">
        <f t="shared" ref="I40" ca="1" si="19">SUM(G40:H40)</f>
        <v>16</v>
      </c>
      <c r="J40" s="149"/>
    </row>
    <row r="41" spans="1:10" ht="16.8">
      <c r="A41" s="145" t="s">
        <v>62</v>
      </c>
      <c r="B41" s="91">
        <v>0</v>
      </c>
      <c r="C41" s="146" t="s">
        <v>38</v>
      </c>
      <c r="D41" s="147">
        <f>IF(C41="Str",'Personal File'!$C$8,IF(C41="Dex",'Personal File'!$C$9,IF(C41="Con",'Personal File'!$C$10,IF(C41="Int",'Personal File'!$C$11,IF(C41="Wis",'Personal File'!$C$12,IF(C41="Cha",'Personal File'!$C$13))))))</f>
        <v>-1</v>
      </c>
      <c r="E41" s="148" t="str">
        <f t="shared" si="4"/>
        <v>Wis (-1)</v>
      </c>
      <c r="F41" s="95" t="s">
        <v>102</v>
      </c>
      <c r="G41" s="95">
        <f t="shared" si="1"/>
        <v>0</v>
      </c>
      <c r="H41" s="101">
        <f t="shared" ca="1" si="2"/>
        <v>9</v>
      </c>
      <c r="I41" s="95">
        <f t="shared" ca="1" si="6"/>
        <v>9</v>
      </c>
      <c r="J41" s="243"/>
    </row>
    <row r="42" spans="1:10" ht="16.8">
      <c r="A42" s="145" t="s">
        <v>92</v>
      </c>
      <c r="B42" s="91">
        <v>0</v>
      </c>
      <c r="C42" s="146" t="s">
        <v>38</v>
      </c>
      <c r="D42" s="147">
        <f>IF(C42="Str",'Personal File'!$C$8,IF(C42="Dex",'Personal File'!$C$9,IF(C42="Con",'Personal File'!$C$10,IF(C42="Int",'Personal File'!$C$11,IF(C42="Wis",'Personal File'!$C$12,IF(C42="Cha",'Personal File'!$C$13))))))</f>
        <v>-1</v>
      </c>
      <c r="E42" s="148" t="str">
        <f t="shared" si="4"/>
        <v>Wis (-1)</v>
      </c>
      <c r="F42" s="95" t="s">
        <v>67</v>
      </c>
      <c r="G42" s="95">
        <f t="shared" si="1"/>
        <v>-1</v>
      </c>
      <c r="H42" s="101">
        <f t="shared" ca="1" si="2"/>
        <v>7</v>
      </c>
      <c r="I42" s="95">
        <f t="shared" ca="1" si="6"/>
        <v>6</v>
      </c>
      <c r="J42" s="96"/>
    </row>
    <row r="43" spans="1:10" ht="16.8">
      <c r="A43" s="108" t="s">
        <v>26</v>
      </c>
      <c r="B43" s="109">
        <v>1</v>
      </c>
      <c r="C43" s="110" t="s">
        <v>40</v>
      </c>
      <c r="D43" s="111" t="str">
        <f>IF(C43="Str",'Personal File'!$C$8,IF(C43="Dex",'Personal File'!$C$9,IF(C43="Con",'Personal File'!$C$10,IF(C43="Int",'Personal File'!$C$11,IF(C43="Wis",'Personal File'!$C$12,IF(C43="Cha",'Personal File'!$C$13))))))</f>
        <v>+5</v>
      </c>
      <c r="E43" s="112" t="str">
        <f t="shared" si="4"/>
        <v>Str (+5)</v>
      </c>
      <c r="F43" s="113" t="s">
        <v>67</v>
      </c>
      <c r="G43" s="113">
        <f t="shared" si="1"/>
        <v>6</v>
      </c>
      <c r="H43" s="101">
        <f t="shared" ca="1" si="2"/>
        <v>6</v>
      </c>
      <c r="I43" s="113">
        <f t="shared" ca="1" si="6"/>
        <v>12</v>
      </c>
      <c r="J43" s="114"/>
    </row>
    <row r="44" spans="1:10" ht="16.8">
      <c r="A44" s="136" t="s">
        <v>63</v>
      </c>
      <c r="B44" s="121">
        <v>0</v>
      </c>
      <c r="C44" s="137" t="s">
        <v>39</v>
      </c>
      <c r="D44" s="138" t="str">
        <f>IF(C44="Str",'Personal File'!$C$8,IF(C44="Dex",'Personal File'!$C$9,IF(C44="Con",'Personal File'!$C$10,IF(C44="Int",'Personal File'!$C$11,IF(C44="Wis",'Personal File'!$C$12,IF(C44="Cha",'Personal File'!$C$13))))))</f>
        <v>+0</v>
      </c>
      <c r="E44" s="139" t="str">
        <f t="shared" si="4"/>
        <v>Dex (+0)</v>
      </c>
      <c r="F44" s="125" t="s">
        <v>173</v>
      </c>
      <c r="G44" s="125">
        <f t="shared" si="1"/>
        <v>-2</v>
      </c>
      <c r="H44" s="101">
        <f t="shared" ca="1" si="2"/>
        <v>19</v>
      </c>
      <c r="I44" s="125">
        <f t="shared" ca="1" si="6"/>
        <v>17</v>
      </c>
      <c r="J44" s="126"/>
    </row>
    <row r="45" spans="1:10" ht="16.8">
      <c r="A45" s="140" t="s">
        <v>64</v>
      </c>
      <c r="B45" s="121">
        <v>0</v>
      </c>
      <c r="C45" s="251" t="s">
        <v>35</v>
      </c>
      <c r="D45" s="252" t="str">
        <f>IF(C45="Str",'Personal File'!$C$8,IF(C45="Dex",'Personal File'!$C$9,IF(C45="Con",'Personal File'!$C$10,IF(C45="Int",'Personal File'!$C$11,IF(C45="Wis",'Personal File'!$C$12,IF(C45="Cha",'Personal File'!$C$13))))))</f>
        <v>+1</v>
      </c>
      <c r="E45" s="253" t="str">
        <f t="shared" si="4"/>
        <v>Cha (+1)</v>
      </c>
      <c r="F45" s="125" t="s">
        <v>67</v>
      </c>
      <c r="G45" s="125">
        <f t="shared" si="1"/>
        <v>1</v>
      </c>
      <c r="H45" s="101">
        <f t="shared" ca="1" si="2"/>
        <v>18</v>
      </c>
      <c r="I45" s="125">
        <f t="shared" ca="1" si="6"/>
        <v>19</v>
      </c>
      <c r="J45" s="126"/>
    </row>
    <row r="46" spans="1:10" ht="17.399999999999999" thickBot="1">
      <c r="A46" s="244" t="s">
        <v>65</v>
      </c>
      <c r="B46" s="245">
        <v>0</v>
      </c>
      <c r="C46" s="246" t="s">
        <v>39</v>
      </c>
      <c r="D46" s="247" t="str">
        <f>IF(C46="Str",'Personal File'!$C$8,IF(C46="Dex",'Personal File'!$C$9,IF(C46="Con",'Personal File'!$C$10,IF(C46="Int",'Personal File'!$C$11,IF(C46="Wis",'Personal File'!$C$12,IF(C46="Cha",'Personal File'!$C$13))))))</f>
        <v>+0</v>
      </c>
      <c r="E46" s="248" t="str">
        <f t="shared" si="4"/>
        <v>Dex (+0)</v>
      </c>
      <c r="F46" s="249" t="s">
        <v>67</v>
      </c>
      <c r="G46" s="249">
        <f t="shared" si="1"/>
        <v>0</v>
      </c>
      <c r="H46" s="150">
        <f t="shared" ca="1" si="2"/>
        <v>16</v>
      </c>
      <c r="I46" s="249">
        <f t="shared" ca="1" si="6"/>
        <v>16</v>
      </c>
      <c r="J46" s="250"/>
    </row>
    <row r="47" spans="1:10" ht="16.2" thickTop="1">
      <c r="B47" s="151">
        <f>SUM(B6:B46,B34)</f>
        <v>40</v>
      </c>
      <c r="E47" s="363">
        <f>SUM(E48:E56)</f>
        <v>55</v>
      </c>
      <c r="F47" s="152" t="s">
        <v>72</v>
      </c>
    </row>
    <row r="48" spans="1:10">
      <c r="B48" s="151"/>
      <c r="E48" s="218">
        <f>4*(2+'Personal File'!$C$11)</f>
        <v>20</v>
      </c>
      <c r="F48" s="155" t="s">
        <v>144</v>
      </c>
    </row>
    <row r="49" spans="2:6">
      <c r="B49" s="151"/>
      <c r="E49" s="218">
        <f>2+'Personal File'!$C$11</f>
        <v>5</v>
      </c>
      <c r="F49" s="155" t="s">
        <v>145</v>
      </c>
    </row>
    <row r="50" spans="2:6">
      <c r="B50" s="151"/>
      <c r="E50" s="218">
        <f>2+'Personal File'!$C$11</f>
        <v>5</v>
      </c>
      <c r="F50" s="155" t="s">
        <v>146</v>
      </c>
    </row>
    <row r="51" spans="2:6">
      <c r="B51" s="151"/>
      <c r="E51" s="218">
        <f>2+'Personal File'!$C$11</f>
        <v>5</v>
      </c>
      <c r="F51" s="155" t="s">
        <v>147</v>
      </c>
    </row>
    <row r="52" spans="2:6">
      <c r="E52" s="218">
        <f>2+'Personal File'!$C$11</f>
        <v>5</v>
      </c>
      <c r="F52" s="155" t="s">
        <v>222</v>
      </c>
    </row>
    <row r="53" spans="2:6">
      <c r="E53" s="218">
        <f>2+'Personal File'!$C$11</f>
        <v>5</v>
      </c>
      <c r="F53" s="155" t="s">
        <v>223</v>
      </c>
    </row>
    <row r="54" spans="2:6">
      <c r="E54" s="218">
        <f>2+'Personal File'!$C$11</f>
        <v>5</v>
      </c>
      <c r="F54" s="155" t="s">
        <v>224</v>
      </c>
    </row>
    <row r="55" spans="2:6">
      <c r="E55" s="218">
        <f>2+'Personal File'!$C$11</f>
        <v>5</v>
      </c>
      <c r="F55" s="155" t="s">
        <v>225</v>
      </c>
    </row>
  </sheetData>
  <phoneticPr fontId="0" type="noConversion"/>
  <conditionalFormatting sqref="H3:H5">
    <cfRule type="cellIs" dxfId="21" priority="19" operator="equal">
      <formula>20</formula>
    </cfRule>
    <cfRule type="cellIs" dxfId="20" priority="20" operator="equal">
      <formula>1</formula>
    </cfRule>
  </conditionalFormatting>
  <conditionalFormatting sqref="H7:H46">
    <cfRule type="cellIs" dxfId="19" priority="3" operator="equal">
      <formula>20</formula>
    </cfRule>
    <cfRule type="cellIs" dxfId="18" priority="4" operator="equal">
      <formula>1</formula>
    </cfRule>
  </conditionalFormatting>
  <conditionalFormatting sqref="H6">
    <cfRule type="cellIs" dxfId="17" priority="5" operator="equal">
      <formula>20</formula>
    </cfRule>
    <cfRule type="cellIs" dxfId="16" priority="6" operator="equal">
      <formula>1</formula>
    </cfRule>
  </conditionalFormatting>
  <conditionalFormatting sqref="H39">
    <cfRule type="cellIs" dxfId="15" priority="1" operator="equal">
      <formula>20</formula>
    </cfRule>
    <cfRule type="cellIs" dxfId="14"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
  <sheetViews>
    <sheetView showGridLines="0" zoomScaleNormal="100" workbookViewId="0">
      <pane ySplit="2" topLeftCell="A3" activePane="bottomLeft" state="frozen"/>
      <selection pane="bottomLeft" activeCell="A3" sqref="A3"/>
    </sheetView>
  </sheetViews>
  <sheetFormatPr defaultColWidth="18.19921875" defaultRowHeight="15.6"/>
  <cols>
    <col min="1" max="1" width="23.69921875" style="298" bestFit="1" customWidth="1"/>
    <col min="2" max="2" width="6.19921875" style="298" bestFit="1" customWidth="1"/>
    <col min="3" max="3" width="13.59765625" style="299" bestFit="1" customWidth="1"/>
    <col min="4" max="4" width="11.296875" style="299" bestFit="1" customWidth="1"/>
    <col min="5" max="5" width="7.296875" style="300" bestFit="1" customWidth="1"/>
    <col min="6" max="6" width="13.19921875" style="299" bestFit="1" customWidth="1"/>
    <col min="7" max="7" width="9.296875" style="299" bestFit="1" customWidth="1"/>
    <col min="8" max="8" width="20.09765625" style="298" bestFit="1" customWidth="1"/>
    <col min="9" max="9" width="5.5" style="297" bestFit="1" customWidth="1"/>
    <col min="10" max="16384" width="18.19921875" style="297"/>
  </cols>
  <sheetData>
    <row r="1" spans="1:9" ht="23.4" thickBot="1">
      <c r="A1" s="415" t="s">
        <v>195</v>
      </c>
      <c r="B1" s="316"/>
      <c r="C1" s="316"/>
      <c r="D1" s="316"/>
      <c r="E1" s="317"/>
      <c r="F1" s="316"/>
      <c r="G1" s="316"/>
      <c r="H1" s="316"/>
    </row>
    <row r="2" spans="1:9" s="401" customFormat="1" ht="16.8">
      <c r="A2" s="397" t="s">
        <v>194</v>
      </c>
      <c r="B2" s="398" t="s">
        <v>129</v>
      </c>
      <c r="C2" s="398" t="s">
        <v>193</v>
      </c>
      <c r="D2" s="399" t="s">
        <v>192</v>
      </c>
      <c r="E2" s="400" t="s">
        <v>191</v>
      </c>
      <c r="F2" s="398" t="s">
        <v>190</v>
      </c>
      <c r="G2" s="398" t="s">
        <v>189</v>
      </c>
      <c r="H2" s="318" t="s">
        <v>199</v>
      </c>
      <c r="I2" s="319" t="s">
        <v>200</v>
      </c>
    </row>
    <row r="3" spans="1:9" s="315" customFormat="1" ht="16.8">
      <c r="A3" s="310" t="s">
        <v>241</v>
      </c>
      <c r="B3" s="314">
        <v>0</v>
      </c>
      <c r="C3" s="406" t="s">
        <v>188</v>
      </c>
      <c r="D3" s="307" t="s">
        <v>177</v>
      </c>
      <c r="E3" s="407" t="s">
        <v>176</v>
      </c>
      <c r="F3" s="320" t="s">
        <v>186</v>
      </c>
      <c r="G3" s="320" t="s">
        <v>174</v>
      </c>
      <c r="H3" s="320" t="s">
        <v>197</v>
      </c>
      <c r="I3" s="321">
        <v>196</v>
      </c>
    </row>
    <row r="4" spans="1:9" ht="16.8">
      <c r="A4" s="310" t="s">
        <v>202</v>
      </c>
      <c r="B4" s="314">
        <v>0</v>
      </c>
      <c r="C4" s="313" t="s">
        <v>203</v>
      </c>
      <c r="D4" s="312" t="s">
        <v>181</v>
      </c>
      <c r="E4" s="311" t="s">
        <v>176</v>
      </c>
      <c r="F4" s="311" t="s">
        <v>186</v>
      </c>
      <c r="G4" s="311" t="s">
        <v>179</v>
      </c>
      <c r="H4" s="320" t="s">
        <v>197</v>
      </c>
      <c r="I4" s="321">
        <v>217</v>
      </c>
    </row>
    <row r="5" spans="1:9" ht="16.8">
      <c r="A5" s="310" t="s">
        <v>187</v>
      </c>
      <c r="B5" s="314">
        <v>0</v>
      </c>
      <c r="C5" s="313" t="s">
        <v>216</v>
      </c>
      <c r="D5" s="312" t="s">
        <v>177</v>
      </c>
      <c r="E5" s="311" t="s">
        <v>176</v>
      </c>
      <c r="F5" s="311" t="s">
        <v>186</v>
      </c>
      <c r="G5" s="311" t="s">
        <v>174</v>
      </c>
      <c r="H5" s="320" t="s">
        <v>197</v>
      </c>
      <c r="I5" s="321">
        <v>223</v>
      </c>
    </row>
    <row r="6" spans="1:9" ht="16.8">
      <c r="A6" s="310" t="s">
        <v>242</v>
      </c>
      <c r="B6" s="314">
        <v>0</v>
      </c>
      <c r="C6" s="406" t="s">
        <v>188</v>
      </c>
      <c r="D6" s="307" t="s">
        <v>177</v>
      </c>
      <c r="E6" s="407" t="s">
        <v>176</v>
      </c>
      <c r="F6" s="320" t="s">
        <v>186</v>
      </c>
      <c r="G6" s="320" t="s">
        <v>174</v>
      </c>
      <c r="H6" s="320" t="s">
        <v>197</v>
      </c>
      <c r="I6" s="321">
        <v>269</v>
      </c>
    </row>
    <row r="7" spans="1:9" ht="16.8">
      <c r="A7" s="305" t="s">
        <v>243</v>
      </c>
      <c r="B7" s="304">
        <v>0</v>
      </c>
      <c r="C7" s="303" t="s">
        <v>216</v>
      </c>
      <c r="D7" s="302" t="s">
        <v>181</v>
      </c>
      <c r="E7" s="301" t="s">
        <v>176</v>
      </c>
      <c r="F7" s="301" t="s">
        <v>183</v>
      </c>
      <c r="G7" s="301" t="s">
        <v>182</v>
      </c>
      <c r="H7" s="322" t="s">
        <v>197</v>
      </c>
      <c r="I7" s="323">
        <v>294</v>
      </c>
    </row>
    <row r="8" spans="1:9" ht="16.8">
      <c r="A8" s="310" t="s">
        <v>184</v>
      </c>
      <c r="B8" s="314">
        <v>1</v>
      </c>
      <c r="C8" s="313" t="s">
        <v>216</v>
      </c>
      <c r="D8" s="312" t="s">
        <v>177</v>
      </c>
      <c r="E8" s="311" t="s">
        <v>180</v>
      </c>
      <c r="F8" s="311" t="s">
        <v>183</v>
      </c>
      <c r="G8" s="311" t="s">
        <v>182</v>
      </c>
      <c r="H8" s="320" t="s">
        <v>198</v>
      </c>
      <c r="I8" s="321">
        <v>103</v>
      </c>
    </row>
    <row r="9" spans="1:9" ht="16.8">
      <c r="A9" s="310" t="s">
        <v>244</v>
      </c>
      <c r="B9" s="314">
        <v>1</v>
      </c>
      <c r="C9" s="408" t="s">
        <v>178</v>
      </c>
      <c r="D9" s="307" t="s">
        <v>177</v>
      </c>
      <c r="E9" s="407" t="s">
        <v>176</v>
      </c>
      <c r="F9" s="409" t="s">
        <v>248</v>
      </c>
      <c r="G9" s="409" t="s">
        <v>174</v>
      </c>
      <c r="H9" s="320" t="s">
        <v>197</v>
      </c>
      <c r="I9" s="321">
        <v>207</v>
      </c>
    </row>
    <row r="10" spans="1:9" ht="16.8">
      <c r="A10" s="310" t="s">
        <v>210</v>
      </c>
      <c r="B10" s="314">
        <v>1</v>
      </c>
      <c r="C10" s="313" t="s">
        <v>188</v>
      </c>
      <c r="D10" s="312" t="s">
        <v>211</v>
      </c>
      <c r="E10" s="311" t="s">
        <v>176</v>
      </c>
      <c r="F10" s="311" t="s">
        <v>183</v>
      </c>
      <c r="G10" s="311" t="s">
        <v>174</v>
      </c>
      <c r="H10" s="320" t="s">
        <v>198</v>
      </c>
      <c r="I10" s="321">
        <v>110</v>
      </c>
    </row>
    <row r="11" spans="1:9" ht="16.8">
      <c r="A11" s="310" t="s">
        <v>196</v>
      </c>
      <c r="B11" s="309">
        <v>1</v>
      </c>
      <c r="C11" s="308" t="s">
        <v>178</v>
      </c>
      <c r="D11" s="307" t="s">
        <v>181</v>
      </c>
      <c r="E11" s="354" t="s">
        <v>176</v>
      </c>
      <c r="F11" s="306" t="s">
        <v>175</v>
      </c>
      <c r="G11" s="306" t="s">
        <v>174</v>
      </c>
      <c r="H11" s="320" t="s">
        <v>198</v>
      </c>
      <c r="I11" s="321">
        <v>116</v>
      </c>
    </row>
    <row r="12" spans="1:9" ht="16.8">
      <c r="A12" s="310" t="s">
        <v>245</v>
      </c>
      <c r="B12" s="314">
        <v>1</v>
      </c>
      <c r="C12" s="410" t="s">
        <v>188</v>
      </c>
      <c r="D12" s="307" t="s">
        <v>177</v>
      </c>
      <c r="E12" s="407" t="s">
        <v>176</v>
      </c>
      <c r="F12" s="320" t="s">
        <v>249</v>
      </c>
      <c r="G12" s="320" t="s">
        <v>250</v>
      </c>
      <c r="H12" s="320" t="s">
        <v>197</v>
      </c>
      <c r="I12" s="321">
        <v>258</v>
      </c>
    </row>
    <row r="13" spans="1:9" ht="16.8">
      <c r="A13" s="310" t="s">
        <v>238</v>
      </c>
      <c r="B13" s="314">
        <v>1</v>
      </c>
      <c r="C13" s="410" t="s">
        <v>216</v>
      </c>
      <c r="D13" s="307" t="s">
        <v>177</v>
      </c>
      <c r="E13" s="407" t="s">
        <v>176</v>
      </c>
      <c r="F13" s="320" t="s">
        <v>186</v>
      </c>
      <c r="G13" s="320" t="s">
        <v>250</v>
      </c>
      <c r="H13" s="320" t="s">
        <v>197</v>
      </c>
      <c r="I13" s="321">
        <v>269</v>
      </c>
    </row>
    <row r="14" spans="1:9" ht="16.8">
      <c r="A14" s="310" t="s">
        <v>185</v>
      </c>
      <c r="B14" s="314">
        <v>1</v>
      </c>
      <c r="C14" s="313" t="s">
        <v>178</v>
      </c>
      <c r="D14" s="312" t="s">
        <v>177</v>
      </c>
      <c r="E14" s="311" t="s">
        <v>176</v>
      </c>
      <c r="F14" s="311" t="s">
        <v>183</v>
      </c>
      <c r="G14" s="311" t="s">
        <v>174</v>
      </c>
      <c r="H14" s="320" t="s">
        <v>197</v>
      </c>
      <c r="I14" s="321">
        <v>279</v>
      </c>
    </row>
    <row r="15" spans="1:9" ht="16.8">
      <c r="A15" s="310" t="s">
        <v>240</v>
      </c>
      <c r="B15" s="314">
        <v>1</v>
      </c>
      <c r="C15" s="411" t="s">
        <v>204</v>
      </c>
      <c r="D15" s="412" t="s">
        <v>211</v>
      </c>
      <c r="E15" s="409" t="s">
        <v>180</v>
      </c>
      <c r="F15" s="409" t="s">
        <v>251</v>
      </c>
      <c r="G15" s="409" t="s">
        <v>179</v>
      </c>
      <c r="H15" s="409" t="s">
        <v>252</v>
      </c>
      <c r="I15" s="413">
        <v>149</v>
      </c>
    </row>
    <row r="16" spans="1:9" ht="16.8">
      <c r="A16" s="305" t="s">
        <v>239</v>
      </c>
      <c r="B16" s="304">
        <v>1</v>
      </c>
      <c r="C16" s="303" t="s">
        <v>253</v>
      </c>
      <c r="D16" s="302" t="s">
        <v>254</v>
      </c>
      <c r="E16" s="301" t="s">
        <v>176</v>
      </c>
      <c r="F16" s="301" t="s">
        <v>251</v>
      </c>
      <c r="G16" s="301" t="s">
        <v>255</v>
      </c>
      <c r="H16" s="322" t="s">
        <v>197</v>
      </c>
      <c r="I16" s="323">
        <v>296</v>
      </c>
    </row>
    <row r="17" spans="1:9" ht="16.8">
      <c r="A17" s="310" t="s">
        <v>246</v>
      </c>
      <c r="B17" s="314">
        <v>2</v>
      </c>
      <c r="C17" s="313" t="s">
        <v>204</v>
      </c>
      <c r="D17" s="312" t="s">
        <v>256</v>
      </c>
      <c r="E17" s="311" t="s">
        <v>176</v>
      </c>
      <c r="F17" s="311" t="s">
        <v>183</v>
      </c>
      <c r="G17" s="311" t="s">
        <v>250</v>
      </c>
      <c r="H17" s="320" t="s">
        <v>197</v>
      </c>
      <c r="I17" s="321">
        <v>207</v>
      </c>
    </row>
    <row r="18" spans="1:9" ht="16.8">
      <c r="A18" s="310" t="s">
        <v>237</v>
      </c>
      <c r="B18" s="314">
        <v>2</v>
      </c>
      <c r="C18" s="410" t="s">
        <v>178</v>
      </c>
      <c r="D18" s="307" t="s">
        <v>177</v>
      </c>
      <c r="E18" s="407" t="s">
        <v>176</v>
      </c>
      <c r="F18" s="320" t="s">
        <v>186</v>
      </c>
      <c r="G18" s="320" t="s">
        <v>174</v>
      </c>
      <c r="H18" s="320" t="s">
        <v>197</v>
      </c>
      <c r="I18" s="321">
        <v>274</v>
      </c>
    </row>
    <row r="19" spans="1:9" ht="16.8">
      <c r="A19" s="310" t="s">
        <v>209</v>
      </c>
      <c r="B19" s="309">
        <v>2</v>
      </c>
      <c r="C19" s="308" t="s">
        <v>178</v>
      </c>
      <c r="D19" s="307" t="s">
        <v>177</v>
      </c>
      <c r="E19" s="354" t="s">
        <v>176</v>
      </c>
      <c r="F19" s="306" t="s">
        <v>175</v>
      </c>
      <c r="G19" s="306" t="s">
        <v>174</v>
      </c>
      <c r="H19" s="320" t="s">
        <v>198</v>
      </c>
      <c r="I19" s="321">
        <v>124</v>
      </c>
    </row>
    <row r="20" spans="1:9" ht="17.399999999999999" thickBot="1">
      <c r="A20" s="394" t="s">
        <v>247</v>
      </c>
      <c r="B20" s="402">
        <v>2</v>
      </c>
      <c r="C20" s="403" t="s">
        <v>204</v>
      </c>
      <c r="D20" s="404" t="s">
        <v>181</v>
      </c>
      <c r="E20" s="405" t="s">
        <v>176</v>
      </c>
      <c r="F20" s="405" t="s">
        <v>183</v>
      </c>
      <c r="G20" s="405" t="s">
        <v>257</v>
      </c>
      <c r="H20" s="395" t="s">
        <v>197</v>
      </c>
      <c r="I20" s="396">
        <v>283</v>
      </c>
    </row>
    <row r="21" spans="1:9" ht="16.2" thickTop="1"/>
  </sheetData>
  <sortState ref="A3:I20">
    <sortCondition ref="B3:B20"/>
    <sortCondition ref="A3:A2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4"/>
  <sheetViews>
    <sheetView showGridLines="0" workbookViewId="0"/>
  </sheetViews>
  <sheetFormatPr defaultColWidth="9.59765625" defaultRowHeight="16.8"/>
  <cols>
    <col min="1" max="1" width="26" style="159" bestFit="1" customWidth="1"/>
    <col min="2" max="2" width="2.19921875" style="157" customWidth="1"/>
    <col min="3" max="3" width="29.09765625" style="157" bestFit="1" customWidth="1"/>
    <col min="4" max="4" width="2.3984375" style="157" customWidth="1"/>
    <col min="5" max="5" width="6.19921875" style="157" bestFit="1" customWidth="1"/>
    <col min="6" max="6" width="6.5" style="157" bestFit="1" customWidth="1"/>
    <col min="7" max="7" width="4.09765625" style="157" bestFit="1" customWidth="1"/>
    <col min="8" max="8" width="6.296875" style="157" bestFit="1" customWidth="1"/>
    <col min="9" max="9" width="3.69921875" style="157" bestFit="1" customWidth="1"/>
    <col min="10" max="13" width="3.59765625" style="157" bestFit="1" customWidth="1"/>
    <col min="14" max="16384" width="9.59765625" style="157"/>
  </cols>
  <sheetData>
    <row r="1" spans="1:13" ht="24" thickTop="1" thickBot="1">
      <c r="A1" s="416" t="s">
        <v>99</v>
      </c>
      <c r="C1" s="417" t="s">
        <v>149</v>
      </c>
      <c r="E1" s="418" t="s">
        <v>170</v>
      </c>
      <c r="F1" s="288"/>
      <c r="G1" s="288"/>
      <c r="H1" s="289"/>
    </row>
    <row r="2" spans="1:13" ht="17.399999999999999" thickBot="1">
      <c r="A2" s="158" t="s">
        <v>259</v>
      </c>
      <c r="C2" s="287" t="s">
        <v>151</v>
      </c>
      <c r="E2" s="290" t="s">
        <v>129</v>
      </c>
      <c r="F2" s="291" t="s">
        <v>128</v>
      </c>
      <c r="G2" s="291" t="s">
        <v>171</v>
      </c>
      <c r="H2" s="292" t="s">
        <v>172</v>
      </c>
    </row>
    <row r="3" spans="1:13">
      <c r="A3" s="158" t="s">
        <v>258</v>
      </c>
      <c r="C3" s="281" t="s">
        <v>263</v>
      </c>
      <c r="E3" s="293">
        <v>0</v>
      </c>
      <c r="F3" s="294">
        <v>6</v>
      </c>
      <c r="G3" s="351">
        <f>10+E3+'Personal File'!$C$11</f>
        <v>13</v>
      </c>
      <c r="H3" s="295">
        <v>0</v>
      </c>
    </row>
    <row r="4" spans="1:13" ht="17.399999999999999" thickBot="1">
      <c r="A4" s="414" t="s">
        <v>260</v>
      </c>
      <c r="C4" s="428" t="s">
        <v>165</v>
      </c>
      <c r="E4" s="293">
        <v>1</v>
      </c>
      <c r="F4" s="294">
        <v>7</v>
      </c>
      <c r="G4" s="351">
        <f>10+E4+'Personal File'!$C$11</f>
        <v>14</v>
      </c>
      <c r="H4" s="295">
        <v>2</v>
      </c>
    </row>
    <row r="5" spans="1:13" ht="18" thickTop="1" thickBot="1">
      <c r="C5" s="429" t="s">
        <v>264</v>
      </c>
      <c r="E5" s="328">
        <v>2</v>
      </c>
      <c r="F5" s="329">
        <v>6</v>
      </c>
      <c r="G5" s="330">
        <f>10+E5+'Personal File'!$C$11</f>
        <v>15</v>
      </c>
      <c r="H5" s="331">
        <v>1</v>
      </c>
    </row>
    <row r="6" spans="1:13" ht="22.2" thickTop="1" thickBot="1">
      <c r="A6" s="419" t="s">
        <v>127</v>
      </c>
      <c r="C6" s="430" t="s">
        <v>265</v>
      </c>
    </row>
    <row r="7" spans="1:13" ht="23.4" thickBot="1">
      <c r="A7" s="281" t="s">
        <v>160</v>
      </c>
      <c r="C7" s="259" t="s">
        <v>153</v>
      </c>
      <c r="E7" s="393" t="s">
        <v>261</v>
      </c>
      <c r="F7" s="372"/>
      <c r="G7" s="372"/>
      <c r="H7" s="372"/>
      <c r="I7" s="372"/>
      <c r="J7" s="372"/>
      <c r="K7" s="372"/>
      <c r="M7" s="372"/>
    </row>
    <row r="8" spans="1:13" ht="18" thickTop="1" thickBot="1">
      <c r="A8" s="282" t="s">
        <v>165</v>
      </c>
      <c r="C8" s="259" t="s">
        <v>150</v>
      </c>
      <c r="E8" s="373" t="s">
        <v>129</v>
      </c>
      <c r="F8" s="374">
        <v>0</v>
      </c>
      <c r="G8" s="375" t="s">
        <v>231</v>
      </c>
      <c r="H8" s="375" t="s">
        <v>232</v>
      </c>
      <c r="I8" s="375" t="s">
        <v>233</v>
      </c>
      <c r="J8" s="375" t="s">
        <v>234</v>
      </c>
      <c r="K8" s="376" t="s">
        <v>235</v>
      </c>
    </row>
    <row r="9" spans="1:13" ht="17.399999999999999" thickBot="1">
      <c r="A9" s="282" t="s">
        <v>166</v>
      </c>
      <c r="C9" s="260" t="s">
        <v>152</v>
      </c>
      <c r="E9" s="377">
        <v>1</v>
      </c>
      <c r="F9" s="388">
        <f>2+'Personal File'!C11</f>
        <v>5</v>
      </c>
      <c r="G9" s="383">
        <f>2+'Personal File'!C11</f>
        <v>5</v>
      </c>
      <c r="H9" s="378"/>
      <c r="I9" s="378"/>
      <c r="J9" s="378"/>
      <c r="K9" s="379"/>
    </row>
    <row r="10" spans="1:13" ht="18" thickTop="1" thickBot="1">
      <c r="A10" s="282" t="s">
        <v>167</v>
      </c>
      <c r="E10" s="380">
        <v>2</v>
      </c>
      <c r="F10" s="389">
        <f t="shared" ref="F10" si="0">F9</f>
        <v>5</v>
      </c>
      <c r="G10" s="383">
        <f>G9+2</f>
        <v>7</v>
      </c>
      <c r="H10" s="381"/>
      <c r="I10" s="381"/>
      <c r="J10" s="381"/>
      <c r="K10" s="382"/>
    </row>
    <row r="11" spans="1:13" ht="22.2" thickTop="1" thickBot="1">
      <c r="A11" s="282" t="s">
        <v>168</v>
      </c>
      <c r="C11" s="421" t="s">
        <v>82</v>
      </c>
      <c r="E11" s="380">
        <v>3</v>
      </c>
      <c r="F11" s="389">
        <f t="shared" ref="F11" si="1">F10</f>
        <v>5</v>
      </c>
      <c r="G11" s="383">
        <f>G10+1</f>
        <v>8</v>
      </c>
      <c r="H11" s="381"/>
      <c r="I11" s="381"/>
      <c r="J11" s="381"/>
      <c r="K11" s="382"/>
    </row>
    <row r="12" spans="1:13" ht="17.399999999999999" thickBot="1">
      <c r="A12" s="283" t="s">
        <v>169</v>
      </c>
      <c r="C12" s="160" t="s">
        <v>148</v>
      </c>
      <c r="E12" s="380">
        <v>4</v>
      </c>
      <c r="F12" s="389">
        <f t="shared" ref="F12" si="2">F11</f>
        <v>5</v>
      </c>
      <c r="G12" s="383">
        <f>G11+1</f>
        <v>9</v>
      </c>
      <c r="H12" s="381"/>
      <c r="I12" s="381"/>
      <c r="J12" s="381"/>
      <c r="K12" s="382"/>
    </row>
    <row r="13" spans="1:13" ht="18" thickTop="1" thickBot="1">
      <c r="A13" s="284" t="s">
        <v>161</v>
      </c>
      <c r="E13" s="380">
        <v>5</v>
      </c>
      <c r="F13" s="389">
        <f t="shared" ref="F13:F23" si="3">F12</f>
        <v>5</v>
      </c>
      <c r="G13" s="383">
        <f t="shared" ref="G13" si="4">G12</f>
        <v>9</v>
      </c>
      <c r="H13" s="383">
        <v>1</v>
      </c>
      <c r="I13" s="381"/>
      <c r="J13" s="381"/>
      <c r="K13" s="382"/>
    </row>
    <row r="14" spans="1:13" ht="22.2" thickTop="1" thickBot="1">
      <c r="A14" s="284" t="s">
        <v>220</v>
      </c>
      <c r="C14" s="420" t="s">
        <v>162</v>
      </c>
      <c r="E14" s="380">
        <v>6</v>
      </c>
      <c r="F14" s="389">
        <f t="shared" si="3"/>
        <v>5</v>
      </c>
      <c r="G14" s="389">
        <f t="shared" ref="G14" si="5">G13</f>
        <v>9</v>
      </c>
      <c r="H14" s="389">
        <f>H13+1</f>
        <v>2</v>
      </c>
      <c r="I14" s="381"/>
      <c r="J14" s="381"/>
      <c r="K14" s="382"/>
    </row>
    <row r="15" spans="1:13">
      <c r="A15" s="284" t="s">
        <v>236</v>
      </c>
      <c r="C15" s="285" t="s">
        <v>163</v>
      </c>
      <c r="E15" s="380">
        <v>7</v>
      </c>
      <c r="F15" s="389">
        <f t="shared" si="3"/>
        <v>5</v>
      </c>
      <c r="G15" s="383">
        <f t="shared" ref="G15" si="6">G14</f>
        <v>9</v>
      </c>
      <c r="H15" s="383">
        <f t="shared" ref="H15:H16" si="7">H14+1</f>
        <v>3</v>
      </c>
      <c r="I15" s="381"/>
      <c r="J15" s="381"/>
      <c r="K15" s="382"/>
    </row>
    <row r="16" spans="1:13">
      <c r="A16" s="284" t="s">
        <v>201</v>
      </c>
      <c r="C16" s="258" t="s">
        <v>164</v>
      </c>
      <c r="E16" s="384">
        <v>8</v>
      </c>
      <c r="F16" s="390">
        <f t="shared" si="3"/>
        <v>5</v>
      </c>
      <c r="G16" s="385">
        <f t="shared" ref="G16" si="8">G15</f>
        <v>9</v>
      </c>
      <c r="H16" s="385">
        <f t="shared" si="7"/>
        <v>4</v>
      </c>
      <c r="I16" s="381"/>
      <c r="J16" s="381"/>
      <c r="K16" s="382"/>
    </row>
    <row r="17" spans="1:11" ht="17.399999999999999" thickBot="1">
      <c r="A17" s="284" t="s">
        <v>221</v>
      </c>
      <c r="C17" s="286" t="s">
        <v>100</v>
      </c>
      <c r="E17" s="380">
        <v>9</v>
      </c>
      <c r="F17" s="389">
        <f t="shared" si="3"/>
        <v>5</v>
      </c>
      <c r="G17" s="383">
        <f t="shared" ref="G17" si="9">G16</f>
        <v>9</v>
      </c>
      <c r="H17" s="383">
        <f t="shared" ref="H17" si="10">H16</f>
        <v>4</v>
      </c>
      <c r="I17" s="383">
        <v>1</v>
      </c>
      <c r="J17" s="381"/>
      <c r="K17" s="382"/>
    </row>
    <row r="18" spans="1:11" ht="18" thickTop="1" thickBot="1">
      <c r="A18" s="326" t="s">
        <v>206</v>
      </c>
      <c r="E18" s="380">
        <v>10</v>
      </c>
      <c r="F18" s="389">
        <f t="shared" si="3"/>
        <v>5</v>
      </c>
      <c r="G18" s="383">
        <f t="shared" ref="G18" si="11">G17</f>
        <v>9</v>
      </c>
      <c r="H18" s="383">
        <f t="shared" ref="H18" si="12">H17</f>
        <v>4</v>
      </c>
      <c r="I18" s="383">
        <f t="shared" ref="I18:I20" si="13">I17+1</f>
        <v>2</v>
      </c>
      <c r="J18" s="381"/>
      <c r="K18" s="382"/>
    </row>
    <row r="19" spans="1:11" ht="17.399999999999999" thickTop="1">
      <c r="A19" s="157"/>
      <c r="E19" s="380">
        <v>11</v>
      </c>
      <c r="F19" s="389">
        <f t="shared" si="3"/>
        <v>5</v>
      </c>
      <c r="G19" s="383">
        <f t="shared" ref="G19" si="14">G18</f>
        <v>9</v>
      </c>
      <c r="H19" s="383">
        <f t="shared" ref="H19" si="15">H18</f>
        <v>4</v>
      </c>
      <c r="I19" s="383">
        <f t="shared" si="13"/>
        <v>3</v>
      </c>
      <c r="J19" s="381"/>
      <c r="K19" s="382"/>
    </row>
    <row r="20" spans="1:11">
      <c r="E20" s="380">
        <v>12</v>
      </c>
      <c r="F20" s="389">
        <f t="shared" si="3"/>
        <v>5</v>
      </c>
      <c r="G20" s="383">
        <f t="shared" ref="G20" si="16">G19</f>
        <v>9</v>
      </c>
      <c r="H20" s="383">
        <f t="shared" ref="H20" si="17">H19</f>
        <v>4</v>
      </c>
      <c r="I20" s="383">
        <f t="shared" si="13"/>
        <v>4</v>
      </c>
      <c r="J20" s="381"/>
      <c r="K20" s="382"/>
    </row>
    <row r="21" spans="1:11">
      <c r="E21" s="380">
        <v>13</v>
      </c>
      <c r="F21" s="389">
        <f t="shared" si="3"/>
        <v>5</v>
      </c>
      <c r="G21" s="383">
        <f t="shared" ref="G21" si="18">G20</f>
        <v>9</v>
      </c>
      <c r="H21" s="383">
        <f t="shared" ref="H21:I21" si="19">H20</f>
        <v>4</v>
      </c>
      <c r="I21" s="383">
        <f t="shared" si="19"/>
        <v>4</v>
      </c>
      <c r="J21" s="383">
        <v>1</v>
      </c>
      <c r="K21" s="382"/>
    </row>
    <row r="22" spans="1:11">
      <c r="E22" s="380">
        <v>14</v>
      </c>
      <c r="F22" s="389">
        <f t="shared" si="3"/>
        <v>5</v>
      </c>
      <c r="G22" s="383">
        <f t="shared" ref="G22" si="20">G21</f>
        <v>9</v>
      </c>
      <c r="H22" s="383">
        <f t="shared" ref="H22:I22" si="21">H21</f>
        <v>4</v>
      </c>
      <c r="I22" s="383">
        <f t="shared" si="21"/>
        <v>4</v>
      </c>
      <c r="J22" s="383">
        <f t="shared" ref="J22:J23" si="22">J21+1</f>
        <v>2</v>
      </c>
      <c r="K22" s="382"/>
    </row>
    <row r="23" spans="1:11" ht="17.399999999999999" thickBot="1">
      <c r="E23" s="386">
        <v>15</v>
      </c>
      <c r="F23" s="391">
        <f t="shared" si="3"/>
        <v>5</v>
      </c>
      <c r="G23" s="387">
        <f t="shared" ref="G23" si="23">G22</f>
        <v>9</v>
      </c>
      <c r="H23" s="387">
        <f t="shared" ref="H23:I23" si="24">H22</f>
        <v>4</v>
      </c>
      <c r="I23" s="387">
        <f t="shared" si="24"/>
        <v>4</v>
      </c>
      <c r="J23" s="387">
        <f t="shared" si="22"/>
        <v>3</v>
      </c>
      <c r="K23" s="392"/>
    </row>
    <row r="24" spans="1:11" ht="17.399999999999999" thickTop="1"/>
  </sheetData>
  <sortState ref="C2:C8">
    <sortCondition ref="C2:C8"/>
  </sortState>
  <phoneticPr fontId="0" type="noConversion"/>
  <conditionalFormatting sqref="H3:H5">
    <cfRule type="cellIs" dxfId="1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
  <sheetViews>
    <sheetView showGridLines="0" workbookViewId="0"/>
  </sheetViews>
  <sheetFormatPr defaultColWidth="13" defaultRowHeight="15.6"/>
  <cols>
    <col min="1" max="1" width="23.5" style="156" bestFit="1" customWidth="1"/>
    <col min="2" max="2" width="8.59765625" style="156" customWidth="1"/>
    <col min="3" max="3" width="5.59765625" style="156" bestFit="1" customWidth="1"/>
    <col min="4" max="4" width="6.19921875" style="156" bestFit="1" customWidth="1"/>
    <col min="5" max="5" width="8" style="156" bestFit="1" customWidth="1"/>
    <col min="6" max="6" width="7" style="156" bestFit="1" customWidth="1"/>
    <col min="7" max="7" width="4.3984375" style="156" bestFit="1" customWidth="1"/>
    <col min="8" max="8" width="4" style="156" bestFit="1" customWidth="1"/>
    <col min="9" max="9" width="4.3984375" style="156" bestFit="1" customWidth="1"/>
    <col min="10" max="10" width="6.19921875" style="156" bestFit="1" customWidth="1"/>
    <col min="11" max="11" width="9.5" style="156" bestFit="1" customWidth="1"/>
    <col min="12" max="12" width="2.8984375" style="24" customWidth="1"/>
    <col min="13" max="13" width="8.296875" style="24" bestFit="1" customWidth="1"/>
    <col min="14" max="16384" width="13" style="24"/>
  </cols>
  <sheetData>
    <row r="1" spans="1:13" ht="23.4" thickBot="1">
      <c r="A1" s="161" t="s">
        <v>27</v>
      </c>
      <c r="B1" s="161"/>
      <c r="C1" s="161"/>
      <c r="D1" s="161"/>
      <c r="E1" s="161"/>
      <c r="F1" s="161"/>
      <c r="G1" s="161"/>
      <c r="H1" s="161"/>
      <c r="I1" s="161"/>
      <c r="J1" s="161"/>
      <c r="K1" s="161"/>
    </row>
    <row r="2" spans="1:13" ht="16.8" thickTop="1" thickBot="1">
      <c r="A2" s="162" t="s">
        <v>8</v>
      </c>
      <c r="B2" s="163" t="s">
        <v>9</v>
      </c>
      <c r="C2" s="163" t="s">
        <v>30</v>
      </c>
      <c r="D2" s="163" t="s">
        <v>31</v>
      </c>
      <c r="E2" s="164" t="s">
        <v>73</v>
      </c>
      <c r="F2" s="163" t="s">
        <v>28</v>
      </c>
      <c r="G2" s="163" t="s">
        <v>32</v>
      </c>
      <c r="H2" s="165" t="s">
        <v>96</v>
      </c>
      <c r="I2" s="166" t="s">
        <v>107</v>
      </c>
      <c r="J2" s="165" t="s">
        <v>88</v>
      </c>
      <c r="K2" s="167" t="s">
        <v>7</v>
      </c>
      <c r="M2" s="168" t="s">
        <v>121</v>
      </c>
    </row>
    <row r="3" spans="1:13">
      <c r="A3" s="332" t="s">
        <v>266</v>
      </c>
      <c r="B3" s="8" t="s">
        <v>267</v>
      </c>
      <c r="C3" s="9" t="str">
        <f>CONCATENATE('Personal File'!$C$8," +2")</f>
        <v>+5 +2</v>
      </c>
      <c r="D3" s="10" t="s">
        <v>101</v>
      </c>
      <c r="E3" s="10" t="s">
        <v>268</v>
      </c>
      <c r="F3" s="11" t="s">
        <v>103</v>
      </c>
      <c r="G3" s="12">
        <v>8</v>
      </c>
      <c r="H3" s="23" t="str">
        <f>CONCATENATE("+",RIGHT('Personal File'!$B$6,1)+RIGHT('Personal File'!$C$8)+D3)</f>
        <v>+16</v>
      </c>
      <c r="I3" s="13">
        <f t="shared" ref="I3:I5" ca="1" si="0">RANDBETWEEN(1,20)</f>
        <v>11</v>
      </c>
      <c r="J3" s="7">
        <f t="shared" ref="J3:J6" ca="1" si="1">I3+H3</f>
        <v>27</v>
      </c>
      <c r="K3" s="21"/>
      <c r="M3" s="365">
        <v>8000</v>
      </c>
    </row>
    <row r="4" spans="1:13">
      <c r="A4" s="356" t="s">
        <v>219</v>
      </c>
      <c r="B4" s="357" t="s">
        <v>267</v>
      </c>
      <c r="C4" s="358" t="str">
        <f>CONCATENATE('Personal File'!$C$8," +2")</f>
        <v>+5 +2</v>
      </c>
      <c r="D4" s="359" t="s">
        <v>101</v>
      </c>
      <c r="E4" s="359" t="s">
        <v>268</v>
      </c>
      <c r="F4" s="361" t="s">
        <v>130</v>
      </c>
      <c r="G4" s="362" t="s">
        <v>130</v>
      </c>
      <c r="H4" s="23" t="str">
        <f>CONCATENATE("+",RIGHT('Personal File'!$B$6,1)+RIGHT('Personal File'!$C$8)+D4-5)</f>
        <v>+11</v>
      </c>
      <c r="I4" s="13">
        <f t="shared" ca="1" si="0"/>
        <v>1</v>
      </c>
      <c r="J4" s="7">
        <f t="shared" ref="J4" ca="1" si="2">I4+H4</f>
        <v>12</v>
      </c>
      <c r="K4" s="360"/>
      <c r="M4" s="366" t="s">
        <v>130</v>
      </c>
    </row>
    <row r="5" spans="1:13">
      <c r="A5" s="439" t="s">
        <v>274</v>
      </c>
      <c r="B5" s="440" t="s">
        <v>130</v>
      </c>
      <c r="C5" s="441" t="s">
        <v>130</v>
      </c>
      <c r="D5" s="442">
        <f>'Personal File'!E3</f>
        <v>8</v>
      </c>
      <c r="E5" s="443" t="s">
        <v>130</v>
      </c>
      <c r="F5" s="444" t="s">
        <v>130</v>
      </c>
      <c r="G5" s="445" t="s">
        <v>130</v>
      </c>
      <c r="H5" s="446" t="str">
        <f>CONCATENATE("+",D5)</f>
        <v>+8</v>
      </c>
      <c r="I5" s="13">
        <f t="shared" ca="1" si="0"/>
        <v>5</v>
      </c>
      <c r="J5" s="447">
        <f t="shared" ref="J5" ca="1" si="3">I5+H5</f>
        <v>13</v>
      </c>
      <c r="K5" s="448"/>
      <c r="M5" s="449"/>
    </row>
    <row r="6" spans="1:13" ht="16.2" thickBot="1">
      <c r="A6" s="14" t="s">
        <v>218</v>
      </c>
      <c r="B6" s="15" t="s">
        <v>218</v>
      </c>
      <c r="C6" s="16" t="str">
        <f>CONCATENATE('Personal File'!$C$8," +2")</f>
        <v>+5 +2</v>
      </c>
      <c r="D6" s="17" t="s">
        <v>67</v>
      </c>
      <c r="E6" s="17" t="s">
        <v>130</v>
      </c>
      <c r="F6" s="18" t="s">
        <v>130</v>
      </c>
      <c r="G6" s="355" t="s">
        <v>130</v>
      </c>
      <c r="H6" s="22" t="str">
        <f>CONCATENATE("+",RIGHT('Personal File'!$B$6,1)+RIGHT('Personal File'!$C$8)+D6)</f>
        <v>+14</v>
      </c>
      <c r="I6" s="169">
        <f ca="1">RANDBETWEEN(1,20)</f>
        <v>14</v>
      </c>
      <c r="J6" s="170">
        <f t="shared" ca="1" si="1"/>
        <v>28</v>
      </c>
      <c r="K6" s="19"/>
      <c r="M6" s="367" t="s">
        <v>130</v>
      </c>
    </row>
    <row r="7" spans="1:13" ht="6" customHeight="1" thickTop="1" thickBot="1">
      <c r="I7" s="154"/>
      <c r="J7" s="154"/>
    </row>
    <row r="8" spans="1:13" ht="16.8" thickTop="1" thickBot="1">
      <c r="A8" s="162" t="s">
        <v>11</v>
      </c>
      <c r="B8" s="163" t="s">
        <v>12</v>
      </c>
      <c r="C8" s="163" t="s">
        <v>30</v>
      </c>
      <c r="D8" s="163" t="s">
        <v>31</v>
      </c>
      <c r="E8" s="164" t="s">
        <v>73</v>
      </c>
      <c r="F8" s="163" t="s">
        <v>13</v>
      </c>
      <c r="G8" s="163" t="s">
        <v>32</v>
      </c>
      <c r="H8" s="165" t="s">
        <v>96</v>
      </c>
      <c r="I8" s="166" t="s">
        <v>107</v>
      </c>
      <c r="J8" s="165" t="s">
        <v>88</v>
      </c>
      <c r="K8" s="167" t="s">
        <v>7</v>
      </c>
      <c r="M8" s="168" t="s">
        <v>121</v>
      </c>
    </row>
    <row r="9" spans="1:13">
      <c r="A9" s="341" t="s">
        <v>213</v>
      </c>
      <c r="B9" s="342" t="s">
        <v>214</v>
      </c>
      <c r="C9" s="343" t="s">
        <v>130</v>
      </c>
      <c r="D9" s="343" t="s">
        <v>67</v>
      </c>
      <c r="E9" s="343" t="s">
        <v>130</v>
      </c>
      <c r="F9" s="344" t="s">
        <v>130</v>
      </c>
      <c r="G9" s="345" t="s">
        <v>130</v>
      </c>
      <c r="H9" s="346" t="str">
        <f>CONCATENATE("+",RIGHT('Personal File'!$B$6,1)+RIGHT('Personal File'!$C$9)+D9)</f>
        <v>+9</v>
      </c>
      <c r="I9" s="347">
        <f t="shared" ref="I9:I10" ca="1" si="4">RANDBETWEEN(1,20)</f>
        <v>11</v>
      </c>
      <c r="J9" s="349">
        <f t="shared" ref="J9:J10" ca="1" si="5">I9+H9</f>
        <v>20</v>
      </c>
      <c r="K9" s="348"/>
      <c r="M9" s="427" t="s">
        <v>130</v>
      </c>
    </row>
    <row r="10" spans="1:13" ht="16.2" thickBot="1">
      <c r="A10" s="334" t="s">
        <v>226</v>
      </c>
      <c r="B10" s="335" t="s">
        <v>116</v>
      </c>
      <c r="C10" s="336" t="s">
        <v>102</v>
      </c>
      <c r="D10" s="336" t="s">
        <v>102</v>
      </c>
      <c r="E10" s="335" t="s">
        <v>154</v>
      </c>
      <c r="F10" s="336" t="s">
        <v>156</v>
      </c>
      <c r="G10" s="337">
        <v>2</v>
      </c>
      <c r="H10" s="338" t="str">
        <f>CONCATENATE("+",RIGHT('Personal File'!$B$6,1)+RIGHT('Personal File'!$C$9)+D10)</f>
        <v>+10</v>
      </c>
      <c r="I10" s="339">
        <f t="shared" ca="1" si="4"/>
        <v>12</v>
      </c>
      <c r="J10" s="171">
        <f t="shared" ca="1" si="5"/>
        <v>22</v>
      </c>
      <c r="K10" s="340"/>
      <c r="M10" s="364">
        <v>2000</v>
      </c>
    </row>
    <row r="11" spans="1:13" ht="6" customHeight="1" thickTop="1" thickBot="1">
      <c r="D11" s="172"/>
      <c r="E11" s="172"/>
      <c r="G11" s="173"/>
      <c r="H11" s="173"/>
      <c r="I11" s="173"/>
      <c r="J11" s="173"/>
    </row>
    <row r="12" spans="1:13" ht="16.8" thickTop="1" thickBot="1">
      <c r="A12" s="162" t="s">
        <v>77</v>
      </c>
      <c r="B12" s="163" t="s">
        <v>21</v>
      </c>
      <c r="C12" s="163" t="s">
        <v>39</v>
      </c>
      <c r="D12" s="163" t="s">
        <v>88</v>
      </c>
      <c r="E12" s="163" t="s">
        <v>89</v>
      </c>
      <c r="F12" s="163" t="s">
        <v>90</v>
      </c>
      <c r="G12" s="163" t="s">
        <v>32</v>
      </c>
      <c r="H12" s="174" t="s">
        <v>7</v>
      </c>
      <c r="I12" s="175"/>
      <c r="J12" s="175"/>
      <c r="K12" s="176"/>
      <c r="M12" s="168" t="s">
        <v>121</v>
      </c>
    </row>
    <row r="13" spans="1:13">
      <c r="A13" s="262" t="s">
        <v>262</v>
      </c>
      <c r="B13" s="179">
        <v>5</v>
      </c>
      <c r="C13" s="178">
        <v>4</v>
      </c>
      <c r="D13" s="177">
        <v>-1</v>
      </c>
      <c r="E13" s="263">
        <v>0.1</v>
      </c>
      <c r="F13" s="178" t="s">
        <v>118</v>
      </c>
      <c r="G13" s="265">
        <v>25</v>
      </c>
      <c r="H13" s="267"/>
      <c r="I13" s="180"/>
      <c r="J13" s="180"/>
      <c r="K13" s="181"/>
      <c r="M13" s="368">
        <v>4000</v>
      </c>
    </row>
    <row r="14" spans="1:13" ht="16.2" thickBot="1">
      <c r="A14" s="333" t="s">
        <v>155</v>
      </c>
      <c r="B14" s="15" t="s">
        <v>205</v>
      </c>
      <c r="C14" s="182" t="s">
        <v>130</v>
      </c>
      <c r="D14" s="15">
        <v>-1</v>
      </c>
      <c r="E14" s="264">
        <v>0.05</v>
      </c>
      <c r="F14" s="182" t="s">
        <v>130</v>
      </c>
      <c r="G14" s="266">
        <v>6</v>
      </c>
      <c r="H14" s="268"/>
      <c r="I14" s="183"/>
      <c r="J14" s="183"/>
      <c r="K14" s="184"/>
      <c r="M14" s="367">
        <v>300</v>
      </c>
    </row>
    <row r="15" spans="1:13" ht="6.75" customHeight="1" thickTop="1" thickBot="1"/>
    <row r="16" spans="1:13" ht="21.6" thickTop="1" thickBot="1">
      <c r="A16" s="185" t="s">
        <v>122</v>
      </c>
      <c r="B16" s="296">
        <f>'Personal File'!B6</f>
        <v>9</v>
      </c>
      <c r="D16" s="270" t="s">
        <v>78</v>
      </c>
      <c r="E16" s="271"/>
      <c r="F16" s="271" t="s">
        <v>10</v>
      </c>
      <c r="G16" s="272" t="s">
        <v>32</v>
      </c>
      <c r="H16" s="272" t="s">
        <v>96</v>
      </c>
      <c r="I16" s="276" t="s">
        <v>7</v>
      </c>
      <c r="J16" s="277"/>
      <c r="K16" s="278"/>
      <c r="M16" s="168" t="s">
        <v>121</v>
      </c>
    </row>
    <row r="17" spans="1:13" ht="21.6" thickTop="1" thickBot="1">
      <c r="A17" s="185" t="s">
        <v>117</v>
      </c>
      <c r="B17" s="186">
        <f>B16+B19</f>
        <v>14</v>
      </c>
      <c r="D17" s="273" t="s">
        <v>157</v>
      </c>
      <c r="E17" s="274"/>
      <c r="F17" s="274">
        <v>40</v>
      </c>
      <c r="G17" s="187">
        <f t="shared" ref="G17" si="6">(F17*3)/20</f>
        <v>6</v>
      </c>
      <c r="H17" s="275" t="s">
        <v>158</v>
      </c>
      <c r="I17" s="279"/>
      <c r="J17" s="280"/>
      <c r="K17" s="269"/>
      <c r="M17" s="367">
        <v>0</v>
      </c>
    </row>
    <row r="18" spans="1:13" ht="16.2" thickTop="1">
      <c r="A18" s="154"/>
      <c r="B18" s="154"/>
      <c r="M18" s="234"/>
    </row>
    <row r="19" spans="1:13" ht="18">
      <c r="A19" s="188" t="s">
        <v>123</v>
      </c>
      <c r="B19" s="189" t="str">
        <f>'Personal File'!C8</f>
        <v>+5</v>
      </c>
      <c r="I19" s="24"/>
      <c r="J19" s="24"/>
      <c r="K19" s="68" t="s">
        <v>227</v>
      </c>
      <c r="L19" s="154"/>
      <c r="M19" s="369">
        <f>SUM(M3:M17)</f>
        <v>14300</v>
      </c>
    </row>
    <row r="20" spans="1:13" ht="18">
      <c r="A20" s="188" t="s">
        <v>124</v>
      </c>
      <c r="B20" s="189" t="str">
        <f>'Personal File'!C9</f>
        <v>+0</v>
      </c>
      <c r="M20" s="234"/>
    </row>
    <row r="21" spans="1:13" ht="18">
      <c r="A21" s="188" t="s">
        <v>125</v>
      </c>
      <c r="B21" s="190">
        <v>0</v>
      </c>
      <c r="M21" s="234"/>
    </row>
    <row r="22" spans="1:13" ht="18">
      <c r="A22" s="188" t="s">
        <v>126</v>
      </c>
      <c r="B22" s="190">
        <v>0</v>
      </c>
      <c r="M22" s="234"/>
    </row>
    <row r="23" spans="1:13">
      <c r="M23" s="234"/>
    </row>
    <row r="24" spans="1:13">
      <c r="M24" s="234"/>
    </row>
    <row r="25" spans="1:13">
      <c r="M25" s="234"/>
    </row>
    <row r="26" spans="1:13">
      <c r="M26" s="234"/>
    </row>
    <row r="27" spans="1:13">
      <c r="M27" s="234"/>
    </row>
    <row r="28" spans="1:13">
      <c r="M28" s="234"/>
    </row>
    <row r="29" spans="1:13">
      <c r="M29" s="234"/>
    </row>
    <row r="30" spans="1:13">
      <c r="M30" s="234"/>
    </row>
  </sheetData>
  <sortState ref="A10:H11">
    <sortCondition ref="A10:A11"/>
  </sortState>
  <phoneticPr fontId="0" type="noConversion"/>
  <conditionalFormatting sqref="I3 I6">
    <cfRule type="cellIs" dxfId="12" priority="18" operator="equal">
      <formula>20</formula>
    </cfRule>
    <cfRule type="cellIs" dxfId="11" priority="19" operator="equal">
      <formula>1</formula>
    </cfRule>
  </conditionalFormatting>
  <conditionalFormatting sqref="I10">
    <cfRule type="cellIs" dxfId="10" priority="16" operator="equal">
      <formula>20</formula>
    </cfRule>
    <cfRule type="cellIs" dxfId="9" priority="17" operator="equal">
      <formula>1</formula>
    </cfRule>
  </conditionalFormatting>
  <conditionalFormatting sqref="I9">
    <cfRule type="cellIs" dxfId="8" priority="8" operator="equal">
      <formula>20</formula>
    </cfRule>
    <cfRule type="cellIs" dxfId="7" priority="9" operator="equal">
      <formula>1</formula>
    </cfRule>
  </conditionalFormatting>
  <conditionalFormatting sqref="I4">
    <cfRule type="cellIs" dxfId="6" priority="6" operator="equal">
      <formula>20</formula>
    </cfRule>
    <cfRule type="cellIs" dxfId="5" priority="7" operator="equal">
      <formula>1</formula>
    </cfRule>
  </conditionalFormatting>
  <conditionalFormatting sqref="M19">
    <cfRule type="cellIs" dxfId="4" priority="5" operator="lessThan">
      <formula>0</formula>
    </cfRule>
  </conditionalFormatting>
  <conditionalFormatting sqref="I5">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showGridLines="0" workbookViewId="0"/>
  </sheetViews>
  <sheetFormatPr defaultColWidth="13" defaultRowHeight="15.6"/>
  <cols>
    <col min="1" max="1" width="24.19921875" style="156" customWidth="1"/>
    <col min="2" max="2" width="3.8984375" style="156" bestFit="1" customWidth="1"/>
    <col min="3" max="3" width="5.59765625" style="173" bestFit="1" customWidth="1"/>
    <col min="4" max="5" width="26.59765625" style="24" customWidth="1"/>
    <col min="6" max="6" width="2.09765625" style="156" customWidth="1"/>
    <col min="7" max="7" width="9" style="24" bestFit="1" customWidth="1"/>
    <col min="8" max="16384" width="13" style="24"/>
  </cols>
  <sheetData>
    <row r="1" spans="1:7" ht="23.4" thickBot="1">
      <c r="A1" s="161" t="s">
        <v>83</v>
      </c>
      <c r="B1" s="161"/>
      <c r="C1" s="191"/>
      <c r="D1" s="161"/>
      <c r="E1" s="161"/>
    </row>
    <row r="2" spans="1:7" s="156" customFormat="1" ht="16.8" thickTop="1" thickBot="1">
      <c r="A2" s="192" t="s">
        <v>84</v>
      </c>
      <c r="B2" s="192" t="s">
        <v>10</v>
      </c>
      <c r="C2" s="193" t="s">
        <v>32</v>
      </c>
      <c r="D2" s="194" t="s">
        <v>85</v>
      </c>
      <c r="E2" s="195" t="s">
        <v>86</v>
      </c>
      <c r="G2" s="196" t="s">
        <v>121</v>
      </c>
    </row>
    <row r="3" spans="1:7">
      <c r="A3" s="197" t="s">
        <v>104</v>
      </c>
      <c r="B3" s="198">
        <v>2</v>
      </c>
      <c r="C3" s="199">
        <v>2</v>
      </c>
      <c r="D3" s="200"/>
      <c r="E3" s="201"/>
      <c r="F3" s="154"/>
      <c r="G3" s="422">
        <v>0</v>
      </c>
    </row>
    <row r="4" spans="1:7">
      <c r="A4" s="197" t="s">
        <v>113</v>
      </c>
      <c r="B4" s="202">
        <v>1</v>
      </c>
      <c r="C4" s="203">
        <v>0.5</v>
      </c>
      <c r="D4" s="200"/>
      <c r="E4" s="201"/>
      <c r="G4" s="423">
        <v>0</v>
      </c>
    </row>
    <row r="5" spans="1:7">
      <c r="A5" s="197" t="s">
        <v>111</v>
      </c>
      <c r="B5" s="198">
        <v>1</v>
      </c>
      <c r="C5" s="199" t="s">
        <v>115</v>
      </c>
      <c r="D5" s="200"/>
      <c r="E5" s="201"/>
      <c r="G5" s="424">
        <v>0</v>
      </c>
    </row>
    <row r="6" spans="1:7">
      <c r="A6" s="211" t="s">
        <v>217</v>
      </c>
      <c r="B6" s="212">
        <v>1</v>
      </c>
      <c r="C6" s="213">
        <v>0</v>
      </c>
      <c r="D6" s="214"/>
      <c r="E6" s="216"/>
      <c r="G6" s="425">
        <v>2300</v>
      </c>
    </row>
    <row r="7" spans="1:7" ht="16.2" thickBot="1">
      <c r="A7" s="204" t="s">
        <v>159</v>
      </c>
      <c r="B7" s="205">
        <v>1</v>
      </c>
      <c r="C7" s="206">
        <v>1</v>
      </c>
      <c r="D7" s="207"/>
      <c r="E7" s="208"/>
      <c r="G7" s="426">
        <v>1000</v>
      </c>
    </row>
    <row r="8" spans="1:7" ht="24" thickTop="1" thickBot="1">
      <c r="A8" s="161" t="s">
        <v>87</v>
      </c>
      <c r="B8" s="209"/>
      <c r="C8" s="209"/>
      <c r="D8" s="161"/>
      <c r="E8" s="210"/>
    </row>
    <row r="9" spans="1:7" ht="16.8" thickTop="1" thickBot="1">
      <c r="A9" s="192" t="s">
        <v>84</v>
      </c>
      <c r="B9" s="192" t="s">
        <v>10</v>
      </c>
      <c r="C9" s="193" t="s">
        <v>32</v>
      </c>
      <c r="D9" s="194" t="s">
        <v>85</v>
      </c>
      <c r="E9" s="195" t="s">
        <v>86</v>
      </c>
      <c r="G9" s="196" t="s">
        <v>121</v>
      </c>
    </row>
    <row r="10" spans="1:7">
      <c r="A10" s="211" t="s">
        <v>105</v>
      </c>
      <c r="B10" s="212">
        <v>5</v>
      </c>
      <c r="C10" s="213">
        <v>5</v>
      </c>
      <c r="D10" s="214"/>
      <c r="E10" s="201"/>
      <c r="F10" s="154"/>
      <c r="G10" s="423">
        <v>0</v>
      </c>
    </row>
    <row r="11" spans="1:7">
      <c r="A11" s="211" t="s">
        <v>114</v>
      </c>
      <c r="B11" s="212">
        <v>1</v>
      </c>
      <c r="C11" s="213">
        <v>0</v>
      </c>
      <c r="D11" s="215"/>
      <c r="E11" s="216"/>
      <c r="F11" s="154"/>
      <c r="G11" s="424">
        <v>0</v>
      </c>
    </row>
    <row r="12" spans="1:7">
      <c r="A12" s="211" t="s">
        <v>106</v>
      </c>
      <c r="B12" s="212">
        <v>10</v>
      </c>
      <c r="C12" s="213">
        <f>B12</f>
        <v>10</v>
      </c>
      <c r="D12" s="215"/>
      <c r="E12" s="216"/>
      <c r="F12" s="154"/>
      <c r="G12" s="424">
        <v>0</v>
      </c>
    </row>
    <row r="13" spans="1:7" ht="16.2" thickBot="1">
      <c r="A13" s="204" t="s">
        <v>112</v>
      </c>
      <c r="B13" s="205">
        <v>0.5</v>
      </c>
      <c r="C13" s="206">
        <v>4</v>
      </c>
      <c r="D13" s="217"/>
      <c r="E13" s="208"/>
      <c r="F13" s="154"/>
      <c r="G13" s="426">
        <v>0</v>
      </c>
    </row>
    <row r="14" spans="1:7" ht="24" thickTop="1" thickBot="1">
      <c r="A14" s="68"/>
      <c r="B14" s="218"/>
      <c r="C14" s="219"/>
      <c r="D14" s="220" t="s">
        <v>98</v>
      </c>
      <c r="E14" s="210"/>
    </row>
    <row r="15" spans="1:7" ht="16.8" thickTop="1" thickBot="1">
      <c r="A15" s="192" t="s">
        <v>84</v>
      </c>
      <c r="B15" s="221" t="s">
        <v>10</v>
      </c>
      <c r="C15" s="193" t="s">
        <v>32</v>
      </c>
      <c r="D15" s="194" t="s">
        <v>85</v>
      </c>
      <c r="E15" s="195" t="s">
        <v>86</v>
      </c>
      <c r="G15" s="196" t="s">
        <v>121</v>
      </c>
    </row>
    <row r="16" spans="1:7">
      <c r="A16" s="222"/>
      <c r="B16" s="223"/>
      <c r="C16" s="224"/>
      <c r="D16" s="225"/>
      <c r="E16" s="226"/>
      <c r="G16" s="422"/>
    </row>
    <row r="17" spans="1:7">
      <c r="A17" s="222"/>
      <c r="B17" s="227"/>
      <c r="C17" s="228"/>
      <c r="D17" s="229"/>
      <c r="E17" s="230"/>
      <c r="G17" s="423"/>
    </row>
    <row r="18" spans="1:7">
      <c r="A18" s="222"/>
      <c r="B18" s="227"/>
      <c r="C18" s="228"/>
      <c r="D18" s="229"/>
      <c r="E18" s="230"/>
      <c r="G18" s="423"/>
    </row>
    <row r="19" spans="1:7">
      <c r="A19" s="222"/>
      <c r="B19" s="227"/>
      <c r="C19" s="228"/>
      <c r="D19" s="229"/>
      <c r="E19" s="230"/>
      <c r="G19" s="424"/>
    </row>
    <row r="20" spans="1:7" ht="16.2" thickBot="1">
      <c r="A20" s="231"/>
      <c r="B20" s="205"/>
      <c r="C20" s="206"/>
      <c r="D20" s="207"/>
      <c r="E20" s="208"/>
      <c r="G20" s="426"/>
    </row>
    <row r="21" spans="1:7" ht="24" thickTop="1" thickBot="1">
      <c r="A21" s="68" t="s">
        <v>110</v>
      </c>
      <c r="B21" s="232">
        <f>SUM(B16:B20)</f>
        <v>0</v>
      </c>
      <c r="C21" s="173">
        <f>SUM(C16:C20)</f>
        <v>0</v>
      </c>
      <c r="D21" s="220" t="s">
        <v>97</v>
      </c>
      <c r="E21" s="210"/>
    </row>
    <row r="22" spans="1:7" s="156" customFormat="1" ht="16.8" thickTop="1" thickBot="1">
      <c r="A22" s="192" t="s">
        <v>84</v>
      </c>
      <c r="B22" s="221" t="s">
        <v>10</v>
      </c>
      <c r="C22" s="193" t="s">
        <v>32</v>
      </c>
      <c r="D22" s="194" t="s">
        <v>85</v>
      </c>
      <c r="E22" s="195" t="s">
        <v>86</v>
      </c>
      <c r="G22" s="196" t="s">
        <v>121</v>
      </c>
    </row>
    <row r="23" spans="1:7">
      <c r="A23" s="222"/>
      <c r="B23" s="223"/>
      <c r="C23" s="224"/>
      <c r="D23" s="225"/>
      <c r="E23" s="226"/>
      <c r="G23" s="422"/>
    </row>
    <row r="24" spans="1:7">
      <c r="A24" s="222"/>
      <c r="B24" s="227"/>
      <c r="C24" s="228"/>
      <c r="D24" s="229"/>
      <c r="E24" s="230"/>
      <c r="G24" s="423"/>
    </row>
    <row r="25" spans="1:7">
      <c r="A25" s="233"/>
      <c r="B25" s="202"/>
      <c r="C25" s="203"/>
      <c r="D25" s="229"/>
      <c r="E25" s="230"/>
      <c r="G25" s="423"/>
    </row>
    <row r="26" spans="1:7">
      <c r="A26" s="222"/>
      <c r="B26" s="227"/>
      <c r="C26" s="228"/>
      <c r="D26" s="229"/>
      <c r="E26" s="230"/>
      <c r="G26" s="424"/>
    </row>
    <row r="27" spans="1:7">
      <c r="A27" s="222"/>
      <c r="B27" s="227"/>
      <c r="C27" s="228"/>
      <c r="D27" s="229"/>
      <c r="E27" s="230"/>
      <c r="G27" s="423"/>
    </row>
    <row r="28" spans="1:7">
      <c r="A28" s="222"/>
      <c r="B28" s="227"/>
      <c r="C28" s="228"/>
      <c r="D28" s="229"/>
      <c r="E28" s="230"/>
      <c r="G28" s="423"/>
    </row>
    <row r="29" spans="1:7">
      <c r="A29" s="222"/>
      <c r="B29" s="227"/>
      <c r="C29" s="228"/>
      <c r="D29" s="229"/>
      <c r="E29" s="230"/>
      <c r="G29" s="423"/>
    </row>
    <row r="30" spans="1:7">
      <c r="A30" s="222"/>
      <c r="B30" s="227"/>
      <c r="C30" s="228"/>
      <c r="D30" s="229"/>
      <c r="E30" s="230"/>
      <c r="G30" s="423"/>
    </row>
    <row r="31" spans="1:7">
      <c r="A31" s="222"/>
      <c r="B31" s="227"/>
      <c r="C31" s="228"/>
      <c r="D31" s="229"/>
      <c r="E31" s="230"/>
      <c r="G31" s="424"/>
    </row>
    <row r="32" spans="1:7" ht="16.2" thickBot="1">
      <c r="A32" s="231"/>
      <c r="B32" s="205"/>
      <c r="C32" s="206"/>
      <c r="D32" s="207"/>
      <c r="E32" s="208"/>
      <c r="G32" s="426"/>
    </row>
    <row r="33" spans="1:7" ht="16.2" thickTop="1">
      <c r="B33" s="232"/>
    </row>
    <row r="34" spans="1:7">
      <c r="A34" s="24"/>
      <c r="B34" s="234"/>
      <c r="E34" s="68" t="s">
        <v>227</v>
      </c>
      <c r="F34" s="154"/>
      <c r="G34" s="369">
        <f>SUM(G3:G32)</f>
        <v>3300</v>
      </c>
    </row>
    <row r="35" spans="1:7">
      <c r="B35" s="232"/>
      <c r="E35" s="68" t="s">
        <v>228</v>
      </c>
      <c r="F35" s="154"/>
      <c r="G35" s="369">
        <f>G34+Martial!M19</f>
        <v>17600</v>
      </c>
    </row>
    <row r="36" spans="1:7">
      <c r="B36" s="232"/>
      <c r="E36" s="68" t="s">
        <v>229</v>
      </c>
      <c r="F36" s="154"/>
      <c r="G36" s="369">
        <v>19000</v>
      </c>
    </row>
    <row r="37" spans="1:7">
      <c r="B37" s="232"/>
      <c r="E37" s="68" t="s">
        <v>230</v>
      </c>
      <c r="F37" s="371"/>
      <c r="G37" s="370">
        <f>G36-G35</f>
        <v>1400</v>
      </c>
    </row>
    <row r="38" spans="1:7">
      <c r="B38" s="232"/>
    </row>
    <row r="39" spans="1:7">
      <c r="B39" s="232"/>
    </row>
    <row r="40" spans="1:7">
      <c r="B40" s="232"/>
    </row>
    <row r="41" spans="1:7">
      <c r="B41" s="232"/>
    </row>
    <row r="42" spans="1:7">
      <c r="B42" s="232"/>
    </row>
    <row r="43" spans="1:7">
      <c r="B43" s="232"/>
    </row>
    <row r="44" spans="1:7">
      <c r="B44" s="232"/>
    </row>
  </sheetData>
  <sortState ref="A3:D6">
    <sortCondition ref="A3:A6"/>
  </sortState>
  <phoneticPr fontId="0" type="noConversion"/>
  <conditionalFormatting sqref="G34:G36">
    <cfRule type="cellIs" dxfId="1" priority="2" operator="lessThan">
      <formula>0</formula>
    </cfRule>
  </conditionalFormatting>
  <conditionalFormatting sqref="G37">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2016-08-26T21:16:01Z</dcterms:modified>
</cp:coreProperties>
</file>