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mc:AlternateContent xmlns:mc="http://schemas.openxmlformats.org/markup-compatibility/2006">
    <mc:Choice Requires="x15">
      <x15ac:absPath xmlns:x15ac="http://schemas.microsoft.com/office/spreadsheetml/2010/11/ac" url="C:\A\Jue\Armario\Arena I Gauntlet\Characters\Veluuthra\"/>
    </mc:Choice>
  </mc:AlternateContent>
  <xr:revisionPtr revIDLastSave="0" documentId="13_ncr:1_{B4CFDB60-E4F1-4443-A9C2-E7AC775FC5F3}" xr6:coauthVersionLast="46" xr6:coauthVersionMax="46" xr10:uidLastSave="{00000000-0000-0000-0000-000000000000}"/>
  <bookViews>
    <workbookView xWindow="-108" yWindow="-108" windowWidth="23256" windowHeight="13176" tabRatio="471" xr2:uid="{00000000-000D-0000-FFFF-FFFF00000000}"/>
  </bookViews>
  <sheets>
    <sheet name="Personal File" sheetId="4" r:id="rId1"/>
    <sheet name="Skills" sheetId="15" r:id="rId2"/>
    <sheet name="Spells" sheetId="21" r:id="rId3"/>
    <sheet name="Feats" sheetId="17" r:id="rId4"/>
    <sheet name="Martial" sheetId="6" r:id="rId5"/>
    <sheet name="Equipment" sheetId="19" r:id="rId6"/>
  </sheets>
  <definedNames>
    <definedName name="_xlnm.Print_Area" localSheetId="5">Equipment!#REF!</definedName>
    <definedName name="_xlnm.Print_Area" localSheetId="3">Feats!#REF!</definedName>
    <definedName name="_xlnm.Print_Area" localSheetId="4">Martial!#REF!</definedName>
    <definedName name="_xlnm.Print_Area" localSheetId="0">'Personal File'!$A$1:$H$13</definedName>
    <definedName name="_xlnm.Print_Area" localSheetId="1">Skills!$A$1:$K$28</definedName>
    <definedName name="_xlnm.Print_Area" localSheetId="2">Spells!$A$1:$I$20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6" l="1"/>
  <c r="H8" i="6" s="1"/>
  <c r="B6" i="4" l="1"/>
  <c r="E5" i="17" l="1"/>
  <c r="F5" i="17"/>
  <c r="G5" i="17"/>
  <c r="B5" i="15" l="1"/>
  <c r="B4" i="15"/>
  <c r="B3" i="15"/>
  <c r="C21" i="19" l="1"/>
  <c r="B13" i="4" l="1"/>
  <c r="G6" i="19" l="1"/>
  <c r="G23" i="19"/>
  <c r="H11" i="15" l="1"/>
  <c r="D8" i="17"/>
  <c r="B9" i="4" l="1"/>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0" i="15"/>
  <c r="H9" i="15"/>
  <c r="H8" i="15"/>
  <c r="G25" i="19" l="1"/>
  <c r="B42" i="15" l="1"/>
  <c r="I7" i="6" l="1"/>
  <c r="H40" i="15" l="1"/>
  <c r="H39" i="15"/>
  <c r="H3" i="15" l="1"/>
  <c r="H5" i="15"/>
  <c r="H4" i="15"/>
  <c r="I8" i="6" l="1"/>
  <c r="J8" i="6" s="1"/>
  <c r="I4" i="6"/>
  <c r="I3" i="6"/>
  <c r="C13" i="4" l="1"/>
  <c r="C12" i="4"/>
  <c r="D5" i="15" s="1"/>
  <c r="C11" i="4"/>
  <c r="C10" i="4"/>
  <c r="E10" i="4" s="1"/>
  <c r="C9" i="4"/>
  <c r="C8" i="4"/>
  <c r="E52" i="15" l="1"/>
  <c r="E51" i="15"/>
  <c r="E11" i="4"/>
  <c r="E13" i="4" s="1"/>
  <c r="B7" i="4"/>
  <c r="G6" i="17"/>
  <c r="E6" i="17"/>
  <c r="F6" i="17"/>
  <c r="B6" i="17"/>
  <c r="C6" i="17"/>
  <c r="K6" i="17"/>
  <c r="H6" i="17"/>
  <c r="D6" i="17"/>
  <c r="I6" i="17"/>
  <c r="J6" i="17"/>
  <c r="E50" i="15"/>
  <c r="E47" i="15"/>
  <c r="E43" i="15"/>
  <c r="E46" i="15"/>
  <c r="E49" i="15"/>
  <c r="E45" i="15"/>
  <c r="E48" i="15"/>
  <c r="E44" i="15"/>
  <c r="D3" i="15"/>
  <c r="E3" i="15" s="1"/>
  <c r="E12" i="4"/>
  <c r="H7" i="6"/>
  <c r="J7" i="6" s="1"/>
  <c r="E5" i="15"/>
  <c r="G5" i="15"/>
  <c r="I5" i="15" s="1"/>
  <c r="D4" i="15"/>
  <c r="E42" i="15" l="1"/>
  <c r="G3" i="15"/>
  <c r="I3" i="15" s="1"/>
  <c r="E4" i="15"/>
  <c r="G4" i="15"/>
  <c r="I4" i="15" s="1"/>
  <c r="H41" i="15" l="1"/>
  <c r="H7" i="15"/>
  <c r="H6" i="15"/>
  <c r="K5" i="17" l="1"/>
  <c r="J5" i="17"/>
  <c r="D5" i="17"/>
  <c r="I5" i="17"/>
  <c r="H5" i="17"/>
  <c r="C5" i="17"/>
  <c r="B5" i="17"/>
  <c r="E9" i="4" l="1"/>
  <c r="D25" i="15" l="1"/>
  <c r="E25" i="15" l="1"/>
  <c r="G25" i="15"/>
  <c r="I25" i="15" s="1"/>
  <c r="H3" i="6" l="1"/>
  <c r="J3" i="6" s="1"/>
  <c r="H4" i="6"/>
  <c r="J4" i="6" s="1"/>
  <c r="D35" i="15" l="1"/>
  <c r="D40" i="15"/>
  <c r="D30" i="15"/>
  <c r="G30" i="15" s="1"/>
  <c r="I30" i="15" s="1"/>
  <c r="D39" i="15"/>
  <c r="D37" i="15"/>
  <c r="D36" i="15"/>
  <c r="D38" i="15"/>
  <c r="D32" i="15"/>
  <c r="D19" i="15"/>
  <c r="D28" i="15"/>
  <c r="D34" i="15"/>
  <c r="D24" i="15"/>
  <c r="D14" i="15"/>
  <c r="D12" i="15"/>
  <c r="D41" i="15"/>
  <c r="D33" i="15"/>
  <c r="D31" i="15"/>
  <c r="D29" i="15"/>
  <c r="D27" i="15"/>
  <c r="D26" i="15"/>
  <c r="D23" i="15"/>
  <c r="D22" i="15"/>
  <c r="D21" i="15"/>
  <c r="D20" i="15"/>
  <c r="D18" i="15"/>
  <c r="D17" i="15"/>
  <c r="D16" i="15"/>
  <c r="D15" i="15"/>
  <c r="D13" i="15"/>
  <c r="D11" i="15"/>
  <c r="D10" i="15"/>
  <c r="D9" i="15"/>
  <c r="D8" i="15"/>
  <c r="D7" i="15"/>
  <c r="D6" i="15"/>
  <c r="E9" i="15" l="1"/>
  <c r="G9" i="15"/>
  <c r="I9" i="15" s="1"/>
  <c r="E11" i="15"/>
  <c r="G11" i="15"/>
  <c r="I11"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24" i="15"/>
  <c r="G24" i="15"/>
  <c r="I24" i="15" s="1"/>
  <c r="E28" i="15"/>
  <c r="G28" i="15"/>
  <c r="I28" i="15" s="1"/>
  <c r="E32" i="15"/>
  <c r="G32" i="15"/>
  <c r="I32" i="15" s="1"/>
  <c r="E36" i="15"/>
  <c r="G36" i="15"/>
  <c r="I36" i="15" s="1"/>
  <c r="E39" i="15"/>
  <c r="G39" i="15"/>
  <c r="I39" i="15" s="1"/>
  <c r="E35" i="15"/>
  <c r="G35" i="15"/>
  <c r="I35" i="15" s="1"/>
  <c r="E7" i="15"/>
  <c r="G7" i="15"/>
  <c r="I7"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1" i="15"/>
  <c r="G41" i="15"/>
  <c r="I41" i="15" s="1"/>
  <c r="E14" i="15"/>
  <c r="G14" i="15"/>
  <c r="I14" i="15" s="1"/>
  <c r="E34" i="15"/>
  <c r="G34" i="15"/>
  <c r="I34" i="15" s="1"/>
  <c r="E19" i="15"/>
  <c r="G19" i="15"/>
  <c r="I19" i="15" s="1"/>
  <c r="E38" i="15"/>
  <c r="G38" i="15"/>
  <c r="I38" i="15" s="1"/>
  <c r="E37" i="15"/>
  <c r="G37" i="15"/>
  <c r="I37" i="15" s="1"/>
  <c r="E30" i="15"/>
  <c r="E40" i="15"/>
  <c r="G40" i="15"/>
  <c r="I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6" authorId="0" shapeId="0" xr:uid="{00000000-0006-0000-0000-000001000000}">
      <text>
        <r>
          <rPr>
            <sz val="12"/>
            <color indexed="81"/>
            <rFont val="Times New Roman"/>
            <family val="1"/>
          </rPr>
          <t>Sorceress +3
Incantatrix +1
Bless +1</t>
        </r>
      </text>
    </comment>
    <comment ref="C7" authorId="0" shapeId="0" xr:uid="{00000000-0006-0000-0000-000002000000}">
      <text>
        <r>
          <rPr>
            <sz val="12"/>
            <color indexed="81"/>
            <rFont val="Times New Roman"/>
            <family val="1"/>
          </rPr>
          <t>Improved Initiative +4</t>
        </r>
      </text>
    </comment>
    <comment ref="E8" authorId="0" shapeId="0" xr:uid="{00000000-0006-0000-0000-000003000000}">
      <text>
        <r>
          <rPr>
            <sz val="12"/>
            <color indexed="81"/>
            <rFont val="Times New Roman"/>
            <family val="1"/>
          </rPr>
          <t>See PHB 162</t>
        </r>
      </text>
    </comment>
    <comment ref="B9" authorId="0" shapeId="0" xr:uid="{00000000-0006-0000-0000-000004000000}">
      <text>
        <r>
          <rPr>
            <sz val="12"/>
            <color indexed="81"/>
            <rFont val="Times New Roman"/>
            <family val="1"/>
          </rPr>
          <t>Gloves of Dexterity +2</t>
        </r>
      </text>
    </comment>
    <comment ref="E10" authorId="0" shapeId="0" xr:uid="{00000000-0006-0000-0000-000005000000}">
      <text>
        <r>
          <rPr>
            <sz val="12"/>
            <color indexed="81"/>
            <rFont val="Times New Roman"/>
            <family val="1"/>
          </rPr>
          <t>[(6 * 4 Sorcerer) * 75%]
+ [(4 * 4 Incantatrix) * 75%]
+ (10 * 0 Con)</t>
        </r>
      </text>
    </comment>
    <comment ref="B13" authorId="0" shapeId="0" xr:uid="{00000000-0006-0000-0000-000006000000}">
      <text>
        <r>
          <rPr>
            <sz val="12"/>
            <color indexed="81"/>
            <rFont val="Times New Roman"/>
            <family val="1"/>
          </rPr>
          <t>Cloak of Charisma +2
Ioun Stones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5" authorId="0" shapeId="0" xr:uid="{00000000-0006-0000-0100-000001000000}">
      <text>
        <r>
          <rPr>
            <sz val="12"/>
            <color indexed="81"/>
            <rFont val="Times New Roman"/>
            <family val="1"/>
          </rPr>
          <t>Iron Will +2</t>
        </r>
      </text>
    </comment>
    <comment ref="F15" authorId="0" shapeId="0" xr:uid="{00000000-0006-0000-0100-000002000000}">
      <text>
        <r>
          <rPr>
            <sz val="12"/>
            <color indexed="81"/>
            <rFont val="Times New Roman"/>
            <family val="1"/>
          </rPr>
          <t>Silverbrow +2</t>
        </r>
      </text>
    </comment>
    <comment ref="F26" authorId="0" shapeId="0" xr:uid="{00000000-0006-0000-0100-000003000000}">
      <text>
        <r>
          <rPr>
            <sz val="12"/>
            <color indexed="81"/>
            <rFont val="Times New Roman"/>
            <family val="1"/>
          </rPr>
          <t>Alertness +2</t>
        </r>
      </text>
    </comment>
    <comment ref="F36" authorId="0" shapeId="0" xr:uid="{00000000-0006-0000-0100-000004000000}">
      <text>
        <r>
          <rPr>
            <sz val="12"/>
            <color indexed="81"/>
            <rFont val="Times New Roman"/>
            <family val="1"/>
          </rPr>
          <t>Alertness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200-000001000000}">
      <text>
        <r>
          <rPr>
            <sz val="12"/>
            <color indexed="81"/>
            <rFont val="Times New Roman"/>
            <family val="1"/>
          </rPr>
          <t>Crossbow Bolt Imbued</t>
        </r>
      </text>
    </comment>
    <comment ref="D9" authorId="0" shapeId="0" xr:uid="{00000000-0006-0000-0200-000002000000}">
      <text>
        <r>
          <rPr>
            <sz val="12"/>
            <color indexed="81"/>
            <rFont val="Times New Roman"/>
            <family val="1"/>
          </rPr>
          <t>Prism, lens, or monocle</t>
        </r>
      </text>
    </comment>
    <comment ref="D12" authorId="0" shapeId="0" xr:uid="{00000000-0006-0000-0200-000003000000}">
      <text>
        <r>
          <rPr>
            <sz val="12"/>
            <color indexed="81"/>
            <rFont val="Times New Roman"/>
            <family val="1"/>
          </rPr>
          <t>Dagger</t>
        </r>
      </text>
    </comment>
    <comment ref="D13" authorId="0" shapeId="0" xr:uid="{00000000-0006-0000-0200-000004000000}">
      <text>
        <r>
          <rPr>
            <sz val="12"/>
            <color indexed="81"/>
            <rFont val="Times New Roman"/>
            <family val="1"/>
          </rPr>
          <t>5 GP worth of jade</t>
        </r>
      </text>
    </comment>
    <comment ref="D17" authorId="0" shapeId="0" xr:uid="{00000000-0006-0000-0200-000005000000}">
      <text>
        <r>
          <rPr>
            <sz val="12"/>
            <color indexed="81"/>
            <rFont val="Times New Roman"/>
            <family val="1"/>
          </rPr>
          <t>oil &amp; flint</t>
        </r>
      </text>
    </comment>
    <comment ref="D19" authorId="0" shapeId="0" xr:uid="{00000000-0006-0000-0200-000006000000}">
      <text>
        <r>
          <rPr>
            <sz val="12"/>
            <color indexed="81"/>
            <rFont val="Times New Roman"/>
            <family val="1"/>
          </rPr>
          <t>drop of water or piece of ice</t>
        </r>
      </text>
    </comment>
    <comment ref="D20" authorId="0" shapeId="0" xr:uid="{00000000-0006-0000-0200-000007000000}">
      <text>
        <r>
          <rPr>
            <sz val="12"/>
            <color indexed="81"/>
            <rFont val="Times New Roman"/>
            <family val="1"/>
          </rPr>
          <t>spider web</t>
        </r>
      </text>
    </comment>
    <comment ref="D21" authorId="0" shapeId="0" xr:uid="{00000000-0006-0000-0200-000008000000}">
      <text>
        <r>
          <rPr>
            <sz val="12"/>
            <color indexed="81"/>
            <rFont val="Times New Roman"/>
            <family val="1"/>
          </rPr>
          <t>dragon scale</t>
        </r>
      </text>
    </comment>
    <comment ref="D22" authorId="0" shapeId="0" xr:uid="{00000000-0006-0000-0200-000009000000}">
      <text>
        <r>
          <rPr>
            <sz val="12"/>
            <color indexed="81"/>
            <rFont val="Times New Roman"/>
            <family val="1"/>
          </rPr>
          <t>Bat guano &amp; sulfur</t>
        </r>
      </text>
    </comment>
    <comment ref="D23" authorId="0" shapeId="0" xr:uid="{00000000-0006-0000-0200-00000A000000}">
      <text>
        <r>
          <rPr>
            <sz val="12"/>
            <color indexed="81"/>
            <rFont val="Times New Roman"/>
            <family val="1"/>
          </rPr>
          <t>50-gp gem or crystal</t>
        </r>
      </text>
    </comment>
    <comment ref="D25" authorId="0" shapeId="0" xr:uid="{00000000-0006-0000-0200-00000B000000}">
      <text>
        <r>
          <rPr>
            <sz val="12"/>
            <color indexed="81"/>
            <rFont val="Times New Roman"/>
            <family val="1"/>
          </rPr>
          <t>wick soaked in soil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M2" authorId="0" shapeId="0" xr:uid="{00000000-0006-0000-0300-000001000000}">
      <text>
        <r>
          <rPr>
            <sz val="12"/>
            <color indexed="81"/>
            <rFont val="Times New Roman"/>
            <family val="1"/>
          </rPr>
          <t xml:space="preserve">You have a stronger will than normal.
</t>
        </r>
        <r>
          <rPr>
            <b/>
            <sz val="12"/>
            <color indexed="81"/>
            <rFont val="Times New Roman"/>
            <family val="1"/>
          </rPr>
          <t xml:space="preserve">Benefit:  </t>
        </r>
        <r>
          <rPr>
            <sz val="12"/>
            <color indexed="81"/>
            <rFont val="Times New Roman"/>
            <family val="1"/>
          </rPr>
          <t>You get a +2 bonus on all Will saving throws.
PHB 97</t>
        </r>
      </text>
    </comment>
    <comment ref="O2" authorId="0" shapeId="0" xr:uid="{00000000-0006-0000-0300-000002000000}">
      <text>
        <r>
          <rPr>
            <b/>
            <i/>
            <sz val="12"/>
            <color indexed="81"/>
            <rFont val="Times New Roman"/>
            <family val="1"/>
          </rPr>
          <t>ONLY WHEN FAMILIAR IS WITHIN ARM’S REACH</t>
        </r>
        <r>
          <rPr>
            <sz val="12"/>
            <color indexed="81"/>
            <rFont val="Times New Roman"/>
            <family val="1"/>
          </rPr>
          <t xml:space="preserve">
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M3" authorId="0" shapeId="0" xr:uid="{00000000-0006-0000-0300-000003000000}">
      <text>
        <r>
          <rPr>
            <sz val="12"/>
            <rFont val="Times New Roman"/>
            <family val="1"/>
          </rPr>
          <t xml:space="preserve">You can cast spells to greater effect.
</t>
        </r>
        <r>
          <rPr>
            <b/>
            <sz val="12"/>
            <color indexed="81"/>
            <rFont val="Times New Roman"/>
            <family val="1"/>
          </rPr>
          <t xml:space="preserve">Benefit: </t>
        </r>
        <r>
          <rPr>
            <sz val="12"/>
            <rFont val="Times New Roman"/>
            <family val="1"/>
          </rPr>
          <t xml:space="preserve"> All variable, numeric effects of an empowered spell are increased by one-half.  An empowered spell deals half again as much damage as normal, cures half again as many hit points, affects half again as many targets, and so forth, as appropriate.  For example, an empowered magic missile deals 1-1/2 times its normal damage (roll 1d4+1 and multiply the result by 1-1/2 for each missile).  Saving throws and opposed rolls (such as the one you make when you cast dispel magic) are not affected, nor are spells without random variables.  An empowered spell uses up a spell slot two levels higher than the spell’s actual level.
PHB 93</t>
        </r>
      </text>
    </comment>
    <comment ref="O3" authorId="0" shapeId="0" xr:uid="{00000000-0006-0000-0300-000004000000}">
      <text>
        <r>
          <rPr>
            <sz val="12"/>
            <color indexed="81"/>
            <rFont val="Times New Roman"/>
            <family val="1"/>
          </rPr>
          <t>If the master is 3rd level or higher, a familiar can deliver touch spells for him. If the master and the familiar are in contact at the time the master casts a touch spell, he can designate his familiar as the “toucher.” The familiar can then deliver the touch spell just as the master could. As usual, if the master casts another spell before the touch is delivered, the touch spell dissipates.
PHB 53</t>
        </r>
      </text>
    </comment>
    <comment ref="O4" authorId="0" shapeId="0" xr:uid="{00000000-0006-0000-0300-000005000000}">
      <text>
        <r>
          <rPr>
            <sz val="12"/>
            <color indexed="81"/>
            <rFont val="Times New Roman"/>
            <family val="1"/>
          </rPr>
          <t>When subjected to an attack that normally allows a Reflex saving throw for half damage, a familiar takes no damage if it makes a successful saving throw and half damage even if the saving throw fails.
PHB 53</t>
        </r>
      </text>
    </comment>
    <comment ref="M5" authorId="0" shapeId="0" xr:uid="{00000000-0006-0000-0300-000006000000}">
      <text>
        <r>
          <rPr>
            <sz val="12"/>
            <rFont val="Times New Roman"/>
            <family val="1"/>
          </rPr>
          <t xml:space="preserve">You can cast spells to maximum effect.
</t>
        </r>
        <r>
          <rPr>
            <b/>
            <sz val="12"/>
            <color indexed="81"/>
            <rFont val="Times New Roman"/>
            <family val="1"/>
          </rPr>
          <t xml:space="preserve">Benefit:  </t>
        </r>
        <r>
          <rPr>
            <sz val="12"/>
            <rFont val="Times New Roman"/>
            <family val="1"/>
          </rPr>
          <t xml:space="preserve">All variable, numeric effects of a spell modified by this feat are maximized.  A maximized spell deals maximum damage, cures the maximum number of hit points, affects the maximum number of targets, etc., as appropriate.  For example, a maximized fireball deals 6 points of damage per caster level (up to a maximum of 60 points of damage at 10th caster level).  Saving throws and opposed rolls (such as the one you make when you cast </t>
        </r>
        <r>
          <rPr>
            <i/>
            <sz val="12"/>
            <color indexed="81"/>
            <rFont val="Times New Roman"/>
            <family val="1"/>
          </rPr>
          <t>dispel magic</t>
        </r>
        <r>
          <rPr>
            <sz val="12"/>
            <rFont val="Times New Roman"/>
            <family val="1"/>
          </rPr>
          <t>) are not affected, nor are spells without random variables.  A maximized spell uses up a spell slot three levels higher than the spell’s actual level.
An empowered, maximized spell gains the separate benefits of each feat: the maximum result plus one-half the normally rolled result.  An empowered, maximized fireball cast by a 15th-level wizard deals points of damage equal to 60 plus one half of 10d6.
PHB 97</t>
        </r>
      </text>
    </comment>
    <comment ref="O5" authorId="0" shapeId="0" xr:uid="{00000000-0006-0000-0300-000007000000}">
      <text>
        <r>
          <rPr>
            <sz val="12"/>
            <color indexed="81"/>
            <rFont val="Times New Roman"/>
            <family val="1"/>
          </rPr>
          <t>If the master is 7th level or higher, a familiar can communicate with animals of approximately the same kind as itself (including dire varieties): bats with bats, rats with rodents, cats with felines, hawks and owls and ravens with birds, lizards and snakes with reptiles, toads with amphibians, weasels with similar creatures (weasels, minks, polecats, ermines, skunks, wolverines, and badgers).  Such communication is limited by the intelligence of the conversing creatures.
PHB 53</t>
        </r>
      </text>
    </comment>
    <comment ref="M6" authorId="0" shapeId="0" xr:uid="{00000000-0006-0000-0300-000008000000}">
      <text>
        <r>
          <rPr>
            <sz val="12"/>
            <rFont val="Times New Roman"/>
            <family val="1"/>
          </rPr>
          <t xml:space="preserve">You can cast spells farther than normal.
</t>
        </r>
        <r>
          <rPr>
            <b/>
            <sz val="12"/>
            <color indexed="81"/>
            <rFont val="Times New Roman"/>
            <family val="1"/>
          </rPr>
          <t xml:space="preserve">Benefit:  </t>
        </r>
        <r>
          <rPr>
            <sz val="12"/>
            <rFont val="Times New Roman"/>
            <family val="1"/>
          </rPr>
          <t>You can alter a spell with a range of close, medium, or long to increase its range by 100%.  An enlarged spell with a range of close now has a range of 50 ft. + 5 ft./level, while medium-range spells have a range of 200 ft. + 20 ft./level and long-range spells have a range of 800 ft. + 80 ft./level.  An enlarged spell uses up a spell slot one level higher than the spell’s actual level.
Spells whose ranges are not defined by distance, as well as spells whose ranges are not close, medium, or long, do not have increased ranges.
PHB 94</t>
        </r>
      </text>
    </comment>
    <comment ref="O6" authorId="0" shapeId="0" xr:uid="{00000000-0006-0000-0300-000009000000}">
      <text>
        <r>
          <rPr>
            <sz val="12"/>
            <color indexed="81"/>
            <rFont val="Times New Roman"/>
            <family val="1"/>
          </rPr>
          <t>If the master is 5th level or higher, a familiar and the master can communicate verbally as if they were using a common language.  Other creatures do not understand the communication without magical help.
PHB 53</t>
        </r>
      </text>
    </comment>
    <comment ref="O9" authorId="0" shapeId="0" xr:uid="{00000000-0006-0000-0300-00000A00000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O11" authorId="0" shapeId="0" xr:uid="{00000000-0006-0000-0300-00000B000000}">
      <text>
        <r>
          <rPr>
            <sz val="12"/>
            <color indexed="81"/>
            <rFont val="Times New Roman"/>
            <family val="1"/>
          </rPr>
          <t>At 1st level, the incantatrix gives up a school of magic so as to focus more on the remaining schools.  She must choose a school of magic other than abjuration or divination as a prohibited school.  This prohibited school is in addition to any others already chosen due to school specialization.  Thus, a specialized wizard taking this prestige class has three prohibited schools instead of two.
Player’s Guide to Faerûn 62</t>
        </r>
      </text>
    </comment>
    <comment ref="O14" authorId="0" shapeId="0" xr:uid="{00000000-0006-0000-0300-00000C000000}">
      <text>
        <r>
          <rPr>
            <sz val="12"/>
            <color indexed="81"/>
            <rFont val="Times New Roman"/>
            <family val="1"/>
          </rPr>
          <t>At 2nd level, an incantatrix gains the ability to apply any metamagic feat she possesses (except Silent Spell, Still Spell, or Quicken Spell) to a spell being cast by a willing allied spellcaster.  The caster need not prepare the spell in metamagic form or in a higher-level spell slot; the incantatrix simply modifies the spell during the casting.  Using this ability is a standard action that provokes an attack of opportunity, just like casting a spell, though the incantatrix can use the Concentration skill with this ability as though she were casting defensively.  The incantatrix must ready an action to use cooperative metamagic when her ally begins casting and must be adjacent to the caster.  The incantatrix must make a Spellcraft check (DC 18 + [3 × modified spell level]) to succeed.  “Modified spell level” is the level of the spell slot that the spell would occupy if it were prepared with the metamagic feat applied.  Any spell level increases from metamagic feats that the caster applied also count toward the modified spell level.  For example, if an incantatrix applies the Maximize Spell feat to an ally’s chain lightning spell, the modified spell level is 9th (6th for the spell, +1 for the Maximize Spell feat), and the DC is 18 + (3 × 9) = 45.  If she applies the same feat to an ally’s silent chain lightning spell, the modified spell level i s 10th and the Spellcraft DC is 48.  An incantatrix can use this ability a number of times per day equal to 3 + her Int modifier.
Player’s Guide to Faerûn 62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0" authorId="0" shapeId="0" xr:uid="{00000000-0006-0000-0400-000001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<sst xmlns="http://schemas.openxmlformats.org/spreadsheetml/2006/main" count="499" uniqueCount="270">
  <si>
    <t>Race:</t>
  </si>
  <si>
    <t>Sex:</t>
  </si>
  <si>
    <t>Strength:</t>
  </si>
  <si>
    <t>Dexterity:</t>
  </si>
  <si>
    <t>Properties</t>
  </si>
  <si>
    <t>Melee Weapon</t>
  </si>
  <si>
    <t>Dmg</t>
  </si>
  <si>
    <t>Qty.</t>
  </si>
  <si>
    <t>Ranged Weapon</t>
  </si>
  <si>
    <t>Rng.</t>
  </si>
  <si>
    <t>Charisma:</t>
  </si>
  <si>
    <t>Constitution:</t>
  </si>
  <si>
    <t>Intelligence:</t>
  </si>
  <si>
    <t>Hit Points:</t>
  </si>
  <si>
    <t>Wisdom:</t>
  </si>
  <si>
    <t>Concentration</t>
  </si>
  <si>
    <t>Handle Animal</t>
  </si>
  <si>
    <t>Move Silently</t>
  </si>
  <si>
    <t>Ride</t>
  </si>
  <si>
    <t>Search</t>
  </si>
  <si>
    <t>Swim</t>
  </si>
  <si>
    <t>Weapons and Armor</t>
  </si>
  <si>
    <t>Type</t>
  </si>
  <si>
    <t>Duration</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</si>
  <si>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</si>
  <si>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</si>
  <si>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</si>
  <si>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</si>
  <si>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</si>
  <si>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</si>
  <si>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</si>
  <si>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</si>
  <si>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</si>
  <si>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</si>
  <si>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</si>
  <si>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</si>
  <si>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</si>
  <si>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</si>
  <si>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</si>
  <si>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</si>
  <si>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</si>
  <si>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</si>
  <si>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</si>
  <si>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</si>
  <si>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</si>
  <si>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</si>
  <si>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</si>
  <si>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</si>
  <si>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</si>
  <si>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</si>
  <si>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</si>
  <si>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</si>
  <si>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</si>
  <si>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</si>
  <si>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</si>
  <si>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</si>
  <si>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</si>
  <si>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</si>
  <si>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</si>
  <si>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</si>
  <si>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</si>
  <si>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</si>
  <si>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</si>
  <si>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</si>
  <si>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</si>
  <si>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</si>
  <si>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</si>
  <si>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</si>
  <si>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</si>
  <si>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</si>
  <si>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</si>
  <si>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</si>
  <si>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</si>
  <si>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Lb. Capacity:</t>
  </si>
  <si>
    <t>Lb. Carried:</t>
  </si>
  <si>
    <t>Spell</t>
  </si>
  <si>
    <t>Languages</t>
  </si>
  <si>
    <t>Equipment Worn</t>
  </si>
  <si>
    <t>Item</t>
  </si>
  <si>
    <t>Mass</t>
  </si>
  <si>
    <t>Effects/</t>
  </si>
  <si>
    <t>Notes</t>
  </si>
  <si>
    <t>Equipment Carried</t>
  </si>
  <si>
    <t>Check</t>
  </si>
  <si>
    <t>Arcane</t>
  </si>
  <si>
    <t>Speed</t>
  </si>
  <si>
    <t>Knowledge:  Arcana</t>
  </si>
  <si>
    <t>Waterskin</t>
  </si>
  <si>
    <t>Sleight of Hand</t>
  </si>
  <si>
    <t>Survival</t>
  </si>
  <si>
    <t>Touch AC:</t>
  </si>
  <si>
    <t>2</t>
  </si>
  <si>
    <t>Proficiencies</t>
  </si>
  <si>
    <t>Attack Bonus:</t>
  </si>
  <si>
    <t>Atk</t>
  </si>
  <si>
    <t>Feats</t>
  </si>
  <si>
    <t>1 SA</t>
  </si>
  <si>
    <t>V S</t>
  </si>
  <si>
    <t>Casting</t>
  </si>
  <si>
    <t xml:space="preserve">Components </t>
  </si>
  <si>
    <t>School</t>
  </si>
  <si>
    <t>Level</t>
  </si>
  <si>
    <t>Backpack</t>
  </si>
  <si>
    <t>0th</t>
  </si>
  <si>
    <t>1st</t>
  </si>
  <si>
    <t>2nd</t>
  </si>
  <si>
    <t>3rd</t>
  </si>
  <si>
    <t>4th</t>
  </si>
  <si>
    <t>5th</t>
  </si>
  <si>
    <t>6th</t>
  </si>
  <si>
    <t>7th</t>
  </si>
  <si>
    <t>8th</t>
  </si>
  <si>
    <t>9th</t>
  </si>
  <si>
    <t>Total Spells</t>
  </si>
  <si>
    <t>Charisma Bonus</t>
  </si>
  <si>
    <t>Base Spells</t>
  </si>
  <si>
    <t>Summon Familiar</t>
  </si>
  <si>
    <t>Cast?</t>
  </si>
  <si>
    <t>Spells per Day by Level</t>
  </si>
  <si>
    <t>Initiative:</t>
  </si>
  <si>
    <t>Ranged Touch Attack</t>
  </si>
  <si>
    <t>varies</t>
  </si>
  <si>
    <t>Familiar Bonuses</t>
  </si>
  <si>
    <t>Alertness</t>
  </si>
  <si>
    <t>Improved Evasion</t>
  </si>
  <si>
    <t>Deliver Touch Spells</t>
  </si>
  <si>
    <t>Speak with Master</t>
  </si>
  <si>
    <t>Speak with Animals of Its Kind</t>
  </si>
  <si>
    <t>Roll</t>
  </si>
  <si>
    <t>Skill/Save</t>
  </si>
  <si>
    <t>Skills &amp; Saves</t>
  </si>
  <si>
    <t>n.a.</t>
  </si>
  <si>
    <t>30’</t>
  </si>
  <si>
    <t>Results</t>
  </si>
  <si>
    <t>Detect Magic</t>
  </si>
  <si>
    <t>FF AC:</t>
  </si>
  <si>
    <t>1 min/lvl</t>
  </si>
  <si>
    <t>Spells Known:</t>
  </si>
  <si>
    <t>At Next Level:</t>
  </si>
  <si>
    <t>Class Features</t>
  </si>
  <si>
    <t>+ Mod</t>
  </si>
  <si>
    <t>AC +</t>
  </si>
  <si>
    <t>Reference</t>
  </si>
  <si>
    <t>Page</t>
  </si>
  <si>
    <t>PHB</t>
  </si>
  <si>
    <t>Actual Speed:</t>
  </si>
  <si>
    <t>Base Speed:</t>
  </si>
  <si>
    <t>Sorcerer 1</t>
  </si>
  <si>
    <t>Sorcerer 2</t>
  </si>
  <si>
    <t>Sorcerer 3</t>
  </si>
  <si>
    <t>Sorcerer 4</t>
  </si>
  <si>
    <t>Sorcerer 5</t>
  </si>
  <si>
    <t>Sorcerer 6</t>
  </si>
  <si>
    <t>Simple Weapons</t>
  </si>
  <si>
    <r>
      <t>26</t>
    </r>
    <r>
      <rPr>
        <sz val="13"/>
        <rFont val="Times New Roman"/>
        <family val="1"/>
      </rPr>
      <t>/</t>
    </r>
    <r>
      <rPr>
        <sz val="13"/>
        <color indexed="51"/>
        <rFont val="Times New Roman"/>
        <family val="1"/>
      </rPr>
      <t>53</t>
    </r>
    <r>
      <rPr>
        <sz val="13"/>
        <rFont val="Times New Roman"/>
        <family val="1"/>
      </rPr>
      <t>/</t>
    </r>
    <r>
      <rPr>
        <sz val="13"/>
        <color indexed="10"/>
        <rFont val="Times New Roman"/>
        <family val="1"/>
      </rPr>
      <t>80</t>
    </r>
  </si>
  <si>
    <t>Knowledge:  [type]</t>
  </si>
  <si>
    <t>Perform:  [type]</t>
  </si>
  <si>
    <t>Universal</t>
  </si>
  <si>
    <t>60’</t>
  </si>
  <si>
    <t>Caltrops</t>
  </si>
  <si>
    <t>Candle</t>
  </si>
  <si>
    <t>Chalk</t>
  </si>
  <si>
    <t>Flask</t>
  </si>
  <si>
    <t>Flint &amp; Steel</t>
  </si>
  <si>
    <t>Mirror</t>
  </si>
  <si>
    <t>Sack</t>
  </si>
  <si>
    <t>Soap</t>
  </si>
  <si>
    <t>Artisan’s Outfit</t>
  </si>
  <si>
    <t>four</t>
  </si>
  <si>
    <t>Sorceress</t>
  </si>
  <si>
    <t>Spell DC</t>
  </si>
  <si>
    <t>Detect Poison</t>
  </si>
  <si>
    <t>Value</t>
  </si>
  <si>
    <t>Cloak of Charisma +2</t>
  </si>
  <si>
    <t>Total Equity:</t>
  </si>
  <si>
    <t>Wealth Cap:</t>
  </si>
  <si>
    <t>Balance:</t>
  </si>
  <si>
    <t>Incantatrix</t>
  </si>
  <si>
    <t>Craft:  Alchemy</t>
  </si>
  <si>
    <t>Profession:  Alchemist</t>
  </si>
  <si>
    <t>Launch Bolt</t>
  </si>
  <si>
    <t>Launch Item</t>
  </si>
  <si>
    <t>Mage Hand</t>
  </si>
  <si>
    <t>Ray of Frost</t>
  </si>
  <si>
    <t>Read Magic</t>
  </si>
  <si>
    <t>Sonic Snap</t>
  </si>
  <si>
    <t>Backbiter</t>
  </si>
  <si>
    <t>Hail of Stone</t>
  </si>
  <si>
    <t>Lesser Orb of Acid</t>
  </si>
  <si>
    <t>Lesser Orb of Sound</t>
  </si>
  <si>
    <t>True Strike</t>
  </si>
  <si>
    <t>Combust</t>
  </si>
  <si>
    <t>Ice Knife</t>
  </si>
  <si>
    <t>Web</t>
  </si>
  <si>
    <t>Rainbow Blast</t>
  </si>
  <si>
    <t>Orb of Acid</t>
  </si>
  <si>
    <t>Ring of Warmth</t>
  </si>
  <si>
    <t>Gloves of Dexterity +2</t>
  </si>
  <si>
    <t>Ioun Stones</t>
  </si>
  <si>
    <t>+2 to Cha</t>
  </si>
  <si>
    <t>Divination</t>
  </si>
  <si>
    <t>25’ + 2½’/lvl</t>
  </si>
  <si>
    <t>Instant</t>
  </si>
  <si>
    <t>Transmutation</t>
  </si>
  <si>
    <t>V S M</t>
  </si>
  <si>
    <t>Touch</t>
  </si>
  <si>
    <t>Spell Compendium</t>
  </si>
  <si>
    <t>S</t>
  </si>
  <si>
    <t>Conjuration</t>
  </si>
  <si>
    <t>V S F</t>
  </si>
  <si>
    <t>Personal</t>
  </si>
  <si>
    <t>10 min/lvl</t>
  </si>
  <si>
    <t>Evocation</t>
  </si>
  <si>
    <t>Necromancy</t>
  </si>
  <si>
    <t>1 rnd/lvl</t>
  </si>
  <si>
    <t>Complete Arcane</t>
  </si>
  <si>
    <t>1 FR</t>
  </si>
  <si>
    <t>100’ + 10’/lvl</t>
  </si>
  <si>
    <t>V F</t>
  </si>
  <si>
    <t>special</t>
  </si>
  <si>
    <t>400’ + 40’/lvl</t>
  </si>
  <si>
    <t>Tome &amp; Blood</t>
  </si>
  <si>
    <t>Female</t>
  </si>
  <si>
    <t>Subtype:</t>
  </si>
  <si>
    <t>Racial Abilities</t>
  </si>
  <si>
    <t>Effective Caster Level:</t>
  </si>
  <si>
    <t>Cooperative Metamagic</t>
  </si>
  <si>
    <t>Incantatrix 1</t>
  </si>
  <si>
    <t>Incantatrix 2</t>
  </si>
  <si>
    <t>Spells Known</t>
  </si>
  <si>
    <t>Focused Studies</t>
  </si>
  <si>
    <t>Scrolls and Potions</t>
  </si>
  <si>
    <t>CLev</t>
  </si>
  <si>
    <t>50 charges</t>
  </si>
  <si>
    <t>Wand of Summon Monster I</t>
  </si>
  <si>
    <t>Incx Feat 1:  Easy: Empower Spell</t>
  </si>
  <si>
    <t>Traits</t>
  </si>
  <si>
    <t>Aggressive</t>
  </si>
  <si>
    <t>1st:  Empower Spell</t>
  </si>
  <si>
    <t>6th:  Maximize Spell</t>
  </si>
  <si>
    <t>3rd:  Improved Initiative</t>
  </si>
  <si>
    <t>Human:  Iron Will</t>
  </si>
  <si>
    <t>Rations</t>
  </si>
  <si>
    <t>NPC</t>
  </si>
  <si>
    <t>120’</t>
  </si>
  <si>
    <t>Dragonskin</t>
  </si>
  <si>
    <t>S M</t>
  </si>
  <si>
    <t>Neutral Evil</t>
  </si>
  <si>
    <t>Incantatrix 3</t>
  </si>
  <si>
    <t>Incantatrix 4</t>
  </si>
  <si>
    <t>+2 versus Enchantments</t>
  </si>
  <si>
    <t>Immunity to Sleep</t>
  </si>
  <si>
    <t>Low-light Vision</t>
  </si>
  <si>
    <t>Send Away</t>
  </si>
  <si>
    <t>See &amp; Strike Ethereal</t>
  </si>
  <si>
    <t>9/5/4/3/2/1</t>
  </si>
  <si>
    <t>9/5/5/4/3/2</t>
  </si>
  <si>
    <t>Fireball</t>
  </si>
  <si>
    <t>Acid Splash</t>
  </si>
  <si>
    <t>Darkbolt</t>
  </si>
  <si>
    <t>Book of Vile Darkness</t>
  </si>
  <si>
    <t>Blast of Flame</t>
  </si>
  <si>
    <t>Cloudkill</t>
  </si>
  <si>
    <t>Sun</t>
  </si>
  <si>
    <t>Elf</t>
  </si>
  <si>
    <t>Immedia</t>
  </si>
  <si>
    <t>Elven, Draconic</t>
  </si>
  <si>
    <t>9th:  Enlarge Spell</t>
  </si>
  <si>
    <t>-</t>
  </si>
  <si>
    <t>Overcome Spell Resistance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</si>
</sst>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53"/>
      <name val="Times New Roman"/>
      <family val="1"/>
    </font>
    <font>
      <sz val="13"/>
      <color indexed="20"/>
      <name val="Times New Roman"/>
      <family val="1"/>
    </font>
    <font>
      <i/>
      <sz val="18"/>
      <color indexed="20"/>
      <name val="Times New Roman"/>
      <family val="1"/>
    </font>
    <font>
      <i/>
      <sz val="12"/>
      <color indexed="13"/>
      <name val="Times New Roman"/>
      <family val="1"/>
    </font>
    <font>
      <i/>
      <sz val="22"/>
      <color theme="0"/>
      <name val="Times New Roman"/>
      <family val="1"/>
    </font>
    <font>
      <b/>
      <sz val="12"/>
      <color indexed="81"/>
      <name val="Times New Roman"/>
      <family val="1"/>
    </font>
    <font>
      <sz val="12"/>
      <name val="Times New Roman"/>
      <family val="1"/>
    </font>
    <font>
      <b/>
      <sz val="12"/>
      <color theme="0"/>
      <name val="Times New Roman"/>
      <family val="1"/>
    </font>
    <font>
      <i/>
      <sz val="18"/>
      <color rgb="FF7030A0"/>
      <name val="Times New Roman"/>
      <family val="1"/>
    </font>
    <font>
      <sz val="12"/>
      <color theme="0" tint="-0.499984740745262"/>
      <name val="Times New Roman"/>
      <family val="1"/>
    </font>
    <font>
      <b/>
      <sz val="12"/>
      <color theme="0" tint="-0.499984740745262"/>
      <name val="Times New Roman"/>
      <family val="1"/>
    </font>
    <font>
      <b/>
      <sz val="12"/>
      <color rgb="FFFFC000"/>
      <name val="Times New Roman"/>
      <family val="1"/>
    </font>
    <font>
      <b/>
      <sz val="12"/>
      <color rgb="FF7030A0"/>
      <name val="Times New Roman"/>
      <family val="1"/>
    </font>
    <font>
      <sz val="13"/>
      <color rgb="FFFF0000"/>
      <name val="Times New Roman"/>
      <family val="1"/>
    </font>
    <font>
      <sz val="13"/>
      <color rgb="FF0000FF"/>
      <name val="Times New Roman"/>
      <family val="1"/>
    </font>
    <font>
      <sz val="12"/>
      <name val="Times New Roman"/>
      <family val="1"/>
      <charset val="1"/>
    </font>
    <font>
      <b/>
      <sz val="14"/>
      <color indexed="17"/>
      <name val="Times New Roman"/>
      <family val="1"/>
    </font>
    <font>
      <b/>
      <i/>
      <sz val="12"/>
      <color indexed="81"/>
      <name val="Times New Roman"/>
      <family val="1"/>
    </font>
    <font>
      <b/>
      <sz val="13"/>
      <color rgb="FF00CC00"/>
      <name val="Times New Roman"/>
      <family val="1"/>
    </font>
    <font>
      <b/>
      <sz val="13"/>
      <color rgb="FFFFC000"/>
      <name val="Times New Roman"/>
      <family val="1"/>
    </font>
    <font>
      <sz val="13"/>
      <color rgb="FFFFC000"/>
      <name val="Times New Roman"/>
      <family val="1"/>
    </font>
    <font>
      <sz val="12"/>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2"/>
      <color rgb="FFFF9900"/>
      <name val="Times New Roman"/>
      <family val="1"/>
    </font>
    <font>
      <i/>
      <sz val="18"/>
      <color indexed="10"/>
      <name val="Times New Roman"/>
      <family val="1"/>
    </font>
    <font>
      <b/>
      <sz val="13"/>
      <color rgb="FF00B050"/>
      <name val="Times New Roman"/>
      <family val="1"/>
    </font>
    <font>
      <i/>
      <sz val="18"/>
      <color indexed="57"/>
      <name val="Times New Roman"/>
      <family val="1"/>
    </font>
    <font>
      <b/>
      <sz val="12"/>
      <color rgb="FF006600"/>
      <name val="Times New Roman"/>
      <family val="1"/>
    </font>
    <font>
      <sz val="12"/>
      <color theme="0"/>
      <name val="Times New Roman"/>
      <family val="1"/>
    </font>
    <font>
      <i/>
      <sz val="16"/>
      <color indexed="17"/>
      <name val="Times New Roman"/>
      <family val="1"/>
    </font>
    <font>
      <i/>
      <sz val="12"/>
      <color indexed="81"/>
      <name val="Times New Roman"/>
      <family val="1"/>
    </font>
  </fonts>
  <fills count="18">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rgb="FFCCFFCC"/>
        <bgColor indexed="64"/>
      </patternFill>
    </fill>
    <fill>
      <patternFill patternType="solid">
        <fgColor theme="0" tint="-0.249977111117893"/>
        <bgColor indexed="64"/>
      </patternFill>
    </fill>
    <fill>
      <patternFill patternType="solid">
        <fgColor rgb="FF7030A0"/>
        <bgColor indexed="64"/>
      </patternFill>
    </fill>
    <fill>
      <patternFill patternType="solid">
        <fgColor rgb="FF00FF00"/>
        <bgColor indexed="64"/>
      </patternFill>
    </fill>
    <fill>
      <patternFill patternType="solid">
        <fgColor rgb="FFFF0000"/>
        <bgColor indexed="64"/>
      </patternFill>
    </fill>
    <fill>
      <patternFill patternType="solid">
        <fgColor rgb="FF9966FF"/>
        <bgColor indexed="64"/>
      </patternFill>
    </fill>
    <fill>
      <patternFill patternType="solid">
        <fgColor rgb="FFCCFFCC"/>
        <bgColor indexed="55"/>
      </patternFill>
    </fill>
    <fill>
      <patternFill patternType="solid">
        <fgColor rgb="FFFFFF00"/>
        <bgColor indexed="64"/>
      </patternFill>
    </fill>
  </fills>
  <borders count="12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hair">
        <color indexed="64"/>
      </top>
      <bottom style="double">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thin">
        <color indexed="9"/>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auto="1"/>
      </right>
      <top style="thin">
        <color indexed="64"/>
      </top>
      <bottom style="double">
        <color indexed="64"/>
      </bottom>
      <diagonal/>
    </border>
    <border>
      <left/>
      <right style="thin">
        <color auto="1"/>
      </right>
      <top style="double">
        <color auto="1"/>
      </top>
      <bottom style="thin">
        <color auto="1"/>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double">
        <color indexed="64"/>
      </left>
      <right style="hair">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right style="medium">
        <color auto="1"/>
      </right>
      <top style="double">
        <color auto="1"/>
      </top>
      <bottom style="thin">
        <color auto="1"/>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style="hair">
        <color indexed="64"/>
      </right>
      <top style="medium">
        <color indexed="64"/>
      </top>
      <bottom style="hair">
        <color indexed="64"/>
      </bottom>
      <diagonal/>
    </border>
  </borders>
  <cellStyleXfs count="7">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1" fillId="0" borderId="0" applyFont="0" applyFill="0" applyBorder="0" applyAlignment="0" applyProtection="0"/>
    <xf numFmtId="0" fontId="1" fillId="0" borderId="0"/>
    <xf numFmtId="0" fontId="50" fillId="0" borderId="0"/>
    <xf numFmtId="0" fontId="1" fillId="0" borderId="0"/>
  </cellStyleXfs>
  <cellXfs count="450">
    <xf numFmtId="0" fontId="0" fillId="0" borderId="0" xfId="0"/>
    <xf numFmtId="0" fontId="6" fillId="0" borderId="25" xfId="0" applyFont="1" applyBorder="1" applyAlignment="1">
      <alignment horizontal="center" vertical="center" wrapText="1"/>
    </xf>
    <xf numFmtId="0" fontId="6" fillId="0" borderId="25" xfId="0" applyFont="1" applyFill="1" applyBorder="1" applyAlignment="1">
      <alignment horizontal="center" vertical="center" shrinkToFit="1"/>
    </xf>
    <xf numFmtId="9" fontId="6" fillId="0" borderId="26" xfId="2" applyFont="1" applyFill="1" applyBorder="1" applyAlignment="1">
      <alignment horizontal="center" vertical="center" shrinkToFit="1"/>
    </xf>
    <xf numFmtId="0" fontId="6" fillId="0" borderId="26" xfId="2" applyNumberFormat="1" applyFont="1" applyFill="1" applyBorder="1" applyAlignment="1">
      <alignment horizontal="center" vertical="center" shrinkToFit="1"/>
    </xf>
    <xf numFmtId="0" fontId="6" fillId="0" borderId="69" xfId="0" applyFont="1" applyFill="1" applyBorder="1" applyAlignment="1">
      <alignment horizontal="center" vertical="center" shrinkToFit="1"/>
    </xf>
    <xf numFmtId="9" fontId="6" fillId="0" borderId="14" xfId="2" applyFont="1" applyFill="1" applyBorder="1" applyAlignment="1">
      <alignment horizontal="center" vertical="center" shrinkToFit="1"/>
    </xf>
    <xf numFmtId="0" fontId="6" fillId="0" borderId="69" xfId="0" applyFont="1" applyFill="1" applyBorder="1" applyAlignment="1">
      <alignment horizontal="center" vertical="center" wrapText="1"/>
    </xf>
    <xf numFmtId="49" fontId="1" fillId="0" borderId="57" xfId="0" applyNumberFormat="1" applyFont="1" applyBorder="1" applyAlignment="1">
      <alignment horizontal="center" vertical="center"/>
    </xf>
    <xf numFmtId="0" fontId="11" fillId="4" borderId="86" xfId="0" applyFont="1" applyFill="1" applyBorder="1" applyAlignment="1">
      <alignment horizontal="centerContinuous" vertical="center"/>
    </xf>
    <xf numFmtId="0" fontId="11" fillId="4" borderId="37" xfId="0" applyFont="1" applyFill="1" applyBorder="1" applyAlignment="1">
      <alignment horizontal="center" vertical="center"/>
    </xf>
    <xf numFmtId="0" fontId="11" fillId="4" borderId="37" xfId="0" applyFont="1" applyFill="1" applyBorder="1" applyAlignment="1">
      <alignment horizontal="center" vertical="center" wrapText="1"/>
    </xf>
    <xf numFmtId="0" fontId="11" fillId="4" borderId="37" xfId="0" applyNumberFormat="1" applyFont="1" applyFill="1" applyBorder="1" applyAlignment="1">
      <alignment horizontal="center" vertical="center" wrapText="1"/>
    </xf>
    <xf numFmtId="0" fontId="54" fillId="12" borderId="36" xfId="0" applyNumberFormat="1" applyFont="1" applyFill="1" applyBorder="1" applyAlignment="1">
      <alignment horizontal="center" vertical="center" wrapText="1"/>
    </xf>
    <xf numFmtId="0" fontId="11" fillId="4" borderId="87" xfId="0" applyFont="1" applyFill="1" applyBorder="1" applyAlignment="1">
      <alignment horizontal="center" vertical="center"/>
    </xf>
    <xf numFmtId="0" fontId="3" fillId="0" borderId="0" xfId="0" applyFont="1" applyBorder="1" applyAlignment="1">
      <alignment vertical="center"/>
    </xf>
    <xf numFmtId="1" fontId="56" fillId="12" borderId="88" xfId="0" applyNumberFormat="1" applyFont="1" applyFill="1" applyBorder="1" applyAlignment="1">
      <alignment horizontal="center" vertical="center"/>
    </xf>
    <xf numFmtId="1" fontId="1" fillId="0" borderId="88" xfId="0" applyNumberFormat="1" applyFont="1" applyBorder="1" applyAlignment="1">
      <alignment horizontal="center" vertical="center"/>
    </xf>
    <xf numFmtId="49" fontId="1" fillId="0" borderId="84" xfId="2" applyNumberFormat="1" applyFont="1" applyFill="1" applyBorder="1" applyAlignment="1">
      <alignment horizontal="center" vertical="center"/>
    </xf>
    <xf numFmtId="0" fontId="1" fillId="0" borderId="84" xfId="0" applyFont="1" applyFill="1" applyBorder="1" applyAlignment="1">
      <alignment horizontal="center" vertical="center" shrinkToFit="1"/>
    </xf>
    <xf numFmtId="164" fontId="4" fillId="0" borderId="84" xfId="0" applyNumberFormat="1" applyFont="1" applyFill="1" applyBorder="1" applyAlignment="1">
      <alignment horizontal="center" vertical="center"/>
    </xf>
    <xf numFmtId="164" fontId="4" fillId="0" borderId="88" xfId="0" applyNumberFormat="1" applyFont="1" applyBorder="1" applyAlignment="1">
      <alignment horizontal="center" vertical="center"/>
    </xf>
    <xf numFmtId="0" fontId="1" fillId="0" borderId="91" xfId="0" quotePrefix="1" applyFont="1" applyFill="1" applyBorder="1" applyAlignment="1">
      <alignment horizontal="center" vertical="center"/>
    </xf>
    <xf numFmtId="0" fontId="61" fillId="0" borderId="33" xfId="0" applyFont="1" applyBorder="1" applyAlignment="1">
      <alignment horizontal="centerContinuous" vertical="center" wrapText="1"/>
    </xf>
    <xf numFmtId="0" fontId="6" fillId="0" borderId="25" xfId="0" applyFont="1" applyFill="1" applyBorder="1" applyAlignment="1">
      <alignment horizontal="center" vertical="center" wrapText="1"/>
    </xf>
    <xf numFmtId="9" fontId="6" fillId="0" borderId="14" xfId="3" applyFont="1" applyFill="1" applyBorder="1" applyAlignment="1">
      <alignment horizontal="center" vertical="center" shrinkToFit="1"/>
    </xf>
    <xf numFmtId="0" fontId="6" fillId="0" borderId="14" xfId="3" applyNumberFormat="1" applyFont="1" applyFill="1" applyBorder="1" applyAlignment="1">
      <alignment horizontal="center" vertical="center" shrinkToFit="1"/>
    </xf>
    <xf numFmtId="9" fontId="6" fillId="0" borderId="25" xfId="2" applyFont="1" applyFill="1" applyBorder="1" applyAlignment="1">
      <alignment horizontal="center" vertical="center" shrinkToFit="1"/>
    </xf>
    <xf numFmtId="0" fontId="6" fillId="0" borderId="26" xfId="0" applyNumberFormat="1" applyFont="1" applyFill="1" applyBorder="1" applyAlignment="1">
      <alignment horizontal="center" vertical="center" shrinkToFit="1"/>
    </xf>
    <xf numFmtId="0" fontId="11" fillId="9" borderId="101" xfId="0" applyFont="1" applyFill="1" applyBorder="1" applyAlignment="1">
      <alignment horizontal="center" vertical="center" wrapText="1"/>
    </xf>
    <xf numFmtId="0" fontId="11" fillId="9" borderId="102" xfId="0" applyNumberFormat="1" applyFont="1" applyFill="1" applyBorder="1" applyAlignment="1">
      <alignment horizontal="centerContinuous" vertical="center" wrapText="1"/>
    </xf>
    <xf numFmtId="0" fontId="6" fillId="0" borderId="27" xfId="0" applyNumberFormat="1" applyFont="1" applyFill="1" applyBorder="1" applyAlignment="1">
      <alignment horizontal="center" vertical="center" wrapText="1"/>
    </xf>
    <xf numFmtId="0" fontId="6" fillId="0" borderId="69" xfId="2" applyNumberFormat="1" applyFont="1" applyBorder="1" applyAlignment="1">
      <alignment horizontal="center" vertical="center" shrinkToFit="1"/>
    </xf>
    <xf numFmtId="0" fontId="6" fillId="0" borderId="69" xfId="2" applyNumberFormat="1" applyFont="1" applyFill="1" applyBorder="1" applyAlignment="1">
      <alignment horizontal="center" vertical="center" shrinkToFit="1"/>
    </xf>
    <xf numFmtId="0" fontId="6" fillId="0" borderId="56" xfId="0" applyNumberFormat="1" applyFont="1" applyBorder="1" applyAlignment="1">
      <alignment horizontal="center" vertical="center" wrapText="1"/>
    </xf>
    <xf numFmtId="0" fontId="2" fillId="0" borderId="0" xfId="0" applyFont="1" applyBorder="1" applyAlignment="1">
      <alignment horizontal="centerContinuous" vertical="center"/>
    </xf>
    <xf numFmtId="164" fontId="2" fillId="0" borderId="0" xfId="0" applyNumberFormat="1" applyFont="1" applyBorder="1" applyAlignment="1">
      <alignment horizontal="centerContinuous" vertical="center"/>
    </xf>
    <xf numFmtId="0" fontId="4" fillId="0" borderId="0" xfId="0" applyFont="1" applyBorder="1" applyAlignment="1">
      <alignment vertical="center"/>
    </xf>
    <xf numFmtId="0" fontId="20" fillId="4" borderId="36" xfId="0" applyFont="1" applyFill="1" applyBorder="1" applyAlignment="1">
      <alignment horizontal="center" vertical="center"/>
    </xf>
    <xf numFmtId="0" fontId="20" fillId="4" borderId="37" xfId="0" applyFont="1" applyFill="1" applyBorder="1" applyAlignment="1">
      <alignment horizontal="center" vertical="center"/>
    </xf>
    <xf numFmtId="164" fontId="20" fillId="4" borderId="61" xfId="0" applyNumberFormat="1" applyFont="1" applyFill="1" applyBorder="1" applyAlignment="1">
      <alignment horizontal="center" vertical="center"/>
    </xf>
    <xf numFmtId="0" fontId="20" fillId="4" borderId="36" xfId="0" applyFont="1" applyFill="1" applyBorder="1" applyAlignment="1">
      <alignment horizontal="right" vertical="center"/>
    </xf>
    <xf numFmtId="0" fontId="20" fillId="4" borderId="38" xfId="0" applyFont="1" applyFill="1" applyBorder="1" applyAlignment="1">
      <alignment vertical="center"/>
    </xf>
    <xf numFmtId="0" fontId="4" fillId="0" borderId="0" xfId="0" applyFont="1" applyBorder="1" applyAlignment="1">
      <alignment horizontal="center" vertical="center"/>
    </xf>
    <xf numFmtId="0" fontId="1" fillId="0" borderId="43" xfId="0" applyFont="1" applyFill="1" applyBorder="1" applyAlignment="1">
      <alignment horizontal="center" vertical="center" shrinkToFit="1"/>
    </xf>
    <xf numFmtId="0" fontId="4" fillId="0" borderId="45" xfId="0" applyFont="1" applyFill="1" applyBorder="1" applyAlignment="1">
      <alignment horizontal="center" vertical="center" shrinkToFit="1"/>
    </xf>
    <xf numFmtId="164" fontId="4" fillId="0" borderId="44" xfId="0" applyNumberFormat="1" applyFont="1" applyFill="1" applyBorder="1" applyAlignment="1">
      <alignment horizontal="center" vertical="center" shrinkToFit="1"/>
    </xf>
    <xf numFmtId="0" fontId="1" fillId="0" borderId="45" xfId="0" applyFont="1" applyFill="1" applyBorder="1" applyAlignment="1">
      <alignment horizontal="left" vertical="center"/>
    </xf>
    <xf numFmtId="0" fontId="4" fillId="0" borderId="46" xfId="0" applyFont="1" applyFill="1" applyBorder="1" applyAlignment="1">
      <alignment horizontal="left" vertical="center" shrinkToFit="1"/>
    </xf>
    <xf numFmtId="0" fontId="1" fillId="0" borderId="47" xfId="0" applyFont="1" applyBorder="1" applyAlignment="1">
      <alignment horizontal="center" vertical="center" shrinkToFit="1"/>
    </xf>
    <xf numFmtId="0" fontId="4" fillId="0" borderId="49" xfId="0" applyFont="1" applyBorder="1" applyAlignment="1">
      <alignment horizontal="center" vertical="center" shrinkToFit="1"/>
    </xf>
    <xf numFmtId="164" fontId="4" fillId="0" borderId="48" xfId="0" applyNumberFormat="1" applyFont="1" applyBorder="1" applyAlignment="1">
      <alignment horizontal="center" vertical="center" shrinkToFit="1"/>
    </xf>
    <xf numFmtId="0" fontId="1" fillId="0" borderId="49" xfId="0" quotePrefix="1" applyFont="1" applyBorder="1" applyAlignment="1">
      <alignment horizontal="left" vertical="center"/>
    </xf>
    <xf numFmtId="0" fontId="4" fillId="0" borderId="50"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164" fontId="20" fillId="4" borderId="37" xfId="0" applyNumberFormat="1" applyFont="1" applyFill="1" applyBorder="1" applyAlignment="1">
      <alignment horizontal="center" vertical="center"/>
    </xf>
    <xf numFmtId="0" fontId="1" fillId="0" borderId="39" xfId="0" applyFont="1" applyFill="1" applyBorder="1" applyAlignment="1">
      <alignment horizontal="center" vertical="center" shrinkToFit="1"/>
    </xf>
    <xf numFmtId="0" fontId="4" fillId="0" borderId="53" xfId="0" applyFont="1" applyFill="1" applyBorder="1" applyAlignment="1">
      <alignment horizontal="center" vertical="center" shrinkToFit="1"/>
    </xf>
    <xf numFmtId="164" fontId="1" fillId="0" borderId="53" xfId="0" applyNumberFormat="1" applyFont="1" applyFill="1" applyBorder="1" applyAlignment="1">
      <alignment horizontal="center" vertical="center" shrinkToFit="1"/>
    </xf>
    <xf numFmtId="0" fontId="1" fillId="0" borderId="41" xfId="0" applyFont="1" applyFill="1" applyBorder="1" applyAlignment="1">
      <alignment horizontal="left" vertical="center"/>
    </xf>
    <xf numFmtId="0" fontId="4" fillId="0" borderId="42" xfId="0" applyFont="1" applyFill="1" applyBorder="1" applyAlignment="1">
      <alignment horizontal="left" vertical="center" shrinkToFit="1"/>
    </xf>
    <xf numFmtId="0" fontId="4" fillId="0" borderId="39" xfId="0" applyFont="1" applyFill="1" applyBorder="1" applyAlignment="1">
      <alignment horizontal="center" vertical="center" shrinkToFit="1"/>
    </xf>
    <xf numFmtId="164" fontId="4" fillId="0" borderId="53" xfId="0" applyNumberFormat="1" applyFont="1" applyFill="1" applyBorder="1" applyAlignment="1">
      <alignment horizontal="center" vertical="center" shrinkToFit="1"/>
    </xf>
    <xf numFmtId="0" fontId="4" fillId="0" borderId="41" xfId="0" applyFont="1" applyFill="1" applyBorder="1" applyAlignment="1">
      <alignment horizontal="left" vertical="center"/>
    </xf>
    <xf numFmtId="0" fontId="1" fillId="0" borderId="47" xfId="0" applyFont="1" applyFill="1" applyBorder="1" applyAlignment="1">
      <alignment horizontal="center" vertical="center" shrinkToFit="1"/>
    </xf>
    <xf numFmtId="0" fontId="4" fillId="0" borderId="48" xfId="0" applyFont="1" applyFill="1" applyBorder="1" applyAlignment="1">
      <alignment horizontal="center" vertical="center" shrinkToFit="1"/>
    </xf>
    <xf numFmtId="164" fontId="4" fillId="0" borderId="48" xfId="0" applyNumberFormat="1" applyFont="1" applyFill="1" applyBorder="1" applyAlignment="1">
      <alignment horizontal="center" vertical="center" shrinkToFit="1"/>
    </xf>
    <xf numFmtId="0" fontId="1" fillId="0" borderId="49" xfId="0" applyFont="1" applyFill="1" applyBorder="1" applyAlignment="1">
      <alignment horizontal="left" vertical="center"/>
    </xf>
    <xf numFmtId="0" fontId="4" fillId="0" borderId="50" xfId="0" applyFont="1" applyFill="1" applyBorder="1" applyAlignment="1">
      <alignment horizontal="left" vertical="center" shrinkToFit="1"/>
    </xf>
    <xf numFmtId="0" fontId="3" fillId="0" borderId="0" xfId="0" applyFont="1" applyBorder="1" applyAlignment="1">
      <alignment horizontal="right" vertical="center"/>
    </xf>
    <xf numFmtId="164" fontId="4" fillId="0" borderId="0" xfId="0" applyNumberFormat="1" applyFont="1" applyBorder="1" applyAlignment="1">
      <alignment horizontal="center" vertical="center"/>
    </xf>
    <xf numFmtId="0" fontId="1" fillId="0" borderId="0" xfId="0" applyFont="1" applyBorder="1" applyAlignment="1">
      <alignment vertical="center"/>
    </xf>
    <xf numFmtId="0" fontId="20" fillId="14" borderId="16" xfId="0" applyFont="1" applyFill="1" applyBorder="1" applyAlignment="1">
      <alignment horizontal="center" vertical="center"/>
    </xf>
    <xf numFmtId="0" fontId="20" fillId="14" borderId="21" xfId="0" applyFont="1" applyFill="1" applyBorder="1" applyAlignment="1">
      <alignment horizontal="right" vertical="center"/>
    </xf>
    <xf numFmtId="0" fontId="20" fillId="14" borderId="20" xfId="0" quotePrefix="1" applyFont="1" applyFill="1" applyBorder="1" applyAlignment="1">
      <alignment vertical="center"/>
    </xf>
    <xf numFmtId="0" fontId="20" fillId="14" borderId="17" xfId="0" applyFont="1" applyFill="1" applyBorder="1" applyAlignment="1">
      <alignment horizontal="center" vertical="center"/>
    </xf>
    <xf numFmtId="49" fontId="20" fillId="14" borderId="17" xfId="0" applyNumberFormat="1" applyFont="1" applyFill="1" applyBorder="1" applyAlignment="1">
      <alignment horizontal="center" vertical="center"/>
    </xf>
    <xf numFmtId="0" fontId="20" fillId="14" borderId="21" xfId="0" applyFont="1" applyFill="1" applyBorder="1" applyAlignment="1">
      <alignment horizontal="center" vertical="center"/>
    </xf>
    <xf numFmtId="0" fontId="46" fillId="12" borderId="21" xfId="0" applyFont="1" applyFill="1" applyBorder="1" applyAlignment="1">
      <alignment horizontal="center" vertical="center"/>
    </xf>
    <xf numFmtId="0" fontId="20" fillId="14" borderId="18" xfId="0" applyFont="1" applyFill="1" applyBorder="1" applyAlignment="1">
      <alignment horizontal="center" vertical="center"/>
    </xf>
    <xf numFmtId="0" fontId="1" fillId="0" borderId="92" xfId="0" applyFont="1" applyFill="1" applyBorder="1" applyAlignment="1">
      <alignment horizontal="center" vertical="center"/>
    </xf>
    <xf numFmtId="0" fontId="4" fillId="0" borderId="93" xfId="0" applyFont="1" applyFill="1" applyBorder="1" applyAlignment="1">
      <alignment horizontal="center" vertical="center"/>
    </xf>
    <xf numFmtId="164" fontId="4" fillId="0" borderId="93" xfId="0" applyNumberFormat="1" applyFont="1" applyFill="1" applyBorder="1" applyAlignment="1">
      <alignment horizontal="center" vertical="center"/>
    </xf>
    <xf numFmtId="164" fontId="4" fillId="0" borderId="89" xfId="0" applyNumberFormat="1" applyFont="1" applyFill="1" applyBorder="1" applyAlignment="1">
      <alignment horizontal="center" vertical="center"/>
    </xf>
    <xf numFmtId="1" fontId="56" fillId="12" borderId="89" xfId="0" applyNumberFormat="1" applyFont="1" applyFill="1" applyBorder="1" applyAlignment="1">
      <alignment horizontal="center" vertical="center"/>
    </xf>
    <xf numFmtId="1" fontId="1" fillId="0" borderId="89" xfId="0" applyNumberFormat="1" applyFont="1" applyFill="1" applyBorder="1" applyAlignment="1">
      <alignment horizontal="center" vertical="center"/>
    </xf>
    <xf numFmtId="0" fontId="1" fillId="0" borderId="94" xfId="0" quotePrefix="1" applyFont="1" applyFill="1" applyBorder="1" applyAlignment="1">
      <alignment horizontal="center" vertical="center"/>
    </xf>
    <xf numFmtId="0" fontId="20" fillId="14" borderId="20" xfId="0" quotePrefix="1" applyFont="1" applyFill="1" applyBorder="1" applyAlignment="1">
      <alignment horizontal="left" vertical="center"/>
    </xf>
    <xf numFmtId="0" fontId="42" fillId="15" borderId="91" xfId="0" applyFont="1" applyFill="1" applyBorder="1" applyAlignment="1">
      <alignment horizontal="center" vertical="center"/>
    </xf>
    <xf numFmtId="0" fontId="4" fillId="0" borderId="0" xfId="0" applyFont="1" applyBorder="1" applyAlignment="1">
      <alignment horizontal="centerContinuous" vertical="center"/>
    </xf>
    <xf numFmtId="0" fontId="20" fillId="14" borderId="21" xfId="0" applyFont="1" applyFill="1" applyBorder="1" applyAlignment="1">
      <alignment horizontal="centerContinuous" vertical="center"/>
    </xf>
    <xf numFmtId="0" fontId="20" fillId="14" borderId="65" xfId="0" applyFont="1" applyFill="1" applyBorder="1" applyAlignment="1">
      <alignment horizontal="centerContinuous" vertical="center"/>
    </xf>
    <xf numFmtId="0" fontId="20" fillId="14" borderId="66" xfId="0" applyFont="1" applyFill="1" applyBorder="1" applyAlignment="1">
      <alignment horizontal="centerContinuous" vertical="center"/>
    </xf>
    <xf numFmtId="0" fontId="17" fillId="0" borderId="0" xfId="0" applyFont="1" applyBorder="1" applyAlignment="1">
      <alignment horizontal="right" vertical="center"/>
    </xf>
    <xf numFmtId="0" fontId="20" fillId="14" borderId="19" xfId="0" applyFont="1" applyFill="1" applyBorder="1" applyAlignment="1">
      <alignment horizontal="centerContinuous" vertical="center"/>
    </xf>
    <xf numFmtId="0" fontId="20" fillId="14" borderId="20" xfId="0" applyFont="1" applyFill="1" applyBorder="1" applyAlignment="1">
      <alignment horizontal="centerContinuous" vertical="center"/>
    </xf>
    <xf numFmtId="0" fontId="20" fillId="14" borderId="85" xfId="0" applyFont="1" applyFill="1" applyBorder="1" applyAlignment="1">
      <alignment horizontal="center" vertical="center"/>
    </xf>
    <xf numFmtId="0" fontId="1" fillId="0" borderId="1" xfId="0" applyFont="1" applyFill="1" applyBorder="1" applyAlignment="1">
      <alignment horizontal="centerContinuous" vertical="center"/>
    </xf>
    <xf numFmtId="0" fontId="1" fillId="0" borderId="0" xfId="0" applyFont="1" applyFill="1" applyBorder="1" applyAlignment="1">
      <alignment horizontal="centerContinuous" vertical="center"/>
    </xf>
    <xf numFmtId="0" fontId="1" fillId="0" borderId="83" xfId="0" applyFont="1" applyFill="1" applyBorder="1" applyAlignment="1">
      <alignment horizontal="centerContinuous" vertical="center"/>
    </xf>
    <xf numFmtId="0" fontId="1" fillId="0" borderId="83" xfId="0" applyFont="1" applyFill="1" applyBorder="1" applyAlignment="1">
      <alignment horizontal="center" vertical="center"/>
    </xf>
    <xf numFmtId="0" fontId="1" fillId="0" borderId="2" xfId="0" applyFont="1" applyFill="1" applyBorder="1" applyAlignment="1">
      <alignment horizontal="centerContinuous" vertical="center"/>
    </xf>
    <xf numFmtId="0" fontId="4" fillId="0" borderId="58" xfId="0" applyFont="1" applyFill="1" applyBorder="1" applyAlignment="1">
      <alignment horizontal="centerContinuous" vertical="center"/>
    </xf>
    <xf numFmtId="0" fontId="4" fillId="0" borderId="59" xfId="0" applyFont="1" applyFill="1" applyBorder="1" applyAlignment="1">
      <alignment horizontal="centerContinuous" vertical="center"/>
    </xf>
    <xf numFmtId="0" fontId="4" fillId="0" borderId="23" xfId="0" applyFont="1" applyFill="1" applyBorder="1" applyAlignment="1">
      <alignment horizontal="centerContinuous" vertical="center"/>
    </xf>
    <xf numFmtId="164" fontId="4" fillId="0" borderId="10" xfId="0" applyNumberFormat="1" applyFont="1" applyFill="1" applyBorder="1" applyAlignment="1">
      <alignment horizontal="center" vertical="center"/>
    </xf>
    <xf numFmtId="49" fontId="1" fillId="0" borderId="28" xfId="0" applyNumberFormat="1" applyFont="1" applyFill="1" applyBorder="1" applyAlignment="1">
      <alignment horizontal="center" vertical="center"/>
    </xf>
    <xf numFmtId="164" fontId="4" fillId="0" borderId="67" xfId="0" applyNumberFormat="1" applyFont="1" applyFill="1" applyBorder="1" applyAlignment="1">
      <alignment horizontal="centerContinuous" vertical="center"/>
    </xf>
    <xf numFmtId="0" fontId="4" fillId="0" borderId="68" xfId="0" applyFont="1" applyFill="1" applyBorder="1" applyAlignment="1">
      <alignment horizontal="centerContinuous" vertical="center"/>
    </xf>
    <xf numFmtId="0" fontId="43" fillId="0" borderId="77" xfId="0" applyFont="1" applyBorder="1" applyAlignment="1">
      <alignment horizontal="centerContinuous" vertical="center"/>
    </xf>
    <xf numFmtId="0" fontId="1" fillId="0" borderId="78" xfId="0" applyFont="1" applyBorder="1" applyAlignment="1">
      <alignment horizontal="centerContinuous" vertical="center" wrapText="1"/>
    </xf>
    <xf numFmtId="0" fontId="1" fillId="0" borderId="79" xfId="0" applyFont="1" applyBorder="1" applyAlignment="1">
      <alignment horizontal="centerContinuous" vertical="center" wrapText="1"/>
    </xf>
    <xf numFmtId="0" fontId="35" fillId="0" borderId="33" xfId="0" applyFont="1" applyBorder="1" applyAlignment="1">
      <alignment horizontal="centerContinuous" vertical="center"/>
    </xf>
    <xf numFmtId="0" fontId="11" fillId="12" borderId="80" xfId="0" applyFont="1" applyFill="1" applyBorder="1" applyAlignment="1">
      <alignment horizontal="centerContinuous" vertical="center" wrapText="1"/>
    </xf>
    <xf numFmtId="0" fontId="11" fillId="12" borderId="81" xfId="0" applyFont="1" applyFill="1" applyBorder="1" applyAlignment="1">
      <alignment horizontal="center" vertical="center" wrapText="1"/>
    </xf>
    <xf numFmtId="0" fontId="11" fillId="12" borderId="81" xfId="0" applyFont="1" applyFill="1" applyBorder="1" applyAlignment="1">
      <alignment horizontal="centerContinuous" vertical="center" wrapText="1"/>
    </xf>
    <xf numFmtId="0" fontId="11" fillId="12" borderId="82" xfId="0" applyFont="1" applyFill="1" applyBorder="1" applyAlignment="1">
      <alignment horizontal="center" vertical="center" wrapText="1"/>
    </xf>
    <xf numFmtId="0" fontId="4" fillId="0" borderId="0" xfId="0" applyFont="1" applyBorder="1" applyAlignment="1">
      <alignment vertical="center" wrapText="1"/>
    </xf>
    <xf numFmtId="0" fontId="1" fillId="0" borderId="0" xfId="0" applyFont="1" applyBorder="1" applyAlignment="1">
      <alignment vertical="center" wrapText="1"/>
    </xf>
    <xf numFmtId="0" fontId="26" fillId="0" borderId="34" xfId="0" applyFont="1" applyFill="1" applyBorder="1" applyAlignment="1">
      <alignment horizontal="center" vertical="center" shrinkToFit="1"/>
    </xf>
    <xf numFmtId="0" fontId="3" fillId="0" borderId="96" xfId="0" applyFont="1" applyBorder="1" applyAlignment="1">
      <alignment horizontal="right" vertical="center"/>
    </xf>
    <xf numFmtId="0" fontId="44" fillId="11" borderId="72" xfId="0" applyFont="1" applyFill="1" applyBorder="1" applyAlignment="1">
      <alignment horizontal="center" vertical="center" wrapText="1"/>
    </xf>
    <xf numFmtId="0" fontId="44" fillId="11" borderId="73" xfId="0" applyFont="1" applyFill="1" applyBorder="1" applyAlignment="1">
      <alignment horizontal="center" vertical="center" wrapText="1"/>
    </xf>
    <xf numFmtId="0" fontId="1" fillId="0" borderId="74" xfId="0" applyFont="1" applyBorder="1" applyAlignment="1">
      <alignment horizontal="center" vertical="center" wrapText="1"/>
    </xf>
    <xf numFmtId="0" fontId="1" fillId="0" borderId="40" xfId="0" applyFont="1" applyFill="1" applyBorder="1" applyAlignment="1">
      <alignment horizontal="center" vertical="center" wrapText="1"/>
    </xf>
    <xf numFmtId="0" fontId="44" fillId="11" borderId="40" xfId="0" applyFont="1" applyFill="1" applyBorder="1" applyAlignment="1">
      <alignment horizontal="center" vertical="center" wrapText="1"/>
    </xf>
    <xf numFmtId="0" fontId="44" fillId="11" borderId="42" xfId="0" applyFont="1" applyFill="1" applyBorder="1" applyAlignment="1">
      <alignment horizontal="center" vertical="center" wrapText="1"/>
    </xf>
    <xf numFmtId="0" fontId="60" fillId="0" borderId="97" xfId="0" applyFont="1" applyBorder="1" applyAlignment="1">
      <alignment horizontal="right" vertical="center"/>
    </xf>
    <xf numFmtId="0" fontId="47" fillId="0" borderId="98" xfId="0" applyFont="1" applyBorder="1" applyAlignment="1">
      <alignment horizontal="right" vertical="center"/>
    </xf>
    <xf numFmtId="0" fontId="42" fillId="12" borderId="75" xfId="0" applyFont="1" applyFill="1" applyBorder="1" applyAlignment="1">
      <alignment horizontal="center" vertical="center" wrapText="1"/>
    </xf>
    <xf numFmtId="0" fontId="42" fillId="12" borderId="48" xfId="0" applyFont="1" applyFill="1" applyBorder="1" applyAlignment="1">
      <alignment horizontal="center" vertical="center" wrapText="1"/>
    </xf>
    <xf numFmtId="0" fontId="45" fillId="11" borderId="48" xfId="0" applyFont="1" applyFill="1" applyBorder="1" applyAlignment="1">
      <alignment horizontal="center" vertical="center" wrapText="1"/>
    </xf>
    <xf numFmtId="0" fontId="45" fillId="11" borderId="50" xfId="0" applyFont="1" applyFill="1" applyBorder="1" applyAlignment="1">
      <alignment horizontal="center" vertical="center" wrapText="1"/>
    </xf>
    <xf numFmtId="0" fontId="6" fillId="0" borderId="60" xfId="0" applyFont="1" applyFill="1" applyBorder="1" applyAlignment="1">
      <alignment horizontal="centerContinuous" vertical="center"/>
    </xf>
    <xf numFmtId="0" fontId="3" fillId="0" borderId="0" xfId="0" applyFont="1" applyBorder="1" applyAlignment="1">
      <alignment horizontal="right" vertical="center" wrapText="1"/>
    </xf>
    <xf numFmtId="0" fontId="49" fillId="0" borderId="35" xfId="0" applyFont="1" applyFill="1" applyBorder="1" applyAlignment="1">
      <alignment horizontal="centerContinuous" vertical="center"/>
    </xf>
    <xf numFmtId="0" fontId="37" fillId="0" borderId="22" xfId="0" applyFont="1" applyBorder="1" applyAlignment="1">
      <alignment horizontal="centerContinuous" vertical="center" wrapText="1"/>
    </xf>
    <xf numFmtId="0" fontId="14" fillId="0" borderId="0" xfId="0" applyFont="1" applyBorder="1" applyAlignment="1">
      <alignment horizontal="centerContinuous" vertical="center" wrapText="1"/>
    </xf>
    <xf numFmtId="0" fontId="11" fillId="9" borderId="86" xfId="0" applyFont="1" applyFill="1" applyBorder="1" applyAlignment="1">
      <alignment horizontal="centerContinuous" vertical="center" wrapText="1"/>
    </xf>
    <xf numFmtId="0" fontId="11" fillId="9" borderId="37" xfId="0" applyFont="1" applyFill="1" applyBorder="1" applyAlignment="1">
      <alignment horizontal="center" vertical="center" wrapText="1"/>
    </xf>
    <xf numFmtId="0" fontId="20" fillId="9" borderId="37" xfId="0" applyFont="1" applyFill="1" applyBorder="1" applyAlignment="1">
      <alignment horizontal="center" vertical="center" wrapText="1"/>
    </xf>
    <xf numFmtId="0" fontId="3" fillId="0" borderId="0" xfId="0" applyFont="1" applyBorder="1" applyAlignment="1">
      <alignment vertical="center" wrapText="1"/>
    </xf>
    <xf numFmtId="0" fontId="36" fillId="0" borderId="1" xfId="0" applyFont="1" applyBorder="1" applyAlignment="1">
      <alignment horizontal="center" vertical="center" shrinkToFit="1"/>
    </xf>
    <xf numFmtId="0" fontId="36" fillId="0" borderId="1" xfId="0" applyFont="1" applyFill="1" applyBorder="1" applyAlignment="1">
      <alignment horizontal="center" vertical="center" shrinkToFit="1"/>
    </xf>
    <xf numFmtId="0" fontId="36" fillId="0" borderId="70" xfId="0" applyFont="1" applyFill="1" applyBorder="1" applyAlignment="1">
      <alignment horizontal="center" vertical="center" shrinkToFit="1"/>
    </xf>
    <xf numFmtId="0" fontId="36" fillId="0" borderId="1" xfId="6" applyFont="1" applyFill="1" applyBorder="1" applyAlignment="1">
      <alignment horizontal="center" vertical="center" shrinkToFit="1"/>
    </xf>
    <xf numFmtId="0" fontId="6" fillId="0" borderId="25" xfId="6" applyFont="1" applyFill="1" applyBorder="1" applyAlignment="1">
      <alignment horizontal="center" vertical="center" wrapText="1"/>
    </xf>
    <xf numFmtId="9" fontId="6" fillId="0" borderId="69" xfId="3" applyFont="1" applyFill="1" applyBorder="1" applyAlignment="1">
      <alignment horizontal="center" vertical="center" shrinkToFit="1"/>
    </xf>
    <xf numFmtId="0" fontId="1" fillId="0" borderId="14"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24" fillId="0" borderId="22"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57" fillId="0" borderId="1" xfId="0" applyFont="1" applyFill="1" applyBorder="1" applyAlignment="1">
      <alignment vertical="center"/>
    </xf>
    <xf numFmtId="0" fontId="6" fillId="0" borderId="25" xfId="0" applyFont="1" applyFill="1" applyBorder="1" applyAlignment="1">
      <alignment horizontal="center" vertical="center"/>
    </xf>
    <xf numFmtId="0" fontId="58" fillId="0" borderId="25" xfId="0" applyFont="1" applyFill="1" applyBorder="1" applyAlignment="1">
      <alignment horizontal="center" vertical="center" wrapText="1"/>
    </xf>
    <xf numFmtId="0" fontId="6" fillId="0" borderId="27" xfId="0" applyNumberFormat="1" applyFont="1" applyFill="1" applyBorder="1" applyAlignment="1">
      <alignment horizontal="center" vertical="center"/>
    </xf>
    <xf numFmtId="0" fontId="59" fillId="0" borderId="1" xfId="0" applyFont="1" applyFill="1" applyBorder="1" applyAlignment="1">
      <alignment vertical="center"/>
    </xf>
    <xf numFmtId="0" fontId="12" fillId="0" borderId="26" xfId="0" applyNumberFormat="1" applyFont="1" applyFill="1" applyBorder="1" applyAlignment="1">
      <alignment horizontal="center" vertical="center"/>
    </xf>
    <xf numFmtId="0" fontId="58" fillId="0" borderId="70" xfId="0" applyFont="1" applyFill="1" applyBorder="1" applyAlignment="1">
      <alignment vertical="center"/>
    </xf>
    <xf numFmtId="0" fontId="6" fillId="0" borderId="69" xfId="0" applyFont="1" applyFill="1" applyBorder="1" applyAlignment="1">
      <alignment horizontal="center" vertical="center"/>
    </xf>
    <xf numFmtId="0" fontId="54" fillId="0" borderId="69" xfId="0" applyFont="1" applyFill="1" applyBorder="1" applyAlignment="1">
      <alignment horizontal="center" vertical="center" wrapText="1"/>
    </xf>
    <xf numFmtId="0" fontId="55" fillId="12" borderId="69" xfId="0" applyNumberFormat="1" applyFont="1" applyFill="1" applyBorder="1" applyAlignment="1">
      <alignment horizontal="center" vertical="center"/>
    </xf>
    <xf numFmtId="0" fontId="6" fillId="0" borderId="56" xfId="0" applyNumberFormat="1" applyFont="1" applyFill="1" applyBorder="1" applyAlignment="1">
      <alignment horizontal="center" vertical="center"/>
    </xf>
    <xf numFmtId="0" fontId="51" fillId="0" borderId="1" xfId="0" applyFont="1" applyFill="1" applyBorder="1" applyAlignment="1">
      <alignment vertical="center"/>
    </xf>
    <xf numFmtId="0" fontId="6" fillId="0" borderId="25" xfId="0" applyNumberFormat="1" applyFont="1" applyFill="1" applyBorder="1" applyAlignment="1">
      <alignment horizontal="center" vertical="center"/>
    </xf>
    <xf numFmtId="49" fontId="15" fillId="0" borderId="25" xfId="0" applyNumberFormat="1" applyFont="1" applyFill="1" applyBorder="1" applyAlignment="1">
      <alignment horizontal="center" vertical="center"/>
    </xf>
    <xf numFmtId="0" fontId="15" fillId="0" borderId="26"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0" fontId="18" fillId="0" borderId="0" xfId="0" applyFont="1" applyBorder="1" applyAlignment="1">
      <alignment vertical="center"/>
    </xf>
    <xf numFmtId="0" fontId="12"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31" fillId="0" borderId="0" xfId="0" applyFont="1" applyBorder="1" applyAlignment="1">
      <alignment vertical="center"/>
    </xf>
    <xf numFmtId="0" fontId="13" fillId="10" borderId="1" xfId="0" applyFont="1" applyFill="1" applyBorder="1" applyAlignment="1">
      <alignment vertical="center"/>
    </xf>
    <xf numFmtId="49" fontId="6" fillId="10" borderId="26"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28" fillId="0" borderId="0" xfId="0" applyFont="1" applyBorder="1" applyAlignment="1">
      <alignment vertical="center"/>
    </xf>
    <xf numFmtId="0" fontId="9" fillId="7" borderId="1" xfId="0" applyFont="1" applyFill="1" applyBorder="1" applyAlignment="1">
      <alignment vertical="center"/>
    </xf>
    <xf numFmtId="0" fontId="6" fillId="7" borderId="25" xfId="0" applyNumberFormat="1" applyFont="1" applyFill="1" applyBorder="1" applyAlignment="1">
      <alignment horizontal="center" vertical="center"/>
    </xf>
    <xf numFmtId="49" fontId="26" fillId="7" borderId="25" xfId="0" applyNumberFormat="1" applyFont="1" applyFill="1" applyBorder="1" applyAlignment="1">
      <alignment horizontal="center" vertical="center"/>
    </xf>
    <xf numFmtId="0" fontId="26" fillId="7" borderId="26" xfId="0" applyNumberFormat="1" applyFont="1" applyFill="1" applyBorder="1" applyAlignment="1">
      <alignment horizontal="center" vertical="center"/>
    </xf>
    <xf numFmtId="49" fontId="6" fillId="7" borderId="26" xfId="0" applyNumberFormat="1" applyFont="1" applyFill="1" applyBorder="1" applyAlignment="1">
      <alignment horizontal="center" vertical="center"/>
    </xf>
    <xf numFmtId="0" fontId="6" fillId="7" borderId="27"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5" xfId="0" applyNumberFormat="1" applyFont="1" applyFill="1" applyBorder="1" applyAlignment="1">
      <alignment horizontal="center" vertical="center"/>
    </xf>
    <xf numFmtId="49" fontId="15" fillId="5" borderId="25" xfId="0" applyNumberFormat="1" applyFont="1" applyFill="1" applyBorder="1" applyAlignment="1">
      <alignment horizontal="center" vertical="center"/>
    </xf>
    <xf numFmtId="0" fontId="15" fillId="5" borderId="26" xfId="0" applyNumberFormat="1" applyFont="1" applyFill="1" applyBorder="1" applyAlignment="1">
      <alignment horizontal="center" vertical="center"/>
    </xf>
    <xf numFmtId="49" fontId="6" fillId="5" borderId="26" xfId="0" applyNumberFormat="1" applyFont="1" applyFill="1" applyBorder="1" applyAlignment="1">
      <alignment horizontal="center" vertical="center"/>
    </xf>
    <xf numFmtId="0" fontId="32" fillId="5" borderId="26" xfId="0" applyNumberFormat="1" applyFont="1" applyFill="1" applyBorder="1" applyAlignment="1">
      <alignment horizontal="center" vertical="center"/>
    </xf>
    <xf numFmtId="0" fontId="6" fillId="5" borderId="27" xfId="0" applyNumberFormat="1" applyFont="1" applyFill="1" applyBorder="1" applyAlignment="1">
      <alignment horizontal="center" vertical="center"/>
    </xf>
    <xf numFmtId="0" fontId="30" fillId="0" borderId="0" xfId="0" applyFont="1" applyBorder="1" applyAlignment="1">
      <alignment vertical="center"/>
    </xf>
    <xf numFmtId="0" fontId="13" fillId="0" borderId="1" xfId="0" applyFont="1" applyFill="1" applyBorder="1" applyAlignment="1">
      <alignment vertical="center"/>
    </xf>
    <xf numFmtId="49" fontId="22" fillId="0" borderId="25"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6" fillId="0" borderId="27"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5" xfId="0" applyNumberFormat="1" applyFont="1" applyFill="1" applyBorder="1" applyAlignment="1">
      <alignment horizontal="center" vertical="center"/>
    </xf>
    <xf numFmtId="49" fontId="15" fillId="6" borderId="25" xfId="0" applyNumberFormat="1" applyFont="1" applyFill="1" applyBorder="1" applyAlignment="1">
      <alignment horizontal="center" vertical="center"/>
    </xf>
    <xf numFmtId="0" fontId="15" fillId="6" borderId="26" xfId="0" applyNumberFormat="1" applyFont="1" applyFill="1" applyBorder="1" applyAlignment="1">
      <alignment horizontal="center" vertical="center"/>
    </xf>
    <xf numFmtId="49" fontId="6" fillId="6" borderId="26" xfId="0" applyNumberFormat="1" applyFont="1" applyFill="1" applyBorder="1" applyAlignment="1">
      <alignment horizontal="center" vertical="center"/>
    </xf>
    <xf numFmtId="0" fontId="6" fillId="6" borderId="27"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5" xfId="0" applyNumberFormat="1" applyFont="1" applyFill="1" applyBorder="1" applyAlignment="1">
      <alignment horizontal="center" vertical="center"/>
    </xf>
    <xf numFmtId="0" fontId="22" fillId="5" borderId="26"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5" xfId="0" applyNumberFormat="1" applyFont="1" applyFill="1" applyBorder="1" applyAlignment="1">
      <alignment horizontal="center" vertical="center"/>
    </xf>
    <xf numFmtId="0" fontId="27" fillId="0" borderId="26" xfId="0" applyNumberFormat="1" applyFont="1" applyFill="1" applyBorder="1" applyAlignment="1">
      <alignment horizontal="center" vertical="center"/>
    </xf>
    <xf numFmtId="0" fontId="10" fillId="7" borderId="1" xfId="0" applyFont="1" applyFill="1" applyBorder="1" applyAlignment="1">
      <alignment vertical="center"/>
    </xf>
    <xf numFmtId="49" fontId="15" fillId="7" borderId="25" xfId="0" applyNumberFormat="1" applyFont="1" applyFill="1" applyBorder="1" applyAlignment="1">
      <alignment horizontal="center" vertical="center"/>
    </xf>
    <xf numFmtId="0" fontId="15" fillId="7" borderId="26"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5" xfId="0" applyNumberFormat="1" applyFont="1" applyFill="1" applyBorder="1" applyAlignment="1">
      <alignment horizontal="center" vertical="center"/>
    </xf>
    <xf numFmtId="0" fontId="23" fillId="5" borderId="26" xfId="0" applyNumberFormat="1" applyFont="1" applyFill="1" applyBorder="1" applyAlignment="1">
      <alignment horizontal="center" vertical="center"/>
    </xf>
    <xf numFmtId="0" fontId="10" fillId="0" borderId="1" xfId="0" applyFont="1" applyFill="1" applyBorder="1" applyAlignment="1">
      <alignment vertical="center"/>
    </xf>
    <xf numFmtId="0" fontId="6" fillId="7" borderId="27" xfId="0" quotePrefix="1" applyNumberFormat="1" applyFont="1" applyFill="1" applyBorder="1" applyAlignment="1">
      <alignment horizontal="center" vertical="center"/>
    </xf>
    <xf numFmtId="0" fontId="21"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NumberFormat="1" applyFont="1" applyFill="1" applyBorder="1" applyAlignment="1">
      <alignment horizontal="center" vertical="center"/>
    </xf>
    <xf numFmtId="0" fontId="12" fillId="2" borderId="1" xfId="0" applyFont="1" applyFill="1" applyBorder="1" applyAlignment="1">
      <alignment vertical="center"/>
    </xf>
    <xf numFmtId="0" fontId="6" fillId="2" borderId="25" xfId="0" applyNumberFormat="1" applyFont="1" applyFill="1" applyBorder="1" applyAlignment="1">
      <alignment horizontal="center" vertical="center"/>
    </xf>
    <xf numFmtId="49" fontId="23" fillId="2" borderId="25" xfId="0" applyNumberFormat="1" applyFont="1" applyFill="1" applyBorder="1" applyAlignment="1">
      <alignment horizontal="center" vertical="center"/>
    </xf>
    <xf numFmtId="0" fontId="23"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13" fillId="11" borderId="1" xfId="0" applyFont="1" applyFill="1" applyBorder="1" applyAlignment="1">
      <alignment vertical="center"/>
    </xf>
    <xf numFmtId="0" fontId="6" fillId="11" borderId="25" xfId="0" applyNumberFormat="1" applyFont="1" applyFill="1" applyBorder="1" applyAlignment="1">
      <alignment horizontal="center" vertical="center"/>
    </xf>
    <xf numFmtId="49" fontId="22" fillId="11" borderId="25" xfId="0" applyNumberFormat="1" applyFont="1" applyFill="1" applyBorder="1" applyAlignment="1">
      <alignment horizontal="center" vertical="center"/>
    </xf>
    <xf numFmtId="0" fontId="22" fillId="11" borderId="26" xfId="0" applyNumberFormat="1" applyFont="1" applyFill="1" applyBorder="1" applyAlignment="1">
      <alignment horizontal="center" vertical="center"/>
    </xf>
    <xf numFmtId="49" fontId="6" fillId="11" borderId="26" xfId="0" applyNumberFormat="1" applyFont="1" applyFill="1" applyBorder="1" applyAlignment="1">
      <alignment horizontal="center" vertical="center"/>
    </xf>
    <xf numFmtId="0" fontId="6" fillId="2" borderId="27" xfId="0" quotePrefix="1" applyNumberFormat="1" applyFont="1" applyFill="1" applyBorder="1" applyAlignment="1">
      <alignment horizontal="center" vertical="center"/>
    </xf>
    <xf numFmtId="0" fontId="12" fillId="6" borderId="6" xfId="0" applyFont="1" applyFill="1" applyBorder="1" applyAlignment="1">
      <alignment vertical="center"/>
    </xf>
    <xf numFmtId="0" fontId="6" fillId="6" borderId="28" xfId="0" applyNumberFormat="1" applyFont="1" applyFill="1" applyBorder="1" applyAlignment="1">
      <alignment horizontal="center" vertical="center"/>
    </xf>
    <xf numFmtId="49" fontId="23" fillId="6" borderId="28" xfId="0" applyNumberFormat="1" applyFont="1" applyFill="1" applyBorder="1" applyAlignment="1">
      <alignment horizontal="center" vertical="center"/>
    </xf>
    <xf numFmtId="0" fontId="23" fillId="6" borderId="29" xfId="0" applyNumberFormat="1" applyFont="1" applyFill="1" applyBorder="1" applyAlignment="1">
      <alignment horizontal="center" vertical="center"/>
    </xf>
    <xf numFmtId="49" fontId="6" fillId="6" borderId="29" xfId="0" applyNumberFormat="1" applyFont="1" applyFill="1" applyBorder="1" applyAlignment="1">
      <alignment horizontal="center" vertical="center"/>
    </xf>
    <xf numFmtId="0" fontId="6" fillId="6" borderId="30" xfId="0" applyNumberFormat="1" applyFont="1" applyFill="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NumberFormat="1" applyFont="1" applyBorder="1" applyAlignment="1">
      <alignment horizontal="left" vertical="center"/>
    </xf>
    <xf numFmtId="0" fontId="3" fillId="0" borderId="0" xfId="0" applyFont="1" applyBorder="1" applyAlignment="1">
      <alignment horizontal="left" vertical="center"/>
    </xf>
    <xf numFmtId="0" fontId="39" fillId="3" borderId="62" xfId="0" applyFont="1" applyFill="1" applyBorder="1" applyAlignment="1">
      <alignment horizontal="right" vertical="center"/>
    </xf>
    <xf numFmtId="0" fontId="39" fillId="3" borderId="63" xfId="0" applyFont="1" applyFill="1" applyBorder="1" applyAlignment="1">
      <alignment horizontal="left" vertical="center"/>
    </xf>
    <xf numFmtId="0" fontId="19" fillId="3" borderId="63" xfId="0" applyFont="1" applyFill="1" applyBorder="1" applyAlignment="1">
      <alignment horizontal="left" vertical="center"/>
    </xf>
    <xf numFmtId="0" fontId="3" fillId="3" borderId="63" xfId="0" applyFont="1" applyFill="1" applyBorder="1" applyAlignment="1">
      <alignment horizontal="centerContinuous" vertical="center"/>
    </xf>
    <xf numFmtId="0" fontId="4" fillId="3" borderId="63" xfId="0" applyFont="1" applyFill="1" applyBorder="1" applyAlignment="1">
      <alignment horizontal="centerContinuous" vertical="center"/>
    </xf>
    <xf numFmtId="0" fontId="38" fillId="3" borderId="64" xfId="1" applyFont="1" applyFill="1" applyBorder="1" applyAlignment="1" applyProtection="1">
      <alignment horizontal="righ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6" fillId="0" borderId="2" xfId="0" applyFont="1" applyBorder="1" applyAlignment="1">
      <alignment horizontal="left" vertical="center"/>
    </xf>
    <xf numFmtId="0" fontId="5" fillId="2" borderId="95" xfId="0" applyFont="1" applyFill="1" applyBorder="1" applyAlignment="1">
      <alignment horizontal="right" vertical="center"/>
    </xf>
    <xf numFmtId="49" fontId="6" fillId="0" borderId="54" xfId="0" applyNumberFormat="1" applyFont="1" applyBorder="1" applyAlignment="1">
      <alignment horizontal="center" vertical="center"/>
    </xf>
    <xf numFmtId="0" fontId="6" fillId="0" borderId="0" xfId="0" applyFont="1" applyBorder="1" applyAlignment="1">
      <alignment horizontal="left" vertical="center"/>
    </xf>
    <xf numFmtId="0" fontId="7" fillId="3"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7" fillId="2" borderId="12" xfId="0" applyFont="1" applyFill="1" applyBorder="1" applyAlignment="1">
      <alignment horizontal="right" vertical="center"/>
    </xf>
    <xf numFmtId="0" fontId="12" fillId="3" borderId="5"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2" borderId="4" xfId="0" applyFont="1" applyFill="1" applyBorder="1" applyAlignment="1">
      <alignment horizontal="right" vertical="center"/>
    </xf>
    <xf numFmtId="164" fontId="5" fillId="8" borderId="32" xfId="0" applyNumberFormat="1" applyFont="1" applyFill="1" applyBorder="1" applyAlignment="1">
      <alignment horizontal="center" vertical="center"/>
    </xf>
    <xf numFmtId="0" fontId="9" fillId="3" borderId="5" xfId="0" applyFont="1" applyFill="1" applyBorder="1" applyAlignment="1">
      <alignment horizontal="right" vertical="center"/>
    </xf>
    <xf numFmtId="0" fontId="8" fillId="0" borderId="3" xfId="0" quotePrefix="1" applyFont="1" applyFill="1" applyBorder="1" applyAlignment="1">
      <alignment horizontal="center" vertical="center"/>
    </xf>
    <xf numFmtId="49" fontId="25" fillId="0" borderId="3" xfId="0" applyNumberFormat="1" applyFont="1" applyBorder="1" applyAlignment="1">
      <alignment horizontal="center" vertical="center"/>
    </xf>
    <xf numFmtId="0" fontId="53" fillId="3" borderId="5" xfId="0" applyFont="1" applyFill="1" applyBorder="1" applyAlignment="1">
      <alignment horizontal="right" vertical="center"/>
    </xf>
    <xf numFmtId="0" fontId="10" fillId="2" borderId="4" xfId="0" applyFont="1" applyFill="1" applyBorder="1" applyAlignment="1">
      <alignment horizontal="right" vertical="center"/>
    </xf>
    <xf numFmtId="0" fontId="21" fillId="3" borderId="5" xfId="0" applyFont="1" applyFill="1" applyBorder="1" applyAlignment="1">
      <alignment horizontal="right" vertical="center"/>
    </xf>
    <xf numFmtId="0" fontId="6" fillId="0" borderId="3" xfId="0" quotePrefix="1" applyFont="1" applyFill="1" applyBorder="1" applyAlignment="1">
      <alignment horizontal="center" vertical="center"/>
    </xf>
    <xf numFmtId="0" fontId="13" fillId="3"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0" fillId="2" borderId="24" xfId="0" applyFont="1" applyFill="1" applyBorder="1" applyAlignment="1">
      <alignment horizontal="right" vertical="center"/>
    </xf>
    <xf numFmtId="0" fontId="36" fillId="0" borderId="70" xfId="0" applyFont="1" applyBorder="1" applyAlignment="1">
      <alignment horizontal="center" vertical="center" shrinkToFit="1"/>
    </xf>
    <xf numFmtId="0" fontId="6" fillId="0" borderId="69" xfId="0" applyFont="1" applyBorder="1" applyAlignment="1">
      <alignment horizontal="center" vertical="center" wrapText="1"/>
    </xf>
    <xf numFmtId="0" fontId="6" fillId="0" borderId="56" xfId="0" applyNumberFormat="1" applyFont="1" applyFill="1" applyBorder="1" applyAlignment="1">
      <alignment horizontal="center" vertical="center" shrinkToFit="1"/>
    </xf>
    <xf numFmtId="0" fontId="8" fillId="0" borderId="14" xfId="0" applyFont="1" applyFill="1" applyBorder="1" applyAlignment="1">
      <alignment horizontal="center" vertical="center"/>
    </xf>
    <xf numFmtId="0" fontId="1" fillId="0" borderId="103" xfId="0" applyFont="1" applyBorder="1" applyAlignment="1">
      <alignment horizontal="centerContinuous" vertical="center"/>
    </xf>
    <xf numFmtId="0" fontId="5" fillId="2" borderId="9" xfId="0" applyFont="1" applyFill="1" applyBorder="1" applyAlignment="1">
      <alignment horizontal="right" vertical="center"/>
    </xf>
    <xf numFmtId="0" fontId="62" fillId="2" borderId="59" xfId="0" applyFont="1" applyFill="1" applyBorder="1" applyAlignment="1">
      <alignment horizontal="right" vertical="center"/>
    </xf>
    <xf numFmtId="0" fontId="6" fillId="0" borderId="11" xfId="0" applyFont="1" applyFill="1" applyBorder="1" applyAlignment="1">
      <alignment horizontal="center" vertical="center"/>
    </xf>
    <xf numFmtId="0" fontId="5" fillId="2" borderId="104" xfId="0" applyFont="1" applyFill="1" applyBorder="1" applyAlignment="1">
      <alignment horizontal="right" vertical="center"/>
    </xf>
    <xf numFmtId="1" fontId="6" fillId="0" borderId="31" xfId="0" applyNumberFormat="1" applyFont="1" applyBorder="1" applyAlignment="1">
      <alignment horizontal="center" vertical="center"/>
    </xf>
    <xf numFmtId="0" fontId="10" fillId="11" borderId="1" xfId="0" applyFont="1" applyFill="1" applyBorder="1" applyAlignment="1">
      <alignment vertical="center"/>
    </xf>
    <xf numFmtId="49" fontId="15" fillId="11" borderId="25" xfId="0" applyNumberFormat="1" applyFont="1" applyFill="1" applyBorder="1" applyAlignment="1">
      <alignment horizontal="center" vertical="center"/>
    </xf>
    <xf numFmtId="0" fontId="15" fillId="11" borderId="26" xfId="0" applyNumberFormat="1" applyFont="1" applyFill="1" applyBorder="1" applyAlignment="1">
      <alignment horizontal="center" vertical="center"/>
    </xf>
    <xf numFmtId="0" fontId="6" fillId="11" borderId="27" xfId="0" applyNumberFormat="1" applyFont="1" applyFill="1" applyBorder="1" applyAlignment="1">
      <alignment horizontal="center" vertical="center"/>
    </xf>
    <xf numFmtId="1" fontId="6" fillId="0" borderId="23" xfId="0" applyNumberFormat="1" applyFont="1" applyBorder="1" applyAlignment="1">
      <alignment horizontal="centerContinuous" vertical="center"/>
    </xf>
    <xf numFmtId="0" fontId="63" fillId="0" borderId="33" xfId="0" applyFont="1" applyBorder="1" applyAlignment="1">
      <alignment horizontal="centerContinuous" vertical="center" wrapText="1"/>
    </xf>
    <xf numFmtId="49" fontId="15" fillId="0" borderId="56" xfId="0" applyNumberFormat="1" applyFont="1" applyBorder="1" applyAlignment="1">
      <alignment horizontal="center" shrinkToFit="1"/>
    </xf>
    <xf numFmtId="1" fontId="6" fillId="0" borderId="26" xfId="0" applyNumberFormat="1" applyFont="1" applyFill="1" applyBorder="1" applyAlignment="1">
      <alignment horizontal="center" vertical="center" wrapText="1"/>
    </xf>
    <xf numFmtId="1" fontId="6" fillId="0" borderId="14" xfId="0" applyNumberFormat="1" applyFont="1" applyFill="1" applyBorder="1" applyAlignment="1">
      <alignment horizontal="center" vertical="center" wrapText="1"/>
    </xf>
    <xf numFmtId="1" fontId="6" fillId="0" borderId="105" xfId="0" applyNumberFormat="1" applyFont="1" applyFill="1" applyBorder="1" applyAlignment="1">
      <alignment horizontal="center" vertical="center" wrapText="1"/>
    </xf>
    <xf numFmtId="1" fontId="6" fillId="0" borderId="106"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6" fillId="10" borderId="0" xfId="0" applyNumberFormat="1" applyFont="1" applyFill="1" applyBorder="1" applyAlignment="1">
      <alignment horizontal="center" vertical="center"/>
    </xf>
    <xf numFmtId="49" fontId="6" fillId="7" borderId="0" xfId="0" applyNumberFormat="1" applyFont="1" applyFill="1" applyBorder="1" applyAlignment="1">
      <alignment horizontal="center" vertical="center"/>
    </xf>
    <xf numFmtId="0" fontId="32" fillId="5" borderId="0" xfId="0" applyNumberFormat="1" applyFont="1" applyFill="1" applyBorder="1" applyAlignment="1">
      <alignment horizontal="center" vertical="center"/>
    </xf>
    <xf numFmtId="49" fontId="6" fillId="6" borderId="0" xfId="0" applyNumberFormat="1" applyFont="1" applyFill="1" applyBorder="1" applyAlignment="1">
      <alignment horizontal="center" vertical="center"/>
    </xf>
    <xf numFmtId="49" fontId="6" fillId="11" borderId="0" xfId="0" applyNumberFormat="1" applyFont="1" applyFill="1" applyBorder="1" applyAlignment="1">
      <alignment horizontal="center" vertical="center"/>
    </xf>
    <xf numFmtId="49" fontId="6" fillId="6" borderId="7" xfId="0" applyNumberFormat="1" applyFont="1" applyFill="1" applyBorder="1" applyAlignment="1">
      <alignment horizontal="center" vertical="center"/>
    </xf>
    <xf numFmtId="0" fontId="55" fillId="12" borderId="107" xfId="0" applyNumberFormat="1" applyFont="1" applyFill="1" applyBorder="1" applyAlignment="1">
      <alignment horizontal="center" vertical="center"/>
    </xf>
    <xf numFmtId="0" fontId="55" fillId="12" borderId="25" xfId="0" applyNumberFormat="1" applyFont="1" applyFill="1" applyBorder="1" applyAlignment="1">
      <alignment horizontal="center" vertical="center"/>
    </xf>
    <xf numFmtId="49" fontId="55" fillId="12" borderId="25" xfId="0" applyNumberFormat="1" applyFont="1" applyFill="1" applyBorder="1" applyAlignment="1">
      <alignment horizontal="center" vertical="center"/>
    </xf>
    <xf numFmtId="49" fontId="55" fillId="12" borderId="28" xfId="0" applyNumberFormat="1" applyFont="1" applyFill="1" applyBorder="1" applyAlignment="1">
      <alignment horizontal="center" vertical="center"/>
    </xf>
    <xf numFmtId="0" fontId="1" fillId="0" borderId="93" xfId="0" applyFont="1" applyBorder="1" applyAlignment="1">
      <alignment horizontal="center" vertical="center"/>
    </xf>
    <xf numFmtId="0" fontId="1" fillId="0" borderId="93" xfId="0" applyFont="1" applyFill="1" applyBorder="1" applyAlignment="1">
      <alignment horizontal="center" vertical="center"/>
    </xf>
    <xf numFmtId="164" fontId="1" fillId="0" borderId="44" xfId="0" applyNumberFormat="1"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6" xfId="2" applyNumberFormat="1" applyFont="1" applyBorder="1" applyAlignment="1">
      <alignment horizontal="center" vertical="center" shrinkToFit="1"/>
    </xf>
    <xf numFmtId="0" fontId="1" fillId="0" borderId="108" xfId="0" applyFont="1" applyFill="1" applyBorder="1" applyAlignment="1">
      <alignment horizontal="center" vertical="center"/>
    </xf>
    <xf numFmtId="0" fontId="4" fillId="0" borderId="51"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76" xfId="0" applyFont="1" applyBorder="1" applyAlignment="1">
      <alignment horizontal="center" vertical="center"/>
    </xf>
    <xf numFmtId="0" fontId="4" fillId="0" borderId="48" xfId="0" applyFont="1" applyBorder="1" applyAlignment="1">
      <alignment horizontal="center" vertical="center"/>
    </xf>
    <xf numFmtId="0" fontId="1" fillId="0" borderId="48" xfId="0" applyFont="1" applyBorder="1" applyAlignment="1">
      <alignment horizontal="center" vertical="center"/>
    </xf>
    <xf numFmtId="164" fontId="4" fillId="0" borderId="48" xfId="0" applyNumberFormat="1" applyFont="1" applyBorder="1" applyAlignment="1">
      <alignment horizontal="center" vertical="center"/>
    </xf>
    <xf numFmtId="164" fontId="4" fillId="0" borderId="52" xfId="0" applyNumberFormat="1" applyFont="1" applyFill="1" applyBorder="1" applyAlignment="1">
      <alignment horizontal="centerContinuous" vertical="center"/>
    </xf>
    <xf numFmtId="164" fontId="4" fillId="0" borderId="109" xfId="0" applyNumberFormat="1" applyFont="1" applyFill="1" applyBorder="1" applyAlignment="1">
      <alignment horizontal="centerContinuous" vertical="center"/>
    </xf>
    <xf numFmtId="0" fontId="4" fillId="0" borderId="110" xfId="0" quotePrefix="1" applyFont="1" applyFill="1" applyBorder="1" applyAlignment="1">
      <alignment horizontal="centerContinuous" vertical="center"/>
    </xf>
    <xf numFmtId="164" fontId="4" fillId="0" borderId="49" xfId="0" applyNumberFormat="1" applyFont="1" applyBorder="1" applyAlignment="1">
      <alignment horizontal="centerContinuous" vertical="center"/>
    </xf>
    <xf numFmtId="164" fontId="4" fillId="0" borderId="113" xfId="0" applyNumberFormat="1" applyFont="1" applyBorder="1" applyAlignment="1">
      <alignment horizontal="centerContinuous" vertical="center"/>
    </xf>
    <xf numFmtId="0" fontId="4" fillId="0" borderId="114" xfId="0" applyFont="1" applyBorder="1" applyAlignment="1">
      <alignment horizontal="centerContinuous" vertical="center"/>
    </xf>
    <xf numFmtId="0" fontId="36" fillId="0" borderId="115" xfId="0" applyFont="1" applyFill="1" applyBorder="1" applyAlignment="1">
      <alignment horizontal="center" vertical="center" shrinkToFit="1"/>
    </xf>
    <xf numFmtId="0" fontId="6" fillId="0" borderId="116" xfId="0" applyFont="1" applyFill="1" applyBorder="1" applyAlignment="1">
      <alignment horizontal="center" vertical="center" wrapText="1"/>
    </xf>
    <xf numFmtId="9" fontId="6" fillId="0" borderId="116" xfId="2" applyFont="1" applyFill="1" applyBorder="1" applyAlignment="1">
      <alignment horizontal="center" vertical="center" shrinkToFit="1"/>
    </xf>
    <xf numFmtId="0" fontId="6" fillId="0" borderId="117" xfId="0" applyNumberFormat="1" applyFont="1" applyFill="1" applyBorder="1" applyAlignment="1">
      <alignment horizontal="center" vertical="center" shrinkToFit="1"/>
    </xf>
    <xf numFmtId="0" fontId="6" fillId="0" borderId="117" xfId="2" applyNumberFormat="1" applyFont="1" applyFill="1" applyBorder="1" applyAlignment="1">
      <alignment horizontal="center" vertical="center" shrinkToFit="1"/>
    </xf>
    <xf numFmtId="0" fontId="6" fillId="0" borderId="116" xfId="2" applyNumberFormat="1" applyFont="1" applyFill="1" applyBorder="1" applyAlignment="1">
      <alignment horizontal="center" vertical="center" shrinkToFit="1"/>
    </xf>
    <xf numFmtId="0" fontId="6" fillId="0" borderId="118" xfId="0" applyNumberFormat="1" applyFont="1" applyFill="1" applyBorder="1" applyAlignment="1">
      <alignment horizontal="center" vertical="center" wrapText="1"/>
    </xf>
    <xf numFmtId="9" fontId="6" fillId="0" borderId="69" xfId="2" applyFont="1" applyFill="1" applyBorder="1" applyAlignment="1">
      <alignment horizontal="center" vertical="center" shrinkToFit="1"/>
    </xf>
    <xf numFmtId="0" fontId="6" fillId="0" borderId="14" xfId="0" applyNumberFormat="1" applyFont="1" applyFill="1" applyBorder="1" applyAlignment="1">
      <alignment horizontal="center" vertical="center" shrinkToFit="1"/>
    </xf>
    <xf numFmtId="0" fontId="6" fillId="0" borderId="14" xfId="2" applyNumberFormat="1" applyFont="1" applyFill="1" applyBorder="1" applyAlignment="1">
      <alignment horizontal="center" vertical="center" shrinkToFit="1"/>
    </xf>
    <xf numFmtId="0" fontId="6" fillId="0" borderId="56" xfId="0" applyNumberFormat="1" applyFont="1" applyFill="1" applyBorder="1" applyAlignment="1">
      <alignment horizontal="center" vertical="center" wrapText="1"/>
    </xf>
    <xf numFmtId="0" fontId="1" fillId="0" borderId="88" xfId="0" applyFont="1" applyFill="1" applyBorder="1" applyAlignment="1">
      <alignment horizontal="centerContinuous" vertical="center"/>
    </xf>
    <xf numFmtId="0" fontId="1" fillId="0" borderId="99" xfId="0" quotePrefix="1" applyNumberFormat="1" applyFont="1" applyFill="1" applyBorder="1" applyAlignment="1">
      <alignment horizontal="centerContinuous" vertical="center" wrapText="1"/>
    </xf>
    <xf numFmtId="0" fontId="1" fillId="0" borderId="89" xfId="0" applyFont="1" applyFill="1" applyBorder="1" applyAlignment="1">
      <alignment horizontal="centerContinuous" vertical="center"/>
    </xf>
    <xf numFmtId="49" fontId="1" fillId="0" borderId="100" xfId="2" applyNumberFormat="1" applyFont="1" applyFill="1" applyBorder="1" applyAlignment="1">
      <alignment horizontal="centerContinuous" vertical="center"/>
    </xf>
    <xf numFmtId="0" fontId="42" fillId="13" borderId="75" xfId="0" applyFont="1" applyFill="1" applyBorder="1" applyAlignment="1">
      <alignment horizontal="center" vertical="center" wrapText="1"/>
    </xf>
    <xf numFmtId="0" fontId="42" fillId="13" borderId="48" xfId="0" applyFont="1" applyFill="1" applyBorder="1" applyAlignment="1">
      <alignment horizontal="center" vertical="center" wrapText="1"/>
    </xf>
    <xf numFmtId="0" fontId="3" fillId="0" borderId="98" xfId="0" applyFont="1" applyBorder="1" applyAlignment="1">
      <alignment horizontal="right" vertical="center"/>
    </xf>
    <xf numFmtId="0" fontId="64" fillId="0" borderId="98" xfId="0" applyFont="1" applyBorder="1" applyAlignment="1">
      <alignment horizontal="right" vertical="center"/>
    </xf>
    <xf numFmtId="0" fontId="36" fillId="0" borderId="6" xfId="0" applyFont="1" applyFill="1" applyBorder="1" applyAlignment="1">
      <alignment horizontal="center" vertical="center" shrinkToFit="1"/>
    </xf>
    <xf numFmtId="0" fontId="6" fillId="0" borderId="28" xfId="0" applyFont="1" applyFill="1" applyBorder="1" applyAlignment="1">
      <alignment horizontal="center" vertical="center" wrapText="1"/>
    </xf>
    <xf numFmtId="9" fontId="6" fillId="0" borderId="28" xfId="3" applyFont="1" applyFill="1" applyBorder="1" applyAlignment="1">
      <alignment horizontal="center" vertical="center" shrinkToFit="1"/>
    </xf>
    <xf numFmtId="9" fontId="6" fillId="0" borderId="29" xfId="3" applyFont="1" applyFill="1" applyBorder="1" applyAlignment="1">
      <alignment horizontal="center" vertical="center" shrinkToFit="1"/>
    </xf>
    <xf numFmtId="0" fontId="6" fillId="0" borderId="29" xfId="3" applyNumberFormat="1" applyFont="1" applyFill="1" applyBorder="1" applyAlignment="1">
      <alignment horizontal="center" vertical="center" shrinkToFit="1"/>
    </xf>
    <xf numFmtId="0" fontId="6" fillId="0" borderId="30" xfId="0" applyNumberFormat="1" applyFont="1" applyFill="1" applyBorder="1" applyAlignment="1">
      <alignment horizontal="center" vertical="center" wrapText="1"/>
    </xf>
    <xf numFmtId="164" fontId="20" fillId="4" borderId="33" xfId="0" applyNumberFormat="1" applyFont="1" applyFill="1" applyBorder="1" applyAlignment="1">
      <alignment horizontal="center" vertical="center"/>
    </xf>
    <xf numFmtId="164" fontId="20" fillId="14" borderId="33" xfId="0" applyNumberFormat="1" applyFont="1" applyFill="1" applyBorder="1" applyAlignment="1">
      <alignment horizontal="center" vertical="center"/>
    </xf>
    <xf numFmtId="1" fontId="1" fillId="0" borderId="120" xfId="0" applyNumberFormat="1" applyFont="1" applyBorder="1" applyAlignment="1">
      <alignment horizontal="center" vertical="center" shrinkToFit="1"/>
    </xf>
    <xf numFmtId="1" fontId="1" fillId="0" borderId="60" xfId="0" applyNumberFormat="1" applyFont="1" applyBorder="1" applyAlignment="1">
      <alignment horizontal="center" vertical="center" shrinkToFit="1"/>
    </xf>
    <xf numFmtId="1" fontId="4" fillId="0" borderId="0" xfId="0" applyNumberFormat="1" applyFont="1" applyBorder="1" applyAlignment="1">
      <alignment vertical="center"/>
    </xf>
    <xf numFmtId="1" fontId="20" fillId="14" borderId="33" xfId="0" applyNumberFormat="1" applyFont="1" applyFill="1" applyBorder="1" applyAlignment="1">
      <alignment horizontal="center" vertical="center"/>
    </xf>
    <xf numFmtId="1" fontId="1" fillId="11" borderId="120" xfId="0" applyNumberFormat="1" applyFont="1" applyFill="1" applyBorder="1" applyAlignment="1">
      <alignment horizontal="center" vertical="center" shrinkToFit="1"/>
    </xf>
    <xf numFmtId="1" fontId="1" fillId="0" borderId="121" xfId="0" applyNumberFormat="1" applyFont="1" applyBorder="1" applyAlignment="1">
      <alignment horizontal="center" vertical="center" shrinkToFit="1"/>
    </xf>
    <xf numFmtId="1" fontId="4" fillId="0" borderId="0" xfId="0" applyNumberFormat="1" applyFont="1" applyBorder="1" applyAlignment="1">
      <alignment horizontal="center" vertical="center"/>
    </xf>
    <xf numFmtId="0" fontId="1" fillId="0" borderId="90" xfId="0" applyFont="1" applyFill="1" applyBorder="1" applyAlignment="1">
      <alignment horizontal="center" vertical="center"/>
    </xf>
    <xf numFmtId="0" fontId="65" fillId="15" borderId="90" xfId="0" applyFont="1" applyFill="1" applyBorder="1" applyAlignment="1">
      <alignment horizontal="center" vertical="center"/>
    </xf>
    <xf numFmtId="0" fontId="65" fillId="15" borderId="88" xfId="0" applyFont="1" applyFill="1" applyBorder="1" applyAlignment="1">
      <alignment horizontal="right" vertical="center"/>
    </xf>
    <xf numFmtId="49" fontId="65" fillId="15" borderId="99" xfId="0" applyNumberFormat="1" applyFont="1" applyFill="1" applyBorder="1" applyAlignment="1">
      <alignment horizontal="left" vertical="center"/>
    </xf>
    <xf numFmtId="49" fontId="65" fillId="15" borderId="84" xfId="0" applyNumberFormat="1" applyFont="1" applyFill="1" applyBorder="1" applyAlignment="1">
      <alignment horizontal="center" vertical="center"/>
    </xf>
    <xf numFmtId="0" fontId="65" fillId="15" borderId="84" xfId="0" applyFont="1" applyFill="1" applyBorder="1" applyAlignment="1">
      <alignment horizontal="center" vertical="center"/>
    </xf>
    <xf numFmtId="164" fontId="65" fillId="15" borderId="84" xfId="0" applyNumberFormat="1" applyFont="1" applyFill="1" applyBorder="1" applyAlignment="1">
      <alignment horizontal="center" vertical="center"/>
    </xf>
    <xf numFmtId="164" fontId="65" fillId="15" borderId="88" xfId="0" applyNumberFormat="1" applyFont="1" applyFill="1" applyBorder="1" applyAlignment="1">
      <alignment horizontal="center" vertical="center"/>
    </xf>
    <xf numFmtId="1" fontId="65" fillId="15" borderId="88" xfId="0" applyNumberFormat="1" applyFont="1" applyFill="1" applyBorder="1" applyAlignment="1">
      <alignment horizontal="center" vertical="center"/>
    </xf>
    <xf numFmtId="1" fontId="6" fillId="0" borderId="31" xfId="0" applyNumberFormat="1" applyFont="1" applyFill="1" applyBorder="1" applyAlignment="1">
      <alignment horizontal="center" vertical="center"/>
    </xf>
    <xf numFmtId="1" fontId="5" fillId="0" borderId="31" xfId="0" applyNumberFormat="1" applyFont="1" applyBorder="1" applyAlignment="1">
      <alignment horizontal="center" vertical="center"/>
    </xf>
    <xf numFmtId="49" fontId="4" fillId="0" borderId="0" xfId="0" applyNumberFormat="1" applyFont="1" applyBorder="1" applyAlignment="1">
      <alignment horizontal="center" vertical="center"/>
    </xf>
    <xf numFmtId="1" fontId="1" fillId="0" borderId="0" xfId="0" applyNumberFormat="1" applyFont="1" applyBorder="1" applyAlignment="1">
      <alignment horizontal="center" vertical="center"/>
    </xf>
    <xf numFmtId="1" fontId="42" fillId="12" borderId="75" xfId="0" applyNumberFormat="1" applyFont="1" applyFill="1" applyBorder="1" applyAlignment="1">
      <alignment horizontal="center" vertical="center" wrapText="1"/>
    </xf>
    <xf numFmtId="1" fontId="42" fillId="12" borderId="48" xfId="0" applyNumberFormat="1" applyFont="1" applyFill="1" applyBorder="1" applyAlignment="1">
      <alignment horizontal="center" vertical="center" wrapText="1"/>
    </xf>
    <xf numFmtId="1" fontId="42" fillId="11" borderId="48" xfId="0" applyNumberFormat="1" applyFont="1" applyFill="1" applyBorder="1" applyAlignment="1">
      <alignment horizontal="center" vertical="center" wrapText="1"/>
    </xf>
    <xf numFmtId="1" fontId="42" fillId="11" borderId="50" xfId="0" applyNumberFormat="1" applyFont="1" applyFill="1" applyBorder="1" applyAlignment="1">
      <alignment horizontal="center" vertical="center" wrapText="1"/>
    </xf>
    <xf numFmtId="0" fontId="6" fillId="16" borderId="25" xfId="0" applyNumberFormat="1" applyFont="1" applyFill="1" applyBorder="1" applyAlignment="1">
      <alignment horizontal="center" vertical="center"/>
    </xf>
    <xf numFmtId="49" fontId="27" fillId="16" borderId="25" xfId="0" applyNumberFormat="1" applyFont="1" applyFill="1" applyBorder="1" applyAlignment="1">
      <alignment horizontal="center" vertical="center"/>
    </xf>
    <xf numFmtId="0" fontId="27" fillId="16" borderId="26" xfId="0" applyNumberFormat="1" applyFont="1" applyFill="1" applyBorder="1" applyAlignment="1">
      <alignment horizontal="center" vertical="center"/>
    </xf>
    <xf numFmtId="49" fontId="6" fillId="16" borderId="26" xfId="0" applyNumberFormat="1" applyFont="1" applyFill="1" applyBorder="1" applyAlignment="1">
      <alignment horizontal="center" vertical="center"/>
    </xf>
    <xf numFmtId="0" fontId="6" fillId="16" borderId="27" xfId="0"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1" fillId="0" borderId="45" xfId="0" quotePrefix="1" applyFont="1" applyFill="1" applyBorder="1" applyAlignment="1">
      <alignment horizontal="left" vertical="center"/>
    </xf>
    <xf numFmtId="0" fontId="6" fillId="15" borderId="3" xfId="0" quotePrefix="1" applyFont="1" applyFill="1" applyBorder="1" applyAlignment="1">
      <alignment horizontal="center" vertical="center"/>
    </xf>
    <xf numFmtId="0" fontId="6" fillId="15" borderId="23" xfId="0" quotePrefix="1" applyFont="1" applyFill="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5" xfId="6" applyFont="1" applyBorder="1" applyAlignment="1">
      <alignment horizontal="center" vertical="center" shrinkToFit="1"/>
    </xf>
    <xf numFmtId="9" fontId="6" fillId="0" borderId="26" xfId="2" applyFont="1" applyBorder="1" applyAlignment="1">
      <alignment horizontal="center" vertical="center" shrinkToFit="1"/>
    </xf>
    <xf numFmtId="0" fontId="6" fillId="0" borderId="27" xfId="6" applyNumberFormat="1" applyFont="1" applyBorder="1" applyAlignment="1">
      <alignment horizontal="center" vertical="center" wrapText="1"/>
    </xf>
    <xf numFmtId="0" fontId="6" fillId="0" borderId="121" xfId="0" applyFont="1" applyFill="1" applyBorder="1" applyAlignment="1">
      <alignment horizontal="centerContinuous" vertical="center"/>
    </xf>
    <xf numFmtId="0" fontId="4" fillId="0" borderId="0" xfId="0" applyFont="1" applyBorder="1" applyAlignment="1">
      <alignment horizontal="center" vertical="center" wrapText="1"/>
    </xf>
    <xf numFmtId="0" fontId="1" fillId="0" borderId="71" xfId="0" applyFont="1" applyFill="1" applyBorder="1" applyAlignment="1">
      <alignment horizontal="center" vertical="center" wrapText="1"/>
    </xf>
    <xf numFmtId="0" fontId="1" fillId="0" borderId="72" xfId="0" applyFont="1" applyFill="1" applyBorder="1" applyAlignment="1">
      <alignment horizontal="center" vertical="center" wrapText="1"/>
    </xf>
    <xf numFmtId="0" fontId="48" fillId="0" borderId="34" xfId="0" applyFont="1" applyFill="1" applyBorder="1" applyAlignment="1">
      <alignment horizontal="center" vertical="center" shrinkToFit="1"/>
    </xf>
    <xf numFmtId="0" fontId="49" fillId="0" borderId="34" xfId="0" applyFont="1" applyFill="1" applyBorder="1" applyAlignment="1">
      <alignment horizontal="center" vertical="center" shrinkToFit="1"/>
    </xf>
    <xf numFmtId="0" fontId="10" fillId="10" borderId="1" xfId="0" applyFont="1" applyFill="1" applyBorder="1" applyAlignment="1">
      <alignment vertical="center"/>
    </xf>
    <xf numFmtId="0" fontId="6" fillId="10" borderId="25" xfId="0" applyNumberFormat="1" applyFont="1" applyFill="1" applyBorder="1" applyAlignment="1">
      <alignment horizontal="center" vertical="center"/>
    </xf>
    <xf numFmtId="49" fontId="15" fillId="10" borderId="25" xfId="0" applyNumberFormat="1" applyFont="1" applyFill="1" applyBorder="1" applyAlignment="1">
      <alignment horizontal="center" vertical="center"/>
    </xf>
    <xf numFmtId="0" fontId="15" fillId="10" borderId="26" xfId="0" applyNumberFormat="1" applyFont="1" applyFill="1" applyBorder="1" applyAlignment="1">
      <alignment horizontal="center" vertical="center"/>
    </xf>
    <xf numFmtId="0" fontId="6" fillId="10" borderId="27"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0" fontId="20" fillId="14" borderId="123" xfId="0" applyFont="1" applyFill="1" applyBorder="1" applyAlignment="1">
      <alignment horizontal="center" vertical="center"/>
    </xf>
    <xf numFmtId="0" fontId="1" fillId="0" borderId="124" xfId="0" applyFont="1" applyFill="1" applyBorder="1" applyAlignment="1">
      <alignment horizontal="centerContinuous" vertical="center" shrinkToFit="1"/>
    </xf>
    <xf numFmtId="0" fontId="20" fillId="0" borderId="109" xfId="0" applyFont="1" applyFill="1" applyBorder="1" applyAlignment="1">
      <alignment horizontal="centerContinuous" vertical="center"/>
    </xf>
    <xf numFmtId="0" fontId="20" fillId="0" borderId="125" xfId="0" applyFont="1" applyFill="1" applyBorder="1" applyAlignment="1">
      <alignment horizontal="centerContinuous" vertical="center"/>
    </xf>
    <xf numFmtId="0" fontId="1" fillId="0" borderId="52" xfId="0" applyFont="1" applyFill="1" applyBorder="1" applyAlignment="1">
      <alignment horizontal="center" vertical="center"/>
    </xf>
    <xf numFmtId="0" fontId="1" fillId="0" borderId="110" xfId="0" applyFont="1" applyFill="1" applyBorder="1" applyAlignment="1">
      <alignment horizontal="centerContinuous" vertical="center"/>
    </xf>
    <xf numFmtId="1" fontId="1" fillId="0" borderId="120" xfId="0" applyNumberFormat="1" applyFont="1" applyFill="1" applyBorder="1" applyAlignment="1">
      <alignment horizontal="center" vertical="center"/>
    </xf>
    <xf numFmtId="0" fontId="1" fillId="0" borderId="39" xfId="0" applyFont="1" applyFill="1" applyBorder="1" applyAlignment="1">
      <alignment horizontal="centerContinuous" vertical="center" shrinkToFit="1"/>
    </xf>
    <xf numFmtId="0" fontId="20" fillId="0" borderId="111" xfId="0" applyFont="1" applyFill="1" applyBorder="1" applyAlignment="1">
      <alignment horizontal="centerContinuous" vertical="center"/>
    </xf>
    <xf numFmtId="0" fontId="20" fillId="0" borderId="74" xfId="0" applyFont="1" applyFill="1" applyBorder="1" applyAlignment="1">
      <alignment horizontal="centerContinuous" vertical="center"/>
    </xf>
    <xf numFmtId="0" fontId="1" fillId="0" borderId="41" xfId="0" applyFont="1" applyFill="1" applyBorder="1" applyAlignment="1">
      <alignment horizontal="center" vertical="center"/>
    </xf>
    <xf numFmtId="0" fontId="1" fillId="0" borderId="112" xfId="0" applyFont="1" applyFill="1" applyBorder="1" applyAlignment="1">
      <alignment horizontal="centerContinuous" vertical="center"/>
    </xf>
    <xf numFmtId="1" fontId="1" fillId="0" borderId="122" xfId="0" applyNumberFormat="1" applyFont="1" applyBorder="1" applyAlignment="1">
      <alignment horizontal="center" vertical="center"/>
    </xf>
    <xf numFmtId="0" fontId="1" fillId="0" borderId="47" xfId="0" applyFont="1" applyFill="1" applyBorder="1" applyAlignment="1">
      <alignment horizontal="centerContinuous" vertical="center" shrinkToFit="1"/>
    </xf>
    <xf numFmtId="0" fontId="1" fillId="0" borderId="113" xfId="0" applyFont="1" applyFill="1" applyBorder="1" applyAlignment="1">
      <alignment horizontal="centerContinuous" vertical="center"/>
    </xf>
    <xf numFmtId="0" fontId="1" fillId="0" borderId="75" xfId="0" applyFont="1" applyFill="1" applyBorder="1" applyAlignment="1">
      <alignment horizontal="centerContinuous" vertical="center"/>
    </xf>
    <xf numFmtId="49" fontId="1" fillId="0" borderId="49" xfId="0" applyNumberFormat="1" applyFont="1" applyFill="1" applyBorder="1" applyAlignment="1">
      <alignment horizontal="center" vertical="center"/>
    </xf>
    <xf numFmtId="49" fontId="1" fillId="0" borderId="48" xfId="0" applyNumberFormat="1" applyFont="1" applyFill="1" applyBorder="1" applyAlignment="1">
      <alignment horizontal="center" vertical="center"/>
    </xf>
    <xf numFmtId="0" fontId="1" fillId="0" borderId="114" xfId="0" applyFont="1" applyFill="1" applyBorder="1" applyAlignment="1">
      <alignment horizontal="centerContinuous" vertical="center"/>
    </xf>
    <xf numFmtId="1" fontId="1" fillId="0" borderId="60" xfId="0" applyNumberFormat="1" applyFont="1" applyBorder="1" applyAlignment="1">
      <alignment horizontal="center" vertical="center"/>
    </xf>
    <xf numFmtId="1" fontId="1" fillId="0" borderId="34" xfId="0" applyNumberFormat="1" applyFont="1" applyBorder="1" applyAlignment="1">
      <alignment horizontal="center" vertical="center" shrinkToFit="1"/>
    </xf>
    <xf numFmtId="1" fontId="1" fillId="0" borderId="122" xfId="0" applyNumberFormat="1" applyFont="1" applyBorder="1" applyAlignment="1">
      <alignment horizontal="center" vertical="center" shrinkToFit="1"/>
    </xf>
    <xf numFmtId="0" fontId="1" fillId="0" borderId="0" xfId="0" applyFont="1" applyBorder="1" applyAlignment="1">
      <alignment horizontal="center" vertical="center"/>
    </xf>
    <xf numFmtId="0" fontId="43" fillId="0" borderId="33" xfId="0" applyFont="1" applyBorder="1" applyAlignment="1">
      <alignment horizontal="centerContinuous" vertical="center" wrapText="1"/>
    </xf>
    <xf numFmtId="1" fontId="6" fillId="0" borderId="11" xfId="0" applyNumberFormat="1" applyFont="1" applyFill="1" applyBorder="1" applyAlignment="1">
      <alignment horizontal="center" vertical="center"/>
    </xf>
    <xf numFmtId="0" fontId="6" fillId="0" borderId="121" xfId="0" quotePrefix="1" applyFont="1" applyFill="1" applyBorder="1" applyAlignment="1">
      <alignment horizontal="centerContinuous" vertical="center"/>
    </xf>
    <xf numFmtId="0" fontId="6" fillId="0" borderId="60" xfId="0" quotePrefix="1" applyFont="1" applyFill="1" applyBorder="1" applyAlignment="1">
      <alignment horizontal="centerContinuous" vertical="center"/>
    </xf>
    <xf numFmtId="0" fontId="66" fillId="0" borderId="33" xfId="0" applyFont="1" applyBorder="1" applyAlignment="1">
      <alignment horizontal="centerContinuous" vertical="center" wrapText="1"/>
    </xf>
    <xf numFmtId="0" fontId="6" fillId="0" borderId="27" xfId="0" applyNumberFormat="1" applyFont="1" applyFill="1" applyBorder="1" applyAlignment="1">
      <alignment horizontal="center" vertical="center" shrinkToFit="1"/>
    </xf>
    <xf numFmtId="0" fontId="6" fillId="0" borderId="29" xfId="0" applyFont="1" applyFill="1" applyBorder="1" applyAlignment="1">
      <alignment horizontal="center" vertical="center" wrapText="1"/>
    </xf>
    <xf numFmtId="0" fontId="49" fillId="0" borderId="60" xfId="0" quotePrefix="1" applyFont="1" applyFill="1" applyBorder="1" applyAlignment="1">
      <alignment horizontal="centerContinuous" vertical="center" shrinkToFit="1"/>
    </xf>
    <xf numFmtId="1" fontId="6" fillId="17" borderId="55" xfId="0" applyNumberFormat="1" applyFont="1" applyFill="1" applyBorder="1" applyAlignment="1">
      <alignment horizontal="centerContinuous" vertical="center"/>
    </xf>
    <xf numFmtId="0" fontId="1" fillId="17" borderId="119" xfId="0" applyFont="1" applyFill="1" applyBorder="1" applyAlignment="1">
      <alignment horizontal="centerContinuous" vertical="center"/>
    </xf>
    <xf numFmtId="9" fontId="1" fillId="0" borderId="51" xfId="0" applyNumberFormat="1" applyFont="1" applyFill="1" applyBorder="1" applyAlignment="1">
      <alignment horizontal="center" vertical="center"/>
    </xf>
    <xf numFmtId="164" fontId="1" fillId="0" borderId="51" xfId="0" applyNumberFormat="1" applyFont="1" applyFill="1" applyBorder="1" applyAlignment="1">
      <alignment horizontal="center" vertical="center"/>
    </xf>
    <xf numFmtId="1" fontId="65" fillId="15" borderId="89" xfId="0" applyNumberFormat="1" applyFont="1" applyFill="1" applyBorder="1" applyAlignment="1">
      <alignment horizontal="center" vertical="center"/>
    </xf>
    <xf numFmtId="0" fontId="65" fillId="15" borderId="94" xfId="0" quotePrefix="1" applyFont="1" applyFill="1" applyBorder="1" applyAlignment="1">
      <alignment horizontal="center" vertical="center"/>
    </xf>
    <xf numFmtId="0" fontId="65" fillId="15" borderId="92" xfId="0" applyFont="1" applyFill="1" applyBorder="1" applyAlignment="1">
      <alignment horizontal="center" vertical="center"/>
    </xf>
    <xf numFmtId="0" fontId="65" fillId="15" borderId="89" xfId="0" applyFont="1" applyFill="1" applyBorder="1" applyAlignment="1">
      <alignment horizontal="right" vertical="center"/>
    </xf>
    <xf numFmtId="49" fontId="65" fillId="15" borderId="100" xfId="0" applyNumberFormat="1" applyFont="1" applyFill="1" applyBorder="1" applyAlignment="1">
      <alignment horizontal="left" vertical="center"/>
    </xf>
    <xf numFmtId="1" fontId="65" fillId="15" borderId="93" xfId="0" applyNumberFormat="1" applyFont="1" applyFill="1" applyBorder="1" applyAlignment="1">
      <alignment horizontal="center" vertical="center"/>
    </xf>
    <xf numFmtId="0" fontId="65" fillId="15" borderId="93" xfId="0" applyFont="1" applyFill="1" applyBorder="1" applyAlignment="1">
      <alignment horizontal="center" vertical="center"/>
    </xf>
    <xf numFmtId="49" fontId="65" fillId="15" borderId="93" xfId="0" applyNumberFormat="1" applyFont="1" applyFill="1" applyBorder="1" applyAlignment="1">
      <alignment horizontal="center" vertical="center"/>
    </xf>
    <xf numFmtId="164" fontId="65" fillId="15" borderId="93" xfId="0" applyNumberFormat="1" applyFont="1" applyFill="1" applyBorder="1" applyAlignment="1">
      <alignment horizontal="center" vertical="center"/>
    </xf>
  </cellXfs>
  <cellStyles count="7">
    <cellStyle name="Excel Built-in Normal" xfId="5" xr:uid="{00000000-0005-0000-0000-000000000000}"/>
    <cellStyle name="Hyperlink" xfId="1" builtinId="8"/>
    <cellStyle name="Normal" xfId="0" builtinId="0"/>
    <cellStyle name="Normal 2" xfId="4" xr:uid="{00000000-0005-0000-0000-000003000000}"/>
    <cellStyle name="Normal 2 2" xfId="6" xr:uid="{00000000-0005-0000-0000-000004000000}"/>
    <cellStyle name="Percent" xfId="2" builtinId="5"/>
    <cellStyle name="Percent 2" xfId="3" xr:uid="{00000000-0005-0000-0000-000006000000}"/>
  </cellStyles>
  <dxfs count="18">
    <dxf>
      <font>
        <b val="0"/>
        <i/>
        <color theme="1"/>
      </font>
      <fill>
        <patternFill>
          <bgColor theme="0" tint="-0.14996795556505021"/>
        </patternFill>
      </fill>
    </dxf>
    <dxf>
      <font>
        <b/>
        <i val="0"/>
        <color theme="1"/>
      </font>
      <fill>
        <patternFill>
          <bgColor rgb="FF66FF33"/>
        </patternFill>
      </fill>
    </dxf>
    <dxf>
      <font>
        <b val="0"/>
        <i/>
        <color theme="1"/>
      </font>
      <fill>
        <patternFill>
          <bgColor theme="0" tint="-0.14996795556505021"/>
        </patternFill>
      </fill>
    </dxf>
    <dxf>
      <font>
        <b/>
        <i val="0"/>
        <color theme="1"/>
      </font>
      <fill>
        <patternFill>
          <bgColor rgb="FF66FF33"/>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theme="1"/>
      </font>
      <fill>
        <patternFill>
          <bgColor theme="0" tint="-0.14996795556505021"/>
        </patternFill>
      </fill>
    </dxf>
    <dxf>
      <font>
        <b/>
        <i val="0"/>
        <color theme="1"/>
      </font>
      <fill>
        <patternFill>
          <bgColor rgb="FF66FF33"/>
        </patternFill>
      </fill>
    </dxf>
    <dxf>
      <font>
        <b val="0"/>
        <i/>
        <color theme="1"/>
      </font>
      <fill>
        <patternFill>
          <bgColor theme="0" tint="-0.14996795556505021"/>
        </patternFill>
      </fill>
    </dxf>
    <dxf>
      <font>
        <b/>
        <i val="0"/>
        <color theme="1"/>
      </font>
      <fill>
        <patternFill>
          <bgColor rgb="FF66FF33"/>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9966FF"/>
      <color rgb="FF0000FF"/>
      <color rgb="FF00FFFF"/>
      <color rgb="FF66FF33"/>
      <color rgb="FFCCFFCC"/>
      <color rgb="FF006600"/>
      <color rgb="FF00FF00"/>
      <color rgb="FFFF9900"/>
      <color rgb="FF3333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57150</xdr:colOff>
      <xdr:row>13</xdr:row>
      <xdr:rowOff>66674</xdr:rowOff>
    </xdr:from>
    <xdr:to>
      <xdr:col>6</xdr:col>
      <xdr:colOff>1552575</xdr:colOff>
      <xdr:row>19</xdr:row>
      <xdr:rowOff>28574</xdr:rowOff>
    </xdr:to>
    <xdr:sp macro="" textlink="">
      <xdr:nvSpPr>
        <xdr:cNvPr id="1081" name="Text Box 57">
          <a:extLst>
            <a:ext uri="{FF2B5EF4-FFF2-40B4-BE49-F238E27FC236}">
              <a16:creationId xmlns:a16="http://schemas.microsoft.com/office/drawing/2014/main" id="{00000000-0008-0000-0000-000039040000}"/>
            </a:ext>
          </a:extLst>
        </xdr:cNvPr>
        <xdr:cNvSpPr txBox="1">
          <a:spLocks noChangeArrowheads="1"/>
        </xdr:cNvSpPr>
      </xdr:nvSpPr>
      <xdr:spPr bwMode="auto">
        <a:xfrm>
          <a:off x="57150" y="3009899"/>
          <a:ext cx="7696200" cy="1171575"/>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FF0000"/>
            </a:solidFill>
            <a:latin typeface="Times New Roman"/>
            <a:cs typeface="Times New Roman"/>
          </a:endParaRPr>
        </a:p>
      </xdr:txBody>
    </xdr:sp>
    <xdr:clientData/>
  </xdr:twoCellAnchor>
  <xdr:twoCellAnchor editAs="oneCell">
    <xdr:from>
      <xdr:col>5</xdr:col>
      <xdr:colOff>41275</xdr:colOff>
      <xdr:row>1</xdr:row>
      <xdr:rowOff>57149</xdr:rowOff>
    </xdr:from>
    <xdr:to>
      <xdr:col>6</xdr:col>
      <xdr:colOff>1539875</xdr:colOff>
      <xdr:row>12</xdr:row>
      <xdr:rowOff>171450</xdr:rowOff>
    </xdr:to>
    <xdr:pic>
      <xdr:nvPicPr>
        <xdr:cNvPr id="3" name="Picture 2" descr="C:\A\Jue\Arena\ragnaroek.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9950" y="428624"/>
          <a:ext cx="3060700" cy="2466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6396" name="Rectangle 1">
          <a:extLst>
            <a:ext uri="{FF2B5EF4-FFF2-40B4-BE49-F238E27FC236}">
              <a16:creationId xmlns:a16="http://schemas.microsoft.com/office/drawing/2014/main" id="{00000000-0008-0000-0300-00000C400000}"/>
            </a:ext>
          </a:extLst>
        </xdr:cNvPr>
        <xdr:cNvSpPr>
          <a:spLocks noChangeArrowheads="1"/>
        </xdr:cNvSpPr>
      </xdr:nvSpPr>
      <xdr:spPr bwMode="auto">
        <a:xfrm>
          <a:off x="4867275" y="0"/>
          <a:ext cx="78105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167850</xdr:colOff>
      <xdr:row>8</xdr:row>
      <xdr:rowOff>7620</xdr:rowOff>
    </xdr:from>
    <xdr:to>
      <xdr:col>10</xdr:col>
      <xdr:colOff>168988</xdr:colOff>
      <xdr:row>25</xdr:row>
      <xdr:rowOff>8089</xdr:rowOff>
    </xdr:to>
    <xdr:pic>
      <xdr:nvPicPr>
        <xdr:cNvPr id="3" name="Picture 2" descr="C:\A\Jue\Arena\ragnaroek 2.jp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850" y="2026920"/>
          <a:ext cx="4016878" cy="38561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171450</xdr:colOff>
      <xdr:row>1</xdr:row>
      <xdr:rowOff>123825</xdr:rowOff>
    </xdr:from>
    <xdr:to>
      <xdr:col>3</xdr:col>
      <xdr:colOff>371475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e_hawkstone@yahoo.de?subject=D&amp;D%20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showGridLines="0" tabSelected="1" zoomScaleNormal="100" workbookViewId="0"/>
  </sheetViews>
  <sheetFormatPr defaultColWidth="13" defaultRowHeight="15.6"/>
  <cols>
    <col min="1" max="1" width="19.09765625" style="70" bestFit="1" customWidth="1"/>
    <col min="2" max="2" width="9.296875" style="244" customWidth="1"/>
    <col min="3" max="3" width="4.796875" style="244" customWidth="1"/>
    <col min="4" max="4" width="13.69921875" style="70" bestFit="1" customWidth="1"/>
    <col min="5" max="5" width="11.19921875" style="244" bestFit="1" customWidth="1"/>
    <col min="6" max="6" width="20.5" style="70" customWidth="1"/>
    <col min="7" max="7" width="20.5" style="244" customWidth="1"/>
    <col min="8" max="16384" width="13" style="37"/>
  </cols>
  <sheetData>
    <row r="1" spans="1:7" ht="29.4" thickTop="1" thickBot="1">
      <c r="A1" s="247" t="s">
        <v>177</v>
      </c>
      <c r="B1" s="248" t="s">
        <v>265</v>
      </c>
      <c r="C1" s="249"/>
      <c r="D1" s="250"/>
      <c r="E1" s="251"/>
      <c r="F1" s="250"/>
      <c r="G1" s="252" t="s">
        <v>243</v>
      </c>
    </row>
    <row r="2" spans="1:7" ht="17.399999999999999" thickTop="1">
      <c r="A2" s="253" t="s">
        <v>0</v>
      </c>
      <c r="B2" s="254" t="s">
        <v>264</v>
      </c>
      <c r="C2" s="254"/>
      <c r="D2" s="255" t="s">
        <v>223</v>
      </c>
      <c r="E2" s="256" t="s">
        <v>263</v>
      </c>
      <c r="F2" s="255"/>
      <c r="G2" s="257"/>
    </row>
    <row r="3" spans="1:7" ht="16.8">
      <c r="A3" s="253" t="s">
        <v>62</v>
      </c>
      <c r="B3" s="254" t="s">
        <v>169</v>
      </c>
      <c r="C3" s="254"/>
      <c r="D3" s="255" t="s">
        <v>63</v>
      </c>
      <c r="E3" s="256">
        <v>6</v>
      </c>
      <c r="F3" s="255"/>
      <c r="G3" s="257"/>
    </row>
    <row r="4" spans="1:7" ht="16.8">
      <c r="A4" s="253" t="s">
        <v>62</v>
      </c>
      <c r="B4" s="254" t="s">
        <v>177</v>
      </c>
      <c r="C4" s="254"/>
      <c r="D4" s="255" t="s">
        <v>63</v>
      </c>
      <c r="E4" s="256">
        <v>4</v>
      </c>
      <c r="F4" s="255"/>
      <c r="G4" s="257"/>
    </row>
    <row r="5" spans="1:7" ht="17.399999999999999" thickBot="1">
      <c r="A5" s="253" t="s">
        <v>64</v>
      </c>
      <c r="B5" s="254" t="s">
        <v>247</v>
      </c>
      <c r="C5" s="254"/>
      <c r="D5" s="255" t="s">
        <v>1</v>
      </c>
      <c r="E5" s="256" t="s">
        <v>222</v>
      </c>
      <c r="F5" s="255"/>
      <c r="G5" s="257"/>
    </row>
    <row r="6" spans="1:7" ht="17.399999999999999" thickTop="1">
      <c r="A6" s="258" t="s">
        <v>93</v>
      </c>
      <c r="B6" s="437">
        <f>3+2+1</f>
        <v>6</v>
      </c>
      <c r="C6" s="438"/>
      <c r="D6" s="286" t="s">
        <v>146</v>
      </c>
      <c r="E6" s="259" t="s">
        <v>132</v>
      </c>
      <c r="F6" s="255"/>
      <c r="G6" s="257"/>
    </row>
    <row r="7" spans="1:7" ht="17.399999999999999" thickBot="1">
      <c r="A7" s="283" t="s">
        <v>119</v>
      </c>
      <c r="B7" s="292">
        <f>C9+4</f>
        <v>7</v>
      </c>
      <c r="C7" s="282"/>
      <c r="D7" s="284" t="s">
        <v>145</v>
      </c>
      <c r="E7" s="285" t="s">
        <v>132</v>
      </c>
      <c r="F7" s="260"/>
      <c r="G7" s="257"/>
    </row>
    <row r="8" spans="1:7" ht="17.399999999999999" thickTop="1">
      <c r="A8" s="261" t="s">
        <v>2</v>
      </c>
      <c r="B8" s="281">
        <v>9</v>
      </c>
      <c r="C8" s="262">
        <f t="shared" ref="C8:C13" si="0">IF(B8&gt;9.9,CONCATENATE("+",ROUNDDOWN((B8-10)/2,0)),ROUNDUP((B8-10)/2,0))</f>
        <v>-1</v>
      </c>
      <c r="D8" s="263" t="s">
        <v>73</v>
      </c>
      <c r="E8" s="294" t="s">
        <v>154</v>
      </c>
      <c r="F8" s="260"/>
      <c r="G8" s="257"/>
    </row>
    <row r="9" spans="1:7" ht="16.8">
      <c r="A9" s="264" t="s">
        <v>3</v>
      </c>
      <c r="B9" s="387">
        <f>14+2</f>
        <v>16</v>
      </c>
      <c r="C9" s="265" t="str">
        <f t="shared" si="0"/>
        <v>+3</v>
      </c>
      <c r="D9" s="266" t="s">
        <v>74</v>
      </c>
      <c r="E9" s="267">
        <f>SUM(Martial!G3:G16)+SUM(Equipment!C3:C21)</f>
        <v>16</v>
      </c>
      <c r="F9" s="260"/>
      <c r="G9" s="257"/>
    </row>
    <row r="10" spans="1:7" ht="16.8">
      <c r="A10" s="268" t="s">
        <v>11</v>
      </c>
      <c r="B10" s="269">
        <v>11</v>
      </c>
      <c r="C10" s="270" t="str">
        <f t="shared" si="0"/>
        <v>+0</v>
      </c>
      <c r="D10" s="266" t="s">
        <v>13</v>
      </c>
      <c r="E10" s="373">
        <f>ROUNDUP(((E3*4)*0.75)+((E4*4)*0.75)+((E3+E4)*C10),0)</f>
        <v>30</v>
      </c>
      <c r="F10" s="260"/>
      <c r="G10" s="257"/>
    </row>
    <row r="11" spans="1:7" ht="16.8">
      <c r="A11" s="271" t="s">
        <v>12</v>
      </c>
      <c r="B11" s="269">
        <v>13</v>
      </c>
      <c r="C11" s="265" t="str">
        <f t="shared" si="0"/>
        <v>+1</v>
      </c>
      <c r="D11" s="272" t="s">
        <v>90</v>
      </c>
      <c r="E11" s="372">
        <f>10+C9-1</f>
        <v>12</v>
      </c>
      <c r="F11" s="253"/>
      <c r="G11" s="257"/>
    </row>
    <row r="12" spans="1:7" ht="16.8">
      <c r="A12" s="273" t="s">
        <v>14</v>
      </c>
      <c r="B12" s="274">
        <v>11</v>
      </c>
      <c r="C12" s="265" t="str">
        <f t="shared" si="0"/>
        <v>+0</v>
      </c>
      <c r="D12" s="272" t="s">
        <v>135</v>
      </c>
      <c r="E12" s="287">
        <f>E13-C9</f>
        <v>13</v>
      </c>
      <c r="F12" s="260"/>
      <c r="G12" s="257"/>
    </row>
    <row r="13" spans="1:7" ht="17.399999999999999" thickBot="1">
      <c r="A13" s="275" t="s">
        <v>10</v>
      </c>
      <c r="B13" s="388">
        <f>18+2+2+2</f>
        <v>24</v>
      </c>
      <c r="C13" s="276" t="str">
        <f t="shared" si="0"/>
        <v>+7</v>
      </c>
      <c r="D13" s="277" t="s">
        <v>61</v>
      </c>
      <c r="E13" s="430">
        <f>E11+SUM(Martial!B11:B12)-1</f>
        <v>16</v>
      </c>
      <c r="F13" s="389"/>
      <c r="G13" s="390"/>
    </row>
    <row r="14" spans="1:7" ht="16.2" thickTop="1"/>
  </sheetData>
  <phoneticPr fontId="0" type="noConversion"/>
  <conditionalFormatting sqref="E9">
    <cfRule type="cellIs" dxfId="17" priority="4" stopIfTrue="1" operator="greaterThan">
      <formula>66</formula>
    </cfRule>
    <cfRule type="cellIs" dxfId="16" priority="5" stopIfTrue="1" operator="between">
      <formula>33</formula>
      <formula>66</formula>
    </cfRule>
  </conditionalFormatting>
  <hyperlinks>
    <hyperlink ref="G1" r:id="rId1" display="Played by Joe Hawkstone"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2"/>
  <sheetViews>
    <sheetView showGridLines="0" zoomScaleNormal="100" workbookViewId="0"/>
  </sheetViews>
  <sheetFormatPr defaultColWidth="13" defaultRowHeight="15.6"/>
  <cols>
    <col min="1" max="1" width="26.8984375" style="70" bestFit="1" customWidth="1"/>
    <col min="2" max="2" width="5.8984375" style="70" bestFit="1" customWidth="1"/>
    <col min="3" max="3" width="7.59765625" style="244" hidden="1" customWidth="1"/>
    <col min="4" max="4" width="5.8984375" style="244" hidden="1" customWidth="1"/>
    <col min="5" max="5" width="9.8984375" style="244" bestFit="1" customWidth="1"/>
    <col min="6" max="6" width="7" style="244" customWidth="1"/>
    <col min="7" max="7" width="6" style="245" bestFit="1" customWidth="1"/>
    <col min="8" max="8" width="5.19921875" style="245" bestFit="1" customWidth="1"/>
    <col min="9" max="9" width="6.8984375" style="245" bestFit="1" customWidth="1"/>
    <col min="10" max="10" width="31.3984375" style="70" customWidth="1"/>
    <col min="11" max="16384" width="13" style="37"/>
  </cols>
  <sheetData>
    <row r="1" spans="1:10" ht="23.4" thickBot="1">
      <c r="A1" s="152" t="s">
        <v>130</v>
      </c>
      <c r="B1" s="153"/>
      <c r="C1" s="153"/>
      <c r="D1" s="153"/>
      <c r="E1" s="153"/>
      <c r="F1" s="153"/>
      <c r="G1" s="154"/>
      <c r="H1" s="154"/>
      <c r="I1" s="154"/>
      <c r="J1" s="153"/>
    </row>
    <row r="2" spans="1:10" s="15" customFormat="1" ht="34.200000000000003" thickBot="1">
      <c r="A2" s="9" t="s">
        <v>129</v>
      </c>
      <c r="B2" s="10" t="s">
        <v>27</v>
      </c>
      <c r="C2" s="10" t="s">
        <v>34</v>
      </c>
      <c r="D2" s="10" t="s">
        <v>26</v>
      </c>
      <c r="E2" s="11" t="s">
        <v>59</v>
      </c>
      <c r="F2" s="11" t="s">
        <v>35</v>
      </c>
      <c r="G2" s="12" t="s">
        <v>65</v>
      </c>
      <c r="H2" s="13" t="s">
        <v>128</v>
      </c>
      <c r="I2" s="12" t="s">
        <v>83</v>
      </c>
      <c r="J2" s="14" t="s">
        <v>133</v>
      </c>
    </row>
    <row r="3" spans="1:10" s="15" customFormat="1" ht="16.8">
      <c r="A3" s="155" t="s">
        <v>68</v>
      </c>
      <c r="B3" s="156">
        <f>2+1</f>
        <v>3</v>
      </c>
      <c r="C3" s="156" t="s">
        <v>29</v>
      </c>
      <c r="D3" s="156" t="str">
        <f>IF(C3="Str",'Personal File'!$C$8,IF(C3="Dex",'Personal File'!$C$9,IF(C3="Con",'Personal File'!$C$10,IF(C3="Int",'Personal File'!$C$11,IF(C3="Wis",'Personal File'!$C$12,IF(C3="Cha",'Personal File'!$C$13))))))</f>
        <v>+0</v>
      </c>
      <c r="E3" s="157" t="str">
        <f>CONCATENATE(C3," (",D3,")")</f>
        <v>Con (+0)</v>
      </c>
      <c r="F3" s="24">
        <v>0</v>
      </c>
      <c r="G3" s="295">
        <f t="shared" ref="G3:G41" si="0">B3+D3+F3</f>
        <v>3</v>
      </c>
      <c r="H3" s="306">
        <f ca="1">RANDBETWEEN(1,20)</f>
        <v>8</v>
      </c>
      <c r="I3" s="297">
        <f t="shared" ref="I3:I41" ca="1" si="1">SUM(G3:H3)</f>
        <v>11</v>
      </c>
      <c r="J3" s="158"/>
    </row>
    <row r="4" spans="1:10" s="15" customFormat="1" ht="16.8">
      <c r="A4" s="159" t="s">
        <v>69</v>
      </c>
      <c r="B4" s="156">
        <f>2+1</f>
        <v>3</v>
      </c>
      <c r="C4" s="156" t="s">
        <v>32</v>
      </c>
      <c r="D4" s="156" t="str">
        <f>IF(C4="Str",'Personal File'!$C$8,IF(C4="Dex",'Personal File'!$C$9,IF(C4="Con",'Personal File'!$C$10,IF(C4="Int",'Personal File'!$C$11,IF(C4="Wis",'Personal File'!$C$12,IF(C4="Cha",'Personal File'!$C$13))))))</f>
        <v>+3</v>
      </c>
      <c r="E4" s="160" t="str">
        <f t="shared" ref="E4:E5" si="2">CONCATENATE(C4," (",D4,")")</f>
        <v>Dex (+3)</v>
      </c>
      <c r="F4" s="24">
        <v>0</v>
      </c>
      <c r="G4" s="295">
        <f t="shared" si="0"/>
        <v>6</v>
      </c>
      <c r="H4" s="307">
        <f t="shared" ref="H4:H5" ca="1" si="3">RANDBETWEEN(1,20)</f>
        <v>1</v>
      </c>
      <c r="I4" s="297">
        <f t="shared" ca="1" si="1"/>
        <v>7</v>
      </c>
      <c r="J4" s="158"/>
    </row>
    <row r="5" spans="1:10" s="15" customFormat="1" ht="16.8">
      <c r="A5" s="161" t="s">
        <v>70</v>
      </c>
      <c r="B5" s="162">
        <f>5+4</f>
        <v>9</v>
      </c>
      <c r="C5" s="162" t="s">
        <v>31</v>
      </c>
      <c r="D5" s="162" t="str">
        <f>IF(C5="Str",'Personal File'!$C$8,IF(C5="Dex",'Personal File'!$C$9,IF(C5="Con",'Personal File'!$C$10,IF(C5="Int",'Personal File'!$C$11,IF(C5="Wis",'Personal File'!$C$12,IF(C5="Cha",'Personal File'!$C$13))))))</f>
        <v>+0</v>
      </c>
      <c r="E5" s="163" t="str">
        <f t="shared" si="2"/>
        <v>Wis (+0)</v>
      </c>
      <c r="F5" s="7">
        <v>2</v>
      </c>
      <c r="G5" s="296">
        <f t="shared" si="0"/>
        <v>11</v>
      </c>
      <c r="H5" s="164">
        <f t="shared" ca="1" si="3"/>
        <v>7</v>
      </c>
      <c r="I5" s="298">
        <f t="shared" ca="1" si="1"/>
        <v>18</v>
      </c>
      <c r="J5" s="165"/>
    </row>
    <row r="6" spans="1:10" s="172" customFormat="1" ht="17.399999999999999">
      <c r="A6" s="166" t="s">
        <v>36</v>
      </c>
      <c r="B6" s="167">
        <v>0</v>
      </c>
      <c r="C6" s="168" t="s">
        <v>30</v>
      </c>
      <c r="D6" s="169" t="str">
        <f>IF(C6="Str",'Personal File'!$C$8,IF(C6="Dex",'Personal File'!$C$9,IF(C6="Con",'Personal File'!$C$10,IF(C6="Int",'Personal File'!$C$11,IF(C6="Wis",'Personal File'!$C$12,IF(C6="Cha",'Personal File'!$C$13))))))</f>
        <v>+1</v>
      </c>
      <c r="E6" s="169" t="str">
        <f t="shared" ref="E6:E41" si="4">CONCATENATE(C6," (",D6,")")</f>
        <v>Int (+1)</v>
      </c>
      <c r="F6" s="170" t="s">
        <v>60</v>
      </c>
      <c r="G6" s="171">
        <f t="shared" si="0"/>
        <v>1</v>
      </c>
      <c r="H6" s="308">
        <f ca="1">RANDBETWEEN(1,20)</f>
        <v>16</v>
      </c>
      <c r="I6" s="299">
        <f t="shared" ca="1" si="1"/>
        <v>17</v>
      </c>
      <c r="J6" s="158"/>
    </row>
    <row r="7" spans="1:10" s="176" customFormat="1" ht="16.8">
      <c r="A7" s="173" t="s">
        <v>37</v>
      </c>
      <c r="B7" s="167">
        <v>0</v>
      </c>
      <c r="C7" s="174" t="s">
        <v>32</v>
      </c>
      <c r="D7" s="175" t="str">
        <f>IF(C7="Str",'Personal File'!$C$8,IF(C7="Dex",'Personal File'!$C$9,IF(C7="Con",'Personal File'!$C$10,IF(C7="Int",'Personal File'!$C$11,IF(C7="Wis",'Personal File'!$C$12,IF(C7="Cha",'Personal File'!$C$13))))))</f>
        <v>+3</v>
      </c>
      <c r="E7" s="175" t="str">
        <f t="shared" si="4"/>
        <v>Dex (+3)</v>
      </c>
      <c r="F7" s="170" t="s">
        <v>60</v>
      </c>
      <c r="G7" s="171">
        <f t="shared" si="0"/>
        <v>3</v>
      </c>
      <c r="H7" s="308">
        <f ca="1">RANDBETWEEN(1,20)</f>
        <v>20</v>
      </c>
      <c r="I7" s="299">
        <f t="shared" ca="1" si="1"/>
        <v>23</v>
      </c>
      <c r="J7" s="158"/>
    </row>
    <row r="8" spans="1:10" s="179" customFormat="1" ht="16.8">
      <c r="A8" s="198" t="s">
        <v>38</v>
      </c>
      <c r="B8" s="167">
        <v>0</v>
      </c>
      <c r="C8" s="199" t="s">
        <v>28</v>
      </c>
      <c r="D8" s="200" t="str">
        <f>IF(C8="Str",'Personal File'!$C$8,IF(C8="Dex",'Personal File'!$C$9,IF(C8="Con",'Personal File'!$C$10,IF(C8="Int",'Personal File'!$C$11,IF(C8="Wis",'Personal File'!$C$12,IF(C8="Cha",'Personal File'!$C$13))))))</f>
        <v>+7</v>
      </c>
      <c r="E8" s="201" t="str">
        <f t="shared" si="4"/>
        <v>Cha (+7)</v>
      </c>
      <c r="F8" s="171" t="s">
        <v>60</v>
      </c>
      <c r="G8" s="171">
        <f t="shared" si="0"/>
        <v>7</v>
      </c>
      <c r="H8" s="308">
        <f t="shared" ref="H8:H41" ca="1" si="5">RANDBETWEEN(1,20)</f>
        <v>4</v>
      </c>
      <c r="I8" s="299">
        <f t="shared" ca="1" si="1"/>
        <v>11</v>
      </c>
      <c r="J8" s="158"/>
    </row>
    <row r="9" spans="1:10" s="183" customFormat="1" ht="16.8">
      <c r="A9" s="180" t="s">
        <v>39</v>
      </c>
      <c r="B9" s="167">
        <v>0</v>
      </c>
      <c r="C9" s="181" t="s">
        <v>33</v>
      </c>
      <c r="D9" s="182">
        <f>IF(C9="Str",'Personal File'!$C$8,IF(C9="Dex",'Personal File'!$C$9,IF(C9="Con",'Personal File'!$C$10,IF(C9="Int",'Personal File'!$C$11,IF(C9="Wis",'Personal File'!$C$12,IF(C9="Cha",'Personal File'!$C$13))))))</f>
        <v>-1</v>
      </c>
      <c r="E9" s="182" t="str">
        <f t="shared" si="4"/>
        <v>Str (-1)</v>
      </c>
      <c r="F9" s="170" t="s">
        <v>60</v>
      </c>
      <c r="G9" s="171">
        <f t="shared" si="0"/>
        <v>-1</v>
      </c>
      <c r="H9" s="308">
        <f t="shared" ca="1" si="5"/>
        <v>5</v>
      </c>
      <c r="I9" s="299">
        <f t="shared" ca="1" si="1"/>
        <v>4</v>
      </c>
      <c r="J9" s="158"/>
    </row>
    <row r="10" spans="1:10" s="183" customFormat="1" ht="16.8">
      <c r="A10" s="184" t="s">
        <v>15</v>
      </c>
      <c r="B10" s="185">
        <v>9</v>
      </c>
      <c r="C10" s="186" t="s">
        <v>29</v>
      </c>
      <c r="D10" s="187" t="str">
        <f>IF(C10="Str",'Personal File'!$C$8,IF(C10="Dex",'Personal File'!$C$9,IF(C10="Con",'Personal File'!$C$10,IF(C10="Int",'Personal File'!$C$11,IF(C10="Wis",'Personal File'!$C$12,IF(C10="Cha",'Personal File'!$C$13))))))</f>
        <v>+0</v>
      </c>
      <c r="E10" s="187" t="str">
        <f t="shared" si="4"/>
        <v>Con (+0)</v>
      </c>
      <c r="F10" s="178" t="s">
        <v>60</v>
      </c>
      <c r="G10" s="188">
        <f t="shared" si="0"/>
        <v>9</v>
      </c>
      <c r="H10" s="308">
        <f t="shared" ca="1" si="5"/>
        <v>13</v>
      </c>
      <c r="I10" s="301">
        <f t="shared" ca="1" si="1"/>
        <v>22</v>
      </c>
      <c r="J10" s="189"/>
    </row>
    <row r="11" spans="1:10" s="172" customFormat="1" ht="16.8">
      <c r="A11" s="400" t="s">
        <v>178</v>
      </c>
      <c r="B11" s="401">
        <v>5</v>
      </c>
      <c r="C11" s="402" t="s">
        <v>30</v>
      </c>
      <c r="D11" s="403" t="str">
        <f>IF(C11="Str",'Personal File'!$C$8,IF(C11="Dex",'Personal File'!$C$9,IF(C11="Con",'Personal File'!$C$10,IF(C11="Int",'Personal File'!$C$11,IF(C11="Wis",'Personal File'!$C$12,IF(C11="Cha",'Personal File'!$C$13))))))</f>
        <v>+1</v>
      </c>
      <c r="E11" s="403" t="str">
        <f t="shared" si="4"/>
        <v>Int (+1)</v>
      </c>
      <c r="F11" s="178" t="s">
        <v>60</v>
      </c>
      <c r="G11" s="178">
        <f t="shared" si="0"/>
        <v>6</v>
      </c>
      <c r="H11" s="308">
        <f t="shared" ca="1" si="5"/>
        <v>7</v>
      </c>
      <c r="I11" s="300">
        <f t="shared" ca="1" si="1"/>
        <v>13</v>
      </c>
      <c r="J11" s="404"/>
    </row>
    <row r="12" spans="1:10" s="197" customFormat="1" ht="16.8">
      <c r="A12" s="190" t="s">
        <v>40</v>
      </c>
      <c r="B12" s="191">
        <v>0</v>
      </c>
      <c r="C12" s="192" t="s">
        <v>30</v>
      </c>
      <c r="D12" s="193" t="str">
        <f>IF(C12="Str",'Personal File'!$C$8,IF(C12="Dex",'Personal File'!$C$9,IF(C12="Con",'Personal File'!$C$10,IF(C12="Int",'Personal File'!$C$11,IF(C12="Wis",'Personal File'!$C$12,IF(C12="Cha",'Personal File'!$C$13))))))</f>
        <v>+1</v>
      </c>
      <c r="E12" s="193" t="str">
        <f t="shared" si="4"/>
        <v>Int (+1)</v>
      </c>
      <c r="F12" s="194" t="s">
        <v>60</v>
      </c>
      <c r="G12" s="195">
        <f t="shared" si="0"/>
        <v>1</v>
      </c>
      <c r="H12" s="308">
        <f t="shared" ca="1" si="5"/>
        <v>3</v>
      </c>
      <c r="I12" s="302">
        <f t="shared" ca="1" si="1"/>
        <v>4</v>
      </c>
      <c r="J12" s="196"/>
    </row>
    <row r="13" spans="1:10" s="176" customFormat="1" ht="16.8">
      <c r="A13" s="198" t="s">
        <v>41</v>
      </c>
      <c r="B13" s="167">
        <v>0</v>
      </c>
      <c r="C13" s="199" t="s">
        <v>28</v>
      </c>
      <c r="D13" s="200" t="str">
        <f>IF(C13="Str",'Personal File'!$C$8,IF(C13="Dex",'Personal File'!$C$9,IF(C13="Con",'Personal File'!$C$10,IF(C13="Int",'Personal File'!$C$11,IF(C13="Wis",'Personal File'!$C$12,IF(C13="Cha",'Personal File'!$C$13))))))</f>
        <v>+7</v>
      </c>
      <c r="E13" s="201" t="str">
        <f t="shared" si="4"/>
        <v>Cha (+7)</v>
      </c>
      <c r="F13" s="171" t="s">
        <v>60</v>
      </c>
      <c r="G13" s="171">
        <f t="shared" si="0"/>
        <v>7</v>
      </c>
      <c r="H13" s="308">
        <f t="shared" ca="1" si="5"/>
        <v>1</v>
      </c>
      <c r="I13" s="299">
        <f t="shared" ca="1" si="1"/>
        <v>8</v>
      </c>
      <c r="J13" s="202"/>
    </row>
    <row r="14" spans="1:10" s="176" customFormat="1" ht="16.8">
      <c r="A14" s="190" t="s">
        <v>42</v>
      </c>
      <c r="B14" s="191">
        <v>0</v>
      </c>
      <c r="C14" s="192" t="s">
        <v>30</v>
      </c>
      <c r="D14" s="193" t="str">
        <f>IF(C14="Str",'Personal File'!$C$8,IF(C14="Dex",'Personal File'!$C$9,IF(C14="Con",'Personal File'!$C$10,IF(C14="Int",'Personal File'!$C$11,IF(C14="Wis",'Personal File'!$C$12,IF(C14="Cha",'Personal File'!$C$13))))))</f>
        <v>+1</v>
      </c>
      <c r="E14" s="193" t="str">
        <f t="shared" si="4"/>
        <v>Int (+1)</v>
      </c>
      <c r="F14" s="194" t="s">
        <v>60</v>
      </c>
      <c r="G14" s="195">
        <f t="shared" si="0"/>
        <v>1</v>
      </c>
      <c r="H14" s="308">
        <f t="shared" ca="1" si="5"/>
        <v>15</v>
      </c>
      <c r="I14" s="302">
        <f t="shared" ca="1" si="1"/>
        <v>16</v>
      </c>
      <c r="J14" s="196"/>
    </row>
    <row r="15" spans="1:10" s="176" customFormat="1" ht="16.8">
      <c r="A15" s="198" t="s">
        <v>43</v>
      </c>
      <c r="B15" s="167">
        <v>0</v>
      </c>
      <c r="C15" s="199" t="s">
        <v>28</v>
      </c>
      <c r="D15" s="200" t="str">
        <f>IF(C15="Str",'Personal File'!$C$8,IF(C15="Dex",'Personal File'!$C$9,IF(C15="Con",'Personal File'!$C$10,IF(C15="Int",'Personal File'!$C$11,IF(C15="Wis",'Personal File'!$C$12,IF(C15="Cha",'Personal File'!$C$13))))))</f>
        <v>+7</v>
      </c>
      <c r="E15" s="201" t="str">
        <f t="shared" si="4"/>
        <v>Cha (+7)</v>
      </c>
      <c r="F15" s="170">
        <v>2</v>
      </c>
      <c r="G15" s="171">
        <f t="shared" si="0"/>
        <v>9</v>
      </c>
      <c r="H15" s="308">
        <f t="shared" ca="1" si="5"/>
        <v>7</v>
      </c>
      <c r="I15" s="299">
        <f t="shared" ca="1" si="1"/>
        <v>16</v>
      </c>
      <c r="J15" s="202"/>
    </row>
    <row r="16" spans="1:10" s="176" customFormat="1" ht="16.8">
      <c r="A16" s="173" t="s">
        <v>44</v>
      </c>
      <c r="B16" s="167">
        <v>0</v>
      </c>
      <c r="C16" s="174" t="s">
        <v>32</v>
      </c>
      <c r="D16" s="175" t="str">
        <f>IF(C16="Str",'Personal File'!$C$8,IF(C16="Dex",'Personal File'!$C$9,IF(C16="Con",'Personal File'!$C$10,IF(C16="Int",'Personal File'!$C$11,IF(C16="Wis",'Personal File'!$C$12,IF(C16="Cha",'Personal File'!$C$13))))))</f>
        <v>+3</v>
      </c>
      <c r="E16" s="160" t="str">
        <f t="shared" si="4"/>
        <v>Dex (+3)</v>
      </c>
      <c r="F16" s="170" t="s">
        <v>60</v>
      </c>
      <c r="G16" s="171">
        <f t="shared" si="0"/>
        <v>3</v>
      </c>
      <c r="H16" s="308">
        <f t="shared" ca="1" si="5"/>
        <v>20</v>
      </c>
      <c r="I16" s="299">
        <f t="shared" ca="1" si="1"/>
        <v>23</v>
      </c>
      <c r="J16" s="158"/>
    </row>
    <row r="17" spans="1:10" s="176" customFormat="1" ht="16.8">
      <c r="A17" s="203" t="s">
        <v>45</v>
      </c>
      <c r="B17" s="204">
        <v>0</v>
      </c>
      <c r="C17" s="205" t="s">
        <v>30</v>
      </c>
      <c r="D17" s="206" t="str">
        <f>IF(C17="Str",'Personal File'!$C$8,IF(C17="Dex",'Personal File'!$C$9,IF(C17="Con",'Personal File'!$C$10,IF(C17="Int",'Personal File'!$C$11,IF(C17="Wis",'Personal File'!$C$12,IF(C17="Cha",'Personal File'!$C$13))))))</f>
        <v>+1</v>
      </c>
      <c r="E17" s="206" t="str">
        <f t="shared" si="4"/>
        <v>Int (+1)</v>
      </c>
      <c r="F17" s="207" t="s">
        <v>60</v>
      </c>
      <c r="G17" s="207">
        <f t="shared" si="0"/>
        <v>1</v>
      </c>
      <c r="H17" s="308">
        <f t="shared" ca="1" si="5"/>
        <v>7</v>
      </c>
      <c r="I17" s="303">
        <f t="shared" ca="1" si="1"/>
        <v>8</v>
      </c>
      <c r="J17" s="208"/>
    </row>
    <row r="18" spans="1:10" s="176" customFormat="1" ht="16.8">
      <c r="A18" s="198" t="s">
        <v>46</v>
      </c>
      <c r="B18" s="167">
        <v>0</v>
      </c>
      <c r="C18" s="199" t="s">
        <v>28</v>
      </c>
      <c r="D18" s="200" t="str">
        <f>IF(C18="Str",'Personal File'!$C$8,IF(C18="Dex",'Personal File'!$C$9,IF(C18="Con",'Personal File'!$C$10,IF(C18="Int",'Personal File'!$C$11,IF(C18="Wis",'Personal File'!$C$12,IF(C18="Cha",'Personal File'!$C$13))))))</f>
        <v>+7</v>
      </c>
      <c r="E18" s="201" t="str">
        <f t="shared" si="4"/>
        <v>Cha (+7)</v>
      </c>
      <c r="F18" s="171" t="s">
        <v>60</v>
      </c>
      <c r="G18" s="171">
        <f t="shared" si="0"/>
        <v>7</v>
      </c>
      <c r="H18" s="308">
        <f t="shared" ca="1" si="5"/>
        <v>4</v>
      </c>
      <c r="I18" s="299">
        <f t="shared" ca="1" si="1"/>
        <v>11</v>
      </c>
      <c r="J18" s="158"/>
    </row>
    <row r="19" spans="1:10" s="176" customFormat="1" ht="16.8">
      <c r="A19" s="209" t="s">
        <v>16</v>
      </c>
      <c r="B19" s="191">
        <v>0</v>
      </c>
      <c r="C19" s="210" t="s">
        <v>28</v>
      </c>
      <c r="D19" s="211" t="str">
        <f>IF(C19="Str",'Personal File'!$C$8,IF(C19="Dex",'Personal File'!$C$9,IF(C19="Con",'Personal File'!$C$10,IF(C19="Int",'Personal File'!$C$11,IF(C19="Wis",'Personal File'!$C$12,IF(C19="Cha",'Personal File'!$C$13))))))</f>
        <v>+7</v>
      </c>
      <c r="E19" s="211" t="str">
        <f t="shared" si="4"/>
        <v>Cha (+7)</v>
      </c>
      <c r="F19" s="194" t="s">
        <v>60</v>
      </c>
      <c r="G19" s="195">
        <f t="shared" si="0"/>
        <v>7</v>
      </c>
      <c r="H19" s="308">
        <f t="shared" ca="1" si="5"/>
        <v>7</v>
      </c>
      <c r="I19" s="302">
        <f t="shared" ca="1" si="1"/>
        <v>14</v>
      </c>
      <c r="J19" s="196"/>
    </row>
    <row r="20" spans="1:10" s="176" customFormat="1" ht="16.8">
      <c r="A20" s="212" t="s">
        <v>47</v>
      </c>
      <c r="B20" s="167">
        <v>0</v>
      </c>
      <c r="C20" s="213" t="s">
        <v>31</v>
      </c>
      <c r="D20" s="214" t="str">
        <f>IF(C20="Str",'Personal File'!$C$8,IF(C20="Dex",'Personal File'!$C$9,IF(C20="Con",'Personal File'!$C$10,IF(C20="Int",'Personal File'!$C$11,IF(C20="Wis",'Personal File'!$C$12,IF(C20="Cha",'Personal File'!$C$13))))))</f>
        <v>+0</v>
      </c>
      <c r="E20" s="214" t="str">
        <f t="shared" si="4"/>
        <v>Wis (+0)</v>
      </c>
      <c r="F20" s="171" t="s">
        <v>60</v>
      </c>
      <c r="G20" s="171">
        <f t="shared" si="0"/>
        <v>0</v>
      </c>
      <c r="H20" s="308">
        <f t="shared" ca="1" si="5"/>
        <v>3</v>
      </c>
      <c r="I20" s="299">
        <f t="shared" ca="1" si="1"/>
        <v>3</v>
      </c>
      <c r="J20" s="158"/>
    </row>
    <row r="21" spans="1:10" s="176" customFormat="1" ht="16.8">
      <c r="A21" s="173" t="s">
        <v>48</v>
      </c>
      <c r="B21" s="167">
        <v>0</v>
      </c>
      <c r="C21" s="174" t="s">
        <v>32</v>
      </c>
      <c r="D21" s="175" t="str">
        <f>IF(C21="Str",'Personal File'!$C$8,IF(C21="Dex",'Personal File'!$C$9,IF(C21="Con",'Personal File'!$C$10,IF(C21="Int",'Personal File'!$C$11,IF(C21="Wis",'Personal File'!$C$12,IF(C21="Cha",'Personal File'!$C$13))))))</f>
        <v>+3</v>
      </c>
      <c r="E21" s="175" t="str">
        <f t="shared" si="4"/>
        <v>Dex (+3)</v>
      </c>
      <c r="F21" s="170" t="s">
        <v>60</v>
      </c>
      <c r="G21" s="171">
        <f t="shared" si="0"/>
        <v>3</v>
      </c>
      <c r="H21" s="308">
        <f t="shared" ca="1" si="5"/>
        <v>3</v>
      </c>
      <c r="I21" s="299">
        <f t="shared" ca="1" si="1"/>
        <v>6</v>
      </c>
      <c r="J21" s="202"/>
    </row>
    <row r="22" spans="1:10" s="176" customFormat="1" ht="16.8">
      <c r="A22" s="198" t="s">
        <v>49</v>
      </c>
      <c r="B22" s="167">
        <v>0</v>
      </c>
      <c r="C22" s="199" t="s">
        <v>28</v>
      </c>
      <c r="D22" s="200" t="str">
        <f>IF(C22="Str",'Personal File'!$C$8,IF(C22="Dex",'Personal File'!$C$9,IF(C22="Con",'Personal File'!$C$10,IF(C22="Int",'Personal File'!$C$11,IF(C22="Wis",'Personal File'!$C$12,IF(C22="Cha",'Personal File'!$C$13))))))</f>
        <v>+7</v>
      </c>
      <c r="E22" s="200" t="str">
        <f t="shared" si="4"/>
        <v>Cha (+7)</v>
      </c>
      <c r="F22" s="171" t="s">
        <v>60</v>
      </c>
      <c r="G22" s="171">
        <f t="shared" si="0"/>
        <v>7</v>
      </c>
      <c r="H22" s="308">
        <f t="shared" ca="1" si="5"/>
        <v>7</v>
      </c>
      <c r="I22" s="299">
        <f t="shared" ca="1" si="1"/>
        <v>14</v>
      </c>
      <c r="J22" s="158"/>
    </row>
    <row r="23" spans="1:10" s="176" customFormat="1" ht="16.8">
      <c r="A23" s="180" t="s">
        <v>50</v>
      </c>
      <c r="B23" s="167">
        <v>0</v>
      </c>
      <c r="C23" s="181" t="s">
        <v>33</v>
      </c>
      <c r="D23" s="182">
        <f>IF(C23="Str",'Personal File'!$C$8,IF(C23="Dex",'Personal File'!$C$9,IF(C23="Con",'Personal File'!$C$10,IF(C23="Int",'Personal File'!$C$11,IF(C23="Wis",'Personal File'!$C$12,IF(C23="Cha",'Personal File'!$C$13))))))</f>
        <v>-1</v>
      </c>
      <c r="E23" s="182" t="str">
        <f t="shared" si="4"/>
        <v>Str (-1)</v>
      </c>
      <c r="F23" s="170" t="s">
        <v>60</v>
      </c>
      <c r="G23" s="171">
        <f t="shared" si="0"/>
        <v>-1</v>
      </c>
      <c r="H23" s="308">
        <f t="shared" ca="1" si="5"/>
        <v>20</v>
      </c>
      <c r="I23" s="299">
        <f t="shared" ca="1" si="1"/>
        <v>19</v>
      </c>
      <c r="J23" s="158"/>
    </row>
    <row r="24" spans="1:10" s="176" customFormat="1" ht="16.8">
      <c r="A24" s="215" t="s">
        <v>86</v>
      </c>
      <c r="B24" s="185">
        <v>10</v>
      </c>
      <c r="C24" s="216" t="s">
        <v>30</v>
      </c>
      <c r="D24" s="217" t="str">
        <f>IF(C24="Str",'Personal File'!$C$8,IF(C24="Dex",'Personal File'!$C$9,IF(C24="Con",'Personal File'!$C$10,IF(C24="Int",'Personal File'!$C$11,IF(C24="Wis",'Personal File'!$C$12,IF(C24="Cha",'Personal File'!$C$13))))))</f>
        <v>+1</v>
      </c>
      <c r="E24" s="217" t="str">
        <f t="shared" si="4"/>
        <v>Int (+1)</v>
      </c>
      <c r="F24" s="178" t="s">
        <v>60</v>
      </c>
      <c r="G24" s="188">
        <f t="shared" si="0"/>
        <v>11</v>
      </c>
      <c r="H24" s="308">
        <f t="shared" ca="1" si="5"/>
        <v>4</v>
      </c>
      <c r="I24" s="301">
        <f t="shared" ca="1" si="1"/>
        <v>15</v>
      </c>
      <c r="J24" s="189"/>
    </row>
    <row r="25" spans="1:10" s="176" customFormat="1" ht="16.8">
      <c r="A25" s="288" t="s">
        <v>155</v>
      </c>
      <c r="B25" s="232">
        <v>0</v>
      </c>
      <c r="C25" s="289" t="s">
        <v>30</v>
      </c>
      <c r="D25" s="290" t="str">
        <f>IF(C25="Str",'Personal File'!$C$8,IF(C25="Dex",'Personal File'!$C$9,IF(C25="Con",'Personal File'!$C$10,IF(C25="Int",'Personal File'!$C$11,IF(C25="Wis",'Personal File'!$C$12,IF(C25="Cha",'Personal File'!$C$13))))))</f>
        <v>+1</v>
      </c>
      <c r="E25" s="290" t="str">
        <f t="shared" ref="E25" si="6">CONCATENATE(C25," (",D25,")")</f>
        <v>Int (+1)</v>
      </c>
      <c r="F25" s="194" t="s">
        <v>60</v>
      </c>
      <c r="G25" s="235">
        <f t="shared" si="0"/>
        <v>1</v>
      </c>
      <c r="H25" s="308">
        <f t="shared" ca="1" si="5"/>
        <v>5</v>
      </c>
      <c r="I25" s="304">
        <f t="shared" ca="1" si="1"/>
        <v>6</v>
      </c>
      <c r="J25" s="291"/>
    </row>
    <row r="26" spans="1:10" s="176" customFormat="1" ht="16.8">
      <c r="A26" s="212" t="s">
        <v>51</v>
      </c>
      <c r="B26" s="167">
        <v>0</v>
      </c>
      <c r="C26" s="213" t="s">
        <v>31</v>
      </c>
      <c r="D26" s="214" t="str">
        <f>IF(C26="Str",'Personal File'!$C$8,IF(C26="Dex",'Personal File'!$C$9,IF(C26="Con",'Personal File'!$C$10,IF(C26="Int",'Personal File'!$C$11,IF(C26="Wis",'Personal File'!$C$12,IF(C26="Cha",'Personal File'!$C$13))))))</f>
        <v>+0</v>
      </c>
      <c r="E26" s="385" t="str">
        <f t="shared" si="4"/>
        <v>Wis (+0)</v>
      </c>
      <c r="F26" s="171" t="s">
        <v>91</v>
      </c>
      <c r="G26" s="171">
        <f t="shared" si="0"/>
        <v>2</v>
      </c>
      <c r="H26" s="308">
        <f t="shared" ca="1" si="5"/>
        <v>11</v>
      </c>
      <c r="I26" s="299">
        <f t="shared" ca="1" si="1"/>
        <v>13</v>
      </c>
      <c r="J26" s="158"/>
    </row>
    <row r="27" spans="1:10" s="176" customFormat="1" ht="16.8">
      <c r="A27" s="173" t="s">
        <v>17</v>
      </c>
      <c r="B27" s="167">
        <v>0</v>
      </c>
      <c r="C27" s="174" t="s">
        <v>32</v>
      </c>
      <c r="D27" s="175" t="str">
        <f>IF(C27="Str",'Personal File'!$C$8,IF(C27="Dex",'Personal File'!$C$9,IF(C27="Con",'Personal File'!$C$10,IF(C27="Int",'Personal File'!$C$11,IF(C27="Wis",'Personal File'!$C$12,IF(C27="Cha",'Personal File'!$C$13))))))</f>
        <v>+3</v>
      </c>
      <c r="E27" s="175" t="str">
        <f t="shared" si="4"/>
        <v>Dex (+3)</v>
      </c>
      <c r="F27" s="170" t="s">
        <v>60</v>
      </c>
      <c r="G27" s="171">
        <f t="shared" si="0"/>
        <v>3</v>
      </c>
      <c r="H27" s="308">
        <f t="shared" ca="1" si="5"/>
        <v>4</v>
      </c>
      <c r="I27" s="299">
        <f t="shared" ca="1" si="1"/>
        <v>7</v>
      </c>
      <c r="J27" s="202"/>
    </row>
    <row r="28" spans="1:10" s="176" customFormat="1" ht="16.8">
      <c r="A28" s="218" t="s">
        <v>52</v>
      </c>
      <c r="B28" s="191">
        <v>0</v>
      </c>
      <c r="C28" s="219" t="s">
        <v>32</v>
      </c>
      <c r="D28" s="220" t="str">
        <f>IF(C28="Str",'Personal File'!$C$8,IF(C28="Dex",'Personal File'!$C$9,IF(C28="Con",'Personal File'!$C$10,IF(C28="Int",'Personal File'!$C$11,IF(C28="Wis",'Personal File'!$C$12,IF(C28="Cha",'Personal File'!$C$13))))))</f>
        <v>+3</v>
      </c>
      <c r="E28" s="220" t="str">
        <f t="shared" si="4"/>
        <v>Dex (+3)</v>
      </c>
      <c r="F28" s="194" t="s">
        <v>60</v>
      </c>
      <c r="G28" s="195">
        <f t="shared" si="0"/>
        <v>3</v>
      </c>
      <c r="H28" s="308">
        <f t="shared" ca="1" si="5"/>
        <v>15</v>
      </c>
      <c r="I28" s="302">
        <f t="shared" ca="1" si="1"/>
        <v>18</v>
      </c>
      <c r="J28" s="196"/>
    </row>
    <row r="29" spans="1:10" ht="16.8">
      <c r="A29" s="198" t="s">
        <v>156</v>
      </c>
      <c r="B29" s="167">
        <v>0</v>
      </c>
      <c r="C29" s="199" t="s">
        <v>28</v>
      </c>
      <c r="D29" s="200" t="str">
        <f>IF(C29="Str",'Personal File'!$C$8,IF(C29="Dex",'Personal File'!$C$9,IF(C29="Con",'Personal File'!$C$10,IF(C29="Int",'Personal File'!$C$11,IF(C29="Wis",'Personal File'!$C$12,IF(C29="Cha",'Personal File'!$C$13))))))</f>
        <v>+7</v>
      </c>
      <c r="E29" s="200" t="str">
        <f t="shared" si="4"/>
        <v>Cha (+7)</v>
      </c>
      <c r="F29" s="171" t="s">
        <v>60</v>
      </c>
      <c r="G29" s="171">
        <f t="shared" si="0"/>
        <v>7</v>
      </c>
      <c r="H29" s="308">
        <f t="shared" ca="1" si="5"/>
        <v>1</v>
      </c>
      <c r="I29" s="299">
        <f t="shared" ca="1" si="1"/>
        <v>8</v>
      </c>
      <c r="J29" s="158"/>
    </row>
    <row r="30" spans="1:10" ht="16.8">
      <c r="A30" s="177" t="s">
        <v>179</v>
      </c>
      <c r="B30" s="380">
        <v>5</v>
      </c>
      <c r="C30" s="381" t="s">
        <v>31</v>
      </c>
      <c r="D30" s="382" t="str">
        <f>IF(C30="Str",'Personal File'!$C$8,IF(C30="Dex",'Personal File'!$C$9,IF(C30="Con",'Personal File'!$C$10,IF(C30="Int",'Personal File'!$C$11,IF(C30="Wis",'Personal File'!$C$12,IF(C30="Cha",'Personal File'!$C$13))))))</f>
        <v>+0</v>
      </c>
      <c r="E30" s="382" t="str">
        <f t="shared" si="4"/>
        <v>Wis (+0)</v>
      </c>
      <c r="F30" s="383" t="s">
        <v>60</v>
      </c>
      <c r="G30" s="178">
        <f t="shared" si="0"/>
        <v>5</v>
      </c>
      <c r="H30" s="308">
        <f t="shared" ca="1" si="5"/>
        <v>7</v>
      </c>
      <c r="I30" s="300">
        <f t="shared" ca="1" si="1"/>
        <v>12</v>
      </c>
      <c r="J30" s="384"/>
    </row>
    <row r="31" spans="1:10" ht="16.8">
      <c r="A31" s="173" t="s">
        <v>18</v>
      </c>
      <c r="B31" s="167">
        <v>0</v>
      </c>
      <c r="C31" s="174" t="s">
        <v>32</v>
      </c>
      <c r="D31" s="175" t="str">
        <f>IF(C31="Str",'Personal File'!$C$8,IF(C31="Dex",'Personal File'!$C$9,IF(C31="Con",'Personal File'!$C$10,IF(C31="Int",'Personal File'!$C$11,IF(C31="Wis",'Personal File'!$C$12,IF(C31="Cha",'Personal File'!$C$13))))))</f>
        <v>+3</v>
      </c>
      <c r="E31" s="160" t="str">
        <f t="shared" si="4"/>
        <v>Dex (+3)</v>
      </c>
      <c r="F31" s="171" t="s">
        <v>60</v>
      </c>
      <c r="G31" s="171">
        <f t="shared" si="0"/>
        <v>3</v>
      </c>
      <c r="H31" s="308">
        <f t="shared" ca="1" si="5"/>
        <v>10</v>
      </c>
      <c r="I31" s="299">
        <f t="shared" ca="1" si="1"/>
        <v>13</v>
      </c>
      <c r="J31" s="158"/>
    </row>
    <row r="32" spans="1:10" ht="16.8">
      <c r="A32" s="221" t="s">
        <v>19</v>
      </c>
      <c r="B32" s="167">
        <v>0</v>
      </c>
      <c r="C32" s="168" t="s">
        <v>30</v>
      </c>
      <c r="D32" s="169" t="str">
        <f>IF(C32="Str",'Personal File'!$C$8,IF(C32="Dex",'Personal File'!$C$9,IF(C32="Con",'Personal File'!$C$10,IF(C32="Int",'Personal File'!$C$11,IF(C32="Wis",'Personal File'!$C$12,IF(C32="Cha",'Personal File'!$C$13))))))</f>
        <v>+1</v>
      </c>
      <c r="E32" s="169" t="str">
        <f t="shared" si="4"/>
        <v>Int (+1)</v>
      </c>
      <c r="F32" s="171" t="s">
        <v>60</v>
      </c>
      <c r="G32" s="171">
        <f t="shared" si="0"/>
        <v>1</v>
      </c>
      <c r="H32" s="308">
        <f t="shared" ca="1" si="5"/>
        <v>15</v>
      </c>
      <c r="I32" s="299">
        <f t="shared" ca="1" si="1"/>
        <v>16</v>
      </c>
      <c r="J32" s="202"/>
    </row>
    <row r="33" spans="1:10" ht="16.8">
      <c r="A33" s="212" t="s">
        <v>53</v>
      </c>
      <c r="B33" s="167">
        <v>0</v>
      </c>
      <c r="C33" s="213" t="s">
        <v>31</v>
      </c>
      <c r="D33" s="214" t="str">
        <f>IF(C33="Str",'Personal File'!$C$8,IF(C33="Dex",'Personal File'!$C$9,IF(C33="Con",'Personal File'!$C$10,IF(C33="Int",'Personal File'!$C$11,IF(C33="Wis",'Personal File'!$C$12,IF(C33="Cha",'Personal File'!$C$13))))))</f>
        <v>+0</v>
      </c>
      <c r="E33" s="214" t="str">
        <f t="shared" si="4"/>
        <v>Wis (+0)</v>
      </c>
      <c r="F33" s="171" t="s">
        <v>60</v>
      </c>
      <c r="G33" s="171">
        <f t="shared" si="0"/>
        <v>0</v>
      </c>
      <c r="H33" s="308">
        <f t="shared" ca="1" si="5"/>
        <v>2</v>
      </c>
      <c r="I33" s="299">
        <f t="shared" ca="1" si="1"/>
        <v>2</v>
      </c>
      <c r="J33" s="158"/>
    </row>
    <row r="34" spans="1:10" ht="16.8">
      <c r="A34" s="218" t="s">
        <v>88</v>
      </c>
      <c r="B34" s="191">
        <v>0</v>
      </c>
      <c r="C34" s="219" t="s">
        <v>32</v>
      </c>
      <c r="D34" s="220" t="str">
        <f>IF(C34="Str",'Personal File'!$C$8,IF(C34="Dex",'Personal File'!$C$9,IF(C34="Con",'Personal File'!$C$10,IF(C34="Int",'Personal File'!$C$11,IF(C34="Wis",'Personal File'!$C$12,IF(C34="Cha",'Personal File'!$C$13))))))</f>
        <v>+3</v>
      </c>
      <c r="E34" s="220" t="str">
        <f t="shared" si="4"/>
        <v>Dex (+3)</v>
      </c>
      <c r="F34" s="194" t="s">
        <v>60</v>
      </c>
      <c r="G34" s="195">
        <f t="shared" si="0"/>
        <v>3</v>
      </c>
      <c r="H34" s="308">
        <f t="shared" ca="1" si="5"/>
        <v>11</v>
      </c>
      <c r="I34" s="302">
        <f t="shared" ca="1" si="1"/>
        <v>14</v>
      </c>
      <c r="J34" s="196"/>
    </row>
    <row r="35" spans="1:10" ht="16.8">
      <c r="A35" s="215" t="s">
        <v>54</v>
      </c>
      <c r="B35" s="185">
        <v>10</v>
      </c>
      <c r="C35" s="216" t="s">
        <v>30</v>
      </c>
      <c r="D35" s="217" t="str">
        <f>IF(C35="Str",'Personal File'!$C$8,IF(C35="Dex",'Personal File'!$C$9,IF(C35="Con",'Personal File'!$C$10,IF(C35="Int",'Personal File'!$C$11,IF(C35="Wis",'Personal File'!$C$12,IF(C35="Cha",'Personal File'!$C$13))))))</f>
        <v>+1</v>
      </c>
      <c r="E35" s="217" t="str">
        <f t="shared" si="4"/>
        <v>Int (+1)</v>
      </c>
      <c r="F35" s="178" t="s">
        <v>60</v>
      </c>
      <c r="G35" s="188">
        <f t="shared" si="0"/>
        <v>11</v>
      </c>
      <c r="H35" s="308">
        <f t="shared" ca="1" si="5"/>
        <v>1</v>
      </c>
      <c r="I35" s="301">
        <f t="shared" ca="1" si="1"/>
        <v>12</v>
      </c>
      <c r="J35" s="222"/>
    </row>
    <row r="36" spans="1:10" ht="16.8">
      <c r="A36" s="212" t="s">
        <v>55</v>
      </c>
      <c r="B36" s="167">
        <v>0</v>
      </c>
      <c r="C36" s="213" t="s">
        <v>31</v>
      </c>
      <c r="D36" s="214" t="str">
        <f>IF(C36="Str",'Personal File'!$C$8,IF(C36="Dex",'Personal File'!$C$9,IF(C36="Con",'Personal File'!$C$10,IF(C36="Int",'Personal File'!$C$11,IF(C36="Wis",'Personal File'!$C$12,IF(C36="Cha",'Personal File'!$C$13))))))</f>
        <v>+0</v>
      </c>
      <c r="E36" s="214" t="str">
        <f t="shared" si="4"/>
        <v>Wis (+0)</v>
      </c>
      <c r="F36" s="171" t="s">
        <v>91</v>
      </c>
      <c r="G36" s="171">
        <f t="shared" si="0"/>
        <v>2</v>
      </c>
      <c r="H36" s="308">
        <f t="shared" ca="1" si="5"/>
        <v>6</v>
      </c>
      <c r="I36" s="299">
        <f t="shared" ca="1" si="1"/>
        <v>8</v>
      </c>
      <c r="J36" s="158"/>
    </row>
    <row r="37" spans="1:10" ht="16.8">
      <c r="A37" s="223" t="s">
        <v>89</v>
      </c>
      <c r="B37" s="204">
        <v>0</v>
      </c>
      <c r="C37" s="224" t="s">
        <v>31</v>
      </c>
      <c r="D37" s="225" t="str">
        <f>IF(C37="Str",'Personal File'!$C$8,IF(C37="Dex",'Personal File'!$C$9,IF(C37="Con",'Personal File'!$C$10,IF(C37="Int",'Personal File'!$C$11,IF(C37="Wis",'Personal File'!$C$12,IF(C37="Cha",'Personal File'!$C$13))))))</f>
        <v>+0</v>
      </c>
      <c r="E37" s="225" t="str">
        <f t="shared" si="4"/>
        <v>Wis (+0)</v>
      </c>
      <c r="F37" s="207" t="s">
        <v>60</v>
      </c>
      <c r="G37" s="207">
        <f t="shared" si="0"/>
        <v>0</v>
      </c>
      <c r="H37" s="308">
        <f t="shared" ca="1" si="5"/>
        <v>14</v>
      </c>
      <c r="I37" s="303">
        <f t="shared" ca="1" si="1"/>
        <v>14</v>
      </c>
      <c r="J37" s="208"/>
    </row>
    <row r="38" spans="1:10" ht="16.8">
      <c r="A38" s="180" t="s">
        <v>20</v>
      </c>
      <c r="B38" s="167">
        <v>0</v>
      </c>
      <c r="C38" s="181" t="s">
        <v>33</v>
      </c>
      <c r="D38" s="182">
        <f>IF(C38="Str",'Personal File'!$C$8,IF(C38="Dex",'Personal File'!$C$9,IF(C38="Con",'Personal File'!$C$10,IF(C38="Int",'Personal File'!$C$11,IF(C38="Wis",'Personal File'!$C$12,IF(C38="Cha",'Personal File'!$C$13))))))</f>
        <v>-1</v>
      </c>
      <c r="E38" s="182" t="str">
        <f t="shared" si="4"/>
        <v>Str (-1)</v>
      </c>
      <c r="F38" s="171" t="s">
        <v>60</v>
      </c>
      <c r="G38" s="171">
        <f t="shared" si="0"/>
        <v>-1</v>
      </c>
      <c r="H38" s="308">
        <f t="shared" ca="1" si="5"/>
        <v>6</v>
      </c>
      <c r="I38" s="299">
        <f t="shared" ca="1" si="1"/>
        <v>5</v>
      </c>
      <c r="J38" s="158"/>
    </row>
    <row r="39" spans="1:10" ht="16.8">
      <c r="A39" s="226" t="s">
        <v>56</v>
      </c>
      <c r="B39" s="227">
        <v>0</v>
      </c>
      <c r="C39" s="228" t="s">
        <v>32</v>
      </c>
      <c r="D39" s="229" t="str">
        <f>IF(C39="Str",'Personal File'!$C$8,IF(C39="Dex",'Personal File'!$C$9,IF(C39="Con",'Personal File'!$C$10,IF(C39="Int",'Personal File'!$C$11,IF(C39="Wis",'Personal File'!$C$12,IF(C39="Cha",'Personal File'!$C$13))))))</f>
        <v>+3</v>
      </c>
      <c r="E39" s="229" t="str">
        <f t="shared" si="4"/>
        <v>Dex (+3)</v>
      </c>
      <c r="F39" s="194" t="s">
        <v>60</v>
      </c>
      <c r="G39" s="195">
        <f t="shared" si="0"/>
        <v>3</v>
      </c>
      <c r="H39" s="308">
        <f t="shared" ca="1" si="5"/>
        <v>14</v>
      </c>
      <c r="I39" s="302">
        <f t="shared" ca="1" si="1"/>
        <v>17</v>
      </c>
      <c r="J39" s="230"/>
    </row>
    <row r="40" spans="1:10" ht="16.8">
      <c r="A40" s="231" t="s">
        <v>57</v>
      </c>
      <c r="B40" s="232">
        <v>0</v>
      </c>
      <c r="C40" s="233" t="s">
        <v>28</v>
      </c>
      <c r="D40" s="234" t="str">
        <f>IF(C40="Str",'Personal File'!$C$8,IF(C40="Dex",'Personal File'!$C$9,IF(C40="Con",'Personal File'!$C$10,IF(C40="Int",'Personal File'!$C$11,IF(C40="Wis",'Personal File'!$C$12,IF(C40="Cha",'Personal File'!$C$13))))))</f>
        <v>+7</v>
      </c>
      <c r="E40" s="234" t="str">
        <f t="shared" si="4"/>
        <v>Cha (+7)</v>
      </c>
      <c r="F40" s="194" t="s">
        <v>60</v>
      </c>
      <c r="G40" s="195">
        <f t="shared" si="0"/>
        <v>7</v>
      </c>
      <c r="H40" s="308">
        <f t="shared" ca="1" si="5"/>
        <v>4</v>
      </c>
      <c r="I40" s="302">
        <f t="shared" ca="1" si="1"/>
        <v>11</v>
      </c>
      <c r="J40" s="236"/>
    </row>
    <row r="41" spans="1:10" ht="17.399999999999999" thickBot="1">
      <c r="A41" s="237" t="s">
        <v>58</v>
      </c>
      <c r="B41" s="238">
        <v>0</v>
      </c>
      <c r="C41" s="239" t="s">
        <v>32</v>
      </c>
      <c r="D41" s="240" t="str">
        <f>IF(C41="Str",'Personal File'!$C$8,IF(C41="Dex",'Personal File'!$C$9,IF(C41="Con",'Personal File'!$C$10,IF(C41="Int",'Personal File'!$C$11,IF(C41="Wis",'Personal File'!$C$12,IF(C41="Cha",'Personal File'!$C$13))))))</f>
        <v>+3</v>
      </c>
      <c r="E41" s="240" t="str">
        <f t="shared" si="4"/>
        <v>Dex (+3)</v>
      </c>
      <c r="F41" s="241" t="s">
        <v>60</v>
      </c>
      <c r="G41" s="241">
        <f t="shared" si="0"/>
        <v>3</v>
      </c>
      <c r="H41" s="309">
        <f t="shared" ca="1" si="5"/>
        <v>3</v>
      </c>
      <c r="I41" s="305">
        <f t="shared" ca="1" si="1"/>
        <v>6</v>
      </c>
      <c r="J41" s="242"/>
    </row>
    <row r="42" spans="1:10" ht="16.2" thickTop="1">
      <c r="B42" s="243">
        <f>SUM(B6:B41)+B26+B36+B38</f>
        <v>39</v>
      </c>
      <c r="E42" s="374">
        <f>SUM(E43:E52)</f>
        <v>39</v>
      </c>
    </row>
    <row r="43" spans="1:10">
      <c r="B43" s="243"/>
      <c r="E43" s="374">
        <f>4*(2+'Personal File'!$C$11)</f>
        <v>12</v>
      </c>
      <c r="F43" s="246" t="s">
        <v>147</v>
      </c>
    </row>
    <row r="44" spans="1:10">
      <c r="E44" s="375">
        <f>2+'Personal File'!$C$11</f>
        <v>3</v>
      </c>
      <c r="F44" s="246" t="s">
        <v>148</v>
      </c>
    </row>
    <row r="45" spans="1:10">
      <c r="E45" s="375">
        <f>2+'Personal File'!$C$11</f>
        <v>3</v>
      </c>
      <c r="F45" s="246" t="s">
        <v>149</v>
      </c>
    </row>
    <row r="46" spans="1:10">
      <c r="E46" s="375">
        <f>2+'Personal File'!$C$11</f>
        <v>3</v>
      </c>
      <c r="F46" s="246" t="s">
        <v>150</v>
      </c>
    </row>
    <row r="47" spans="1:10">
      <c r="E47" s="375">
        <f>2+'Personal File'!$C$11</f>
        <v>3</v>
      </c>
      <c r="F47" s="246" t="s">
        <v>151</v>
      </c>
    </row>
    <row r="48" spans="1:10">
      <c r="E48" s="375">
        <f>2+'Personal File'!$C$11</f>
        <v>3</v>
      </c>
      <c r="F48" s="246" t="s">
        <v>152</v>
      </c>
    </row>
    <row r="49" spans="5:6">
      <c r="E49" s="375">
        <f>2+'Personal File'!$C$11</f>
        <v>3</v>
      </c>
      <c r="F49" s="246" t="s">
        <v>227</v>
      </c>
    </row>
    <row r="50" spans="5:6">
      <c r="E50" s="375">
        <f>2+'Personal File'!$C$11</f>
        <v>3</v>
      </c>
      <c r="F50" s="246" t="s">
        <v>228</v>
      </c>
    </row>
    <row r="51" spans="5:6">
      <c r="E51" s="375">
        <f>2+'Personal File'!$C$11</f>
        <v>3</v>
      </c>
      <c r="F51" s="246" t="s">
        <v>248</v>
      </c>
    </row>
    <row r="52" spans="5:6">
      <c r="E52" s="375">
        <f>2+'Personal File'!$C$11</f>
        <v>3</v>
      </c>
      <c r="F52" s="246" t="s">
        <v>249</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0"/>
  <sheetViews>
    <sheetView showGridLines="0" workbookViewId="0">
      <pane ySplit="2" topLeftCell="A3" activePane="bottomLeft" state="frozen"/>
      <selection pane="bottomLeft" activeCell="A3" sqref="A3"/>
    </sheetView>
  </sheetViews>
  <sheetFormatPr defaultColWidth="13" defaultRowHeight="15.6"/>
  <cols>
    <col min="1" max="1" width="19.296875" style="135" bestFit="1" customWidth="1"/>
    <col min="2" max="2" width="13.69921875" style="135" bestFit="1" customWidth="1"/>
    <col min="3" max="3" width="13.59765625" style="151" bestFit="1" customWidth="1"/>
    <col min="4" max="4" width="11.296875" style="151" customWidth="1"/>
    <col min="5" max="5" width="7.296875" style="151" customWidth="1"/>
    <col min="6" max="7" width="13.19921875" style="151" bestFit="1" customWidth="1"/>
    <col min="8" max="8" width="21.3984375" style="135" bestFit="1" customWidth="1"/>
    <col min="9" max="9" width="5.5" style="72" bestFit="1" customWidth="1"/>
    <col min="10" max="16384" width="13" style="119"/>
  </cols>
  <sheetData>
    <row r="1" spans="1:9" ht="23.4" thickBot="1">
      <c r="A1" s="137" t="s">
        <v>229</v>
      </c>
      <c r="B1" s="138"/>
      <c r="C1" s="138"/>
      <c r="D1" s="138"/>
      <c r="E1" s="138"/>
      <c r="F1" s="138"/>
      <c r="G1" s="138"/>
      <c r="H1" s="138"/>
    </row>
    <row r="2" spans="1:9" s="142" customFormat="1" ht="17.399999999999999" thickBot="1">
      <c r="A2" s="139" t="s">
        <v>75</v>
      </c>
      <c r="B2" s="140" t="s">
        <v>101</v>
      </c>
      <c r="C2" s="140" t="s">
        <v>100</v>
      </c>
      <c r="D2" s="141" t="s">
        <v>99</v>
      </c>
      <c r="E2" s="141" t="s">
        <v>98</v>
      </c>
      <c r="F2" s="140" t="s">
        <v>67</v>
      </c>
      <c r="G2" s="140" t="s">
        <v>23</v>
      </c>
      <c r="H2" s="29" t="s">
        <v>142</v>
      </c>
      <c r="I2" s="30" t="s">
        <v>143</v>
      </c>
    </row>
    <row r="3" spans="1:9" ht="16.8">
      <c r="A3" s="143" t="s">
        <v>134</v>
      </c>
      <c r="B3" s="1">
        <v>0</v>
      </c>
      <c r="C3" s="2" t="s">
        <v>157</v>
      </c>
      <c r="D3" s="3" t="s">
        <v>97</v>
      </c>
      <c r="E3" s="4" t="s">
        <v>96</v>
      </c>
      <c r="F3" s="4" t="s">
        <v>158</v>
      </c>
      <c r="G3" s="4" t="s">
        <v>136</v>
      </c>
      <c r="H3" s="4" t="s">
        <v>144</v>
      </c>
      <c r="I3" s="31">
        <v>219</v>
      </c>
    </row>
    <row r="4" spans="1:9" ht="16.8">
      <c r="A4" s="143" t="s">
        <v>171</v>
      </c>
      <c r="B4" s="1">
        <v>0</v>
      </c>
      <c r="C4" s="27" t="s">
        <v>200</v>
      </c>
      <c r="D4" s="3" t="s">
        <v>97</v>
      </c>
      <c r="E4" s="28" t="s">
        <v>96</v>
      </c>
      <c r="F4" s="4" t="s">
        <v>201</v>
      </c>
      <c r="G4" s="4" t="s">
        <v>202</v>
      </c>
      <c r="H4" s="4" t="s">
        <v>144</v>
      </c>
      <c r="I4" s="31">
        <v>219</v>
      </c>
    </row>
    <row r="5" spans="1:9" ht="16.8">
      <c r="A5" s="144" t="s">
        <v>180</v>
      </c>
      <c r="B5" s="24">
        <v>0</v>
      </c>
      <c r="C5" s="391" t="s">
        <v>203</v>
      </c>
      <c r="D5" s="392" t="s">
        <v>204</v>
      </c>
      <c r="E5" s="314" t="s">
        <v>96</v>
      </c>
      <c r="F5" s="314" t="s">
        <v>205</v>
      </c>
      <c r="G5" s="314" t="s">
        <v>202</v>
      </c>
      <c r="H5" s="314" t="s">
        <v>206</v>
      </c>
      <c r="I5" s="393">
        <v>130</v>
      </c>
    </row>
    <row r="6" spans="1:9" ht="16.8">
      <c r="A6" s="143" t="s">
        <v>181</v>
      </c>
      <c r="B6" s="1">
        <v>0</v>
      </c>
      <c r="C6" s="391" t="s">
        <v>203</v>
      </c>
      <c r="D6" s="392" t="s">
        <v>207</v>
      </c>
      <c r="E6" s="314" t="s">
        <v>96</v>
      </c>
      <c r="F6" s="314" t="s">
        <v>205</v>
      </c>
      <c r="G6" s="314" t="s">
        <v>202</v>
      </c>
      <c r="H6" s="314" t="s">
        <v>206</v>
      </c>
      <c r="I6" s="393">
        <v>130</v>
      </c>
    </row>
    <row r="7" spans="1:9" ht="16.8">
      <c r="A7" s="143" t="s">
        <v>182</v>
      </c>
      <c r="B7" s="1">
        <v>0</v>
      </c>
      <c r="C7" s="2" t="s">
        <v>203</v>
      </c>
      <c r="D7" s="3" t="s">
        <v>97</v>
      </c>
      <c r="E7" s="28" t="s">
        <v>96</v>
      </c>
      <c r="F7" s="4" t="s">
        <v>201</v>
      </c>
      <c r="G7" s="4" t="s">
        <v>15</v>
      </c>
      <c r="H7" s="4" t="s">
        <v>144</v>
      </c>
      <c r="I7" s="31">
        <v>249</v>
      </c>
    </row>
    <row r="8" spans="1:9" ht="16.8">
      <c r="A8" s="143" t="s">
        <v>183</v>
      </c>
      <c r="B8" s="1">
        <v>0</v>
      </c>
      <c r="C8" s="2" t="s">
        <v>208</v>
      </c>
      <c r="D8" s="3" t="s">
        <v>97</v>
      </c>
      <c r="E8" s="28" t="s">
        <v>96</v>
      </c>
      <c r="F8" s="4" t="s">
        <v>201</v>
      </c>
      <c r="G8" s="4" t="s">
        <v>202</v>
      </c>
      <c r="H8" s="4" t="s">
        <v>144</v>
      </c>
      <c r="I8" s="31">
        <v>269</v>
      </c>
    </row>
    <row r="9" spans="1:9" ht="16.8">
      <c r="A9" s="143" t="s">
        <v>184</v>
      </c>
      <c r="B9" s="1">
        <v>0</v>
      </c>
      <c r="C9" s="27" t="s">
        <v>157</v>
      </c>
      <c r="D9" s="3" t="s">
        <v>209</v>
      </c>
      <c r="E9" s="28" t="s">
        <v>96</v>
      </c>
      <c r="F9" s="4" t="s">
        <v>210</v>
      </c>
      <c r="G9" s="4" t="s">
        <v>211</v>
      </c>
      <c r="H9" s="4" t="s">
        <v>144</v>
      </c>
      <c r="I9" s="31">
        <v>269</v>
      </c>
    </row>
    <row r="10" spans="1:9" ht="16.8">
      <c r="A10" s="143" t="s">
        <v>258</v>
      </c>
      <c r="B10" s="1">
        <v>0</v>
      </c>
      <c r="C10" s="27" t="s">
        <v>208</v>
      </c>
      <c r="D10" s="3" t="s">
        <v>97</v>
      </c>
      <c r="E10" s="28" t="s">
        <v>96</v>
      </c>
      <c r="F10" s="4" t="s">
        <v>201</v>
      </c>
      <c r="G10" s="4" t="s">
        <v>202</v>
      </c>
      <c r="H10" s="4" t="s">
        <v>144</v>
      </c>
      <c r="I10" s="31">
        <v>196</v>
      </c>
    </row>
    <row r="11" spans="1:9" ht="16.8">
      <c r="A11" s="145" t="s">
        <v>185</v>
      </c>
      <c r="B11" s="7">
        <v>0</v>
      </c>
      <c r="C11" s="5" t="s">
        <v>212</v>
      </c>
      <c r="D11" s="6" t="s">
        <v>97</v>
      </c>
      <c r="E11" s="25" t="s">
        <v>96</v>
      </c>
      <c r="F11" s="26" t="s">
        <v>201</v>
      </c>
      <c r="G11" s="26" t="s">
        <v>202</v>
      </c>
      <c r="H11" s="32" t="s">
        <v>206</v>
      </c>
      <c r="I11" s="34">
        <v>195</v>
      </c>
    </row>
    <row r="12" spans="1:9" ht="16.8">
      <c r="A12" s="144" t="s">
        <v>186</v>
      </c>
      <c r="B12" s="24">
        <v>1</v>
      </c>
      <c r="C12" s="27" t="s">
        <v>213</v>
      </c>
      <c r="D12" s="392" t="s">
        <v>209</v>
      </c>
      <c r="E12" s="28" t="s">
        <v>96</v>
      </c>
      <c r="F12" s="4" t="s">
        <v>201</v>
      </c>
      <c r="G12" s="314" t="s">
        <v>214</v>
      </c>
      <c r="H12" s="314" t="s">
        <v>215</v>
      </c>
      <c r="I12" s="31">
        <v>98</v>
      </c>
    </row>
    <row r="13" spans="1:9" ht="16.8">
      <c r="A13" s="146" t="s">
        <v>187</v>
      </c>
      <c r="B13" s="147">
        <v>1</v>
      </c>
      <c r="C13" s="313" t="s">
        <v>208</v>
      </c>
      <c r="D13" s="3" t="s">
        <v>204</v>
      </c>
      <c r="E13" s="28" t="s">
        <v>216</v>
      </c>
      <c r="F13" s="4" t="s">
        <v>217</v>
      </c>
      <c r="G13" s="314" t="s">
        <v>202</v>
      </c>
      <c r="H13" s="314" t="s">
        <v>215</v>
      </c>
      <c r="I13" s="31">
        <v>110</v>
      </c>
    </row>
    <row r="14" spans="1:9" ht="16.8">
      <c r="A14" s="146" t="s">
        <v>188</v>
      </c>
      <c r="B14" s="147">
        <v>1</v>
      </c>
      <c r="C14" s="27" t="s">
        <v>208</v>
      </c>
      <c r="D14" s="3" t="s">
        <v>97</v>
      </c>
      <c r="E14" s="4" t="s">
        <v>96</v>
      </c>
      <c r="F14" s="4" t="s">
        <v>201</v>
      </c>
      <c r="G14" s="314" t="s">
        <v>202</v>
      </c>
      <c r="H14" s="314" t="s">
        <v>215</v>
      </c>
      <c r="I14" s="31">
        <v>115</v>
      </c>
    </row>
    <row r="15" spans="1:9" ht="16.8">
      <c r="A15" s="146" t="s">
        <v>189</v>
      </c>
      <c r="B15" s="147">
        <v>1</v>
      </c>
      <c r="C15" s="27" t="s">
        <v>208</v>
      </c>
      <c r="D15" s="3" t="s">
        <v>97</v>
      </c>
      <c r="E15" s="4" t="s">
        <v>96</v>
      </c>
      <c r="F15" s="4" t="s">
        <v>201</v>
      </c>
      <c r="G15" s="314" t="s">
        <v>202</v>
      </c>
      <c r="H15" s="314" t="s">
        <v>215</v>
      </c>
      <c r="I15" s="31">
        <v>116</v>
      </c>
    </row>
    <row r="16" spans="1:9" ht="16.8">
      <c r="A16" s="278" t="s">
        <v>190</v>
      </c>
      <c r="B16" s="279">
        <v>1</v>
      </c>
      <c r="C16" s="148" t="s">
        <v>200</v>
      </c>
      <c r="D16" s="25" t="s">
        <v>218</v>
      </c>
      <c r="E16" s="149" t="s">
        <v>96</v>
      </c>
      <c r="F16" s="26" t="s">
        <v>210</v>
      </c>
      <c r="G16" s="26" t="s">
        <v>219</v>
      </c>
      <c r="H16" s="33" t="s">
        <v>144</v>
      </c>
      <c r="I16" s="280">
        <v>296</v>
      </c>
    </row>
    <row r="17" spans="1:9" ht="16.8">
      <c r="A17" s="329" t="s">
        <v>191</v>
      </c>
      <c r="B17" s="330">
        <v>2</v>
      </c>
      <c r="C17" s="331" t="s">
        <v>212</v>
      </c>
      <c r="D17" s="3" t="s">
        <v>204</v>
      </c>
      <c r="E17" s="332" t="s">
        <v>96</v>
      </c>
      <c r="F17" s="333" t="s">
        <v>205</v>
      </c>
      <c r="G17" s="333" t="s">
        <v>202</v>
      </c>
      <c r="H17" s="334" t="s">
        <v>206</v>
      </c>
      <c r="I17" s="335">
        <v>50</v>
      </c>
    </row>
    <row r="18" spans="1:9" ht="16.8">
      <c r="A18" s="144" t="s">
        <v>259</v>
      </c>
      <c r="B18" s="24">
        <v>2</v>
      </c>
      <c r="C18" s="27" t="s">
        <v>212</v>
      </c>
      <c r="D18" s="3" t="s">
        <v>97</v>
      </c>
      <c r="E18" s="28" t="s">
        <v>96</v>
      </c>
      <c r="F18" s="4" t="s">
        <v>201</v>
      </c>
      <c r="G18" s="4" t="s">
        <v>202</v>
      </c>
      <c r="H18" s="4" t="s">
        <v>260</v>
      </c>
      <c r="I18" s="31">
        <v>90</v>
      </c>
    </row>
    <row r="19" spans="1:9" ht="16.8">
      <c r="A19" s="144" t="s">
        <v>192</v>
      </c>
      <c r="B19" s="24">
        <v>2</v>
      </c>
      <c r="C19" s="27" t="s">
        <v>208</v>
      </c>
      <c r="D19" s="3" t="s">
        <v>204</v>
      </c>
      <c r="E19" s="28" t="s">
        <v>96</v>
      </c>
      <c r="F19" s="4" t="s">
        <v>220</v>
      </c>
      <c r="G19" s="4" t="s">
        <v>202</v>
      </c>
      <c r="H19" s="4" t="s">
        <v>221</v>
      </c>
      <c r="I19" s="31">
        <v>112</v>
      </c>
    </row>
    <row r="20" spans="1:9" ht="16.8">
      <c r="A20" s="145" t="s">
        <v>193</v>
      </c>
      <c r="B20" s="7">
        <v>2</v>
      </c>
      <c r="C20" s="336" t="s">
        <v>208</v>
      </c>
      <c r="D20" s="6" t="s">
        <v>204</v>
      </c>
      <c r="E20" s="337" t="s">
        <v>96</v>
      </c>
      <c r="F20" s="338" t="s">
        <v>217</v>
      </c>
      <c r="G20" s="338" t="s">
        <v>211</v>
      </c>
      <c r="H20" s="33" t="s">
        <v>144</v>
      </c>
      <c r="I20" s="339">
        <v>301</v>
      </c>
    </row>
    <row r="21" spans="1:9" ht="16.8">
      <c r="A21" s="144" t="s">
        <v>245</v>
      </c>
      <c r="B21" s="24">
        <v>3</v>
      </c>
      <c r="C21" s="27" t="s">
        <v>203</v>
      </c>
      <c r="D21" s="3" t="s">
        <v>246</v>
      </c>
      <c r="E21" s="28" t="s">
        <v>96</v>
      </c>
      <c r="F21" s="4" t="s">
        <v>210</v>
      </c>
      <c r="G21" s="4" t="s">
        <v>211</v>
      </c>
      <c r="H21" s="4" t="s">
        <v>206</v>
      </c>
      <c r="I21" s="31">
        <v>73</v>
      </c>
    </row>
    <row r="22" spans="1:9" ht="16.8">
      <c r="A22" s="144" t="s">
        <v>257</v>
      </c>
      <c r="B22" s="24">
        <v>3</v>
      </c>
      <c r="C22" s="27" t="s">
        <v>212</v>
      </c>
      <c r="D22" s="3" t="s">
        <v>204</v>
      </c>
      <c r="E22" s="28" t="s">
        <v>96</v>
      </c>
      <c r="F22" s="4" t="s">
        <v>220</v>
      </c>
      <c r="G22" s="4" t="s">
        <v>202</v>
      </c>
      <c r="H22" s="4" t="s">
        <v>144</v>
      </c>
      <c r="I22" s="434">
        <v>231</v>
      </c>
    </row>
    <row r="23" spans="1:9" ht="16.8">
      <c r="A23" s="145" t="s">
        <v>194</v>
      </c>
      <c r="B23" s="7">
        <v>3</v>
      </c>
      <c r="C23" s="336" t="s">
        <v>212</v>
      </c>
      <c r="D23" s="6" t="s">
        <v>204</v>
      </c>
      <c r="E23" s="337" t="s">
        <v>96</v>
      </c>
      <c r="F23" s="338" t="s">
        <v>244</v>
      </c>
      <c r="G23" s="338" t="s">
        <v>202</v>
      </c>
      <c r="H23" s="338" t="s">
        <v>206</v>
      </c>
      <c r="I23" s="339">
        <v>165</v>
      </c>
    </row>
    <row r="24" spans="1:9" ht="16.8">
      <c r="A24" s="144" t="s">
        <v>195</v>
      </c>
      <c r="B24" s="24">
        <v>4</v>
      </c>
      <c r="C24" s="27" t="s">
        <v>208</v>
      </c>
      <c r="D24" s="3" t="s">
        <v>97</v>
      </c>
      <c r="E24" s="28" t="s">
        <v>96</v>
      </c>
      <c r="F24" s="4" t="s">
        <v>201</v>
      </c>
      <c r="G24" s="4" t="s">
        <v>202</v>
      </c>
      <c r="H24" s="4" t="s">
        <v>215</v>
      </c>
      <c r="I24" s="31">
        <v>115</v>
      </c>
    </row>
    <row r="25" spans="1:9" ht="16.8">
      <c r="A25" s="145" t="s">
        <v>261</v>
      </c>
      <c r="B25" s="7">
        <v>4</v>
      </c>
      <c r="C25" s="336" t="s">
        <v>208</v>
      </c>
      <c r="D25" s="6" t="s">
        <v>204</v>
      </c>
      <c r="E25" s="337" t="s">
        <v>96</v>
      </c>
      <c r="F25" s="338" t="s">
        <v>158</v>
      </c>
      <c r="G25" s="338" t="s">
        <v>202</v>
      </c>
      <c r="H25" s="338" t="s">
        <v>215</v>
      </c>
      <c r="I25" s="339">
        <v>99</v>
      </c>
    </row>
    <row r="26" spans="1:9" ht="17.399999999999999" thickBot="1">
      <c r="A26" s="348" t="s">
        <v>262</v>
      </c>
      <c r="B26" s="349">
        <v>5</v>
      </c>
      <c r="C26" s="350" t="s">
        <v>208</v>
      </c>
      <c r="D26" s="351" t="s">
        <v>97</v>
      </c>
      <c r="E26" s="435" t="s">
        <v>96</v>
      </c>
      <c r="F26" s="352" t="s">
        <v>217</v>
      </c>
      <c r="G26" s="352" t="s">
        <v>136</v>
      </c>
      <c r="H26" s="352" t="s">
        <v>144</v>
      </c>
      <c r="I26" s="353">
        <v>210</v>
      </c>
    </row>
    <row r="27" spans="1:9" ht="16.2" thickTop="1">
      <c r="A27" s="15"/>
      <c r="B27" s="70" t="s">
        <v>137</v>
      </c>
      <c r="C27" s="405" t="s">
        <v>255</v>
      </c>
      <c r="D27" s="119"/>
      <c r="E27" s="119"/>
      <c r="F27" s="119"/>
      <c r="G27" s="119"/>
      <c r="H27" s="119"/>
    </row>
    <row r="28" spans="1:9">
      <c r="A28" s="15"/>
      <c r="B28" s="70" t="s">
        <v>138</v>
      </c>
      <c r="C28" s="405" t="s">
        <v>256</v>
      </c>
      <c r="D28" s="119"/>
      <c r="E28" s="119"/>
      <c r="F28" s="119"/>
      <c r="G28" s="119"/>
      <c r="H28" s="119"/>
    </row>
    <row r="29" spans="1:9">
      <c r="A29" s="119"/>
      <c r="B29" s="119"/>
      <c r="C29" s="119"/>
      <c r="D29" s="119"/>
      <c r="E29" s="119"/>
      <c r="F29" s="119"/>
      <c r="G29" s="119"/>
      <c r="H29" s="119"/>
    </row>
    <row r="30" spans="1:9">
      <c r="A30" s="72"/>
      <c r="B30" s="150"/>
    </row>
  </sheetData>
  <sortState xmlns:xlrd2="http://schemas.microsoft.com/office/spreadsheetml/2017/richdata2" ref="A3:I15">
    <sortCondition ref="B3:B15"/>
    <sortCondition ref="A3:A15"/>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1"/>
  <sheetViews>
    <sheetView showGridLines="0" workbookViewId="0"/>
  </sheetViews>
  <sheetFormatPr defaultColWidth="13" defaultRowHeight="15.6"/>
  <cols>
    <col min="1" max="1" width="14.59765625" style="70" bestFit="1" customWidth="1"/>
    <col min="2" max="2" width="4.19921875" style="135" bestFit="1" customWidth="1"/>
    <col min="3" max="3" width="3.8984375" style="135" bestFit="1" customWidth="1"/>
    <col min="4" max="4" width="4.5" style="135" customWidth="1"/>
    <col min="5" max="5" width="4.5" style="135" bestFit="1" customWidth="1"/>
    <col min="6" max="11" width="4.19921875" style="135" bestFit="1" customWidth="1"/>
    <col min="12" max="12" width="1.5" style="118" customWidth="1"/>
    <col min="13" max="13" width="22.5" style="118" bestFit="1" customWidth="1"/>
    <col min="14" max="14" width="1.5" style="118" customWidth="1"/>
    <col min="15" max="15" width="31.796875" style="118" bestFit="1" customWidth="1"/>
    <col min="16" max="16384" width="13" style="118"/>
  </cols>
  <sheetData>
    <row r="1" spans="1:15" s="37" customFormat="1" ht="24" thickTop="1" thickBot="1">
      <c r="A1" s="72"/>
      <c r="B1" s="110" t="s">
        <v>118</v>
      </c>
      <c r="C1" s="111"/>
      <c r="D1" s="111"/>
      <c r="E1" s="111"/>
      <c r="F1" s="111"/>
      <c r="G1" s="111"/>
      <c r="H1" s="111"/>
      <c r="I1" s="111"/>
      <c r="J1" s="111"/>
      <c r="K1" s="112"/>
      <c r="M1" s="113" t="s">
        <v>95</v>
      </c>
      <c r="O1" s="113" t="s">
        <v>122</v>
      </c>
    </row>
    <row r="2" spans="1:15" s="119" customFormat="1" ht="17.399999999999999" thickBot="1">
      <c r="A2" s="72"/>
      <c r="B2" s="114" t="s">
        <v>103</v>
      </c>
      <c r="C2" s="115" t="s">
        <v>104</v>
      </c>
      <c r="D2" s="115" t="s">
        <v>105</v>
      </c>
      <c r="E2" s="115" t="s">
        <v>106</v>
      </c>
      <c r="F2" s="116" t="s">
        <v>107</v>
      </c>
      <c r="G2" s="115" t="s">
        <v>108</v>
      </c>
      <c r="H2" s="115" t="s">
        <v>109</v>
      </c>
      <c r="I2" s="115" t="s">
        <v>110</v>
      </c>
      <c r="J2" s="116" t="s">
        <v>111</v>
      </c>
      <c r="K2" s="117" t="s">
        <v>112</v>
      </c>
      <c r="M2" s="398" t="s">
        <v>241</v>
      </c>
      <c r="O2" s="120" t="s">
        <v>123</v>
      </c>
    </row>
    <row r="3" spans="1:15" ht="17.399999999999999" thickTop="1">
      <c r="A3" s="121" t="s">
        <v>115</v>
      </c>
      <c r="B3" s="396">
        <v>6</v>
      </c>
      <c r="C3" s="397">
        <v>6</v>
      </c>
      <c r="D3" s="397">
        <v>6</v>
      </c>
      <c r="E3" s="397">
        <v>6</v>
      </c>
      <c r="F3" s="397">
        <v>5</v>
      </c>
      <c r="G3" s="397">
        <v>3</v>
      </c>
      <c r="H3" s="122">
        <v>0</v>
      </c>
      <c r="I3" s="122">
        <v>0</v>
      </c>
      <c r="J3" s="122">
        <v>0</v>
      </c>
      <c r="K3" s="123">
        <v>0</v>
      </c>
      <c r="M3" s="399" t="s">
        <v>238</v>
      </c>
      <c r="O3" s="120" t="s">
        <v>125</v>
      </c>
    </row>
    <row r="4" spans="1:15" ht="16.8">
      <c r="A4" s="128" t="s">
        <v>114</v>
      </c>
      <c r="B4" s="124">
        <v>0</v>
      </c>
      <c r="C4" s="125">
        <v>1</v>
      </c>
      <c r="D4" s="125">
        <v>1</v>
      </c>
      <c r="E4" s="125">
        <v>1</v>
      </c>
      <c r="F4" s="125">
        <v>1</v>
      </c>
      <c r="G4" s="125">
        <v>1</v>
      </c>
      <c r="H4" s="126">
        <v>0</v>
      </c>
      <c r="I4" s="126">
        <v>0</v>
      </c>
      <c r="J4" s="126">
        <v>0</v>
      </c>
      <c r="K4" s="127">
        <v>0</v>
      </c>
      <c r="M4" s="398" t="s">
        <v>240</v>
      </c>
      <c r="O4" s="120" t="s">
        <v>124</v>
      </c>
    </row>
    <row r="5" spans="1:15" ht="17.399999999999999" thickBot="1">
      <c r="A5" s="129" t="s">
        <v>113</v>
      </c>
      <c r="B5" s="130">
        <f t="shared" ref="B5:K5" si="0">SUM(B3:B4)</f>
        <v>6</v>
      </c>
      <c r="C5" s="131">
        <f t="shared" si="0"/>
        <v>7</v>
      </c>
      <c r="D5" s="131">
        <f t="shared" si="0"/>
        <v>7</v>
      </c>
      <c r="E5" s="131">
        <f t="shared" ref="E5" si="1">SUM(E3:E4)</f>
        <v>7</v>
      </c>
      <c r="F5" s="131">
        <f t="shared" ref="F5:G5" si="2">SUM(F3:F4)</f>
        <v>6</v>
      </c>
      <c r="G5" s="131">
        <f t="shared" si="2"/>
        <v>4</v>
      </c>
      <c r="H5" s="132">
        <f t="shared" si="0"/>
        <v>0</v>
      </c>
      <c r="I5" s="132">
        <f t="shared" si="0"/>
        <v>0</v>
      </c>
      <c r="J5" s="132">
        <f t="shared" si="0"/>
        <v>0</v>
      </c>
      <c r="K5" s="133">
        <f t="shared" si="0"/>
        <v>0</v>
      </c>
      <c r="M5" s="399" t="s">
        <v>239</v>
      </c>
      <c r="O5" s="120" t="s">
        <v>127</v>
      </c>
    </row>
    <row r="6" spans="1:15" ht="18" thickTop="1" thickBot="1">
      <c r="A6" s="346" t="s">
        <v>170</v>
      </c>
      <c r="B6" s="376">
        <f>10+LEFT(B2,1)+'Personal File'!$C$13</f>
        <v>17</v>
      </c>
      <c r="C6" s="377">
        <f>10+LEFT(C2,1)+'Personal File'!$C$13</f>
        <v>18</v>
      </c>
      <c r="D6" s="377">
        <f>10+LEFT(D2,1)+'Personal File'!$C$13</f>
        <v>19</v>
      </c>
      <c r="E6" s="377">
        <f>10+LEFT(E2,1)+'Personal File'!$C$13</f>
        <v>20</v>
      </c>
      <c r="F6" s="377">
        <f>10+LEFT(F2,1)+'Personal File'!$C$13</f>
        <v>21</v>
      </c>
      <c r="G6" s="377">
        <f>10+LEFT(G2,1)+'Personal File'!$C$13</f>
        <v>22</v>
      </c>
      <c r="H6" s="378">
        <f>10+LEFT(H2,1)+'Personal File'!$C$13</f>
        <v>23</v>
      </c>
      <c r="I6" s="378">
        <f>10+LEFT(I2,1)+'Personal File'!$C$13</f>
        <v>24</v>
      </c>
      <c r="J6" s="378">
        <f>10+LEFT(J2,1)+'Personal File'!$C$13</f>
        <v>25</v>
      </c>
      <c r="K6" s="379">
        <f>10+LEFT(K2,1)+'Personal File'!$C$13</f>
        <v>26</v>
      </c>
      <c r="M6" s="436" t="s">
        <v>267</v>
      </c>
      <c r="O6" s="136" t="s">
        <v>126</v>
      </c>
    </row>
    <row r="7" spans="1:15" ht="16.8" thickTop="1" thickBot="1">
      <c r="A7" s="347" t="s">
        <v>117</v>
      </c>
      <c r="B7" s="344">
        <v>0</v>
      </c>
      <c r="C7" s="345">
        <v>0</v>
      </c>
      <c r="D7" s="345">
        <v>1</v>
      </c>
      <c r="E7" s="345">
        <v>5</v>
      </c>
      <c r="F7" s="345">
        <v>3</v>
      </c>
      <c r="G7" s="345">
        <v>4</v>
      </c>
      <c r="H7" s="132">
        <v>0</v>
      </c>
      <c r="I7" s="132">
        <v>0</v>
      </c>
      <c r="J7" s="132">
        <v>0</v>
      </c>
      <c r="K7" s="133">
        <v>0</v>
      </c>
      <c r="M7" s="119"/>
      <c r="O7" s="37"/>
    </row>
    <row r="8" spans="1:15" ht="24" thickTop="1" thickBot="1">
      <c r="A8" s="15"/>
      <c r="C8" s="70" t="s">
        <v>225</v>
      </c>
      <c r="D8" s="395">
        <f>'Personal File'!E3+'Personal File'!E4</f>
        <v>10</v>
      </c>
      <c r="E8" s="118"/>
      <c r="F8" s="118"/>
      <c r="G8" s="118"/>
      <c r="H8" s="118"/>
      <c r="I8" s="118"/>
      <c r="J8" s="118"/>
      <c r="K8" s="118"/>
      <c r="M8" s="293" t="s">
        <v>76</v>
      </c>
      <c r="O8" s="113" t="s">
        <v>139</v>
      </c>
    </row>
    <row r="9" spans="1:15" ht="17.399999999999999" thickBot="1">
      <c r="A9" s="37"/>
      <c r="B9" s="118"/>
      <c r="C9" s="118"/>
      <c r="D9" s="118"/>
      <c r="E9" s="118"/>
      <c r="F9" s="118"/>
      <c r="G9" s="118"/>
      <c r="H9" s="118"/>
      <c r="I9" s="118"/>
      <c r="J9" s="118"/>
      <c r="K9" s="118"/>
      <c r="M9" s="134" t="s">
        <v>266</v>
      </c>
      <c r="O9" s="120" t="s">
        <v>116</v>
      </c>
    </row>
    <row r="10" spans="1:15" ht="18" thickTop="1" thickBot="1">
      <c r="I10" s="118"/>
      <c r="J10" s="118"/>
      <c r="K10" s="118"/>
      <c r="O10" s="120" t="s">
        <v>235</v>
      </c>
    </row>
    <row r="11" spans="1:15" ht="22.2" thickTop="1" thickBot="1">
      <c r="M11" s="433" t="s">
        <v>224</v>
      </c>
      <c r="O11" s="120" t="s">
        <v>230</v>
      </c>
    </row>
    <row r="12" spans="1:15" ht="16.8">
      <c r="L12" s="135"/>
      <c r="M12" s="431" t="s">
        <v>250</v>
      </c>
      <c r="O12" s="120" t="s">
        <v>253</v>
      </c>
    </row>
    <row r="13" spans="1:15" ht="16.8">
      <c r="K13" s="428"/>
      <c r="M13" s="394" t="s">
        <v>251</v>
      </c>
      <c r="O13" s="120" t="s">
        <v>254</v>
      </c>
    </row>
    <row r="14" spans="1:15" ht="17.399999999999999" thickBot="1">
      <c r="M14" s="432" t="s">
        <v>252</v>
      </c>
      <c r="O14" s="136" t="s">
        <v>226</v>
      </c>
    </row>
    <row r="15" spans="1:15" ht="16.8" thickTop="1" thickBot="1"/>
    <row r="16" spans="1:15" ht="24" thickTop="1" thickBot="1">
      <c r="O16" s="429" t="s">
        <v>236</v>
      </c>
    </row>
    <row r="17" spans="15:15" ht="17.399999999999999" thickBot="1">
      <c r="O17" s="134" t="s">
        <v>237</v>
      </c>
    </row>
    <row r="18" spans="15:15" ht="16.8" thickTop="1" thickBot="1"/>
    <row r="19" spans="15:15" ht="24" thickTop="1" thickBot="1">
      <c r="O19" s="23" t="s">
        <v>92</v>
      </c>
    </row>
    <row r="20" spans="15:15" ht="17.399999999999999" thickBot="1">
      <c r="O20" s="134" t="s">
        <v>153</v>
      </c>
    </row>
    <row r="21" spans="15:15" ht="16.2" thickTop="1"/>
  </sheetData>
  <sortState xmlns:xlrd2="http://schemas.microsoft.com/office/spreadsheetml/2017/richdata2" ref="M2:M5">
    <sortCondition ref="M2:M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2"/>
  <sheetViews>
    <sheetView showGridLines="0" workbookViewId="0"/>
  </sheetViews>
  <sheetFormatPr defaultColWidth="13" defaultRowHeight="15.6"/>
  <cols>
    <col min="1" max="1" width="23.09765625" style="43" bestFit="1" customWidth="1"/>
    <col min="2" max="2" width="7.09765625" style="43" bestFit="1" customWidth="1"/>
    <col min="3" max="3" width="6.5" style="43" bestFit="1" customWidth="1"/>
    <col min="4" max="4" width="8.19921875" style="43" customWidth="1"/>
    <col min="5" max="5" width="8.3984375" style="43" customWidth="1"/>
    <col min="6" max="6" width="8.3984375" style="43" bestFit="1" customWidth="1"/>
    <col min="7" max="10" width="5.59765625" style="43" customWidth="1"/>
    <col min="11" max="11" width="26.59765625" style="43" customWidth="1"/>
    <col min="12" max="12" width="2.8984375" style="37" customWidth="1"/>
    <col min="13" max="13" width="5.69921875" style="37" bestFit="1" customWidth="1"/>
    <col min="14" max="16384" width="13" style="37"/>
  </cols>
  <sheetData>
    <row r="1" spans="1:13" ht="23.4" thickBot="1">
      <c r="A1" s="35" t="s">
        <v>21</v>
      </c>
      <c r="B1" s="35"/>
      <c r="C1" s="35"/>
      <c r="D1" s="35"/>
      <c r="E1" s="35"/>
      <c r="F1" s="35"/>
      <c r="G1" s="35"/>
      <c r="H1" s="35"/>
      <c r="I1" s="35"/>
      <c r="J1" s="35"/>
      <c r="K1" s="35"/>
    </row>
    <row r="2" spans="1:13" ht="16.8" thickTop="1" thickBot="1">
      <c r="A2" s="73" t="s">
        <v>5</v>
      </c>
      <c r="B2" s="74" t="s">
        <v>6</v>
      </c>
      <c r="C2" s="75" t="s">
        <v>140</v>
      </c>
      <c r="D2" s="76" t="s">
        <v>24</v>
      </c>
      <c r="E2" s="77" t="s">
        <v>66</v>
      </c>
      <c r="F2" s="76" t="s">
        <v>22</v>
      </c>
      <c r="G2" s="76" t="s">
        <v>25</v>
      </c>
      <c r="H2" s="78" t="s">
        <v>94</v>
      </c>
      <c r="I2" s="79" t="s">
        <v>128</v>
      </c>
      <c r="J2" s="78" t="s">
        <v>83</v>
      </c>
      <c r="K2" s="80" t="s">
        <v>4</v>
      </c>
      <c r="M2" s="355" t="s">
        <v>172</v>
      </c>
    </row>
    <row r="3" spans="1:13">
      <c r="A3" s="363"/>
      <c r="B3" s="340"/>
      <c r="C3" s="341"/>
      <c r="D3" s="18"/>
      <c r="E3" s="18"/>
      <c r="F3" s="19"/>
      <c r="G3" s="20"/>
      <c r="H3" s="21" t="str">
        <f>CONCATENATE("+",RIGHT('Personal File'!$B$6)+('Personal File'!$C$8)+D3)</f>
        <v>+5</v>
      </c>
      <c r="I3" s="16">
        <f t="shared" ref="I3" ca="1" si="0">RANDBETWEEN(1,20)</f>
        <v>6</v>
      </c>
      <c r="J3" s="17">
        <f ca="1">I3+H3</f>
        <v>11</v>
      </c>
      <c r="K3" s="22"/>
      <c r="M3" s="356">
        <v>0</v>
      </c>
    </row>
    <row r="4" spans="1:13" ht="16.2" thickBot="1">
      <c r="A4" s="81"/>
      <c r="B4" s="342"/>
      <c r="C4" s="343"/>
      <c r="D4" s="82"/>
      <c r="E4" s="310"/>
      <c r="F4" s="311"/>
      <c r="G4" s="83"/>
      <c r="H4" s="84" t="str">
        <f>CONCATENATE("+",RIGHT('Personal File'!$B$6)+('Personal File'!$C$8)+D4)</f>
        <v>+5</v>
      </c>
      <c r="I4" s="85">
        <f ca="1">RANDBETWEEN(1,20)</f>
        <v>10</v>
      </c>
      <c r="J4" s="86">
        <f ca="1">I4+H4</f>
        <v>15</v>
      </c>
      <c r="K4" s="87"/>
      <c r="M4" s="357"/>
    </row>
    <row r="5" spans="1:13" ht="6" customHeight="1" thickTop="1" thickBot="1">
      <c r="M5" s="358"/>
    </row>
    <row r="6" spans="1:13" ht="16.8" thickTop="1" thickBot="1">
      <c r="A6" s="73" t="s">
        <v>8</v>
      </c>
      <c r="B6" s="74" t="s">
        <v>6</v>
      </c>
      <c r="C6" s="88" t="s">
        <v>140</v>
      </c>
      <c r="D6" s="76" t="s">
        <v>24</v>
      </c>
      <c r="E6" s="77" t="s">
        <v>66</v>
      </c>
      <c r="F6" s="76" t="s">
        <v>9</v>
      </c>
      <c r="G6" s="76" t="s">
        <v>25</v>
      </c>
      <c r="H6" s="78" t="s">
        <v>94</v>
      </c>
      <c r="I6" s="79" t="s">
        <v>128</v>
      </c>
      <c r="J6" s="78" t="s">
        <v>83</v>
      </c>
      <c r="K6" s="80" t="s">
        <v>4</v>
      </c>
      <c r="M6" s="359" t="s">
        <v>172</v>
      </c>
    </row>
    <row r="7" spans="1:13">
      <c r="A7" s="364" t="s">
        <v>120</v>
      </c>
      <c r="B7" s="365" t="s">
        <v>121</v>
      </c>
      <c r="C7" s="366"/>
      <c r="D7" s="367" t="s">
        <v>91</v>
      </c>
      <c r="E7" s="368" t="s">
        <v>131</v>
      </c>
      <c r="F7" s="367" t="s">
        <v>121</v>
      </c>
      <c r="G7" s="369">
        <v>0</v>
      </c>
      <c r="H7" s="370" t="str">
        <f>CONCATENATE("+",RIGHT('Personal File'!$B$6)+('Personal File'!$C$9)+D7)</f>
        <v>+11</v>
      </c>
      <c r="I7" s="16">
        <f t="shared" ref="I7" ca="1" si="1">RANDBETWEEN(1,20)</f>
        <v>5</v>
      </c>
      <c r="J7" s="371">
        <f ca="1">I7+H7</f>
        <v>16</v>
      </c>
      <c r="K7" s="89"/>
      <c r="M7" s="360"/>
    </row>
    <row r="8" spans="1:13" ht="16.2" thickBot="1">
      <c r="A8" s="443" t="s">
        <v>269</v>
      </c>
      <c r="B8" s="444" t="s">
        <v>268</v>
      </c>
      <c r="C8" s="445" t="s">
        <v>268</v>
      </c>
      <c r="D8" s="446">
        <f>SUM('Personal File'!E3:E4)</f>
        <v>10</v>
      </c>
      <c r="E8" s="447" t="s">
        <v>268</v>
      </c>
      <c r="F8" s="448" t="s">
        <v>268</v>
      </c>
      <c r="G8" s="449" t="s">
        <v>268</v>
      </c>
      <c r="H8" s="441">
        <f>D8</f>
        <v>10</v>
      </c>
      <c r="I8" s="85">
        <f ca="1">RANDBETWEEN(1,20)</f>
        <v>12</v>
      </c>
      <c r="J8" s="441">
        <f ca="1">I8+H8</f>
        <v>22</v>
      </c>
      <c r="K8" s="442"/>
      <c r="M8" s="357"/>
    </row>
    <row r="9" spans="1:13" ht="6" customHeight="1" thickTop="1" thickBot="1">
      <c r="D9" s="90"/>
      <c r="E9" s="90"/>
      <c r="G9" s="71"/>
      <c r="H9" s="71"/>
      <c r="I9" s="71"/>
      <c r="J9" s="71"/>
      <c r="M9" s="358"/>
    </row>
    <row r="10" spans="1:13" ht="16.8" thickTop="1" thickBot="1">
      <c r="A10" s="73" t="s">
        <v>71</v>
      </c>
      <c r="B10" s="76" t="s">
        <v>141</v>
      </c>
      <c r="C10" s="76" t="s">
        <v>32</v>
      </c>
      <c r="D10" s="76" t="s">
        <v>83</v>
      </c>
      <c r="E10" s="76" t="s">
        <v>84</v>
      </c>
      <c r="F10" s="76" t="s">
        <v>85</v>
      </c>
      <c r="G10" s="76" t="s">
        <v>25</v>
      </c>
      <c r="H10" s="91" t="s">
        <v>4</v>
      </c>
      <c r="I10" s="92"/>
      <c r="J10" s="92"/>
      <c r="K10" s="93"/>
      <c r="M10" s="359" t="s">
        <v>172</v>
      </c>
    </row>
    <row r="11" spans="1:13">
      <c r="A11" s="315" t="s">
        <v>245</v>
      </c>
      <c r="B11" s="316">
        <v>5</v>
      </c>
      <c r="C11" s="317" t="s">
        <v>268</v>
      </c>
      <c r="D11" s="317" t="s">
        <v>268</v>
      </c>
      <c r="E11" s="439" t="s">
        <v>268</v>
      </c>
      <c r="F11" s="317" t="s">
        <v>268</v>
      </c>
      <c r="G11" s="440" t="s">
        <v>268</v>
      </c>
      <c r="H11" s="323"/>
      <c r="I11" s="324"/>
      <c r="J11" s="324"/>
      <c r="K11" s="325"/>
      <c r="M11" s="356" t="s">
        <v>268</v>
      </c>
    </row>
    <row r="12" spans="1:13" ht="16.2" thickBot="1">
      <c r="A12" s="319"/>
      <c r="B12" s="320"/>
      <c r="C12" s="321"/>
      <c r="D12" s="321"/>
      <c r="E12" s="321"/>
      <c r="F12" s="321"/>
      <c r="G12" s="322"/>
      <c r="H12" s="326"/>
      <c r="I12" s="327"/>
      <c r="J12" s="327"/>
      <c r="K12" s="328"/>
      <c r="M12" s="357"/>
    </row>
    <row r="13" spans="1:13" ht="6.75" customHeight="1" thickTop="1" thickBot="1">
      <c r="M13" s="358"/>
    </row>
    <row r="14" spans="1:13" ht="16.8" thickTop="1" thickBot="1">
      <c r="A14" s="94"/>
      <c r="B14" s="71"/>
      <c r="D14" s="95" t="s">
        <v>72</v>
      </c>
      <c r="E14" s="96"/>
      <c r="F14" s="91" t="s">
        <v>7</v>
      </c>
      <c r="G14" s="76" t="s">
        <v>25</v>
      </c>
      <c r="H14" s="97" t="s">
        <v>94</v>
      </c>
      <c r="I14" s="92"/>
      <c r="J14" s="92"/>
      <c r="K14" s="93"/>
      <c r="M14" s="359" t="s">
        <v>172</v>
      </c>
    </row>
    <row r="15" spans="1:13">
      <c r="A15" s="94"/>
      <c r="B15" s="71"/>
      <c r="D15" s="98"/>
      <c r="E15" s="99"/>
      <c r="F15" s="100"/>
      <c r="G15" s="101"/>
      <c r="H15" s="8"/>
      <c r="I15" s="99"/>
      <c r="J15" s="99"/>
      <c r="K15" s="102"/>
      <c r="M15" s="356"/>
    </row>
    <row r="16" spans="1:13" ht="16.2" thickBot="1">
      <c r="A16" s="37"/>
      <c r="B16" s="71"/>
      <c r="D16" s="103"/>
      <c r="E16" s="104"/>
      <c r="F16" s="105"/>
      <c r="G16" s="106"/>
      <c r="H16" s="107"/>
      <c r="I16" s="108"/>
      <c r="J16" s="108"/>
      <c r="K16" s="109"/>
      <c r="M16" s="357"/>
    </row>
    <row r="17" spans="1:13" ht="16.8" thickTop="1" thickBot="1">
      <c r="A17" s="37"/>
      <c r="B17" s="37"/>
      <c r="C17" s="37"/>
      <c r="D17" s="37"/>
      <c r="E17" s="37"/>
      <c r="F17" s="37"/>
      <c r="G17" s="37"/>
      <c r="H17" s="37"/>
      <c r="I17" s="37"/>
      <c r="J17" s="37"/>
      <c r="K17" s="37"/>
    </row>
    <row r="18" spans="1:13" ht="16.8" thickTop="1" thickBot="1">
      <c r="D18" s="95" t="s">
        <v>231</v>
      </c>
      <c r="E18" s="92"/>
      <c r="F18" s="92"/>
      <c r="G18" s="92"/>
      <c r="H18" s="406" t="s">
        <v>7</v>
      </c>
      <c r="I18" s="406" t="s">
        <v>101</v>
      </c>
      <c r="J18" s="406" t="s">
        <v>232</v>
      </c>
      <c r="K18" s="93" t="s">
        <v>81</v>
      </c>
      <c r="L18" s="72"/>
      <c r="M18" s="359" t="s">
        <v>172</v>
      </c>
    </row>
    <row r="19" spans="1:13">
      <c r="D19" s="407" t="s">
        <v>234</v>
      </c>
      <c r="E19" s="408"/>
      <c r="F19" s="408"/>
      <c r="G19" s="409"/>
      <c r="H19" s="410">
        <v>1</v>
      </c>
      <c r="I19" s="317">
        <v>1</v>
      </c>
      <c r="J19" s="317">
        <v>1</v>
      </c>
      <c r="K19" s="411" t="s">
        <v>233</v>
      </c>
      <c r="L19" s="72"/>
      <c r="M19" s="412">
        <v>750</v>
      </c>
    </row>
    <row r="20" spans="1:13">
      <c r="D20" s="413"/>
      <c r="E20" s="414"/>
      <c r="F20" s="414"/>
      <c r="G20" s="415"/>
      <c r="H20" s="416"/>
      <c r="I20" s="318"/>
      <c r="J20" s="318"/>
      <c r="K20" s="417"/>
      <c r="L20" s="72"/>
      <c r="M20" s="418"/>
    </row>
    <row r="21" spans="1:13" ht="16.2" thickBot="1">
      <c r="D21" s="419"/>
      <c r="E21" s="420"/>
      <c r="F21" s="420"/>
      <c r="G21" s="421"/>
      <c r="H21" s="422"/>
      <c r="I21" s="423"/>
      <c r="J21" s="423"/>
      <c r="K21" s="424"/>
      <c r="L21" s="72"/>
      <c r="M21" s="425"/>
    </row>
    <row r="22" spans="1:13" ht="16.2" thickTop="1"/>
  </sheetData>
  <phoneticPr fontId="0" type="noConversion"/>
  <conditionalFormatting sqref="I3">
    <cfRule type="cellIs" dxfId="11" priority="15" operator="equal">
      <formula>20</formula>
    </cfRule>
    <cfRule type="cellIs" dxfId="10" priority="16" operator="equal">
      <formula>1</formula>
    </cfRule>
  </conditionalFormatting>
  <conditionalFormatting sqref="I4">
    <cfRule type="cellIs" dxfId="9" priority="13" operator="equal">
      <formula>20</formula>
    </cfRule>
    <cfRule type="cellIs" dxfId="8" priority="14" operator="equal">
      <formula>1</formula>
    </cfRule>
  </conditionalFormatting>
  <conditionalFormatting sqref="I7">
    <cfRule type="cellIs" dxfId="7" priority="11" operator="equal">
      <formula>20</formula>
    </cfRule>
    <cfRule type="cellIs" dxfId="6" priority="12" operator="equal">
      <formula>1</formula>
    </cfRule>
  </conditionalFormatting>
  <conditionalFormatting sqref="I8">
    <cfRule type="cellIs" dxfId="5" priority="9" operator="equal">
      <formula>20</formula>
    </cfRule>
    <cfRule type="cellIs" dxfId="4" priority="10"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5"/>
  <sheetViews>
    <sheetView showGridLines="0" workbookViewId="0"/>
  </sheetViews>
  <sheetFormatPr defaultColWidth="13" defaultRowHeight="15.6"/>
  <cols>
    <col min="1" max="1" width="27.19921875" style="43" bestFit="1" customWidth="1"/>
    <col min="2" max="2" width="4.8984375" style="43" bestFit="1" customWidth="1"/>
    <col min="3" max="3" width="5.59765625" style="71" bestFit="1" customWidth="1"/>
    <col min="4" max="5" width="26.59765625" style="37" customWidth="1"/>
    <col min="6" max="6" width="3.19921875" style="37" customWidth="1"/>
    <col min="7" max="7" width="7.3984375" style="37" bestFit="1" customWidth="1"/>
    <col min="8" max="16384" width="13" style="37"/>
  </cols>
  <sheetData>
    <row r="1" spans="1:7" ht="23.4" thickBot="1">
      <c r="A1" s="35" t="s">
        <v>77</v>
      </c>
      <c r="B1" s="35"/>
      <c r="C1" s="36"/>
      <c r="D1" s="35"/>
      <c r="E1" s="35"/>
    </row>
    <row r="2" spans="1:7" s="43" customFormat="1" ht="16.8" thickTop="1" thickBot="1">
      <c r="A2" s="38" t="s">
        <v>78</v>
      </c>
      <c r="B2" s="39" t="s">
        <v>7</v>
      </c>
      <c r="C2" s="40" t="s">
        <v>79</v>
      </c>
      <c r="D2" s="41" t="s">
        <v>80</v>
      </c>
      <c r="E2" s="42" t="s">
        <v>81</v>
      </c>
      <c r="G2" s="354" t="s">
        <v>172</v>
      </c>
    </row>
    <row r="3" spans="1:7">
      <c r="A3" s="44" t="s">
        <v>167</v>
      </c>
      <c r="B3" s="58">
        <v>1</v>
      </c>
      <c r="C3" s="312" t="s">
        <v>168</v>
      </c>
      <c r="D3" s="47"/>
      <c r="E3" s="48"/>
      <c r="G3" s="356">
        <v>0</v>
      </c>
    </row>
    <row r="4" spans="1:7">
      <c r="A4" s="57" t="s">
        <v>102</v>
      </c>
      <c r="B4" s="58">
        <v>1</v>
      </c>
      <c r="C4" s="46">
        <v>2</v>
      </c>
      <c r="D4" s="47"/>
      <c r="E4" s="48"/>
      <c r="G4" s="361">
        <v>0</v>
      </c>
    </row>
    <row r="5" spans="1:7">
      <c r="A5" s="44" t="s">
        <v>173</v>
      </c>
      <c r="B5" s="45">
        <v>1</v>
      </c>
      <c r="C5" s="46">
        <v>1</v>
      </c>
      <c r="D5" s="386" t="s">
        <v>199</v>
      </c>
      <c r="E5" s="48"/>
      <c r="G5" s="426">
        <v>4000</v>
      </c>
    </row>
    <row r="6" spans="1:7">
      <c r="A6" s="44" t="s">
        <v>198</v>
      </c>
      <c r="B6" s="45">
        <v>2</v>
      </c>
      <c r="C6" s="46">
        <v>0</v>
      </c>
      <c r="D6" s="386" t="s">
        <v>199</v>
      </c>
      <c r="E6" s="48"/>
      <c r="G6" s="427">
        <f>8000*B6</f>
        <v>16000</v>
      </c>
    </row>
    <row r="7" spans="1:7">
      <c r="A7" s="44" t="s">
        <v>196</v>
      </c>
      <c r="B7" s="45">
        <v>1</v>
      </c>
      <c r="C7" s="46">
        <v>0</v>
      </c>
      <c r="D7" s="47"/>
      <c r="E7" s="48"/>
      <c r="G7" s="427">
        <v>2100</v>
      </c>
    </row>
    <row r="8" spans="1:7">
      <c r="A8" s="44" t="s">
        <v>197</v>
      </c>
      <c r="B8" s="45">
        <v>1</v>
      </c>
      <c r="C8" s="46"/>
      <c r="D8" s="47"/>
      <c r="E8" s="48"/>
      <c r="G8" s="427">
        <v>4000</v>
      </c>
    </row>
    <row r="9" spans="1:7" ht="16.2" thickBot="1">
      <c r="A9" s="49"/>
      <c r="B9" s="50"/>
      <c r="C9" s="51"/>
      <c r="D9" s="52"/>
      <c r="E9" s="53"/>
      <c r="G9" s="357"/>
    </row>
    <row r="10" spans="1:7" ht="24" thickTop="1" thickBot="1">
      <c r="A10" s="35" t="s">
        <v>82</v>
      </c>
      <c r="B10" s="35"/>
      <c r="C10" s="54"/>
      <c r="D10" s="35"/>
      <c r="E10" s="55"/>
    </row>
    <row r="11" spans="1:7" ht="16.8" thickTop="1" thickBot="1">
      <c r="A11" s="38" t="s">
        <v>78</v>
      </c>
      <c r="B11" s="38" t="s">
        <v>7</v>
      </c>
      <c r="C11" s="56" t="s">
        <v>79</v>
      </c>
      <c r="D11" s="41" t="s">
        <v>80</v>
      </c>
      <c r="E11" s="42" t="s">
        <v>81</v>
      </c>
      <c r="G11" s="354" t="s">
        <v>172</v>
      </c>
    </row>
    <row r="12" spans="1:7">
      <c r="A12" s="57" t="s">
        <v>159</v>
      </c>
      <c r="B12" s="58">
        <v>1</v>
      </c>
      <c r="C12" s="59">
        <v>2</v>
      </c>
      <c r="D12" s="60"/>
      <c r="E12" s="61"/>
      <c r="G12" s="356">
        <v>0</v>
      </c>
    </row>
    <row r="13" spans="1:7">
      <c r="A13" s="57" t="s">
        <v>160</v>
      </c>
      <c r="B13" s="58">
        <v>2</v>
      </c>
      <c r="C13" s="63">
        <v>0</v>
      </c>
      <c r="D13" s="60"/>
      <c r="E13" s="61"/>
      <c r="G13" s="361">
        <v>0</v>
      </c>
    </row>
    <row r="14" spans="1:7">
      <c r="A14" s="57" t="s">
        <v>161</v>
      </c>
      <c r="B14" s="58">
        <v>2</v>
      </c>
      <c r="C14" s="63">
        <v>0</v>
      </c>
      <c r="D14" s="60"/>
      <c r="E14" s="61"/>
      <c r="G14" s="426">
        <v>0</v>
      </c>
    </row>
    <row r="15" spans="1:7">
      <c r="A15" s="57" t="s">
        <v>162</v>
      </c>
      <c r="B15" s="58">
        <v>1</v>
      </c>
      <c r="C15" s="63">
        <v>1</v>
      </c>
      <c r="D15" s="60"/>
      <c r="E15" s="61"/>
      <c r="G15" s="426">
        <v>0</v>
      </c>
    </row>
    <row r="16" spans="1:7">
      <c r="A16" s="57" t="s">
        <v>163</v>
      </c>
      <c r="B16" s="58">
        <v>1</v>
      </c>
      <c r="C16" s="63">
        <v>0</v>
      </c>
      <c r="D16" s="60"/>
      <c r="E16" s="61"/>
      <c r="G16" s="426">
        <v>0</v>
      </c>
    </row>
    <row r="17" spans="1:7">
      <c r="A17" s="57" t="s">
        <v>164</v>
      </c>
      <c r="B17" s="58">
        <v>1</v>
      </c>
      <c r="C17" s="63">
        <v>0.5</v>
      </c>
      <c r="D17" s="60"/>
      <c r="E17" s="61"/>
      <c r="G17" s="426">
        <v>0</v>
      </c>
    </row>
    <row r="18" spans="1:7">
      <c r="A18" s="57" t="s">
        <v>166</v>
      </c>
      <c r="B18" s="58">
        <v>1</v>
      </c>
      <c r="C18" s="63">
        <v>1</v>
      </c>
      <c r="D18" s="60"/>
      <c r="E18" s="61"/>
      <c r="G18" s="426">
        <v>0</v>
      </c>
    </row>
    <row r="19" spans="1:7">
      <c r="A19" s="57" t="s">
        <v>165</v>
      </c>
      <c r="B19" s="58">
        <v>1</v>
      </c>
      <c r="C19" s="63">
        <v>0.5</v>
      </c>
      <c r="D19" s="60"/>
      <c r="E19" s="61"/>
      <c r="G19" s="426">
        <v>0</v>
      </c>
    </row>
    <row r="20" spans="1:7">
      <c r="A20" s="62" t="s">
        <v>87</v>
      </c>
      <c r="B20" s="58">
        <v>1</v>
      </c>
      <c r="C20" s="63">
        <v>1</v>
      </c>
      <c r="D20" s="64"/>
      <c r="E20" s="61"/>
      <c r="G20" s="426">
        <v>0</v>
      </c>
    </row>
    <row r="21" spans="1:7" ht="16.2" thickBot="1">
      <c r="A21" s="65" t="s">
        <v>242</v>
      </c>
      <c r="B21" s="66">
        <v>7</v>
      </c>
      <c r="C21" s="67">
        <f>B21</f>
        <v>7</v>
      </c>
      <c r="D21" s="68"/>
      <c r="E21" s="69"/>
      <c r="G21" s="357">
        <v>0</v>
      </c>
    </row>
    <row r="22" spans="1:7" ht="16.2" thickTop="1"/>
    <row r="23" spans="1:7">
      <c r="A23" s="37"/>
      <c r="B23" s="37"/>
      <c r="E23" s="70" t="s">
        <v>174</v>
      </c>
      <c r="G23" s="362">
        <f>SUM(G3:G21,Martial!M3:M21)</f>
        <v>26850</v>
      </c>
    </row>
    <row r="24" spans="1:7" s="43" customFormat="1">
      <c r="C24" s="71"/>
      <c r="D24" s="37"/>
      <c r="E24" s="70" t="s">
        <v>175</v>
      </c>
      <c r="G24" s="362">
        <v>27000</v>
      </c>
    </row>
    <row r="25" spans="1:7">
      <c r="E25" s="70" t="s">
        <v>176</v>
      </c>
      <c r="G25" s="362">
        <f>G24-G23</f>
        <v>150</v>
      </c>
    </row>
  </sheetData>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2008-08-09T03:47:23Z</cp:lastPrinted>
  <dcterms:created xsi:type="dcterms:W3CDTF">2000-10-24T15:39:59Z</dcterms:created>
  <dcterms:modified xsi:type="dcterms:W3CDTF">2021-05-15T18:55:02Z</dcterms:modified>
</cp:coreProperties>
</file>