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48" windowWidth="11916" windowHeight="10668" tabRatio="638" activeTab="1"/>
  </bookViews>
  <sheets>
    <sheet name="Organization" sheetId="25" r:id="rId1"/>
    <sheet name="Membership" sheetId="22" r:id="rId2"/>
  </sheets>
  <definedNames>
    <definedName name="_xlnm._FilterDatabase" localSheetId="1" hidden="1">Membership!$A$1:$AC$1</definedName>
    <definedName name="_xlnm._FilterDatabase" localSheetId="0" hidden="1">Organization!#REF!</definedName>
  </definedNames>
  <calcPr calcId="145621"/>
</workbook>
</file>

<file path=xl/calcChain.xml><?xml version="1.0" encoding="utf-8"?>
<calcChain xmlns="http://schemas.openxmlformats.org/spreadsheetml/2006/main">
  <c r="N15" i="22" l="1"/>
  <c r="W3" i="22" l="1"/>
  <c r="Q25" i="22" l="1"/>
  <c r="R25" i="22"/>
  <c r="X25" i="22" s="1"/>
  <c r="Q26" i="22"/>
  <c r="R26" i="22"/>
  <c r="X26" i="22" s="1"/>
  <c r="AH26" i="22"/>
  <c r="Q27" i="22"/>
  <c r="R27" i="22"/>
  <c r="X27" i="22" s="1"/>
  <c r="W27" i="22"/>
  <c r="Y27" i="22" s="1"/>
  <c r="K28" i="22"/>
  <c r="L28" i="22"/>
  <c r="M28" i="22"/>
  <c r="Q28" i="22" s="1"/>
  <c r="N28" i="22"/>
  <c r="P28" i="22"/>
  <c r="R28" i="22"/>
  <c r="W28" i="22" s="1"/>
  <c r="Y28" i="22" s="1"/>
  <c r="S28" i="22"/>
  <c r="T28" i="22"/>
  <c r="W26" i="22" l="1"/>
  <c r="Y26" i="22" s="1"/>
  <c r="Y25" i="22"/>
  <c r="X28" i="22"/>
  <c r="P24" i="22"/>
  <c r="M24" i="22"/>
  <c r="Q24" i="22" s="1"/>
  <c r="L24" i="22"/>
  <c r="R24" i="22" s="1"/>
  <c r="R23" i="22"/>
  <c r="Y23" i="22" s="1"/>
  <c r="Q23" i="22"/>
  <c r="R22" i="22"/>
  <c r="X22" i="22" s="1"/>
  <c r="Q22" i="22"/>
  <c r="W21" i="22"/>
  <c r="Y21" i="22" s="1"/>
  <c r="R21" i="22"/>
  <c r="X21" i="22" s="1"/>
  <c r="Q21" i="22"/>
  <c r="X24" i="22" l="1"/>
  <c r="W24" i="22"/>
  <c r="Y24" i="22" s="1"/>
  <c r="W22" i="22"/>
  <c r="Y22" i="22" s="1"/>
  <c r="X23" i="22"/>
  <c r="X20" i="22" l="1"/>
  <c r="W20" i="22"/>
  <c r="Y20" i="22" s="1"/>
  <c r="Q20" i="22"/>
  <c r="P20" i="22"/>
  <c r="K20" i="22"/>
  <c r="W19" i="22"/>
  <c r="R19" i="22"/>
  <c r="X19" i="22" s="1"/>
  <c r="Q19" i="22"/>
  <c r="Y19" i="22" l="1"/>
  <c r="R18" i="22"/>
  <c r="X18" i="22" s="1"/>
  <c r="Q18" i="22"/>
  <c r="U17" i="22"/>
  <c r="M17" i="22"/>
  <c r="L17" i="22"/>
  <c r="R17" i="22" s="1"/>
  <c r="K17" i="22"/>
  <c r="R16" i="22"/>
  <c r="Y16" i="22" s="1"/>
  <c r="Q16" i="22"/>
  <c r="L15" i="22"/>
  <c r="R15" i="22" s="1"/>
  <c r="W14" i="22"/>
  <c r="R14" i="22"/>
  <c r="Q14" i="22"/>
  <c r="Y14" i="22" l="1"/>
  <c r="X17" i="22"/>
  <c r="W17" i="22"/>
  <c r="Y17" i="22" s="1"/>
  <c r="W15" i="22"/>
  <c r="Y15" i="22" s="1"/>
  <c r="X15" i="22"/>
  <c r="X16" i="22"/>
  <c r="Q15" i="22"/>
  <c r="Q17" i="22"/>
  <c r="W18" i="22"/>
  <c r="Y18" i="22" s="1"/>
  <c r="X14" i="22"/>
  <c r="Z13" i="22" l="1"/>
  <c r="R13" i="22"/>
  <c r="X13" i="22" s="1"/>
  <c r="Q13" i="22"/>
  <c r="M13" i="22"/>
  <c r="R12" i="22"/>
  <c r="X12" i="22" s="1"/>
  <c r="Q12" i="22"/>
  <c r="P11" i="22"/>
  <c r="O11" i="22"/>
  <c r="N11" i="22"/>
  <c r="M11" i="22"/>
  <c r="L11" i="22"/>
  <c r="R11" i="22" s="1"/>
  <c r="R10" i="22"/>
  <c r="X10" i="22" s="1"/>
  <c r="K10" i="22"/>
  <c r="Q10" i="22" s="1"/>
  <c r="Y10" i="22" l="1"/>
  <c r="X11" i="22"/>
  <c r="W11" i="22"/>
  <c r="Y11" i="22" s="1"/>
  <c r="Q11" i="22"/>
  <c r="Y12" i="22"/>
  <c r="W13" i="22"/>
  <c r="Y13" i="22" s="1"/>
  <c r="J18" i="25" l="1"/>
  <c r="J19" i="25"/>
  <c r="J20" i="25"/>
  <c r="J21" i="25" l="1"/>
  <c r="R9" i="22"/>
  <c r="R8" i="22"/>
  <c r="R7" i="22"/>
  <c r="W7" i="22" s="1"/>
  <c r="R6" i="22"/>
  <c r="R5" i="22"/>
  <c r="R4" i="22"/>
  <c r="R3" i="22"/>
  <c r="R2" i="22"/>
  <c r="Y9" i="22" l="1"/>
  <c r="Y8" i="22"/>
  <c r="Y7" i="22"/>
  <c r="Y6" i="22"/>
  <c r="Y5" i="22"/>
  <c r="Y4" i="22"/>
  <c r="Y3" i="22"/>
  <c r="Y2" i="22"/>
  <c r="X2" i="22"/>
  <c r="X3" i="22"/>
  <c r="X4" i="22"/>
  <c r="X5" i="22"/>
  <c r="X6" i="22"/>
  <c r="X7" i="22"/>
  <c r="X8" i="22"/>
  <c r="X9" i="22"/>
  <c r="Z3" i="22" l="1"/>
  <c r="Q9" i="22" l="1"/>
  <c r="Q5" i="22"/>
  <c r="Q3" i="22"/>
  <c r="Q7" i="22"/>
  <c r="Q8" i="22"/>
  <c r="Q6" i="22"/>
  <c r="Q2" i="22"/>
  <c r="Q4" i="22"/>
  <c r="F8" i="25" l="1"/>
  <c r="F7" i="25"/>
  <c r="F6" i="25"/>
  <c r="F5" i="25"/>
  <c r="F4" i="25"/>
  <c r="F3" i="25"/>
  <c r="F9" i="25" l="1"/>
  <c r="E9" i="25"/>
  <c r="G8" i="25"/>
  <c r="G7" i="25"/>
  <c r="G6" i="25"/>
  <c r="G5" i="25"/>
  <c r="G4" i="25"/>
  <c r="G3" i="25"/>
  <c r="B4" i="25"/>
  <c r="B7" i="25" l="1"/>
  <c r="B5" i="25"/>
  <c r="G9" i="25"/>
  <c r="B6" i="25"/>
</calcChain>
</file>

<file path=xl/comments1.xml><?xml version="1.0" encoding="utf-8"?>
<comments xmlns="http://schemas.openxmlformats.org/spreadsheetml/2006/main">
  <authors>
    <author>Alexis Álvarez</author>
  </authors>
  <commentList>
    <comment ref="AD5" authorId="0">
      <text>
        <r>
          <rPr>
            <sz val="12"/>
            <color indexed="81"/>
            <rFont val="Times New Roman"/>
            <family val="1"/>
          </rPr>
          <t xml:space="preserve">0:  Cure Minor Wounds, Cure Minor Wounds, Inflict Minor Wounds, Message, Slash Tongue, Summon Unholy Symbol
1:  Curse Water, </t>
        </r>
        <r>
          <rPr>
            <sz val="12"/>
            <color indexed="10"/>
            <rFont val="Times New Roman"/>
            <family val="1"/>
          </rPr>
          <t>Detect Law</t>
        </r>
        <r>
          <rPr>
            <sz val="12"/>
            <color indexed="81"/>
            <rFont val="Times New Roman"/>
            <family val="1"/>
          </rPr>
          <t xml:space="preserve">, Divine Favor, Protection from Law, Summon Monster I, Summon Monster I, </t>
        </r>
        <r>
          <rPr>
            <sz val="12"/>
            <color indexed="10"/>
            <rFont val="Times New Roman"/>
            <family val="1"/>
          </rPr>
          <t>Summon Undead I</t>
        </r>
        <r>
          <rPr>
            <sz val="12"/>
            <color indexed="81"/>
            <rFont val="Times New Roman"/>
            <family val="1"/>
          </rPr>
          <t xml:space="preserve">
2:  </t>
        </r>
        <r>
          <rPr>
            <sz val="12"/>
            <color indexed="10"/>
            <rFont val="Times New Roman"/>
            <family val="1"/>
          </rPr>
          <t>Bull’s Strength</t>
        </r>
        <r>
          <rPr>
            <sz val="12"/>
            <color indexed="81"/>
            <rFont val="Times New Roman"/>
            <family val="1"/>
          </rPr>
          <t xml:space="preserve">, </t>
        </r>
        <r>
          <rPr>
            <sz val="12"/>
            <color indexed="10"/>
            <rFont val="Times New Roman"/>
            <family val="1"/>
          </rPr>
          <t>Summon Monster II</t>
        </r>
        <r>
          <rPr>
            <sz val="12"/>
            <color indexed="81"/>
            <rFont val="Times New Roman"/>
            <family val="1"/>
          </rPr>
          <t xml:space="preserve">, Sound Burst, Sound Burst, Wave of Grief
3:  Magic Vestment, </t>
        </r>
        <r>
          <rPr>
            <sz val="12"/>
            <color indexed="10"/>
            <rFont val="Times New Roman"/>
            <family val="1"/>
          </rPr>
          <t>Summon Monster III</t>
        </r>
        <r>
          <rPr>
            <sz val="12"/>
            <color indexed="81"/>
            <rFont val="Times New Roman"/>
            <family val="1"/>
          </rPr>
          <t xml:space="preserve">, Dispel Magic, Dispel Magic
4:  </t>
        </r>
        <r>
          <rPr>
            <sz val="12"/>
            <color indexed="10"/>
            <rFont val="Times New Roman"/>
            <family val="1"/>
          </rPr>
          <t>Air Walk</t>
        </r>
        <r>
          <rPr>
            <sz val="12"/>
            <color indexed="81"/>
            <rFont val="Times New Roman"/>
            <family val="1"/>
          </rPr>
          <t>, Dimension Door, Divine Power</t>
        </r>
      </text>
    </comment>
    <comment ref="AD7" authorId="0">
      <text>
        <r>
          <rPr>
            <b/>
            <sz val="12"/>
            <color indexed="81"/>
            <rFont val="Times New Roman"/>
            <family val="1"/>
          </rPr>
          <t>Cast:</t>
        </r>
        <r>
          <rPr>
            <sz val="12"/>
            <color indexed="81"/>
            <rFont val="Times New Roman"/>
            <family val="1"/>
          </rPr>
          <t xml:space="preserve">
</t>
        </r>
        <r>
          <rPr>
            <b/>
            <sz val="12"/>
            <color indexed="81"/>
            <rFont val="Times New Roman"/>
            <family val="1"/>
          </rPr>
          <t xml:space="preserve">0:  </t>
        </r>
        <r>
          <rPr>
            <sz val="12"/>
            <color indexed="81"/>
            <rFont val="Times New Roman"/>
            <family val="1"/>
          </rPr>
          <t xml:space="preserve">message
</t>
        </r>
        <r>
          <rPr>
            <b/>
            <sz val="12"/>
            <color indexed="81"/>
            <rFont val="Times New Roman"/>
            <family val="1"/>
          </rPr>
          <t xml:space="preserve">1:  </t>
        </r>
        <r>
          <rPr>
            <sz val="12"/>
            <color indexed="81"/>
            <rFont val="Times New Roman"/>
            <family val="1"/>
          </rPr>
          <t xml:space="preserve">mage armor
</t>
        </r>
        <r>
          <rPr>
            <b/>
            <sz val="12"/>
            <color indexed="81"/>
            <rFont val="Times New Roman"/>
            <family val="1"/>
          </rPr>
          <t xml:space="preserve">2:  </t>
        </r>
        <r>
          <rPr>
            <sz val="12"/>
            <color indexed="81"/>
            <rFont val="Times New Roman"/>
            <family val="1"/>
          </rPr>
          <t xml:space="preserve">see invisibility, stay the hand
</t>
        </r>
        <r>
          <rPr>
            <b/>
            <sz val="12"/>
            <color indexed="81"/>
            <rFont val="Times New Roman"/>
            <family val="1"/>
          </rPr>
          <t xml:space="preserve">3:  </t>
        </r>
        <r>
          <rPr>
            <sz val="12"/>
            <color indexed="81"/>
            <rFont val="Times New Roman"/>
            <family val="1"/>
          </rPr>
          <t xml:space="preserve">clairaudience, clairvoyance, arcane sight
</t>
        </r>
        <r>
          <rPr>
            <b/>
            <sz val="12"/>
            <color indexed="81"/>
            <rFont val="Times New Roman"/>
            <family val="1"/>
          </rPr>
          <t xml:space="preserve">4:  </t>
        </r>
        <r>
          <rPr>
            <sz val="12"/>
            <color indexed="81"/>
            <rFont val="Times New Roman"/>
            <family val="1"/>
          </rPr>
          <t>greater invisibility</t>
        </r>
      </text>
    </comment>
    <comment ref="AF7" authorId="0">
      <text>
        <r>
          <rPr>
            <sz val="12"/>
            <color indexed="81"/>
            <rFont val="Times New Roman"/>
            <family val="1"/>
          </rPr>
          <t>This ability doubles the threat range of a weapon.  For instance, if it is placed on a longsword (which has a normal threat range of 19–20), the keen longsword scores a threat on a 17–20.
Only piercing or slashing weapons can be keen.  (If you roll this property randomly for an inappropriate weapon, reroll.)  This benefit
doesn’t stack with any other effect that expands the threat range of a weapon (such as the keen edge spell or the Improved Critical feat).
Moderate transmutation; CL 10th; Craft Magic Arms and Armor, keen edge; Price +1 bonus.
DMG 225</t>
        </r>
      </text>
    </comment>
    <comment ref="AF9" authorI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enchantment
</t>
        </r>
        <r>
          <rPr>
            <b/>
            <sz val="12"/>
            <color indexed="81"/>
            <rFont val="Times New Roman"/>
            <family val="1"/>
          </rPr>
          <t>Activation:</t>
        </r>
        <r>
          <rPr>
            <sz val="12"/>
            <color indexed="81"/>
            <rFont val="Times New Roman"/>
            <family val="1"/>
          </rPr>
          <t xml:space="preserve">  Swift (command)
This weapon is broad and heavy compared to other weapons of its kind.  Its rough but solid craftsmanship bespeaks straightforward functionality.
On a successful melee attack, you can command this weapon to emit a surge of magical energy.  Unless the target succeeds on a Fortitude save (DC 10 + 1/2 your character level + your Cha modifi er), it is stunned for 1 round.
This ability is usable a number of times per day equal to 1+ your Charisma bonus (if any).  Once you activate this ability, it can’t be activated by any other creature until the following day.
</t>
        </r>
        <r>
          <rPr>
            <b/>
            <sz val="12"/>
            <color indexed="81"/>
            <rFont val="Times New Roman"/>
            <family val="1"/>
          </rPr>
          <t xml:space="preserve">Prerequisites:  </t>
        </r>
        <r>
          <rPr>
            <sz val="12"/>
            <color indexed="81"/>
            <rFont val="Times New Roman"/>
            <family val="1"/>
          </rPr>
          <t>Craft Magic Arms and Armor, hold monster.
Cost to Create: Varies.
MIC 44
When making a full attack action, the wielder of a speed weapon may make one extra attack with it.  The attack uses the wielder’s full base attack bonus, plus any modifiers appropriate to the situation. (This benefit is not cumulative with similar effects, such as a haste spell.)
Moderate transmutation; CL 7th; Craft Magic Arms and Armor, haste; Price +3 bonus.
DMG 225</t>
        </r>
      </text>
    </comment>
    <comment ref="K10" authorId="0">
      <text>
        <r>
          <rPr>
            <sz val="12"/>
            <color indexed="81"/>
            <rFont val="Times New Roman"/>
            <family val="1"/>
          </rPr>
          <t>Bull’s Strength +4</t>
        </r>
      </text>
    </comment>
    <comment ref="L11" authorId="0">
      <text>
        <r>
          <rPr>
            <sz val="12"/>
            <color indexed="81"/>
            <rFont val="Times New Roman"/>
            <family val="1"/>
          </rPr>
          <t>Cat’s Grace +4</t>
        </r>
      </text>
    </comment>
    <comment ref="M11" authorId="0">
      <text>
        <r>
          <rPr>
            <sz val="12"/>
            <color indexed="81"/>
            <rFont val="Times New Roman"/>
            <family val="1"/>
          </rPr>
          <t>Bear’s Endurance +4</t>
        </r>
      </text>
    </comment>
    <comment ref="N11" authorId="0">
      <text>
        <r>
          <rPr>
            <sz val="12"/>
            <color indexed="81"/>
            <rFont val="Times New Roman"/>
            <family val="1"/>
          </rPr>
          <t>Fox’s Cunning +4</t>
        </r>
      </text>
    </comment>
    <comment ref="O11" authorId="0">
      <text>
        <r>
          <rPr>
            <sz val="12"/>
            <color indexed="81"/>
            <rFont val="Times New Roman"/>
            <family val="1"/>
          </rPr>
          <t>Owl’s Wisdom +4</t>
        </r>
      </text>
    </comment>
    <comment ref="P11" authorId="0">
      <text>
        <r>
          <rPr>
            <sz val="12"/>
            <color indexed="81"/>
            <rFont val="Times New Roman"/>
            <family val="1"/>
          </rPr>
          <t>Eagle’s Splendor +4</t>
        </r>
      </text>
    </comment>
    <comment ref="AD11" authorId="0">
      <text>
        <r>
          <rPr>
            <sz val="12"/>
            <color indexed="81"/>
            <rFont val="Times New Roman"/>
            <family val="1"/>
          </rPr>
          <t xml:space="preserve">0:  Acid Splash, </t>
        </r>
        <r>
          <rPr>
            <sz val="12"/>
            <color indexed="10"/>
            <rFont val="Times New Roman"/>
            <family val="1"/>
          </rPr>
          <t>Detect Magic</t>
        </r>
        <r>
          <rPr>
            <sz val="12"/>
            <color indexed="81"/>
            <rFont val="Times New Roman"/>
            <family val="1"/>
          </rPr>
          <t xml:space="preserve">, Electric Jolt, Ray of Frost
1:  Jet of Steam, </t>
        </r>
        <r>
          <rPr>
            <sz val="12"/>
            <color indexed="10"/>
            <rFont val="Times New Roman"/>
            <family val="1"/>
          </rPr>
          <t>Mage Armor, Magic Missile, Nightshield</t>
        </r>
        <r>
          <rPr>
            <sz val="12"/>
            <color indexed="81"/>
            <rFont val="Times New Roman"/>
            <family val="1"/>
          </rPr>
          <t xml:space="preserve">, Ray of Flame
2:  Darkbolt, Fireburst, </t>
        </r>
        <r>
          <rPr>
            <sz val="12"/>
            <color indexed="10"/>
            <rFont val="Times New Roman"/>
            <family val="1"/>
          </rPr>
          <t xml:space="preserve">Melf’s Acid Arrow, </t>
        </r>
        <r>
          <rPr>
            <sz val="12"/>
            <color indexed="81"/>
            <rFont val="Times New Roman"/>
            <family val="1"/>
          </rPr>
          <t xml:space="preserve">Shatter, </t>
        </r>
        <r>
          <rPr>
            <sz val="12"/>
            <color indexed="10"/>
            <rFont val="Times New Roman"/>
            <family val="1"/>
          </rPr>
          <t>Summon Swarm</t>
        </r>
        <r>
          <rPr>
            <sz val="12"/>
            <color indexed="81"/>
            <rFont val="Times New Roman"/>
            <family val="1"/>
          </rPr>
          <t xml:space="preserve">
3:  </t>
        </r>
        <r>
          <rPr>
            <sz val="12"/>
            <color indexed="10"/>
            <rFont val="Times New Roman"/>
            <family val="1"/>
          </rPr>
          <t>Dispel Magic, Summon Monster III, Fly, Ice Burst</t>
        </r>
        <r>
          <rPr>
            <sz val="12"/>
            <color indexed="81"/>
            <rFont val="Times New Roman"/>
            <family val="1"/>
          </rPr>
          <t xml:space="preserve">
4:  </t>
        </r>
        <r>
          <rPr>
            <sz val="12"/>
            <color indexed="10"/>
            <rFont val="Times New Roman"/>
            <family val="1"/>
          </rPr>
          <t>Fortify Familiar, Ice Storm</t>
        </r>
        <r>
          <rPr>
            <sz val="12"/>
            <color indexed="81"/>
            <rFont val="Times New Roman"/>
            <family val="1"/>
          </rPr>
          <t xml:space="preserve">
5:  </t>
        </r>
        <r>
          <rPr>
            <sz val="12"/>
            <color indexed="10"/>
            <rFont val="Times New Roman"/>
            <family val="1"/>
          </rPr>
          <t>Summon Monster V</t>
        </r>
      </text>
    </comment>
    <comment ref="AE11" authorId="0">
      <text>
        <r>
          <rPr>
            <sz val="12"/>
            <color indexed="81"/>
            <rFont val="Times New Roman"/>
            <family val="1"/>
          </rPr>
          <t>0:  All.
1:  Burning Hands, Jet of Steam, Mage Armor, Magic Missile, Nightshield, Persistent Blade, Power Word Pain, Protection from Good, Ray of Flame.
2:  Melf’s Acid Arrow, Darkbolt, Fireburst, Seeking Ray, Shatter, Summon Undead II, Summon Swarm
3:  Dispel Magic, Ice Burst, Lightning Bolt, Flame Arrow, Fly
4:  Ice Storm, Fortify Familiar; Flame Arrow
5:  Summon Monster IV, Servant Horde</t>
        </r>
      </text>
    </comment>
    <comment ref="AE12" authorId="0">
      <text>
        <r>
          <rPr>
            <sz val="12"/>
            <color indexed="81"/>
            <rFont val="Times New Roman"/>
            <family val="1"/>
          </rPr>
          <t>0:  Acid Splash, Daze, Detect Magic, Electric Jolt, Ray of Frost, Touch of Fatigue, Unnerving Gaze
1:  Grease, Jet of Steam, Mage Armor, Magic Missile, Ray of Flame
2:  Darkvision, Fireburst, Melf’s Acid Arrow
3:  Dispel Magic, Ice Burst</t>
        </r>
      </text>
    </comment>
    <comment ref="M13" authorId="0">
      <text>
        <r>
          <rPr>
            <sz val="12"/>
            <color indexed="81"/>
            <rFont val="Times New Roman"/>
            <family val="1"/>
          </rPr>
          <t>Bear’s Endurance +4</t>
        </r>
      </text>
    </comment>
    <comment ref="AC13" authorId="0">
      <text>
        <r>
          <rPr>
            <sz val="12"/>
            <color indexed="81"/>
            <rFont val="Times New Roman"/>
            <family val="1"/>
          </rPr>
          <t xml:space="preserve">You are learned in a long-forgotten manner of summoning once practiced by the Eaerlanni elves of the High Forest.  Creatures answering your call are automatically imbued with the powers
of the forest.
</t>
        </r>
        <r>
          <rPr>
            <b/>
            <sz val="12"/>
            <color indexed="81"/>
            <rFont val="Times New Roman"/>
            <family val="1"/>
          </rPr>
          <t xml:space="preserve">Prerequisite:  </t>
        </r>
        <r>
          <rPr>
            <sz val="12"/>
            <color indexed="81"/>
            <rFont val="Times New Roman"/>
            <family val="1"/>
          </rPr>
          <t xml:space="preserve">Ability to cast any summon nature’s ally spell.
</t>
        </r>
        <r>
          <rPr>
            <b/>
            <sz val="12"/>
            <color indexed="81"/>
            <rFont val="Times New Roman"/>
            <family val="1"/>
          </rPr>
          <t xml:space="preserve">Benefit:  </t>
        </r>
        <r>
          <rPr>
            <sz val="12"/>
            <color indexed="81"/>
            <rFont val="Times New Roman"/>
            <family val="1"/>
          </rPr>
          <t>All animals that you summon using summon nature’s ally acquire the greenbound template (see page 173) for as long as the summoning spell lasts.
Lost Empires of Faerûn 7</t>
        </r>
      </text>
    </comment>
    <comment ref="AD13" authorId="0">
      <text>
        <r>
          <rPr>
            <sz val="12"/>
            <color indexed="81"/>
            <rFont val="Times New Roman"/>
            <family val="1"/>
          </rPr>
          <t xml:space="preserve">0:  Cure Minor Wounds, Detect Magic, Guidance, Know Direction, Naturewatch, </t>
        </r>
        <r>
          <rPr>
            <sz val="12"/>
            <color indexed="10"/>
            <rFont val="Times New Roman"/>
            <family val="1"/>
          </rPr>
          <t>Resistance</t>
        </r>
        <r>
          <rPr>
            <sz val="12"/>
            <color indexed="81"/>
            <rFont val="Times New Roman"/>
            <family val="1"/>
          </rPr>
          <t xml:space="preserve">
1:  </t>
        </r>
        <r>
          <rPr>
            <sz val="12"/>
            <color indexed="10"/>
            <rFont val="Times New Roman"/>
            <family val="1"/>
          </rPr>
          <t>Kuo-toa Skin</t>
        </r>
        <r>
          <rPr>
            <sz val="12"/>
            <color indexed="81"/>
            <rFont val="Times New Roman"/>
            <family val="1"/>
          </rPr>
          <t>, Thunderhead, Vigor (Lesser) (1/</t>
        </r>
        <r>
          <rPr>
            <sz val="12"/>
            <color indexed="10"/>
            <rFont val="Times New Roman"/>
            <family val="1"/>
          </rPr>
          <t>1</t>
        </r>
        <r>
          <rPr>
            <sz val="12"/>
            <color indexed="81"/>
            <rFont val="Times New Roman"/>
            <family val="1"/>
          </rPr>
          <t xml:space="preserve">)
2:  Cure Moderate Wounds, </t>
        </r>
        <r>
          <rPr>
            <sz val="12"/>
            <color indexed="10"/>
            <rFont val="Times New Roman"/>
            <family val="1"/>
          </rPr>
          <t>Divine Presence</t>
        </r>
        <r>
          <rPr>
            <sz val="12"/>
            <color indexed="81"/>
            <rFont val="Times New Roman"/>
            <family val="1"/>
          </rPr>
          <t xml:space="preserve">, </t>
        </r>
        <r>
          <rPr>
            <sz val="12"/>
            <color indexed="10"/>
            <rFont val="Times New Roman"/>
            <family val="1"/>
          </rPr>
          <t>Bear’s Endurance</t>
        </r>
        <r>
          <rPr>
            <sz val="12"/>
            <color indexed="81"/>
            <rFont val="Times New Roman"/>
            <family val="1"/>
          </rPr>
          <t xml:space="preserve">, </t>
        </r>
        <r>
          <rPr>
            <sz val="12"/>
            <color indexed="10"/>
            <rFont val="Times New Roman"/>
            <family val="1"/>
          </rPr>
          <t>Barkskin</t>
        </r>
        <r>
          <rPr>
            <sz val="12"/>
            <color indexed="81"/>
            <rFont val="Times New Roman"/>
            <family val="1"/>
          </rPr>
          <t xml:space="preserve">
3:  </t>
        </r>
        <r>
          <rPr>
            <sz val="12"/>
            <color indexed="10"/>
            <rFont val="Times New Roman"/>
            <family val="1"/>
          </rPr>
          <t xml:space="preserve">Babau Slime, </t>
        </r>
        <r>
          <rPr>
            <sz val="12"/>
            <color indexed="81"/>
            <rFont val="Times New Roman"/>
            <family val="1"/>
          </rPr>
          <t xml:space="preserve">Cure Serious Wounds, Sleet Storm
4:  Summon Elementite Swarm, Giant Vermin
5:  </t>
        </r>
        <r>
          <rPr>
            <sz val="12"/>
            <color indexed="10"/>
            <rFont val="Times New Roman"/>
            <family val="1"/>
          </rPr>
          <t>Baleful Polymorph (2)</t>
        </r>
        <r>
          <rPr>
            <sz val="12"/>
            <color indexed="81"/>
            <rFont val="Times New Roman"/>
            <family val="1"/>
          </rPr>
          <t xml:space="preserve">
</t>
        </r>
        <r>
          <rPr>
            <b/>
            <sz val="12"/>
            <color indexed="81"/>
            <rFont val="Times New Roman"/>
            <family val="1"/>
          </rPr>
          <t xml:space="preserve">Greenbound Staff:  </t>
        </r>
        <r>
          <rPr>
            <sz val="12"/>
            <color indexed="81"/>
            <rFont val="Times New Roman"/>
            <family val="1"/>
          </rPr>
          <t>Summoning spells are imbued with the Greenbound template.</t>
        </r>
      </text>
    </comment>
    <comment ref="AD15" authorId="0">
      <text>
        <r>
          <rPr>
            <b/>
            <sz val="12"/>
            <color indexed="81"/>
            <rFont val="Times New Roman"/>
            <family val="1"/>
          </rPr>
          <t xml:space="preserve">0:  </t>
        </r>
        <r>
          <rPr>
            <sz val="12"/>
            <rFont val="Times New Roman"/>
            <family val="1"/>
          </rPr>
          <t xml:space="preserve">Cure Minor Wounds, </t>
        </r>
        <r>
          <rPr>
            <sz val="12"/>
            <color indexed="10"/>
            <rFont val="Times New Roman"/>
            <family val="1"/>
          </rPr>
          <t>Detect Magic</t>
        </r>
        <r>
          <rPr>
            <sz val="12"/>
            <rFont val="Times New Roman"/>
            <family val="1"/>
          </rPr>
          <t xml:space="preserve">, Message, Resistance
</t>
        </r>
        <r>
          <rPr>
            <b/>
            <sz val="12"/>
            <color indexed="81"/>
            <rFont val="Times New Roman"/>
            <family val="1"/>
          </rPr>
          <t xml:space="preserve">1st:  </t>
        </r>
        <r>
          <rPr>
            <sz val="12"/>
            <rFont val="Times New Roman"/>
            <family val="1"/>
          </rPr>
          <t xml:space="preserve">Cause Fear, Command, </t>
        </r>
        <r>
          <rPr>
            <sz val="12"/>
            <color indexed="10"/>
            <rFont val="Times New Roman"/>
            <family val="1"/>
          </rPr>
          <t>Cure Light Wounds</t>
        </r>
        <r>
          <rPr>
            <sz val="12"/>
            <rFont val="Times New Roman"/>
            <family val="1"/>
          </rPr>
          <t xml:space="preserve">, Divine Favor, Sanctuary
</t>
        </r>
        <r>
          <rPr>
            <b/>
            <sz val="12"/>
            <color indexed="81"/>
            <rFont val="Times New Roman"/>
            <family val="1"/>
          </rPr>
          <t xml:space="preserve">2nd:  </t>
        </r>
        <r>
          <rPr>
            <sz val="12"/>
            <color indexed="10"/>
            <rFont val="Times New Roman"/>
            <family val="1"/>
          </rPr>
          <t>Cat’s Grace, Desecrate, Hold Person, Summon Monster II</t>
        </r>
        <r>
          <rPr>
            <sz val="12"/>
            <rFont val="Times New Roman"/>
            <family val="1"/>
          </rPr>
          <t xml:space="preserve">, </t>
        </r>
        <r>
          <rPr>
            <sz val="12"/>
            <color indexed="10"/>
            <rFont val="Times New Roman"/>
            <family val="1"/>
          </rPr>
          <t>Summon Undead II</t>
        </r>
        <r>
          <rPr>
            <sz val="12"/>
            <rFont val="Times New Roman"/>
            <family val="1"/>
          </rPr>
          <t xml:space="preserve">
</t>
        </r>
        <r>
          <rPr>
            <b/>
            <sz val="12"/>
            <color indexed="81"/>
            <rFont val="Times New Roman"/>
            <family val="1"/>
          </rPr>
          <t xml:space="preserve">3rd:  </t>
        </r>
        <r>
          <rPr>
            <sz val="12"/>
            <color indexed="10"/>
            <rFont val="Times New Roman"/>
            <family val="1"/>
          </rPr>
          <t>Clairaudience/Clairvoyance, Dispel Magic, Magic Circle v Good, Summon Undead III</t>
        </r>
        <r>
          <rPr>
            <sz val="12"/>
            <rFont val="Times New Roman"/>
            <family val="1"/>
          </rPr>
          <t xml:space="preserve">
</t>
        </r>
        <r>
          <rPr>
            <b/>
            <sz val="12"/>
            <color indexed="81"/>
            <rFont val="Times New Roman"/>
            <family val="1"/>
          </rPr>
          <t xml:space="preserve">4th:  </t>
        </r>
        <r>
          <rPr>
            <sz val="12"/>
            <rFont val="Times New Roman"/>
            <family val="1"/>
          </rPr>
          <t xml:space="preserve">Dimension Door, </t>
        </r>
        <r>
          <rPr>
            <sz val="12"/>
            <color indexed="10"/>
            <rFont val="Times New Roman"/>
            <family val="1"/>
          </rPr>
          <t>Divine Power, Spell Immunity</t>
        </r>
        <r>
          <rPr>
            <sz val="12"/>
            <rFont val="Times New Roman"/>
            <family val="1"/>
          </rPr>
          <t xml:space="preserve">, </t>
        </r>
        <r>
          <rPr>
            <sz val="12"/>
            <color indexed="10"/>
            <rFont val="Times New Roman"/>
            <family val="1"/>
          </rPr>
          <t>Summon Undead IV</t>
        </r>
        <r>
          <rPr>
            <sz val="12"/>
            <rFont val="Times New Roman"/>
            <family val="1"/>
          </rPr>
          <t xml:space="preserve">
</t>
        </r>
        <r>
          <rPr>
            <b/>
            <sz val="12"/>
            <color indexed="81"/>
            <rFont val="Times New Roman"/>
            <family val="1"/>
          </rPr>
          <t xml:space="preserve">5th:  </t>
        </r>
        <r>
          <rPr>
            <sz val="12"/>
            <color indexed="10"/>
            <rFont val="Times New Roman"/>
            <family val="1"/>
          </rPr>
          <t xml:space="preserve">Flame Strike (2), </t>
        </r>
        <r>
          <rPr>
            <sz val="12"/>
            <rFont val="Times New Roman"/>
            <family val="1"/>
          </rPr>
          <t>Slay Living</t>
        </r>
      </text>
    </comment>
    <comment ref="AE15" authorId="0">
      <text>
        <r>
          <rPr>
            <sz val="12"/>
            <color indexed="81"/>
            <rFont val="Times New Roman"/>
            <family val="1"/>
          </rPr>
          <t>All Orisons
1st:  Divine Favor, Doom, Omen of Peril, Protection from Good, Jet of Steam, Sanctuary, Summon Undead I, Vigor (lesser).
2nd:  Body Blades, Brambles, Hold Person, Wave of Grief.
3rd:  Cure Serious Wounds, Ring of Blades, Slashing Darkness, Sword Stream.
4th:  Cure Critical Wounds, Lesser Planar Ally, Spell Immunity, Summon Undead IV.
5th:  Flame Strike, Heartclutch, Insect Plague, Surge of Fortune.</t>
        </r>
      </text>
    </comment>
    <comment ref="K20" authorId="0">
      <text>
        <r>
          <rPr>
            <sz val="12"/>
            <color theme="1"/>
            <rFont val="Times New Roman"/>
            <family val="2"/>
          </rPr>
          <t>Bull’s Strength</t>
        </r>
      </text>
    </comment>
    <comment ref="P20" authorId="0">
      <text>
        <r>
          <rPr>
            <sz val="12"/>
            <color theme="1"/>
            <rFont val="Times New Roman"/>
            <family val="2"/>
          </rPr>
          <t>Eagle’s Splendor</t>
        </r>
      </text>
    </comment>
    <comment ref="R20" authorId="0">
      <text>
        <r>
          <rPr>
            <sz val="12"/>
            <color theme="1"/>
            <rFont val="Times New Roman"/>
            <family val="2"/>
          </rPr>
          <t>Improved Initiative</t>
        </r>
      </text>
    </comment>
    <comment ref="AF22" authorId="0">
      <text>
        <r>
          <rPr>
            <sz val="12"/>
            <color indexed="81"/>
            <rFont val="Times New Roman"/>
            <family val="1"/>
          </rPr>
          <t>Only ranged weapons can have the seeking ability.
The weapon veers toward its target, negating any miss chances that would otherwise apply, such as from concealment.  (The wielder still has to aim the weapon at the right square.  Arrows mistakenly shot into an empty space, for example, do not veer and hit invisible enemies, even if they are nearby.)
Strong divination; CL 12th; Craft Magic Arms and Armor, true seeing; Price +1 bonus.
DMG 225</t>
        </r>
      </text>
    </comment>
    <comment ref="L24" authorId="0">
      <text>
        <r>
          <rPr>
            <sz val="12"/>
            <color indexed="81"/>
            <rFont val="Times New Roman"/>
            <family val="1"/>
          </rPr>
          <t>Cat’s Grace +4</t>
        </r>
      </text>
    </comment>
    <comment ref="M24" authorId="0">
      <text>
        <r>
          <rPr>
            <sz val="12"/>
            <color indexed="81"/>
            <rFont val="Times New Roman"/>
            <family val="1"/>
          </rPr>
          <t>Bear’s Endurance +4</t>
        </r>
      </text>
    </comment>
    <comment ref="P24" authorId="0">
      <text>
        <r>
          <rPr>
            <sz val="12"/>
            <color indexed="81"/>
            <rFont val="Times New Roman"/>
            <family val="1"/>
          </rPr>
          <t>Eagle’s Splendor +4</t>
        </r>
      </text>
    </comment>
    <comment ref="AF26" authorId="0">
      <text>
        <r>
          <rPr>
            <sz val="12"/>
            <color indexed="81"/>
            <rFont val="Times New Roman"/>
            <family val="1"/>
          </rPr>
          <t>This black +1 dagger has a serrated edge.  It allows the wielder to use a poison effect (as the spell, save DC 14) upon a creature struck by the blade once per day.  The wielder can decide to use the power after he has struck.  Doing so is a free action, but the poison effect must be invoked in the same round that the dagger strikes.
Faint necromancy; CL 5th; Craft Magic Arms and Armor, poison; Price 8,302 gp; Cost 4,302 gp + 320 XP.
DMG 226</t>
        </r>
      </text>
    </comment>
    <comment ref="AF28" authorId="0">
      <text>
        <r>
          <rPr>
            <sz val="12"/>
            <color indexed="81"/>
            <rFont val="Times New Roman"/>
            <family val="1"/>
          </rPr>
          <t>Shock: Upon command, a shock weapon is sheathed in crackling electricity.  The electricity does not harm the wielder.  The effect remains until another command is given.  A shock weapon deals an extra 1d6 points of electricity damage on a successful hit.  Bows, crossbows, and slings so crafted bestow the electricity energy upon their ammunition.
Moderate evocation; CL 8th; Craft Magic Arms and Armor, call lightning or lightning bolt; Price +1 bonus.
DMG 225</t>
        </r>
      </text>
    </comment>
    <comment ref="C31" authorId="0">
      <text>
        <r>
          <rPr>
            <sz val="12"/>
            <color indexed="81"/>
            <rFont val="Times New Roman"/>
            <family val="1"/>
          </rPr>
          <t>The factotum is a dabbler, a professional explorer who plunders a wide variety of fields to find the tools he needs to survive. He reads through tomes of arcane magic to gain a basic understanding of spells.  He offers prayers to a variety of deities to gain their blessings.  He observes warrior stances and exercises to understand the art of fighting. But while a factotum learns many paths, he masters none of them.  Rather than train in a given field, he masters all the basics and manages to pull out something useful when the situation is desperate enough. To represent this seemingly random body of knowledge, a factotum gains inspiration points that he can spend to activate his abilities.  At the beginning of each encounter, he gains a number of inspiration points determined by his level (see Table 1–1).
Dungeonscape 16</t>
        </r>
      </text>
    </comment>
    <comment ref="C32" authorId="0">
      <text>
        <r>
          <rPr>
            <sz val="12"/>
            <color indexed="81"/>
            <rFont val="Times New Roman"/>
            <family val="1"/>
          </rPr>
          <t>Before making an attack roll, damage roll, or saving throw, you can spend 1 inspiration point to gain a competence bonus on the roll equal to your Intelligence modifier.  Cunning insight does not require an action, and you can use it as often as you wish during your turn or others’ turns—provided that you have the inspiration points to spend.  Because this ability provides a competence bonus, it does not stack with itself.
Dungeonscape 16</t>
        </r>
      </text>
    </comment>
    <comment ref="C33" authorId="0">
      <text>
        <r>
          <rPr>
            <sz val="12"/>
            <color indexed="81"/>
            <rFont val="Times New Roman"/>
            <family val="1"/>
          </rPr>
          <t>When making a check involving a skill in which you have at least 1 rank, you can spend 1 inspiration point to gain a bonus on the check equal to your factotum level.  You can use this ability once per day for a particular skill.  For example, if you use cunning knowledge to gain a bonus on a Hide check, you cannot use the ability to improve other Hide checks for the rest of the day, though you can use it on different skills.
Dungeonscape 16</t>
        </r>
      </text>
    </comment>
    <comment ref="C34" authorId="0">
      <text>
        <r>
          <rPr>
            <sz val="12"/>
            <color indexed="81"/>
            <rFont val="Times New Roman"/>
            <family val="1"/>
          </rPr>
          <t>You can use the Search skill to locate traps with a DC higher than 20, and you can use Disable Device to bypass a trap or disarm magic traps. See the rogue class feature (PH 50).
Dungeonscape 16</t>
        </r>
      </text>
    </comment>
    <comment ref="C35" authorId="0">
      <text>
        <r>
          <rPr>
            <sz val="12"/>
            <color indexed="81"/>
            <rFont val="Times New Roman"/>
            <family val="1"/>
          </rPr>
          <t>At 3rd level, you gain your Intelligence bonus as a modifier on Strength checks, Dexterity checks, and checks involving skills based on Strength or Dexterity, such as Hide, Climb, and Jump.
Dungeonscape 17</t>
        </r>
      </text>
    </comment>
    <comment ref="C36" authorId="0">
      <text>
        <r>
          <rPr>
            <sz val="12"/>
            <color indexed="81"/>
            <rFont val="Times New Roman"/>
            <family val="1"/>
          </rPr>
          <t>You study your opponents and learn to anticipate their attacks.  Starting at 3rd level, you can spend 1 inspiration point to gain your Intelligence bonus as a dodge bonus to Armor Class against one opponent for 1 round.  Using this ability is a free action.  You gain this benefit even while wearing medium or heavy armor.  You can use this ability multiple times to gain a bonus against different opponents, but you cannot use it more than once during your turn against a single foe.
Dungeonscape 16</t>
        </r>
      </text>
    </comment>
    <comment ref="C37" authorId="0">
      <text>
        <r>
          <rPr>
            <sz val="12"/>
            <color indexed="81"/>
            <rFont val="Times New Roman"/>
            <family val="1"/>
          </rPr>
          <t>At 2nd level, you acquire a vague understanding of magic.  You know that with a few weird hand gestures and an array of grunts and bizarre words, you can conjure up something that looks like a spell.  By spending 1 inspiration point, you can mimic a spell as a spell-like ability. At the start of each day, choose a number of spells from the sorcerer/wizard spell list based on your factotum level.  You can choose one spell at 2nd level, and you gain additional spells as shown on Table 1–1.  The maximum level of spell you can use, according to your class level, is also shown on the table.  You can select any sorcerer/ wizard spell up to that level, but you can prepare only one spell of your maximum level.  Your caster level equals your level in this character class.  The Difficulty Class for a saving throw against your spell is 10 + the spell level + your Int modifier.
Once you have used a spell, you cannot use it again until you have rested for 8 hours.  After resting for this time, you choose new spells and lose any unused spells from the previous day, though you can select the same spell on consecutive days.  You cannot prepare the same spell multiple times to use it more than once during the same day. You cannot use spells that require an XP cost.  You must otherwise provide the necessary material components as normal.  If you wish to enhance a spell with a metamagic feat, you must apply the feat when you prepare the spell.  In addition, you must be capable of using a spell of the modified spell’s level.
Dungeonscape 16</t>
        </r>
      </text>
    </comment>
    <comment ref="C38" authorId="0">
      <text>
        <r>
          <rPr>
            <sz val="12"/>
            <color indexed="81"/>
            <rFont val="Times New Roman"/>
            <family val="1"/>
          </rPr>
          <t>With a quick study of a vulnerable opponent’s defenses, you can spot the precise area you need to hit to score a telling blow.  Starting at 4th level, you can spend 1 inspiration point to gain 1d6 points of sneak attack damage.  You must spend the inspiration point to activate this ability before making the attack roll.  When determining if you can use sneak attack against a target that has uncanny dodge, use your factotum level as your rogue level.
Dungeonscape 17</t>
        </r>
      </text>
    </comment>
    <comment ref="C39" authorId="0">
      <text>
        <r>
          <rPr>
            <sz val="12"/>
            <color indexed="81"/>
            <rFont val="Times New Roman"/>
            <family val="1"/>
          </rPr>
          <t>Factotums are legendary for the number of holy symbols, lucky trinkets, and blessed items they keep handy.  As the saying goes, there are no atheists in the dungeon.  Starting at 5th level, you can spend 1 inspiration point to channel divine energy as a standard action.  You can use this energy to heal injuries, harm undead, or turn undead.  At 5th level, you can use this ability a number of times per day equal to 3 + your Wisdom bonus (if any).  You gain one extra daily use of this ability at 10th level, 15th level, and 20th level.  You cannot use opportunistic piety if you have exhausted your daily uses, even if you have inspiration points left to spend.
If you use this ability to heal injuries, you channel positive energy to heal a living creature of a number of points of damage equal to twice your factotum level + your Int modifier.  The energy will also deal the same amount of damage to undead targets. If you use this ability to turn undead, you act as a cleric of a level equal to your factotum level.  No matter what your alignment, you cannot control undead—your understanding of divine magic is too rudimentary.   
Dungeonscape 17</t>
        </r>
      </text>
    </comment>
  </commentList>
</comments>
</file>

<file path=xl/sharedStrings.xml><?xml version="1.0" encoding="utf-8"?>
<sst xmlns="http://schemas.openxmlformats.org/spreadsheetml/2006/main" count="512" uniqueCount="274">
  <si>
    <t>Level</t>
  </si>
  <si>
    <t>Cha</t>
  </si>
  <si>
    <t>Con</t>
  </si>
  <si>
    <t>Int</t>
  </si>
  <si>
    <t>Wis</t>
  </si>
  <si>
    <t>Dex</t>
  </si>
  <si>
    <t>Str</t>
  </si>
  <si>
    <t>Total</t>
  </si>
  <si>
    <t>Druid</t>
  </si>
  <si>
    <t>Atk</t>
  </si>
  <si>
    <t>Armor</t>
  </si>
  <si>
    <t>Weapons</t>
  </si>
  <si>
    <t>HP</t>
  </si>
  <si>
    <t>AC</t>
  </si>
  <si>
    <t>Region</t>
  </si>
  <si>
    <t>Align</t>
  </si>
  <si>
    <t>Sex</t>
  </si>
  <si>
    <t>Race</t>
  </si>
  <si>
    <t>Name</t>
  </si>
  <si>
    <t>Class</t>
  </si>
  <si>
    <t>Affiliation Scale:</t>
  </si>
  <si>
    <t>n.a.</t>
  </si>
  <si>
    <t>Avail.</t>
  </si>
  <si>
    <t>Actual</t>
  </si>
  <si>
    <t>Vacant</t>
  </si>
  <si>
    <t>1st</t>
  </si>
  <si>
    <t>2nd</t>
  </si>
  <si>
    <t>3rd</t>
  </si>
  <si>
    <t>4th</t>
  </si>
  <si>
    <t>5th</t>
  </si>
  <si>
    <t>6th</t>
  </si>
  <si>
    <t>M</t>
  </si>
  <si>
    <t>none</t>
  </si>
  <si>
    <t>Stronghold:</t>
  </si>
  <si>
    <t>Organization:</t>
  </si>
  <si>
    <t>Type (Category):</t>
  </si>
  <si>
    <t>Violence Check:</t>
  </si>
  <si>
    <t>Espionage Check:</t>
  </si>
  <si>
    <t>Negotiation Check:</t>
  </si>
  <si>
    <t>Executive Powers:</t>
  </si>
  <si>
    <t>Rogue</t>
  </si>
  <si>
    <t>F</t>
  </si>
  <si>
    <t>Barbarian</t>
  </si>
  <si>
    <t>CN</t>
  </si>
  <si>
    <t>N</t>
  </si>
  <si>
    <t>LN</t>
  </si>
  <si>
    <t>Factotum</t>
  </si>
  <si>
    <t>Archivist</t>
  </si>
  <si>
    <t>Expeditionary Force</t>
  </si>
  <si>
    <t>Character</t>
  </si>
  <si>
    <t>ECL</t>
  </si>
  <si>
    <t>Classes</t>
  </si>
  <si>
    <t>Avg. ECL</t>
  </si>
  <si>
    <t>Total levels</t>
  </si>
  <si>
    <t>Party Members</t>
  </si>
  <si>
    <t>Appropriate CR</t>
  </si>
  <si>
    <t>Cleric</t>
  </si>
  <si>
    <t>NE</t>
  </si>
  <si>
    <t>Cleric (Shevarash)</t>
  </si>
  <si>
    <t>Methwood</t>
  </si>
  <si>
    <t>Red Dragon</t>
  </si>
  <si>
    <t>White Dragon</t>
  </si>
  <si>
    <t>Plane of Smoke</t>
  </si>
  <si>
    <t>Plane of Water</t>
  </si>
  <si>
    <t>Plane of Air</t>
  </si>
  <si>
    <t>Plane of Fire</t>
  </si>
  <si>
    <t>Plane of Ice</t>
  </si>
  <si>
    <t>Chaos Dragon</t>
  </si>
  <si>
    <t>Limbo</t>
  </si>
  <si>
    <t>Young Adult</t>
  </si>
  <si>
    <t>Mount/Rider</t>
  </si>
  <si>
    <t>Favored Soul (Shevarash)</t>
  </si>
  <si>
    <t>Malaria</t>
  </si>
  <si>
    <t>Vorpenthal of Shevarash</t>
  </si>
  <si>
    <t>Aurelium Ignaçe III</t>
  </si>
  <si>
    <t>Leadership Pool:</t>
  </si>
  <si>
    <t>undisclosed woodland area</t>
  </si>
  <si>
    <t>Tribe (Racial)</t>
  </si>
  <si>
    <t>Crusade, Excommunicate, Plague</t>
  </si>
  <si>
    <t>Thanax Amalith</t>
  </si>
  <si>
    <t>Duskblade</t>
  </si>
  <si>
    <t>Hexblade</t>
  </si>
  <si>
    <t>Spellthief</t>
  </si>
  <si>
    <t>CE</t>
  </si>
  <si>
    <t>Ethereal Dragon</t>
  </si>
  <si>
    <t>Howling Dragon</t>
  </si>
  <si>
    <t>Rust Dragon</t>
  </si>
  <si>
    <t>Shadow Dragon</t>
  </si>
  <si>
    <t>m</t>
  </si>
  <si>
    <t>Init</t>
  </si>
  <si>
    <t>Adult</t>
  </si>
  <si>
    <t>Beguiler</t>
  </si>
  <si>
    <t>Evoker</t>
  </si>
  <si>
    <t>Aristocrat</t>
  </si>
  <si>
    <t>Air Drake</t>
  </si>
  <si>
    <t>Fire Drake</t>
  </si>
  <si>
    <t>Ice Drake</t>
  </si>
  <si>
    <t>Smoke Drake</t>
  </si>
  <si>
    <t>Water Drake</t>
  </si>
  <si>
    <t>Acheron</t>
  </si>
  <si>
    <t>Plane of Shadow</t>
  </si>
  <si>
    <t>Ethereal Plane</t>
  </si>
  <si>
    <t>Pandemonium</t>
  </si>
  <si>
    <t>Juvenile</t>
  </si>
  <si>
    <t>LE</t>
  </si>
  <si>
    <t>Very Young</t>
  </si>
  <si>
    <t>Spine of the World</t>
  </si>
  <si>
    <t>FPDC</t>
  </si>
  <si>
    <t>BWDC</t>
  </si>
  <si>
    <t>Espar, Cormyr</t>
  </si>
  <si>
    <t>Smoke</t>
  </si>
  <si>
    <t>Air</t>
  </si>
  <si>
    <t>Fire</t>
  </si>
  <si>
    <t>Ice</t>
  </si>
  <si>
    <t>Age</t>
  </si>
  <si>
    <t>Rust</t>
  </si>
  <si>
    <t>Green</t>
  </si>
  <si>
    <t>Water</t>
  </si>
  <si>
    <t>Howling</t>
  </si>
  <si>
    <t>Chaos</t>
  </si>
  <si>
    <t>Favored Soul</t>
  </si>
  <si>
    <t>Red</t>
  </si>
  <si>
    <t>Ethereal</t>
  </si>
  <si>
    <t>Shadow</t>
  </si>
  <si>
    <t>White</t>
  </si>
  <si>
    <t>Puff</t>
  </si>
  <si>
    <t>Shlia</t>
  </si>
  <si>
    <t>Krik-Takh</t>
  </si>
  <si>
    <t>Glookxiatu</t>
  </si>
  <si>
    <t>Ambivalencia</t>
  </si>
  <si>
    <t>Creeping Death</t>
  </si>
  <si>
    <t>Marmaduk the Adorer</t>
  </si>
  <si>
    <t>Antonyerkinau</t>
  </si>
  <si>
    <t>Ykriopterix</t>
  </si>
  <si>
    <t>Xhorvintor</t>
  </si>
  <si>
    <t>Haaldisath the Irreverent</t>
  </si>
  <si>
    <t>Dusten Thornbow</t>
  </si>
  <si>
    <t>Brimstone</t>
  </si>
  <si>
    <t>Beala Namayélé</t>
  </si>
  <si>
    <t>Inana</t>
  </si>
  <si>
    <t>Ottovon</t>
  </si>
  <si>
    <t>Saavedra Leprechat</t>
  </si>
  <si>
    <t>Violet Blackiris</t>
  </si>
  <si>
    <t>Dragonhide Barding</t>
  </si>
  <si>
    <t>Wild Elf</t>
  </si>
  <si>
    <t>Moon Elf</t>
  </si>
  <si>
    <t>Wood Elf</t>
  </si>
  <si>
    <t>Sun Elf</t>
  </si>
  <si>
    <t>ECL/CR</t>
  </si>
  <si>
    <t>Tramplevine</t>
  </si>
  <si>
    <t>Studded Leather +1</t>
  </si>
  <si>
    <t>Fort</t>
  </si>
  <si>
    <t>Ref</t>
  </si>
  <si>
    <t>Wil</t>
  </si>
  <si>
    <t>TAC</t>
  </si>
  <si>
    <t>FF</t>
  </si>
  <si>
    <t>Size</t>
  </si>
  <si>
    <t>L</t>
  </si>
  <si>
    <t>Notable Equipment</t>
  </si>
  <si>
    <r>
      <t>Spells Prepared/</t>
    </r>
    <r>
      <rPr>
        <b/>
        <sz val="12"/>
        <color rgb="FFFF0000"/>
        <rFont val="Times New Roman"/>
        <family val="1"/>
      </rPr>
      <t>Cast</t>
    </r>
  </si>
  <si>
    <t>Spells Known</t>
  </si>
  <si>
    <t>Inspiration</t>
  </si>
  <si>
    <t>Cunning Insight</t>
  </si>
  <si>
    <t>Cunning Knowledge</t>
  </si>
  <si>
    <t>Trapfinding</t>
  </si>
  <si>
    <t>Brains over Brawn</t>
  </si>
  <si>
    <t>Cunning Defense</t>
  </si>
  <si>
    <t>Cunning Strike</t>
  </si>
  <si>
    <t>Opportunistic Piety</t>
  </si>
  <si>
    <t>Inspiration (4), Cunning Insight, Cunning Knowledge, Trapfinding, Brains over Brawn, Cunning Defense, Arcane Dilettante (2 2nd-level spells [DC 15]), Cunning Strike, Opportunistic Piety; Level-2 Spellcasting</t>
  </si>
  <si>
    <t>Wizard/sorcerer, levels 0 - 2</t>
  </si>
  <si>
    <t>Lucky Longsword, Quick-loading Light Crossbow</t>
  </si>
  <si>
    <t>Father Ankhi Mu’aridu</t>
  </si>
  <si>
    <t>All cleric level 0 - 4</t>
  </si>
  <si>
    <t>Abilities/Feats</t>
  </si>
  <si>
    <t>Factotum Abilities</t>
  </si>
  <si>
    <t>Quarterstaff +1, Paralyzing Black Composite Longbow Str +4</t>
  </si>
  <si>
    <t>Chainmail +1, Light Steel Shield +1, Ring of Protection +2</t>
  </si>
  <si>
    <t>Aquatic Elf</t>
  </si>
  <si>
    <t>6/6/5/4/3</t>
  </si>
  <si>
    <t>Earmuffs of Muffling, Eldreth Veluuthra insignia and correspondence</t>
  </si>
  <si>
    <t>Combat Casting, Rebuke Undead</t>
  </si>
  <si>
    <t>Arcane Dilettante</t>
  </si>
  <si>
    <t>Banner of Shevarash, Potion of Invisibility</t>
  </si>
  <si>
    <t>Vanquished</t>
  </si>
  <si>
    <t>Slain</t>
  </si>
  <si>
    <t>Aristocrat (5) / Ranger (3)</t>
  </si>
  <si>
    <t>0 - 4th-level beguiler, ench/illus (1), ench/illus (4)</t>
  </si>
  <si>
    <t>Studded Leather +2</t>
  </si>
  <si>
    <t>MW Thieves’ Tools</t>
  </si>
  <si>
    <t>Aristocratic Regalia</t>
  </si>
  <si>
    <t>Dark Knowledge (tactics, puissance, foe) 6/day, Lore Mastery, Still Mind; 4 feats</t>
  </si>
  <si>
    <t>Balance 15, Bluff 15, Escape Artist 15, Hide 15, Jump 15, Move Silently 15, Open Locks 15, Sleight of Hand 15, Tumble 15, Use Magic Device 15, Use Rope 15</t>
  </si>
  <si>
    <r>
      <t xml:space="preserve">Ring of </t>
    </r>
    <r>
      <rPr>
        <i/>
        <sz val="12"/>
        <rFont val="Times New Roman"/>
        <family val="1"/>
      </rPr>
      <t>Improved Invisibility</t>
    </r>
  </si>
  <si>
    <t>4/5/5/4/2/1</t>
  </si>
  <si>
    <t>Magic missile, cat’s grace</t>
  </si>
  <si>
    <t>Druid spells level 0 - 5</t>
  </si>
  <si>
    <t>6/4/4/3/2/1</t>
  </si>
  <si>
    <t>Icy Burst Dagger</t>
  </si>
  <si>
    <t>Bluff 11, Concentration 11, Escape Artist 11, Jump 11, Spellcraft 11, Tumble 11, Use Magic Device 11; Combat Casting, Mobile Spellcasting, Empower Spell; 0 armor check penalty</t>
  </si>
  <si>
    <t>4/5/5/4/4/3</t>
  </si>
  <si>
    <t>All/9/7/5/3/2</t>
  </si>
  <si>
    <t>Rapier of Speed, Shortbow +1</t>
  </si>
  <si>
    <t>Bluff 11, Diplomacy 9, Intimidate 11, Sense Motive 11; Cover Tracks, Endurance, Combat Style:  Archery, Favored Enemy:  Human, Track, Wild Empathy; 0 armor check penalty, Rapid Shot</t>
  </si>
  <si>
    <t>Keen Rapier, MW Shortbow</t>
  </si>
  <si>
    <t>AC Bonus</t>
  </si>
  <si>
    <t>Snow Elf</t>
  </si>
  <si>
    <t>Prohibited:  Illusion &amp; Enchantment; Improved Draconic Familiar</t>
  </si>
  <si>
    <t>7/5/3/2</t>
  </si>
  <si>
    <r>
      <t xml:space="preserve">6/7/7/5; </t>
    </r>
    <r>
      <rPr>
        <sz val="12"/>
        <color rgb="FFFF0000"/>
        <rFont val="Times New Roman"/>
        <family val="1"/>
      </rPr>
      <t>1/2/0/2</t>
    </r>
  </si>
  <si>
    <t>Quarterstaff +2</t>
  </si>
  <si>
    <t>Improved Draconic Companion; Greenbound Summoning, Endurance</t>
  </si>
  <si>
    <r>
      <rPr>
        <b/>
        <sz val="12"/>
        <rFont val="Times New Roman"/>
        <family val="1"/>
      </rPr>
      <t xml:space="preserve">Potions:  </t>
    </r>
    <r>
      <rPr>
        <sz val="12"/>
        <rFont val="Times New Roman"/>
        <family val="1"/>
      </rPr>
      <t xml:space="preserve">CLW, </t>
    </r>
    <r>
      <rPr>
        <sz val="12"/>
        <color theme="0" tint="-0.499984740745262"/>
        <rFont val="Times New Roman"/>
        <family val="1"/>
      </rPr>
      <t xml:space="preserve">CMW (2), </t>
    </r>
    <r>
      <rPr>
        <sz val="12"/>
        <rFont val="Times New Roman"/>
        <family val="1"/>
      </rPr>
      <t xml:space="preserve">CSW (2), </t>
    </r>
    <r>
      <rPr>
        <sz val="12"/>
        <color theme="0" tint="-0.499984740745262"/>
        <rFont val="Times New Roman"/>
        <family val="1"/>
      </rPr>
      <t>Invisibility, Protection from Good, Protection from Law</t>
    </r>
    <r>
      <rPr>
        <sz val="12"/>
        <rFont val="Times New Roman"/>
        <family val="1"/>
      </rPr>
      <t xml:space="preserve">, </t>
    </r>
    <r>
      <rPr>
        <sz val="12"/>
        <color theme="0" tint="-0.499984740745262"/>
        <rFont val="Times New Roman"/>
        <family val="1"/>
      </rPr>
      <t>Sanctuary</t>
    </r>
  </si>
  <si>
    <r>
      <rPr>
        <b/>
        <sz val="12"/>
        <rFont val="Times New Roman"/>
        <family val="1"/>
      </rPr>
      <t xml:space="preserve">Potions:  </t>
    </r>
    <r>
      <rPr>
        <sz val="12"/>
        <color theme="0" tint="-0.499984740745262"/>
        <rFont val="Times New Roman"/>
        <family val="1"/>
      </rPr>
      <t xml:space="preserve">CatG, BullS, BearE, EagleS, FoxC, OwlW, CLW, CMW (2), CSW (2); </t>
    </r>
    <r>
      <rPr>
        <b/>
        <sz val="12"/>
        <rFont val="Times New Roman"/>
        <family val="1"/>
      </rPr>
      <t xml:space="preserve">Scrolls:  </t>
    </r>
    <r>
      <rPr>
        <sz val="12"/>
        <rFont val="Times New Roman"/>
        <family val="1"/>
      </rPr>
      <t xml:space="preserve">Burning Hands, </t>
    </r>
    <r>
      <rPr>
        <sz val="12"/>
        <color theme="0" tint="-0.499984740745262"/>
        <rFont val="Times New Roman"/>
        <family val="1"/>
      </rPr>
      <t>Detect Magic</t>
    </r>
    <r>
      <rPr>
        <sz val="12"/>
        <rFont val="Times New Roman"/>
        <family val="1"/>
      </rPr>
      <t xml:space="preserve">, </t>
    </r>
    <r>
      <rPr>
        <sz val="12"/>
        <color theme="0" tint="-0.499984740745262"/>
        <rFont val="Times New Roman"/>
        <family val="1"/>
      </rPr>
      <t>Ectoplasmic Armor</t>
    </r>
    <r>
      <rPr>
        <sz val="12"/>
        <rFont val="Times New Roman"/>
        <family val="1"/>
      </rPr>
      <t xml:space="preserve">, Feather Fall, Grease, Identify, Jump, </t>
    </r>
    <r>
      <rPr>
        <sz val="12"/>
        <color theme="0" tint="-0.499984740745262"/>
        <rFont val="Times New Roman"/>
        <family val="1"/>
      </rPr>
      <t>Shield</t>
    </r>
  </si>
  <si>
    <t>Dragoncraft Hide Armor (MIC 116)</t>
  </si>
  <si>
    <t>Wand of Cure Serious Wounds (CL 8, 10 charges), 10 Transmutation scrolls</t>
  </si>
  <si>
    <t>Staff of Draconic Power, Dart +1</t>
  </si>
  <si>
    <t>Green Dragon (Draconm 249)</t>
  </si>
  <si>
    <t>Rynskald</t>
  </si>
  <si>
    <t>Malaria, enraged</t>
  </si>
  <si>
    <r>
      <t xml:space="preserve">Acid Splash, Read Magic, Resistance, Sonic Snap; </t>
    </r>
    <r>
      <rPr>
        <b/>
        <sz val="12"/>
        <rFont val="Times New Roman"/>
        <family val="1"/>
      </rPr>
      <t>Mage Armor, Kelgore’s Fire Bolt</t>
    </r>
  </si>
  <si>
    <t>Maul, Composite Longbow</t>
  </si>
  <si>
    <t>Rage, Ride, Furious Charge, Run</t>
  </si>
  <si>
    <t>Full Plate +2</t>
  </si>
  <si>
    <t>Chain Shirt +1</t>
  </si>
  <si>
    <t>+6</t>
  </si>
  <si>
    <t>Greater Hexblade’s Curse (3x/day; -4 to attack, saves, checks, and damage), Arcane Resistance, Mettle, Summon Familiar, Weapon Focus (duom), Improved Initiative, Weapon Specialization (duom), Power Attack, Combat Casting</t>
  </si>
  <si>
    <t>Crystal of Cold Assault</t>
  </si>
  <si>
    <t>Di-Jhûm the Cold</t>
  </si>
  <si>
    <t>Duom of Frost, Returning Shiruken</t>
  </si>
  <si>
    <t>Chainmail Barding +1,  Ring of Protection +2</t>
  </si>
  <si>
    <t>Icewalking, immunity to cold, vulnerability to fire, fog cloud, flyby attack, hover, wingover, snatch</t>
  </si>
  <si>
    <t>Immunity to ether cyclones, Ethereal Vision, Blink, DR 10/magic, flyby attack, hover, wingover, snatch</t>
  </si>
  <si>
    <t>Darkvision 60’, immunity to fire, magic sleep effects, and paralysis, low-light vision, vulnerability to cold, flyby attack, hover, wingover, snatch</t>
  </si>
  <si>
    <t>Energy Drain, Shadow Blend, Mirror Image, DR 5/magic, Dimension Door, flyby attack, hover, wingover, snatch</t>
  </si>
  <si>
    <t>Immunity to fire, vulnerability to cold, flyby attack, hover, wingover</t>
  </si>
  <si>
    <t>Immunity to sonic, Shatter, Sound Burst, , flyby attack, hover, wingover, snatch</t>
  </si>
  <si>
    <t>Amphibious, darkvision 60’, immunity to magic sleep effects and paralysis, low-light vision, flyby attack, hover, wingover, snatch</t>
  </si>
  <si>
    <t>Air mastery, blinding sandstorm, blindsense 60’, darkvision 60’, gaseous form, immunity to magic sleep effects and paralysis, low-light vision, flyby attack, hover, wingover, snatch</t>
  </si>
  <si>
    <t>Darkvision 60’, immunity to cold, magic sleep effects, and paralysis, low-light vision, vulnerability to fire, flyby attack, hover, wingover, snatch</t>
  </si>
  <si>
    <t>Metal resistance, rusting bite, DR 5/magic, flyby attack, hover, wingover, snatch</t>
  </si>
  <si>
    <t>Immunity to acid, water breathing, flyby attack, hover, wingover, snatch</t>
  </si>
  <si>
    <t>Immunity to compulsion, Prot. f. Law, DR 5/magic, Chaos Hammer, Entropic Shield, flyby attack, hover, wingover, snatch</t>
  </si>
  <si>
    <t>Cause Fear, Protection from Good; Bull’s Strength, Eagle’s Splendor</t>
  </si>
  <si>
    <r>
      <t xml:space="preserve">2/2; </t>
    </r>
    <r>
      <rPr>
        <sz val="12"/>
        <color rgb="FFFF0000"/>
        <rFont val="Times New Roman"/>
        <family val="1"/>
      </rPr>
      <t>2/2</t>
    </r>
  </si>
  <si>
    <r>
      <t xml:space="preserve">Eldreth Veluuthra:  </t>
    </r>
    <r>
      <rPr>
        <sz val="12"/>
        <rFont val="Times New Roman"/>
        <family val="1"/>
      </rPr>
      <t>Keryma cell</t>
    </r>
  </si>
  <si>
    <t>Bluff 13, Concentration 13, Escape Artist 9, Gather Information 13, Jump 13, Knowledge (Local) 8, Move Silently 13, Ride 9, Spellcraft 13, Use Magic Device 13; Flyby Attack, Mobile Spellcasting, Empower Spell, Sneak Attack 3d6, Absorb Spell, Arcane Sight 4/day</t>
  </si>
  <si>
    <r>
      <t xml:space="preserve">critical strike, ectoplasmic armor, feather fall, reduce person (Will DC 15); </t>
    </r>
    <r>
      <rPr>
        <b/>
        <sz val="12"/>
        <rFont val="Times New Roman"/>
        <family val="1"/>
      </rPr>
      <t xml:space="preserve">mirror image, nybor’s gentle reminder </t>
    </r>
    <r>
      <rPr>
        <sz val="12"/>
        <rFont val="Times New Roman"/>
        <family val="1"/>
      </rPr>
      <t>(Fort DC 16)</t>
    </r>
    <r>
      <rPr>
        <b/>
        <sz val="12"/>
        <rFont val="Times New Roman"/>
        <family val="1"/>
      </rPr>
      <t xml:space="preserve">, stay the hand  </t>
    </r>
    <r>
      <rPr>
        <sz val="12"/>
        <rFont val="Times New Roman"/>
        <family val="1"/>
      </rPr>
      <t>(Will DC 16 [attacks] AND 21 [spells])</t>
    </r>
  </si>
  <si>
    <t>Seeking Light Crossbow, Keen Weakening Scimitar</t>
  </si>
  <si>
    <r>
      <t>DC 14 + spell level
3 / 3;</t>
    </r>
    <r>
      <rPr>
        <sz val="12"/>
        <color rgb="FFFF0000"/>
        <rFont val="Times New Roman"/>
        <family val="1"/>
      </rPr>
      <t xml:space="preserve"> 1 / 1</t>
    </r>
  </si>
  <si>
    <t>Scepter of Wounding; Longbow of Distance</t>
  </si>
  <si>
    <t>Resist Energy (electric, sonic), Weapon Focus (longbow)</t>
  </si>
  <si>
    <t>Sap of Vanishing, Dagger of Venom, Hand Crossbow +2</t>
  </si>
  <si>
    <t>Combat Casting</t>
  </si>
  <si>
    <t>Arcane Channeling</t>
  </si>
  <si>
    <t>Spell can be cast as free action if full attacking</t>
  </si>
  <si>
    <t>Quick Cast (1 standard becomes 1 swift) 2/day</t>
  </si>
  <si>
    <t>Spell Power (+3 to overcome spell resistance DC vs. anyone you've injured)</t>
  </si>
  <si>
    <r>
      <rPr>
        <i/>
        <sz val="12"/>
        <rFont val="Times New Roman"/>
        <family val="1"/>
      </rPr>
      <t>dancing lights, detect magic, flare, ghost sound, read magic</t>
    </r>
    <r>
      <rPr>
        <sz val="12"/>
        <rFont val="Times New Roman"/>
        <family val="1"/>
      </rPr>
      <t xml:space="preserve"> combined total of 3 + Int/day.</t>
    </r>
  </si>
  <si>
    <r>
      <t xml:space="preserve">Slash Tongue, Cure Minor Wounds, Guidance, Inflict Minor Wounds, Light, </t>
    </r>
    <r>
      <rPr>
        <sz val="10"/>
        <color rgb="FFFF0000"/>
        <rFont val="Times New Roman"/>
        <family val="1"/>
      </rPr>
      <t>Message</t>
    </r>
    <r>
      <rPr>
        <sz val="10"/>
        <rFont val="Times New Roman"/>
        <family val="1"/>
      </rPr>
      <t xml:space="preserve">, Read Magic, Resistance, Virtue; </t>
    </r>
    <r>
      <rPr>
        <b/>
        <sz val="10"/>
        <rFont val="Times New Roman"/>
        <family val="1"/>
      </rPr>
      <t xml:space="preserve">Blade of Blood, Cause Fear, Divine Favor, Summon Undead I, </t>
    </r>
    <r>
      <rPr>
        <b/>
        <sz val="10"/>
        <color rgb="FFFF0000"/>
        <rFont val="Times New Roman"/>
        <family val="1"/>
      </rPr>
      <t>Shield of Faith</t>
    </r>
    <r>
      <rPr>
        <b/>
        <sz val="10"/>
        <rFont val="Times New Roman"/>
        <family val="1"/>
      </rPr>
      <t>, Lesser Vigor</t>
    </r>
    <r>
      <rPr>
        <sz val="10"/>
        <rFont val="Times New Roman"/>
        <family val="1"/>
      </rPr>
      <t xml:space="preserve">; </t>
    </r>
    <r>
      <rPr>
        <i/>
        <sz val="10"/>
        <color rgb="FFFF0000"/>
        <rFont val="Times New Roman"/>
        <family val="1"/>
      </rPr>
      <t>Bear’s Endurance, Cat’s Grace, Eagle’s Splendor</t>
    </r>
    <r>
      <rPr>
        <i/>
        <sz val="10"/>
        <rFont val="Times New Roman"/>
        <family val="1"/>
      </rPr>
      <t xml:space="preserve">, Sound Burst, Summon Monster II, Stay the Hand; </t>
    </r>
    <r>
      <rPr>
        <b/>
        <i/>
        <sz val="10"/>
        <rFont val="Times New Roman"/>
        <family val="1"/>
      </rPr>
      <t xml:space="preserve">Blindness/Deafness, </t>
    </r>
    <r>
      <rPr>
        <b/>
        <i/>
        <sz val="10"/>
        <color rgb="FFFF0000"/>
        <rFont val="Times New Roman"/>
        <family val="1"/>
      </rPr>
      <t>Dispel Magic</t>
    </r>
    <r>
      <rPr>
        <b/>
        <i/>
        <sz val="10"/>
        <rFont val="Times New Roman"/>
        <family val="1"/>
      </rPr>
      <t xml:space="preserve">, </t>
    </r>
    <r>
      <rPr>
        <b/>
        <i/>
        <sz val="10"/>
        <color rgb="FFFF0000"/>
        <rFont val="Times New Roman"/>
        <family val="1"/>
      </rPr>
      <t>Protection from Energy</t>
    </r>
    <r>
      <rPr>
        <b/>
        <i/>
        <sz val="10"/>
        <rFont val="Times New Roman"/>
        <family val="1"/>
      </rPr>
      <t xml:space="preserve">, Summon Monster III, Summon Undead III; </t>
    </r>
    <r>
      <rPr>
        <sz val="10"/>
        <rFont val="Times New Roman"/>
        <family val="1"/>
      </rPr>
      <t xml:space="preserve">Divine Power, Giant Vermin, Lesser Planar Ally, Summon Undead IV; </t>
    </r>
    <r>
      <rPr>
        <b/>
        <sz val="10"/>
        <rFont val="Times New Roman"/>
        <family val="1"/>
      </rPr>
      <t xml:space="preserve">Necrotic Skull Bomb, </t>
    </r>
    <r>
      <rPr>
        <b/>
        <sz val="10"/>
        <color rgb="FFFF0000"/>
        <rFont val="Times New Roman"/>
        <family val="1"/>
      </rPr>
      <t>Flame Strike, Summon Monster V</t>
    </r>
  </si>
  <si>
    <r>
      <t xml:space="preserve">7 / 7 / 7 / 7 / 6 / 4
</t>
    </r>
    <r>
      <rPr>
        <sz val="12"/>
        <color rgb="FFFF0000"/>
        <rFont val="Times New Roman"/>
        <family val="1"/>
      </rPr>
      <t>0 / 1 / 2 / 2 / 3 / 3</t>
    </r>
  </si>
  <si>
    <r>
      <rPr>
        <sz val="12"/>
        <color rgb="FFFF0000"/>
        <rFont val="Times New Roman"/>
        <family val="1"/>
      </rPr>
      <t xml:space="preserve">Potion of Greater Invisibility, Potion of See Invisibility, Potion of Barkskin, </t>
    </r>
    <r>
      <rPr>
        <sz val="12"/>
        <rFont val="Times New Roman"/>
        <family val="1"/>
      </rPr>
      <t>Potion of Cure Serious Wounds (3), Potion of Cure Critical Wounds (2)</t>
    </r>
  </si>
  <si>
    <r>
      <t xml:space="preserve">Studded Leather +2, </t>
    </r>
    <r>
      <rPr>
        <i/>
        <sz val="12"/>
        <rFont val="Times New Roman"/>
        <family val="1"/>
      </rPr>
      <t xml:space="preserve">barkskin </t>
    </r>
    <r>
      <rPr>
        <sz val="12"/>
        <rFont val="Times New Roman"/>
        <family val="1"/>
      </rPr>
      <t>spell</t>
    </r>
  </si>
  <si>
    <t>mage armor</t>
  </si>
  <si>
    <r>
      <t xml:space="preserve">acid splash, </t>
    </r>
    <r>
      <rPr>
        <sz val="12"/>
        <color rgb="FFFF0000"/>
        <rFont val="Times New Roman"/>
        <family val="1"/>
      </rPr>
      <t>detect magic</t>
    </r>
    <r>
      <rPr>
        <sz val="12"/>
        <rFont val="Times New Roman"/>
        <family val="1"/>
      </rPr>
      <t xml:space="preserve">, ghost sound, </t>
    </r>
    <r>
      <rPr>
        <sz val="12"/>
        <color rgb="FFFF0000"/>
        <rFont val="Times New Roman"/>
        <family val="1"/>
      </rPr>
      <t>message</t>
    </r>
    <r>
      <rPr>
        <sz val="12"/>
        <rFont val="Times New Roman"/>
        <family val="1"/>
      </rPr>
      <t xml:space="preserve">, ray of frost, electric jolt; </t>
    </r>
    <r>
      <rPr>
        <b/>
        <sz val="12"/>
        <rFont val="Times New Roman"/>
        <family val="1"/>
      </rPr>
      <t xml:space="preserve">critical strike, grease, </t>
    </r>
    <r>
      <rPr>
        <b/>
        <sz val="12"/>
        <color rgb="FFFF0000"/>
        <rFont val="Times New Roman"/>
        <family val="1"/>
      </rPr>
      <t>mage armor</t>
    </r>
    <r>
      <rPr>
        <b/>
        <sz val="12"/>
        <rFont val="Times New Roman"/>
        <family val="1"/>
      </rPr>
      <t xml:space="preserve">, magic missile; </t>
    </r>
    <r>
      <rPr>
        <i/>
        <sz val="12"/>
        <rFont val="Times New Roman"/>
        <family val="1"/>
      </rPr>
      <t>melf’s acid arrow, dimension hop</t>
    </r>
  </si>
  <si>
    <t>Shocking Morningstar, Heavy Crossbow +3</t>
  </si>
  <si>
    <t>Channel Spell, Acid Splash, Blade of Blood, Shadow Jaunt, Power Attack, Cleave</t>
  </si>
  <si>
    <r>
      <t xml:space="preserve">6 / 6 / 4
</t>
    </r>
    <r>
      <rPr>
        <sz val="12"/>
        <color rgb="FFFF0000"/>
        <rFont val="Times New Roman"/>
        <family val="1"/>
      </rPr>
      <t>2 / 1 / 0</t>
    </r>
  </si>
  <si>
    <r>
      <t xml:space="preserve">5/4; </t>
    </r>
    <r>
      <rPr>
        <sz val="12"/>
        <color rgb="FFFF0000"/>
        <rFont val="Times New Roman"/>
        <family val="1"/>
      </rPr>
      <t>1/1</t>
    </r>
  </si>
  <si>
    <t>All cleric level 0; 7 1st; 4 2nd; 4 3rd; 4 4th; 4 5th</t>
  </si>
  <si>
    <r>
      <t xml:space="preserve">6/6/6/5/3
</t>
    </r>
    <r>
      <rPr>
        <sz val="12"/>
        <color rgb="FFFF0000"/>
        <rFont val="Times New Roman"/>
        <family val="1"/>
      </rPr>
      <t>1/1/3/3/3</t>
    </r>
  </si>
  <si>
    <r>
      <t xml:space="preserve">6 / 10 / 9 / 7 / 3
</t>
    </r>
    <r>
      <rPr>
        <sz val="12"/>
        <color rgb="FFFF0000"/>
        <rFont val="Times New Roman"/>
        <family val="1"/>
      </rPr>
      <t>0 / 1 / 2 / 0 / 1</t>
    </r>
  </si>
  <si>
    <r>
      <t xml:space="preserve">acid splash, disrupt undead, ray of frost, touch of fatigue; </t>
    </r>
    <r>
      <rPr>
        <b/>
        <sz val="12"/>
        <rFont val="Times New Roman"/>
        <family val="1"/>
      </rPr>
      <t>blade of blood, burning hands, Kelgore’s fire bolt, ray of enfeeblement, resist energy [electrical]</t>
    </r>
    <r>
      <rPr>
        <sz val="12"/>
        <rFont val="Times New Roman"/>
        <family val="1"/>
      </rPr>
      <t>;</t>
    </r>
    <r>
      <rPr>
        <i/>
        <sz val="12"/>
        <rFont val="Times New Roman"/>
        <family val="1"/>
      </rPr>
      <t xml:space="preserve"> bear’s endurance, bull’s strength, Melf’s acid arrow, swift fly</t>
    </r>
    <r>
      <rPr>
        <sz val="12"/>
        <rFont val="Times New Roman"/>
        <family val="1"/>
      </rPr>
      <t>;</t>
    </r>
    <r>
      <rPr>
        <b/>
        <i/>
        <sz val="12"/>
        <rFont val="Times New Roman"/>
        <family val="1"/>
      </rPr>
      <t xml:space="preserve"> dispelling touch, ray of exhaustion, vampiric touch</t>
    </r>
    <r>
      <rPr>
        <sz val="12"/>
        <rFont val="Times New Roman"/>
        <family val="1"/>
      </rPr>
      <t>; dimension door, fly</t>
    </r>
  </si>
  <si>
    <r>
      <rPr>
        <sz val="12"/>
        <color rgb="FFFF0000"/>
        <rFont val="Times New Roman"/>
        <family val="1"/>
      </rPr>
      <t xml:space="preserve">Ring of Dragon Friendship, Potion of Cat’s Grace, Potion of Fox’s Cunning, Potion of Eagle’s Splendor, </t>
    </r>
    <r>
      <rPr>
        <sz val="12"/>
        <rFont val="Times New Roman"/>
        <family val="1"/>
      </rPr>
      <t>Potion of Cure Serious Wounds (2/</t>
    </r>
    <r>
      <rPr>
        <sz val="12"/>
        <color rgb="FFFF0000"/>
        <rFont val="Times New Roman"/>
        <family val="1"/>
      </rPr>
      <t>1</t>
    </r>
    <r>
      <rPr>
        <sz val="12"/>
        <rFont val="Times New Roman"/>
        <family val="1"/>
      </rPr>
      <t>), Wand of Cure Critical Wounds (8/</t>
    </r>
    <r>
      <rPr>
        <sz val="12"/>
        <color rgb="FFFF0000"/>
        <rFont val="Times New Roman"/>
        <family val="1"/>
      </rPr>
      <t>2</t>
    </r>
    <r>
      <rPr>
        <sz val="12"/>
        <rFont val="Times New Roman"/>
        <family val="1"/>
      </rPr>
      <t>),</t>
    </r>
    <r>
      <rPr>
        <sz val="12"/>
        <color rgb="FFFF0000"/>
        <rFont val="Times New Roman"/>
        <family val="1"/>
      </rPr>
      <t xml:space="preserve"> Potion of Blur, Potion of Greater Invisibility, Scroll of Stoneskin, Scroll of Protetion from Good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</si>
</sst>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font>
      <sz val="12"/>
      <name val="Times New Roman"/>
    </font>
    <font>
      <sz val="12"/>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46"/>
      <name val="Times New Roman"/>
      <family val="1"/>
    </font>
    <font>
      <b/>
      <sz val="13"/>
      <color indexed="52"/>
      <name val="Times New Roman"/>
      <family val="1"/>
    </font>
    <font>
      <b/>
      <sz val="13"/>
      <color indexed="51"/>
      <name val="Times New Roman"/>
      <family val="1"/>
    </font>
    <font>
      <i/>
      <sz val="12"/>
      <name val="Times New Roman"/>
      <family val="1"/>
    </font>
    <font>
      <b/>
      <i/>
      <sz val="12"/>
      <name val="Times New Roman"/>
      <family val="1"/>
    </font>
    <font>
      <b/>
      <sz val="12"/>
      <color indexed="8"/>
      <name val="Times New Roman"/>
      <family val="1"/>
    </font>
    <font>
      <sz val="10"/>
      <name val="Arial"/>
      <family val="2"/>
    </font>
    <font>
      <b/>
      <sz val="10"/>
      <name val="Times New Roman"/>
      <family val="1"/>
    </font>
    <font>
      <b/>
      <sz val="13"/>
      <color rgb="FFFF0000"/>
      <name val="Symbol"/>
      <family val="1"/>
      <charset val="2"/>
    </font>
    <font>
      <b/>
      <sz val="13"/>
      <color rgb="FF00FF00"/>
      <name val="Times New Roman"/>
      <family val="1"/>
    </font>
    <font>
      <b/>
      <sz val="12"/>
      <color rgb="FFFF0000"/>
      <name val="Times New Roman"/>
      <family val="1"/>
    </font>
    <font>
      <sz val="13"/>
      <color rgb="FF0000FF"/>
      <name val="Times New Roman"/>
      <family val="1"/>
    </font>
    <font>
      <sz val="13"/>
      <color rgb="FF009900"/>
      <name val="Times New Roman"/>
      <family val="1"/>
    </font>
    <font>
      <sz val="13"/>
      <color rgb="FFFF0000"/>
      <name val="Times New Roman"/>
      <family val="1"/>
    </font>
    <font>
      <sz val="12"/>
      <color indexed="81"/>
      <name val="Times New Roman"/>
      <family val="1"/>
    </font>
    <font>
      <i/>
      <sz val="14"/>
      <color indexed="53"/>
      <name val="Times New Roman"/>
      <family val="1"/>
    </font>
    <font>
      <sz val="12"/>
      <color indexed="10"/>
      <name val="Times New Roman"/>
      <family val="1"/>
    </font>
    <font>
      <b/>
      <i/>
      <sz val="12"/>
      <color rgb="FFFF0000"/>
      <name val="Times New Roman"/>
      <family val="1"/>
    </font>
    <font>
      <b/>
      <sz val="12"/>
      <color indexed="81"/>
      <name val="Times New Roman"/>
      <family val="1"/>
    </font>
    <font>
      <sz val="12"/>
      <color rgb="FFFF0000"/>
      <name val="Times New Roman"/>
      <family val="1"/>
    </font>
    <font>
      <sz val="12"/>
      <color theme="0" tint="-0.499984740745262"/>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i/>
      <sz val="10"/>
      <color rgb="FFFF0000"/>
      <name val="Times New Roman"/>
      <family val="1"/>
    </font>
    <font>
      <sz val="10"/>
      <color rgb="FFFF0000"/>
      <name val="Times New Roman"/>
      <family val="1"/>
    </font>
    <font>
      <b/>
      <i/>
      <sz val="10"/>
      <color rgb="FFFF0000"/>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1"/>
        <bgColor indexed="64"/>
      </patternFill>
    </fill>
    <fill>
      <patternFill patternType="solid">
        <fgColor rgb="FFFFFF00"/>
        <bgColor indexed="64"/>
      </patternFill>
    </fill>
  </fills>
  <borders count="80">
    <border>
      <left/>
      <right/>
      <top/>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medium">
        <color auto="1"/>
      </bottom>
      <diagonal/>
    </border>
    <border>
      <left/>
      <right style="hair">
        <color auto="1"/>
      </right>
      <top style="hair">
        <color auto="1"/>
      </top>
      <bottom style="medium">
        <color auto="1"/>
      </bottom>
      <diagonal/>
    </border>
    <border>
      <left style="thin">
        <color indexed="64"/>
      </left>
      <right style="thin">
        <color indexed="64"/>
      </right>
      <top style="hair">
        <color indexed="64"/>
      </top>
      <bottom style="hair">
        <color indexed="64"/>
      </bottom>
      <diagonal/>
    </border>
    <border>
      <left style="double">
        <color auto="1"/>
      </left>
      <right style="medium">
        <color auto="1"/>
      </right>
      <top style="double">
        <color auto="1"/>
      </top>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medium">
        <color auto="1"/>
      </right>
      <top/>
      <bottom/>
      <diagonal/>
    </border>
    <border>
      <left style="double">
        <color auto="1"/>
      </left>
      <right style="medium">
        <color auto="1"/>
      </right>
      <top/>
      <bottom style="medium">
        <color indexed="64"/>
      </bottom>
      <diagonal/>
    </border>
    <border>
      <left style="hair">
        <color indexed="64"/>
      </left>
      <right style="double">
        <color indexed="64"/>
      </right>
      <top style="hair">
        <color indexed="64"/>
      </top>
      <bottom style="medium">
        <color indexed="64"/>
      </bottom>
      <diagonal/>
    </border>
    <border>
      <left style="double">
        <color auto="1"/>
      </left>
      <right style="medium">
        <color auto="1"/>
      </right>
      <top/>
      <bottom style="double">
        <color auto="1"/>
      </bottom>
      <diagonal/>
    </border>
    <border>
      <left/>
      <right style="hair">
        <color auto="1"/>
      </right>
      <top/>
      <bottom style="double">
        <color auto="1"/>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right/>
      <top style="hair">
        <color indexed="64"/>
      </top>
      <bottom style="hair">
        <color indexed="64"/>
      </bottom>
      <diagonal/>
    </border>
    <border>
      <left/>
      <right/>
      <top/>
      <bottom style="hair">
        <color indexed="64"/>
      </bottom>
      <diagonal/>
    </border>
    <border>
      <left style="medium">
        <color auto="1"/>
      </left>
      <right style="medium">
        <color auto="1"/>
      </right>
      <top/>
      <bottom style="medium">
        <color auto="1"/>
      </bottom>
      <diagonal/>
    </border>
    <border>
      <left style="medium">
        <color auto="1"/>
      </left>
      <right style="medium">
        <color auto="1"/>
      </right>
      <top style="hair">
        <color indexed="64"/>
      </top>
      <bottom style="hair">
        <color indexed="64"/>
      </bottom>
      <diagonal/>
    </border>
    <border>
      <left style="medium">
        <color auto="1"/>
      </left>
      <right style="medium">
        <color auto="1"/>
      </right>
      <top/>
      <bottom style="hair">
        <color indexed="64"/>
      </bottom>
      <diagonal/>
    </border>
    <border>
      <left style="medium">
        <color auto="1"/>
      </left>
      <right/>
      <top/>
      <bottom style="medium">
        <color auto="1"/>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hair">
        <color indexed="64"/>
      </top>
      <bottom style="hair">
        <color theme="0" tint="-0.24994659260841701"/>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style="hair">
        <color indexed="64"/>
      </top>
      <bottom style="hair">
        <color theme="0" tint="-0.24994659260841701"/>
      </bottom>
      <diagonal/>
    </border>
    <border>
      <left style="hair">
        <color indexed="64"/>
      </left>
      <right style="hair">
        <color indexed="64"/>
      </right>
      <top style="hair">
        <color indexed="64"/>
      </top>
      <bottom style="hair">
        <color theme="0" tint="-0.24994659260841701"/>
      </bottom>
      <diagonal/>
    </border>
    <border>
      <left style="thin">
        <color indexed="64"/>
      </left>
      <right style="thin">
        <color indexed="64"/>
      </right>
      <top style="hair">
        <color indexed="64"/>
      </top>
      <bottom style="hair">
        <color theme="0" tint="-0.24994659260841701"/>
      </bottom>
      <diagonal/>
    </border>
    <border>
      <left style="hair">
        <color indexed="64"/>
      </left>
      <right/>
      <top style="hair">
        <color indexed="64"/>
      </top>
      <bottom style="hair">
        <color theme="0" tint="-0.24994659260841701"/>
      </bottom>
      <diagonal/>
    </border>
    <border>
      <left/>
      <right/>
      <top style="hair">
        <color indexed="64"/>
      </top>
      <bottom style="hair">
        <color theme="0" tint="-0.24994659260841701"/>
      </bottom>
      <diagonal/>
    </border>
    <border>
      <left style="hair">
        <color indexed="64"/>
      </left>
      <right style="medium">
        <color indexed="64"/>
      </right>
      <top style="hair">
        <color indexed="64"/>
      </top>
      <bottom style="hair">
        <color theme="0" tint="-0.24994659260841701"/>
      </bottom>
      <diagonal/>
    </border>
    <border>
      <left/>
      <right style="hair">
        <color indexed="64"/>
      </right>
      <top style="hair">
        <color indexed="64"/>
      </top>
      <bottom style="hair">
        <color theme="0" tint="-0.24994659260841701"/>
      </bottom>
      <diagonal/>
    </border>
  </borders>
  <cellStyleXfs count="4">
    <xf numFmtId="0" fontId="0" fillId="0" borderId="0"/>
    <xf numFmtId="9" fontId="3" fillId="0" borderId="0" applyFont="0" applyFill="0" applyBorder="0" applyAlignment="0" applyProtection="0"/>
    <xf numFmtId="0" fontId="15" fillId="0" borderId="0"/>
    <xf numFmtId="0" fontId="1" fillId="0" borderId="0"/>
  </cellStyleXfs>
  <cellXfs count="198">
    <xf numFmtId="0" fontId="0" fillId="0" borderId="0" xfId="0"/>
    <xf numFmtId="0" fontId="0" fillId="0" borderId="14" xfId="0" applyFill="1" applyBorder="1" applyAlignment="1">
      <alignment horizontal="center" vertical="center" wrapText="1"/>
    </xf>
    <xf numFmtId="0" fontId="0" fillId="0" borderId="10" xfId="0"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0" xfId="0" applyFont="1" applyAlignment="1">
      <alignment horizontal="center" vertical="center" wrapText="1"/>
    </xf>
    <xf numFmtId="0" fontId="0" fillId="0" borderId="15" xfId="0" applyFill="1" applyBorder="1" applyAlignment="1">
      <alignment horizontal="center" vertical="center" wrapText="1"/>
    </xf>
    <xf numFmtId="0" fontId="1" fillId="0" borderId="10" xfId="0" applyFont="1" applyBorder="1" applyAlignment="1">
      <alignment horizontal="center" vertical="center" wrapText="1"/>
    </xf>
    <xf numFmtId="0" fontId="0" fillId="0" borderId="11" xfId="0" applyFill="1" applyBorder="1" applyAlignment="1">
      <alignment horizontal="center" vertical="center" wrapText="1"/>
    </xf>
    <xf numFmtId="164" fontId="0" fillId="0" borderId="45" xfId="0" applyNumberFormat="1" applyFill="1" applyBorder="1" applyAlignment="1">
      <alignment horizontal="center" vertical="center" wrapText="1"/>
    </xf>
    <xf numFmtId="0" fontId="0" fillId="0" borderId="42" xfId="0" applyNumberFormat="1" applyFill="1" applyBorder="1" applyAlignment="1">
      <alignment horizontal="center" vertical="center" wrapText="1"/>
    </xf>
    <xf numFmtId="0" fontId="5" fillId="3" borderId="22" xfId="0" applyFont="1" applyFill="1" applyBorder="1" applyAlignment="1">
      <alignment horizontal="center" vertical="center" wrapText="1"/>
    </xf>
    <xf numFmtId="0" fontId="13" fillId="0" borderId="8" xfId="0" applyFont="1" applyBorder="1" applyAlignment="1">
      <alignment horizontal="center" vertical="center" wrapText="1"/>
    </xf>
    <xf numFmtId="0" fontId="2" fillId="0" borderId="8" xfId="0" applyFont="1" applyBorder="1" applyAlignment="1">
      <alignment horizontal="center" vertical="center" wrapText="1"/>
    </xf>
    <xf numFmtId="0" fontId="6"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4" fillId="0" borderId="46" xfId="0" applyNumberFormat="1" applyFont="1" applyFill="1" applyBorder="1" applyAlignment="1">
      <alignment horizontal="center" vertical="center" wrapText="1"/>
    </xf>
    <xf numFmtId="0" fontId="0" fillId="0" borderId="0" xfId="0" applyAlignment="1">
      <alignment horizontal="center" vertical="center" wrapText="1"/>
    </xf>
    <xf numFmtId="0" fontId="1" fillId="0" borderId="13" xfId="0" applyFont="1" applyBorder="1" applyAlignment="1">
      <alignment horizontal="center" vertical="center" wrapText="1"/>
    </xf>
    <xf numFmtId="0" fontId="0" fillId="0" borderId="10" xfId="0" applyBorder="1" applyAlignment="1">
      <alignment horizontal="center" vertical="center" wrapText="1"/>
    </xf>
    <xf numFmtId="0" fontId="1" fillId="0" borderId="11" xfId="0" applyFont="1" applyBorder="1" applyAlignment="1">
      <alignment horizontal="center" vertical="center" wrapText="1"/>
    </xf>
    <xf numFmtId="0" fontId="0" fillId="0" borderId="19" xfId="0" applyBorder="1" applyAlignment="1">
      <alignment horizontal="center" vertical="center" wrapText="1"/>
    </xf>
    <xf numFmtId="0" fontId="0" fillId="0" borderId="11" xfId="0" applyBorder="1" applyAlignment="1">
      <alignment horizontal="center" vertical="center" wrapText="1"/>
    </xf>
    <xf numFmtId="164" fontId="0" fillId="0" borderId="44" xfId="0" applyNumberFormat="1" applyBorder="1" applyAlignment="1">
      <alignment horizontal="center" vertical="center" wrapText="1"/>
    </xf>
    <xf numFmtId="0" fontId="0" fillId="0" borderId="41" xfId="0" applyNumberFormat="1" applyBorder="1" applyAlignment="1">
      <alignment horizontal="center" vertical="center" wrapText="1"/>
    </xf>
    <xf numFmtId="0" fontId="0" fillId="0" borderId="19" xfId="0" applyNumberFormat="1" applyBorder="1" applyAlignment="1">
      <alignment horizontal="center" vertical="center" wrapText="1"/>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64" fontId="0" fillId="0" borderId="45" xfId="0" applyNumberFormat="1" applyBorder="1" applyAlignment="1">
      <alignment horizontal="center" vertical="center" wrapText="1"/>
    </xf>
    <xf numFmtId="0" fontId="0" fillId="0" borderId="42" xfId="0" applyNumberFormat="1" applyBorder="1" applyAlignment="1">
      <alignment horizontal="center" vertical="center" wrapText="1"/>
    </xf>
    <xf numFmtId="0" fontId="1" fillId="0" borderId="14" xfId="0" applyFont="1" applyBorder="1" applyAlignment="1">
      <alignment horizontal="center" vertical="center" wrapText="1"/>
    </xf>
    <xf numFmtId="0" fontId="13" fillId="0" borderId="0" xfId="0" applyFont="1" applyAlignment="1">
      <alignment horizontal="right" vertical="center" wrapText="1"/>
    </xf>
    <xf numFmtId="0" fontId="0" fillId="0" borderId="0" xfId="0" applyNumberFormat="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9" fillId="0" borderId="8" xfId="3" applyFont="1" applyFill="1" applyBorder="1" applyAlignment="1">
      <alignment horizontal="center" vertical="center"/>
    </xf>
    <xf numFmtId="0" fontId="11" fillId="0" borderId="8" xfId="3" applyFont="1" applyFill="1" applyBorder="1" applyAlignment="1">
      <alignment horizontal="center" vertical="center"/>
    </xf>
    <xf numFmtId="0" fontId="7" fillId="0" borderId="46" xfId="3" applyFont="1" applyFill="1" applyBorder="1" applyAlignment="1">
      <alignment horizontal="center" vertical="center"/>
    </xf>
    <xf numFmtId="0" fontId="0" fillId="0" borderId="19" xfId="0" applyFill="1" applyBorder="1" applyAlignment="1">
      <alignment horizontal="center" vertical="center" wrapText="1"/>
    </xf>
    <xf numFmtId="0" fontId="18" fillId="0" borderId="8" xfId="3" applyFont="1" applyFill="1" applyBorder="1" applyAlignment="1">
      <alignment horizontal="center" vertical="center"/>
    </xf>
    <xf numFmtId="0" fontId="6" fillId="0" borderId="8" xfId="3" applyFont="1" applyFill="1" applyBorder="1" applyAlignment="1">
      <alignment horizontal="center" vertical="center"/>
    </xf>
    <xf numFmtId="0" fontId="7" fillId="0" borderId="8" xfId="3" applyFont="1" applyFill="1" applyBorder="1" applyAlignment="1">
      <alignment horizontal="center" vertical="center"/>
    </xf>
    <xf numFmtId="0" fontId="2" fillId="0" borderId="47" xfId="3" applyFont="1" applyFill="1" applyBorder="1" applyAlignment="1">
      <alignment horizontal="center" vertical="center"/>
    </xf>
    <xf numFmtId="49" fontId="2" fillId="0" borderId="8" xfId="3" applyNumberFormat="1" applyFont="1" applyFill="1" applyBorder="1" applyAlignment="1">
      <alignment horizontal="center" vertical="center"/>
    </xf>
    <xf numFmtId="0" fontId="2" fillId="0" borderId="48" xfId="3" applyFont="1" applyFill="1" applyBorder="1" applyAlignment="1">
      <alignment horizontal="center" vertical="center"/>
    </xf>
    <xf numFmtId="0" fontId="14" fillId="0" borderId="48" xfId="3" applyFont="1" applyFill="1" applyBorder="1" applyAlignment="1">
      <alignment horizontal="center" vertical="center"/>
    </xf>
    <xf numFmtId="0" fontId="2" fillId="0" borderId="48" xfId="0" applyFont="1" applyFill="1" applyBorder="1" applyAlignment="1">
      <alignment horizontal="center" vertical="center" wrapText="1"/>
    </xf>
    <xf numFmtId="0" fontId="20" fillId="0" borderId="50" xfId="0" applyFont="1" applyFill="1" applyBorder="1" applyAlignment="1">
      <alignment horizontal="center" shrinkToFit="1"/>
    </xf>
    <xf numFmtId="0" fontId="21" fillId="0" borderId="50" xfId="0" applyFont="1" applyFill="1" applyBorder="1" applyAlignment="1">
      <alignment horizontal="centerContinuous"/>
    </xf>
    <xf numFmtId="0" fontId="22" fillId="0" borderId="50" xfId="0" applyFont="1" applyFill="1" applyBorder="1" applyAlignment="1">
      <alignment horizontal="center" shrinkToFit="1"/>
    </xf>
    <xf numFmtId="0" fontId="22" fillId="0" borderId="50" xfId="0" applyFont="1" applyFill="1" applyBorder="1" applyAlignment="1">
      <alignment horizontal="centerContinuous"/>
    </xf>
    <xf numFmtId="0" fontId="20" fillId="0" borderId="51" xfId="0" applyFont="1" applyFill="1" applyBorder="1" applyAlignment="1">
      <alignment horizontal="center" shrinkToFit="1"/>
    </xf>
    <xf numFmtId="0" fontId="24" fillId="0" borderId="49" xfId="0" applyFont="1" applyBorder="1" applyAlignment="1">
      <alignment horizontal="centerContinuous"/>
    </xf>
    <xf numFmtId="0" fontId="26" fillId="4" borderId="19" xfId="0" applyFont="1" applyFill="1" applyBorder="1" applyAlignment="1">
      <alignment horizontal="right" vertical="center" wrapText="1"/>
    </xf>
    <xf numFmtId="0" fontId="1" fillId="2" borderId="18" xfId="0" applyFont="1" applyFill="1" applyBorder="1" applyAlignment="1">
      <alignment horizontal="center" vertical="center" wrapText="1"/>
    </xf>
    <xf numFmtId="0" fontId="26" fillId="4" borderId="16" xfId="0" applyFont="1" applyFill="1" applyBorder="1" applyAlignment="1">
      <alignment horizontal="right" vertical="center" wrapText="1"/>
    </xf>
    <xf numFmtId="0" fontId="1" fillId="2" borderId="17"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0" fillId="0" borderId="53" xfId="0" applyBorder="1" applyAlignment="1">
      <alignment horizontal="center" vertical="center" wrapText="1"/>
    </xf>
    <xf numFmtId="0" fontId="0" fillId="0" borderId="53" xfId="0" applyFill="1" applyBorder="1" applyAlignment="1">
      <alignment horizontal="center" vertical="center" wrapText="1"/>
    </xf>
    <xf numFmtId="0" fontId="0" fillId="0" borderId="53" xfId="0" applyNumberFormat="1" applyBorder="1" applyAlignment="1">
      <alignment horizontal="center" vertical="center" wrapText="1"/>
    </xf>
    <xf numFmtId="0" fontId="0" fillId="0" borderId="55" xfId="0" applyBorder="1" applyAlignment="1">
      <alignment horizontal="center" vertical="center" wrapText="1"/>
    </xf>
    <xf numFmtId="0" fontId="1" fillId="0" borderId="15"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0" borderId="58" xfId="0" applyFont="1" applyBorder="1" applyAlignment="1">
      <alignment horizontal="center" vertical="center" wrapText="1"/>
    </xf>
    <xf numFmtId="0" fontId="5" fillId="3" borderId="59" xfId="0" applyFont="1" applyFill="1"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60" xfId="0" applyBorder="1" applyAlignment="1">
      <alignment horizontal="center" vertical="center" wrapText="1"/>
    </xf>
    <xf numFmtId="164" fontId="0" fillId="0" borderId="52" xfId="0" applyNumberFormat="1" applyBorder="1" applyAlignment="1">
      <alignment horizontal="center" vertical="center" wrapText="1"/>
    </xf>
    <xf numFmtId="0" fontId="0" fillId="0" borderId="61" xfId="0" applyNumberFormat="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57" xfId="0" applyNumberFormat="1" applyBorder="1" applyAlignment="1">
      <alignment horizontal="center" vertical="center" wrapText="1"/>
    </xf>
    <xf numFmtId="0" fontId="0" fillId="0" borderId="62" xfId="0" applyBorder="1" applyAlignment="1">
      <alignment horizontal="center" vertical="center" wrapText="1"/>
    </xf>
    <xf numFmtId="0" fontId="1" fillId="2" borderId="60" xfId="0" applyFont="1" applyFill="1" applyBorder="1" applyAlignment="1">
      <alignment horizontal="center" vertical="center" wrapText="1"/>
    </xf>
    <xf numFmtId="0" fontId="1" fillId="0" borderId="60"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62"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0" fillId="0" borderId="55" xfId="0" applyFill="1" applyBorder="1" applyAlignment="1">
      <alignment horizontal="center" vertical="center" wrapText="1"/>
    </xf>
    <xf numFmtId="0" fontId="0" fillId="0" borderId="62" xfId="0" applyFill="1" applyBorder="1" applyAlignment="1">
      <alignment horizontal="center" vertical="center" wrapText="1"/>
    </xf>
    <xf numFmtId="0" fontId="1" fillId="2" borderId="58" xfId="0" applyFont="1" applyFill="1" applyBorder="1" applyAlignment="1">
      <alignment horizontal="center" vertical="center" wrapText="1"/>
    </xf>
    <xf numFmtId="0" fontId="1" fillId="0" borderId="14" xfId="0" quotePrefix="1" applyFont="1" applyBorder="1" applyAlignment="1">
      <alignment horizontal="center" vertical="center" wrapText="1"/>
    </xf>
    <xf numFmtId="0" fontId="1" fillId="0" borderId="56" xfId="0" applyFont="1" applyBorder="1" applyAlignment="1">
      <alignment horizontal="center" vertical="center" wrapText="1"/>
    </xf>
    <xf numFmtId="0" fontId="1" fillId="0" borderId="55" xfId="0" applyFont="1" applyFill="1" applyBorder="1" applyAlignment="1">
      <alignment horizontal="center" vertical="center" wrapText="1"/>
    </xf>
    <xf numFmtId="164" fontId="0" fillId="0" borderId="52" xfId="0" applyNumberFormat="1" applyFill="1" applyBorder="1" applyAlignment="1">
      <alignment horizontal="center" vertical="center" wrapText="1"/>
    </xf>
    <xf numFmtId="0" fontId="28" fillId="0" borderId="58" xfId="0" applyFont="1" applyBorder="1" applyAlignment="1">
      <alignment horizontal="center" vertical="center" wrapText="1"/>
    </xf>
    <xf numFmtId="0" fontId="26" fillId="4" borderId="57" xfId="0" applyFont="1" applyFill="1" applyBorder="1" applyAlignment="1">
      <alignment horizontal="right" vertical="center" wrapText="1"/>
    </xf>
    <xf numFmtId="0" fontId="0" fillId="5" borderId="58" xfId="0" applyFill="1" applyBorder="1" applyAlignment="1">
      <alignment horizontal="center" vertical="center" wrapText="1"/>
    </xf>
    <xf numFmtId="0" fontId="0" fillId="5" borderId="60" xfId="0" applyFill="1" applyBorder="1" applyAlignment="1">
      <alignment horizontal="center" vertical="center" wrapText="1"/>
    </xf>
    <xf numFmtId="0" fontId="1" fillId="2" borderId="42" xfId="0" applyFont="1" applyFill="1" applyBorder="1" applyAlignment="1">
      <alignment horizontal="center" vertical="center" wrapText="1"/>
    </xf>
    <xf numFmtId="0" fontId="1" fillId="0" borderId="42" xfId="0" applyFont="1" applyBorder="1" applyAlignment="1">
      <alignment horizontal="center" vertical="center" wrapText="1"/>
    </xf>
    <xf numFmtId="0" fontId="1" fillId="0" borderId="61" xfId="0" applyFont="1" applyBorder="1" applyAlignment="1">
      <alignment horizontal="center" vertical="center" wrapText="1"/>
    </xf>
    <xf numFmtId="0" fontId="0" fillId="5" borderId="53" xfId="0" applyFill="1" applyBorder="1" applyAlignment="1">
      <alignment horizontal="center" vertical="center" wrapText="1"/>
    </xf>
    <xf numFmtId="0" fontId="1" fillId="0" borderId="14"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0" borderId="66" xfId="0" applyFont="1" applyBorder="1" applyAlignment="1">
      <alignment horizontal="center" vertical="center" wrapText="1"/>
    </xf>
    <xf numFmtId="0" fontId="5" fillId="3" borderId="67" xfId="0" applyFont="1" applyFill="1" applyBorder="1" applyAlignment="1">
      <alignment horizontal="center" vertical="center" wrapText="1"/>
    </xf>
    <xf numFmtId="0" fontId="0" fillId="0" borderId="66" xfId="0" applyFont="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8" xfId="0" applyBorder="1" applyAlignment="1">
      <alignment horizontal="center" vertical="center" wrapText="1"/>
    </xf>
    <xf numFmtId="164" fontId="0" fillId="0" borderId="69" xfId="0" applyNumberFormat="1" applyBorder="1" applyAlignment="1">
      <alignment horizontal="center" vertical="center" wrapText="1"/>
    </xf>
    <xf numFmtId="0" fontId="0" fillId="0" borderId="70" xfId="0" applyNumberFormat="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71" xfId="0" applyFill="1" applyBorder="1" applyAlignment="1">
      <alignment horizontal="center" vertical="center" wrapText="1"/>
    </xf>
    <xf numFmtId="0" fontId="0" fillId="0" borderId="65" xfId="0" applyNumberFormat="1" applyBorder="1" applyAlignment="1">
      <alignment horizontal="center" vertical="center" wrapText="1"/>
    </xf>
    <xf numFmtId="0" fontId="0" fillId="0" borderId="71" xfId="0" applyBorder="1" applyAlignment="1">
      <alignment horizontal="center" vertical="center" wrapText="1"/>
    </xf>
    <xf numFmtId="0" fontId="1" fillId="2" borderId="68" xfId="0" applyFont="1" applyFill="1" applyBorder="1" applyAlignment="1">
      <alignment horizontal="center" vertical="center" wrapText="1"/>
    </xf>
    <xf numFmtId="0" fontId="1" fillId="0" borderId="68" xfId="0" applyFont="1" applyBorder="1" applyAlignment="1">
      <alignment horizontal="center" vertical="center" wrapText="1"/>
    </xf>
    <xf numFmtId="0" fontId="1" fillId="2" borderId="66" xfId="0" applyFont="1" applyFill="1" applyBorder="1" applyAlignment="1">
      <alignment horizontal="center" vertical="center" wrapText="1"/>
    </xf>
    <xf numFmtId="0" fontId="1" fillId="0" borderId="72"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71" xfId="0" applyFont="1" applyFill="1" applyBorder="1" applyAlignment="1">
      <alignment horizontal="center" vertical="center" wrapText="1"/>
    </xf>
    <xf numFmtId="0" fontId="1" fillId="0" borderId="74" xfId="0" applyFont="1" applyBorder="1" applyAlignment="1">
      <alignment horizontal="center" vertical="center" wrapText="1"/>
    </xf>
    <xf numFmtId="0" fontId="5" fillId="3" borderId="75" xfId="0" applyFont="1" applyFill="1" applyBorder="1" applyAlignment="1">
      <alignment horizontal="center" vertical="center" wrapText="1"/>
    </xf>
    <xf numFmtId="0" fontId="0" fillId="0" borderId="74" xfId="0" applyFont="1" applyBorder="1" applyAlignment="1">
      <alignment horizontal="center" vertical="center" wrapText="1"/>
    </xf>
    <xf numFmtId="0" fontId="0" fillId="5" borderId="73" xfId="0" applyFill="1" applyBorder="1" applyAlignment="1">
      <alignment horizontal="center" vertical="center" wrapText="1"/>
    </xf>
    <xf numFmtId="0" fontId="0" fillId="5" borderId="74" xfId="0" applyFill="1" applyBorder="1" applyAlignment="1">
      <alignment horizontal="center" vertical="center" wrapText="1"/>
    </xf>
    <xf numFmtId="0" fontId="0" fillId="0" borderId="74" xfId="0" applyBorder="1" applyAlignment="1">
      <alignment horizontal="center" vertical="center" wrapText="1"/>
    </xf>
    <xf numFmtId="0" fontId="0" fillId="0" borderId="76" xfId="0" applyBorder="1" applyAlignment="1">
      <alignment horizontal="center" vertical="center" wrapText="1"/>
    </xf>
    <xf numFmtId="164" fontId="0" fillId="0" borderId="64" xfId="0" applyNumberFormat="1" applyBorder="1" applyAlignment="1">
      <alignment horizontal="center" vertical="center" wrapText="1"/>
    </xf>
    <xf numFmtId="0" fontId="0" fillId="0" borderId="77" xfId="0" applyNumberFormat="1" applyBorder="1" applyAlignment="1">
      <alignment horizontal="center" vertical="center" wrapText="1"/>
    </xf>
    <xf numFmtId="0" fontId="0" fillId="0" borderId="73" xfId="0" applyFill="1" applyBorder="1" applyAlignment="1">
      <alignment horizontal="center" vertical="center" wrapText="1"/>
    </xf>
    <xf numFmtId="0" fontId="0" fillId="0" borderId="74" xfId="0" applyFill="1" applyBorder="1" applyAlignment="1">
      <alignment horizontal="center" vertical="center" wrapText="1"/>
    </xf>
    <xf numFmtId="0" fontId="0" fillId="5" borderId="78" xfId="0" applyFill="1" applyBorder="1" applyAlignment="1">
      <alignment horizontal="center" vertical="center" wrapText="1"/>
    </xf>
    <xf numFmtId="0" fontId="0" fillId="0" borderId="73" xfId="0" applyNumberFormat="1" applyBorder="1" applyAlignment="1">
      <alignment horizontal="center" vertical="center" wrapText="1"/>
    </xf>
    <xf numFmtId="0" fontId="0" fillId="0" borderId="78" xfId="0" applyBorder="1" applyAlignment="1">
      <alignment horizontal="center" vertical="center" wrapText="1"/>
    </xf>
    <xf numFmtId="0" fontId="1" fillId="2" borderId="76" xfId="0" applyFont="1" applyFill="1" applyBorder="1" applyAlignment="1">
      <alignment horizontal="center" vertical="center" wrapText="1"/>
    </xf>
    <xf numFmtId="0" fontId="1" fillId="0" borderId="76" xfId="0" applyFont="1" applyBorder="1" applyAlignment="1">
      <alignment horizontal="center" vertical="center" wrapText="1"/>
    </xf>
    <xf numFmtId="0" fontId="1" fillId="2" borderId="74" xfId="0" applyFont="1" applyFill="1" applyBorder="1" applyAlignment="1">
      <alignment horizontal="center" vertical="center" wrapText="1"/>
    </xf>
    <xf numFmtId="0" fontId="1" fillId="0" borderId="79" xfId="0" applyFont="1" applyBorder="1" applyAlignment="1">
      <alignment horizontal="center" vertical="center" wrapText="1"/>
    </xf>
    <xf numFmtId="0" fontId="1" fillId="0" borderId="77" xfId="0" applyFont="1" applyBorder="1" applyAlignment="1">
      <alignment horizontal="center" vertical="center" wrapText="1"/>
    </xf>
    <xf numFmtId="0" fontId="1" fillId="0" borderId="78" xfId="0" applyFont="1" applyFill="1" applyBorder="1" applyAlignment="1">
      <alignment horizontal="center" vertical="center" wrapText="1"/>
    </xf>
    <xf numFmtId="0" fontId="0" fillId="5" borderId="61" xfId="0" quotePrefix="1" applyNumberFormat="1" applyFill="1" applyBorder="1" applyAlignment="1">
      <alignment horizontal="center" vertical="center" wrapText="1"/>
    </xf>
    <xf numFmtId="0" fontId="1" fillId="0" borderId="58" xfId="0" quotePrefix="1" applyFont="1" applyBorder="1" applyAlignment="1">
      <alignment horizontal="center" vertical="center" wrapText="1"/>
    </xf>
    <xf numFmtId="16" fontId="1" fillId="0" borderId="58" xfId="0" quotePrefix="1" applyNumberFormat="1" applyFont="1" applyBorder="1" applyAlignment="1">
      <alignment horizontal="center" vertical="center" wrapText="1"/>
    </xf>
    <xf numFmtId="0" fontId="0" fillId="5" borderId="57" xfId="0" applyFill="1" applyBorder="1" applyAlignment="1">
      <alignment horizontal="center" vertical="center" wrapText="1"/>
    </xf>
    <xf numFmtId="0" fontId="13" fillId="0" borderId="0" xfId="0" applyFont="1" applyFill="1" applyAlignment="1">
      <alignment horizontal="righ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Continuous" vertical="center"/>
    </xf>
    <xf numFmtId="0" fontId="0" fillId="0" borderId="0" xfId="0" applyFill="1" applyAlignment="1">
      <alignment horizontal="centerContinuous" vertical="center"/>
    </xf>
    <xf numFmtId="0" fontId="3" fillId="0" borderId="0" xfId="0" applyFont="1" applyFill="1" applyAlignment="1">
      <alignment horizontal="center" vertical="center"/>
    </xf>
    <xf numFmtId="0" fontId="16" fillId="0" borderId="0" xfId="2" applyFont="1" applyFill="1" applyAlignment="1">
      <alignment horizontal="center" vertical="center" wrapText="1"/>
    </xf>
    <xf numFmtId="0" fontId="2" fillId="0" borderId="3" xfId="3" applyFont="1" applyFill="1" applyBorder="1" applyAlignment="1">
      <alignment horizontal="center"/>
    </xf>
    <xf numFmtId="0" fontId="2" fillId="0" borderId="34" xfId="3" applyFont="1" applyFill="1" applyBorder="1" applyAlignment="1">
      <alignment horizontal="center"/>
    </xf>
    <xf numFmtId="0" fontId="2" fillId="0" borderId="4" xfId="3" applyFont="1" applyFill="1" applyBorder="1" applyAlignment="1">
      <alignment horizontal="center"/>
    </xf>
    <xf numFmtId="0" fontId="13" fillId="0" borderId="23" xfId="0" applyFont="1" applyFill="1" applyBorder="1" applyAlignment="1">
      <alignment horizontal="center" vertical="center"/>
    </xf>
    <xf numFmtId="0" fontId="12" fillId="0" borderId="24" xfId="0" applyFont="1" applyFill="1" applyBorder="1" applyAlignment="1">
      <alignment vertical="center"/>
    </xf>
    <xf numFmtId="0" fontId="12" fillId="0" borderId="25" xfId="0" applyFont="1" applyFill="1" applyBorder="1" applyAlignment="1">
      <alignment vertical="center"/>
    </xf>
    <xf numFmtId="0" fontId="12" fillId="0" borderId="26" xfId="0" applyFont="1" applyFill="1" applyBorder="1" applyAlignment="1">
      <alignment vertical="center"/>
    </xf>
    <xf numFmtId="0" fontId="1" fillId="0" borderId="35" xfId="3" applyFont="1" applyFill="1" applyBorder="1" applyAlignment="1">
      <alignment horizontal="center"/>
    </xf>
    <xf numFmtId="0" fontId="1" fillId="0" borderId="36" xfId="3" applyFont="1" applyFill="1" applyBorder="1" applyAlignment="1">
      <alignment horizontal="center"/>
    </xf>
    <xf numFmtId="0" fontId="1" fillId="0" borderId="37" xfId="3" applyFont="1" applyFill="1" applyBorder="1" applyAlignment="1">
      <alignment horizontal="center"/>
    </xf>
    <xf numFmtId="0" fontId="13" fillId="0" borderId="27" xfId="0" applyFont="1" applyFill="1" applyBorder="1" applyAlignment="1">
      <alignment horizontal="center" vertical="center"/>
    </xf>
    <xf numFmtId="0" fontId="12" fillId="0" borderId="17" xfId="0" applyFont="1" applyFill="1" applyBorder="1" applyAlignment="1">
      <alignment vertical="center"/>
    </xf>
    <xf numFmtId="0" fontId="12" fillId="0" borderId="10" xfId="0" applyFont="1" applyFill="1" applyBorder="1" applyAlignment="1">
      <alignment vertical="center"/>
    </xf>
    <xf numFmtId="0" fontId="12" fillId="0" borderId="12" xfId="0" applyFont="1" applyFill="1" applyBorder="1" applyAlignment="1">
      <alignment vertical="center"/>
    </xf>
    <xf numFmtId="0" fontId="1" fillId="0" borderId="1" xfId="3" applyFont="1" applyFill="1" applyBorder="1" applyAlignment="1">
      <alignment horizontal="center"/>
    </xf>
    <xf numFmtId="0" fontId="1" fillId="0" borderId="9" xfId="3" applyFill="1" applyBorder="1" applyAlignment="1">
      <alignment horizontal="center"/>
    </xf>
    <xf numFmtId="0" fontId="1" fillId="0" borderId="2" xfId="3" applyFill="1" applyBorder="1" applyAlignment="1">
      <alignment horizontal="center"/>
    </xf>
    <xf numFmtId="0" fontId="1" fillId="0" borderId="2" xfId="3" applyFont="1" applyFill="1" applyBorder="1" applyAlignment="1">
      <alignment horizontal="center"/>
    </xf>
    <xf numFmtId="0" fontId="13" fillId="0" borderId="28" xfId="0" applyFont="1" applyFill="1" applyBorder="1" applyAlignment="1">
      <alignment horizontal="center" vertical="center"/>
    </xf>
    <xf numFmtId="0" fontId="12" fillId="0" borderId="21" xfId="0" applyFont="1" applyFill="1" applyBorder="1" applyAlignment="1">
      <alignment vertical="center"/>
    </xf>
    <xf numFmtId="0" fontId="12" fillId="0" borderId="20" xfId="0" applyFont="1" applyFill="1" applyBorder="1" applyAlignment="1">
      <alignment vertical="center"/>
    </xf>
    <xf numFmtId="0" fontId="12" fillId="0" borderId="29" xfId="0" applyFont="1" applyFill="1" applyBorder="1" applyAlignment="1">
      <alignment vertical="center"/>
    </xf>
    <xf numFmtId="0" fontId="13" fillId="0" borderId="30" xfId="0" applyFont="1" applyFill="1" applyBorder="1" applyAlignment="1">
      <alignment horizontal="right" vertical="center"/>
    </xf>
    <xf numFmtId="0" fontId="16" fillId="0" borderId="31" xfId="2" applyFont="1" applyFill="1" applyBorder="1" applyAlignment="1">
      <alignment vertical="center" wrapText="1"/>
    </xf>
    <xf numFmtId="0" fontId="16" fillId="0" borderId="32" xfId="2" applyFont="1" applyFill="1" applyBorder="1" applyAlignment="1">
      <alignment vertical="center" wrapText="1"/>
    </xf>
    <xf numFmtId="0" fontId="13" fillId="0" borderId="33" xfId="0" applyFont="1" applyFill="1" applyBorder="1" applyAlignment="1">
      <alignment vertical="center"/>
    </xf>
    <xf numFmtId="0" fontId="0" fillId="0" borderId="0" xfId="0" applyFill="1" applyAlignment="1">
      <alignment horizontal="right" vertical="center"/>
    </xf>
    <xf numFmtId="0" fontId="1" fillId="0" borderId="38" xfId="3" applyFont="1" applyFill="1" applyBorder="1" applyAlignment="1">
      <alignment horizontal="center"/>
    </xf>
    <xf numFmtId="0" fontId="1" fillId="0" borderId="39" xfId="3" applyFill="1" applyBorder="1" applyAlignment="1">
      <alignment horizontal="center"/>
    </xf>
    <xf numFmtId="0" fontId="1" fillId="0" borderId="40" xfId="3" applyFont="1" applyFill="1" applyBorder="1" applyAlignment="1">
      <alignment horizontal="center"/>
    </xf>
    <xf numFmtId="0" fontId="2" fillId="0" borderId="1" xfId="3" applyFont="1" applyFill="1" applyBorder="1" applyAlignment="1">
      <alignment horizontal="right"/>
    </xf>
    <xf numFmtId="164" fontId="2" fillId="0" borderId="0" xfId="3" applyNumberFormat="1" applyFont="1" applyFill="1" applyBorder="1" applyAlignment="1">
      <alignment horizontal="center"/>
    </xf>
    <xf numFmtId="1" fontId="2" fillId="0" borderId="0" xfId="3" applyNumberFormat="1" applyFont="1" applyFill="1" applyBorder="1" applyAlignment="1">
      <alignment horizontal="center"/>
    </xf>
    <xf numFmtId="0" fontId="2" fillId="0" borderId="0" xfId="3" applyFont="1" applyFill="1" applyBorder="1" applyAlignment="1">
      <alignment horizontal="center"/>
    </xf>
    <xf numFmtId="0" fontId="2" fillId="0" borderId="5" xfId="3" applyFont="1" applyFill="1" applyBorder="1" applyAlignment="1">
      <alignment horizontal="right"/>
    </xf>
    <xf numFmtId="164" fontId="2" fillId="0" borderId="6" xfId="3" applyNumberFormat="1" applyFont="1" applyFill="1" applyBorder="1" applyAlignment="1">
      <alignment horizontal="center"/>
    </xf>
    <xf numFmtId="0" fontId="1" fillId="0" borderId="7" xfId="3" applyFill="1" applyBorder="1" applyAlignment="1">
      <alignment horizontal="center"/>
    </xf>
    <xf numFmtId="0" fontId="30" fillId="0" borderId="58" xfId="0" applyFont="1" applyBorder="1" applyAlignment="1">
      <alignment horizontal="center" vertical="center" wrapText="1"/>
    </xf>
    <xf numFmtId="0" fontId="0" fillId="0" borderId="0" xfId="0" applyAlignment="1">
      <alignment vertical="center"/>
    </xf>
    <xf numFmtId="0" fontId="1" fillId="0" borderId="0" xfId="0" applyFont="1" applyAlignment="1">
      <alignment vertical="center"/>
    </xf>
    <xf numFmtId="0" fontId="13" fillId="2" borderId="19" xfId="0" applyFont="1" applyFill="1" applyBorder="1" applyAlignment="1">
      <alignment horizontal="right" vertical="center" wrapText="1"/>
    </xf>
    <xf numFmtId="0" fontId="26" fillId="4" borderId="53" xfId="0" applyFont="1" applyFill="1" applyBorder="1" applyAlignment="1">
      <alignment horizontal="right" vertical="center" wrapText="1"/>
    </xf>
  </cellXfs>
  <cellStyles count="4">
    <cellStyle name="Normal" xfId="0" builtinId="0"/>
    <cellStyle name="Normal 2" xfId="2"/>
    <cellStyle name="Normal 2 2" xfId="3"/>
    <cellStyle name="Percent 2" xfId="1"/>
  </cellStyles>
  <dxfs count="1">
    <dxf>
      <fill>
        <patternFill>
          <bgColor theme="0" tint="-0.24994659260841701"/>
        </patternFill>
      </fill>
    </dxf>
  </dxfs>
  <tableStyles count="0" defaultTableStyle="TableStyleMedium2" defaultPivotStyle="PivotStyleLight16"/>
  <colors>
    <mruColors>
      <color rgb="FF00FF99"/>
      <color rgb="FFCCFF99"/>
      <color rgb="FF99FF99"/>
      <color rgb="FF009900"/>
      <color rgb="FF00FF00"/>
      <color rgb="FF00CC66"/>
      <color rgb="FF66FF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ColWidth="9.3984375" defaultRowHeight="16.2"/>
  <cols>
    <col min="1" max="1" width="18.19921875" style="149" bestFit="1" customWidth="1"/>
    <col min="2" max="2" width="29.09765625" style="151" bestFit="1" customWidth="1"/>
    <col min="3" max="3" width="3" style="151" customWidth="1"/>
    <col min="4" max="4" width="6.09765625" style="151" bestFit="1" customWidth="1"/>
    <col min="5" max="5" width="4.69921875" style="151" bestFit="1" customWidth="1"/>
    <col min="6" max="6" width="5.3984375" style="151" bestFit="1" customWidth="1"/>
    <col min="7" max="7" width="5.59765625" style="151" bestFit="1" customWidth="1"/>
    <col min="8" max="8" width="3.09765625" style="151" customWidth="1"/>
    <col min="9" max="9" width="14.3984375" style="151" bestFit="1" customWidth="1"/>
    <col min="10" max="10" width="4.69921875" style="151" bestFit="1" customWidth="1"/>
    <col min="11" max="11" width="11" style="151" bestFit="1" customWidth="1"/>
    <col min="12" max="12" width="9.3984375" style="151"/>
    <col min="13" max="14" width="9.3984375" style="154"/>
    <col min="15" max="16384" width="9.3984375" style="151"/>
  </cols>
  <sheetData>
    <row r="1" spans="1:11" ht="16.8" thickBot="1">
      <c r="A1" s="149" t="s">
        <v>34</v>
      </c>
      <c r="B1" s="150" t="s">
        <v>245</v>
      </c>
      <c r="D1" s="152" t="s">
        <v>48</v>
      </c>
      <c r="E1" s="152"/>
      <c r="F1" s="152"/>
      <c r="G1" s="152"/>
      <c r="I1" s="152" t="s">
        <v>48</v>
      </c>
      <c r="J1" s="153"/>
      <c r="K1" s="153"/>
    </row>
    <row r="2" spans="1:11" ht="27.6" thickTop="1" thickBot="1">
      <c r="A2" s="149" t="s">
        <v>33</v>
      </c>
      <c r="B2" s="150" t="s">
        <v>76</v>
      </c>
      <c r="D2" s="155" t="s">
        <v>0</v>
      </c>
      <c r="E2" s="155" t="s">
        <v>22</v>
      </c>
      <c r="F2" s="155" t="s">
        <v>23</v>
      </c>
      <c r="G2" s="155" t="s">
        <v>24</v>
      </c>
      <c r="I2" s="156" t="s">
        <v>49</v>
      </c>
      <c r="J2" s="157" t="s">
        <v>50</v>
      </c>
      <c r="K2" s="158" t="s">
        <v>51</v>
      </c>
    </row>
    <row r="3" spans="1:11" ht="16.8" thickTop="1">
      <c r="A3" s="149" t="s">
        <v>35</v>
      </c>
      <c r="B3" s="150" t="s">
        <v>77</v>
      </c>
      <c r="D3" s="159" t="s">
        <v>25</v>
      </c>
      <c r="E3" s="160">
        <v>10</v>
      </c>
      <c r="F3" s="161">
        <f>COUNTIF($J$3:$J$17,1)</f>
        <v>5</v>
      </c>
      <c r="G3" s="162">
        <f t="shared" ref="G3:G9" si="0">E3-F3</f>
        <v>5</v>
      </c>
      <c r="I3" s="163"/>
      <c r="J3" s="164">
        <v>5</v>
      </c>
      <c r="K3" s="165"/>
    </row>
    <row r="4" spans="1:11">
      <c r="A4" s="149" t="s">
        <v>20</v>
      </c>
      <c r="B4" s="150">
        <f>ROUNDUP((B9-10)*2,0)-2</f>
        <v>14</v>
      </c>
      <c r="D4" s="166" t="s">
        <v>26</v>
      </c>
      <c r="E4" s="167">
        <v>5</v>
      </c>
      <c r="F4" s="168">
        <f>COUNTIF($J$3:$J$17,2)</f>
        <v>4</v>
      </c>
      <c r="G4" s="169">
        <f t="shared" si="0"/>
        <v>1</v>
      </c>
      <c r="I4" s="170"/>
      <c r="J4" s="171">
        <v>4</v>
      </c>
      <c r="K4" s="172"/>
    </row>
    <row r="5" spans="1:11">
      <c r="A5" s="149" t="s">
        <v>36</v>
      </c>
      <c r="B5" s="150">
        <f>ROUNDUP($B$4/2,0)</f>
        <v>7</v>
      </c>
      <c r="D5" s="166" t="s">
        <v>27</v>
      </c>
      <c r="E5" s="167">
        <v>4</v>
      </c>
      <c r="F5" s="168">
        <f>COUNTIF($J$3:$J$17,3)</f>
        <v>3</v>
      </c>
      <c r="G5" s="169">
        <f t="shared" si="0"/>
        <v>1</v>
      </c>
      <c r="I5" s="170"/>
      <c r="J5" s="171">
        <v>4</v>
      </c>
      <c r="K5" s="173"/>
    </row>
    <row r="6" spans="1:11">
      <c r="A6" s="149" t="s">
        <v>37</v>
      </c>
      <c r="B6" s="150">
        <f>ROUNDUP($B$4/4,0)</f>
        <v>4</v>
      </c>
      <c r="D6" s="166" t="s">
        <v>28</v>
      </c>
      <c r="E6" s="167">
        <v>3</v>
      </c>
      <c r="F6" s="168">
        <f>COUNTIF($J$3:$J$17,4)</f>
        <v>2</v>
      </c>
      <c r="G6" s="169">
        <f t="shared" si="0"/>
        <v>1</v>
      </c>
      <c r="I6" s="170"/>
      <c r="J6" s="171">
        <v>3</v>
      </c>
      <c r="K6" s="173"/>
    </row>
    <row r="7" spans="1:11">
      <c r="A7" s="149" t="s">
        <v>38</v>
      </c>
      <c r="B7" s="150">
        <f>ROUNDUP($B$4/4,0)</f>
        <v>4</v>
      </c>
      <c r="D7" s="166" t="s">
        <v>29</v>
      </c>
      <c r="E7" s="167">
        <v>2</v>
      </c>
      <c r="F7" s="168">
        <f>COUNTIF($J$3:$J$17,5)</f>
        <v>1</v>
      </c>
      <c r="G7" s="169">
        <f t="shared" si="0"/>
        <v>1</v>
      </c>
      <c r="I7" s="170"/>
      <c r="J7" s="171">
        <v>3</v>
      </c>
      <c r="K7" s="172"/>
    </row>
    <row r="8" spans="1:11" ht="16.8" thickBot="1">
      <c r="A8" s="149" t="s">
        <v>39</v>
      </c>
      <c r="B8" s="150" t="s">
        <v>78</v>
      </c>
      <c r="D8" s="174" t="s">
        <v>30</v>
      </c>
      <c r="E8" s="175">
        <v>1</v>
      </c>
      <c r="F8" s="176">
        <f>COUNTIF($J$3:$J$17,6)</f>
        <v>0</v>
      </c>
      <c r="G8" s="177">
        <f t="shared" si="0"/>
        <v>1</v>
      </c>
      <c r="I8" s="170"/>
      <c r="J8" s="171">
        <v>3</v>
      </c>
      <c r="K8" s="172"/>
    </row>
    <row r="9" spans="1:11" ht="16.8" thickBot="1">
      <c r="A9" s="149" t="s">
        <v>75</v>
      </c>
      <c r="B9" s="150">
        <v>18</v>
      </c>
      <c r="D9" s="178" t="s">
        <v>7</v>
      </c>
      <c r="E9" s="179">
        <f>SUM(E3:E8)</f>
        <v>25</v>
      </c>
      <c r="F9" s="180">
        <f>SUM(F3:F8)</f>
        <v>15</v>
      </c>
      <c r="G9" s="181">
        <f t="shared" si="0"/>
        <v>10</v>
      </c>
      <c r="H9" s="182"/>
      <c r="I9" s="170"/>
      <c r="J9" s="171">
        <v>2</v>
      </c>
      <c r="K9" s="172"/>
    </row>
    <row r="10" spans="1:11" ht="16.8" thickTop="1">
      <c r="B10" s="150"/>
      <c r="I10" s="170"/>
      <c r="J10" s="171">
        <v>2</v>
      </c>
      <c r="K10" s="173"/>
    </row>
    <row r="11" spans="1:11">
      <c r="B11" s="150"/>
      <c r="I11" s="170"/>
      <c r="J11" s="171">
        <v>2</v>
      </c>
      <c r="K11" s="173"/>
    </row>
    <row r="12" spans="1:11">
      <c r="B12" s="150"/>
      <c r="I12" s="170"/>
      <c r="J12" s="171">
        <v>2</v>
      </c>
      <c r="K12" s="172"/>
    </row>
    <row r="13" spans="1:11">
      <c r="B13" s="150"/>
      <c r="I13" s="170"/>
      <c r="J13" s="171">
        <v>1</v>
      </c>
      <c r="K13" s="172"/>
    </row>
    <row r="14" spans="1:11">
      <c r="B14" s="150"/>
      <c r="I14" s="170"/>
      <c r="J14" s="171">
        <v>1</v>
      </c>
      <c r="K14" s="172"/>
    </row>
    <row r="15" spans="1:11">
      <c r="I15" s="170"/>
      <c r="J15" s="171">
        <v>1</v>
      </c>
      <c r="K15" s="173"/>
    </row>
    <row r="16" spans="1:11">
      <c r="I16" s="170"/>
      <c r="J16" s="171">
        <v>1</v>
      </c>
      <c r="K16" s="173"/>
    </row>
    <row r="17" spans="9:11" ht="16.8" thickBot="1">
      <c r="I17" s="183"/>
      <c r="J17" s="184">
        <v>1</v>
      </c>
      <c r="K17" s="185"/>
    </row>
    <row r="18" spans="9:11">
      <c r="I18" s="186" t="s">
        <v>52</v>
      </c>
      <c r="J18" s="187">
        <f>AVERAGE(J3:J17)</f>
        <v>2.3333333333333335</v>
      </c>
      <c r="K18" s="172"/>
    </row>
    <row r="19" spans="9:11">
      <c r="I19" s="186" t="s">
        <v>53</v>
      </c>
      <c r="J19" s="188">
        <f>SUM(J3:J17)</f>
        <v>35</v>
      </c>
      <c r="K19" s="172"/>
    </row>
    <row r="20" spans="9:11">
      <c r="I20" s="186" t="s">
        <v>54</v>
      </c>
      <c r="J20" s="189">
        <f>COUNT(J3:J17)</f>
        <v>15</v>
      </c>
      <c r="K20" s="172"/>
    </row>
    <row r="21" spans="9:11" ht="16.8" thickBot="1">
      <c r="I21" s="190" t="s">
        <v>55</v>
      </c>
      <c r="J21" s="191">
        <f>((J18)*(J20/4))</f>
        <v>8.75</v>
      </c>
      <c r="K21" s="192"/>
    </row>
    <row r="22" spans="9:11" ht="16.8" thickTop="1"/>
  </sheetData>
  <sortState ref="I4:K9">
    <sortCondition ref="I4:I9"/>
  </sortState>
  <pageMargins left="0.15" right="0.75" top="0.32" bottom="0.33" header="0.25" footer="0.25"/>
  <pageSetup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
  <sheetViews>
    <sheetView showGridLines="0" tabSelected="1" zoomScaleNormal="100" workbookViewId="0">
      <pane xSplit="3" ySplit="1" topLeftCell="D2" activePane="bottomRight" state="frozen"/>
      <selection pane="topRight" activeCell="D1" sqref="D1"/>
      <selection pane="bottomLeft" activeCell="A2" sqref="A2"/>
      <selection pane="bottomRight" activeCell="D2" sqref="D2"/>
    </sheetView>
  </sheetViews>
  <sheetFormatPr defaultColWidth="7" defaultRowHeight="16.2"/>
  <cols>
    <col min="1" max="1" width="23.09765625" style="36" bestFit="1" customWidth="1"/>
    <col min="2" max="2" width="13.3984375" style="21" bestFit="1" customWidth="1"/>
    <col min="3" max="3" width="20.8984375" style="21" bestFit="1" customWidth="1"/>
    <col min="4" max="4" width="8.09765625" style="21" bestFit="1" customWidth="1"/>
    <col min="5" max="5" width="4" style="21" bestFit="1" customWidth="1"/>
    <col min="6" max="6" width="4.5" style="21" bestFit="1" customWidth="1"/>
    <col min="7" max="7" width="5.19921875" style="21" bestFit="1" customWidth="1"/>
    <col min="8" max="8" width="10.5" style="21" bestFit="1" customWidth="1"/>
    <col min="9" max="9" width="15.3984375" style="21" bestFit="1" customWidth="1"/>
    <col min="10" max="10" width="11.69921875" style="21" bestFit="1" customWidth="1"/>
    <col min="11" max="11" width="4" style="21" bestFit="1" customWidth="1"/>
    <col min="12" max="12" width="4.59765625" style="21" bestFit="1" customWidth="1"/>
    <col min="13" max="13" width="4.8984375" style="21" bestFit="1" customWidth="1"/>
    <col min="14" max="14" width="3.69921875" style="21" bestFit="1" customWidth="1"/>
    <col min="15" max="16" width="4.69921875" style="21" bestFit="1" customWidth="1"/>
    <col min="17" max="17" width="4.3984375" style="21" bestFit="1" customWidth="1"/>
    <col min="18" max="18" width="4.5" style="37" bestFit="1" customWidth="1"/>
    <col min="19" max="19" width="5.3984375" style="37" bestFit="1" customWidth="1"/>
    <col min="20" max="20" width="4.19921875" style="37" bestFit="1" customWidth="1"/>
    <col min="21" max="21" width="4.59765625" style="37" bestFit="1" customWidth="1"/>
    <col min="22" max="22" width="4.3984375" style="37" bestFit="1" customWidth="1"/>
    <col min="23" max="23" width="4" style="21" bestFit="1" customWidth="1"/>
    <col min="24" max="24" width="5.19921875" style="21" bestFit="1" customWidth="1"/>
    <col min="25" max="25" width="3.8984375" style="21" bestFit="1" customWidth="1"/>
    <col min="26" max="26" width="4.09765625" style="21" bestFit="1" customWidth="1"/>
    <col min="27" max="27" width="7" style="4"/>
    <col min="28" max="28" width="6" style="4" bestFit="1" customWidth="1"/>
    <col min="29" max="29" width="59.8984375" style="21" customWidth="1"/>
    <col min="30" max="30" width="18.59765625" style="21" bestFit="1" customWidth="1"/>
    <col min="31" max="31" width="56.3984375" style="21" customWidth="1"/>
    <col min="32" max="32" width="25.5" style="21" customWidth="1"/>
    <col min="33" max="33" width="18.59765625" style="21" bestFit="1" customWidth="1"/>
    <col min="34" max="34" width="9.3984375" style="21" bestFit="1" customWidth="1"/>
    <col min="35" max="35" width="38.5" style="21" customWidth="1"/>
    <col min="36" max="16384" width="7" style="21"/>
  </cols>
  <sheetData>
    <row r="1" spans="1:35" ht="34.200000000000003" thickBot="1">
      <c r="A1" s="11" t="s">
        <v>18</v>
      </c>
      <c r="B1" s="12" t="s">
        <v>17</v>
      </c>
      <c r="C1" s="12" t="s">
        <v>19</v>
      </c>
      <c r="D1" s="12" t="s">
        <v>148</v>
      </c>
      <c r="E1" s="12" t="s">
        <v>16</v>
      </c>
      <c r="F1" s="12" t="s">
        <v>156</v>
      </c>
      <c r="G1" s="12" t="s">
        <v>15</v>
      </c>
      <c r="H1" s="12" t="s">
        <v>114</v>
      </c>
      <c r="I1" s="12" t="s">
        <v>14</v>
      </c>
      <c r="J1" s="12" t="s">
        <v>70</v>
      </c>
      <c r="K1" s="13" t="s">
        <v>6</v>
      </c>
      <c r="L1" s="14" t="s">
        <v>5</v>
      </c>
      <c r="M1" s="15" t="s">
        <v>2</v>
      </c>
      <c r="N1" s="16" t="s">
        <v>3</v>
      </c>
      <c r="O1" s="17" t="s">
        <v>4</v>
      </c>
      <c r="P1" s="18" t="s">
        <v>1</v>
      </c>
      <c r="Q1" s="19" t="s">
        <v>88</v>
      </c>
      <c r="R1" s="20" t="s">
        <v>89</v>
      </c>
      <c r="S1" s="43" t="s">
        <v>151</v>
      </c>
      <c r="T1" s="41" t="s">
        <v>152</v>
      </c>
      <c r="U1" s="42" t="s">
        <v>153</v>
      </c>
      <c r="V1" s="46" t="s">
        <v>9</v>
      </c>
      <c r="W1" s="45" t="s">
        <v>13</v>
      </c>
      <c r="X1" s="45" t="s">
        <v>154</v>
      </c>
      <c r="Y1" s="45" t="s">
        <v>155</v>
      </c>
      <c r="Z1" s="47" t="s">
        <v>12</v>
      </c>
      <c r="AA1" s="3" t="s">
        <v>108</v>
      </c>
      <c r="AB1" s="3" t="s">
        <v>107</v>
      </c>
      <c r="AC1" s="49" t="s">
        <v>174</v>
      </c>
      <c r="AD1" s="50" t="s">
        <v>159</v>
      </c>
      <c r="AE1" s="51" t="s">
        <v>160</v>
      </c>
      <c r="AF1" s="52" t="s">
        <v>11</v>
      </c>
      <c r="AG1" s="3" t="s">
        <v>10</v>
      </c>
      <c r="AH1" s="3" t="s">
        <v>205</v>
      </c>
      <c r="AI1" s="48" t="s">
        <v>158</v>
      </c>
    </row>
    <row r="2" spans="1:35" ht="16.8">
      <c r="A2" s="61" t="s">
        <v>134</v>
      </c>
      <c r="B2" s="22" t="s">
        <v>60</v>
      </c>
      <c r="C2" s="39" t="s">
        <v>21</v>
      </c>
      <c r="D2" s="10">
        <v>5</v>
      </c>
      <c r="E2" s="6" t="s">
        <v>31</v>
      </c>
      <c r="F2" s="6" t="s">
        <v>157</v>
      </c>
      <c r="G2" s="6" t="s">
        <v>83</v>
      </c>
      <c r="H2" s="6" t="s">
        <v>105</v>
      </c>
      <c r="I2" s="6" t="s">
        <v>59</v>
      </c>
      <c r="J2" s="6" t="s">
        <v>46</v>
      </c>
      <c r="K2" s="25">
        <v>21</v>
      </c>
      <c r="L2" s="23">
        <v>10</v>
      </c>
      <c r="M2" s="23">
        <v>17</v>
      </c>
      <c r="N2" s="23">
        <v>12</v>
      </c>
      <c r="O2" s="23">
        <v>13</v>
      </c>
      <c r="P2" s="26">
        <v>12</v>
      </c>
      <c r="Q2" s="27">
        <f t="shared" ref="Q2:Q9" si="0">AVERAGE(K2:P2)</f>
        <v>14.166666666666666</v>
      </c>
      <c r="R2" s="28" t="str">
        <f t="shared" ref="R2:R9" si="1">IF(L2&gt;9.9,CONCATENATE("+",ROUNDDOWN((L2-10)/2,0)),ROUNDUP((L2-10)/2,0))</f>
        <v>+0</v>
      </c>
      <c r="S2" s="44">
        <v>10</v>
      </c>
      <c r="T2" s="2">
        <v>7</v>
      </c>
      <c r="U2" s="7">
        <v>8</v>
      </c>
      <c r="V2" s="29">
        <v>14</v>
      </c>
      <c r="W2" s="23">
        <v>18</v>
      </c>
      <c r="X2" s="26">
        <f t="shared" ref="X2:X9" si="2">10+R2</f>
        <v>10</v>
      </c>
      <c r="Y2" s="26">
        <f t="shared" ref="Y2:Y9" si="3">W2-R2</f>
        <v>18</v>
      </c>
      <c r="Z2" s="30">
        <v>95</v>
      </c>
      <c r="AA2" s="24">
        <v>17</v>
      </c>
      <c r="AB2" s="38" t="s">
        <v>21</v>
      </c>
      <c r="AC2" s="24" t="s">
        <v>235</v>
      </c>
      <c r="AD2" s="39" t="s">
        <v>21</v>
      </c>
      <c r="AE2" s="39" t="s">
        <v>21</v>
      </c>
      <c r="AF2" s="6" t="s">
        <v>32</v>
      </c>
      <c r="AG2" s="62" t="s">
        <v>21</v>
      </c>
      <c r="AH2" s="105"/>
      <c r="AI2" s="60" t="s">
        <v>21</v>
      </c>
    </row>
    <row r="3" spans="1:35" ht="62.4">
      <c r="A3" s="59" t="s">
        <v>140</v>
      </c>
      <c r="B3" s="72" t="s">
        <v>145</v>
      </c>
      <c r="C3" s="72" t="s">
        <v>46</v>
      </c>
      <c r="D3" s="73">
        <v>6</v>
      </c>
      <c r="E3" s="72" t="s">
        <v>31</v>
      </c>
      <c r="F3" s="72" t="s">
        <v>31</v>
      </c>
      <c r="G3" s="72" t="s">
        <v>83</v>
      </c>
      <c r="H3" s="72">
        <v>73</v>
      </c>
      <c r="I3" s="72" t="s">
        <v>59</v>
      </c>
      <c r="J3" s="72" t="s">
        <v>121</v>
      </c>
      <c r="K3" s="74">
        <v>11</v>
      </c>
      <c r="L3" s="75">
        <v>14</v>
      </c>
      <c r="M3" s="75">
        <v>12</v>
      </c>
      <c r="N3" s="75">
        <v>16</v>
      </c>
      <c r="O3" s="75">
        <v>14</v>
      </c>
      <c r="P3" s="76">
        <v>13</v>
      </c>
      <c r="Q3" s="77">
        <f t="shared" si="0"/>
        <v>13.333333333333334</v>
      </c>
      <c r="R3" s="78" t="str">
        <f t="shared" si="1"/>
        <v>+2</v>
      </c>
      <c r="S3" s="79">
        <v>3</v>
      </c>
      <c r="T3" s="80">
        <v>8</v>
      </c>
      <c r="U3" s="81">
        <v>4</v>
      </c>
      <c r="V3" s="82">
        <v>4</v>
      </c>
      <c r="W3" s="75">
        <f>10+AH3+R3</f>
        <v>16</v>
      </c>
      <c r="X3" s="76">
        <f t="shared" si="2"/>
        <v>12</v>
      </c>
      <c r="Y3" s="76">
        <f t="shared" si="3"/>
        <v>14</v>
      </c>
      <c r="Z3" s="83">
        <f>36+6</f>
        <v>42</v>
      </c>
      <c r="AA3" s="84"/>
      <c r="AB3" s="84" t="s">
        <v>21</v>
      </c>
      <c r="AC3" s="85" t="s">
        <v>169</v>
      </c>
      <c r="AD3" s="96" t="s">
        <v>195</v>
      </c>
      <c r="AE3" s="72" t="s">
        <v>170</v>
      </c>
      <c r="AF3" s="72" t="s">
        <v>171</v>
      </c>
      <c r="AG3" s="86" t="s">
        <v>150</v>
      </c>
      <c r="AH3" s="102">
        <v>4</v>
      </c>
      <c r="AI3" s="87" t="s">
        <v>183</v>
      </c>
    </row>
    <row r="4" spans="1:35" ht="31.2">
      <c r="A4" s="59" t="s">
        <v>139</v>
      </c>
      <c r="B4" s="35" t="s">
        <v>85</v>
      </c>
      <c r="C4" s="40" t="s">
        <v>21</v>
      </c>
      <c r="D4" s="63">
        <v>6</v>
      </c>
      <c r="E4" s="35" t="s">
        <v>41</v>
      </c>
      <c r="F4" s="35" t="s">
        <v>157</v>
      </c>
      <c r="G4" s="35" t="s">
        <v>43</v>
      </c>
      <c r="H4" s="35" t="s">
        <v>105</v>
      </c>
      <c r="I4" s="35" t="s">
        <v>102</v>
      </c>
      <c r="J4" s="35" t="s">
        <v>56</v>
      </c>
      <c r="K4" s="64">
        <v>21</v>
      </c>
      <c r="L4" s="31">
        <v>10</v>
      </c>
      <c r="M4" s="31">
        <v>17</v>
      </c>
      <c r="N4" s="31">
        <v>14</v>
      </c>
      <c r="O4" s="31">
        <v>9</v>
      </c>
      <c r="P4" s="32">
        <v>14</v>
      </c>
      <c r="Q4" s="33">
        <f t="shared" si="0"/>
        <v>14.166666666666666</v>
      </c>
      <c r="R4" s="34" t="str">
        <f t="shared" si="1"/>
        <v>+0</v>
      </c>
      <c r="S4" s="65">
        <v>11</v>
      </c>
      <c r="T4" s="1">
        <v>8</v>
      </c>
      <c r="U4" s="5">
        <v>7</v>
      </c>
      <c r="V4" s="66">
        <v>16</v>
      </c>
      <c r="W4" s="31">
        <v>20</v>
      </c>
      <c r="X4" s="32">
        <f t="shared" si="2"/>
        <v>10</v>
      </c>
      <c r="Y4" s="32">
        <f t="shared" si="3"/>
        <v>20</v>
      </c>
      <c r="Z4" s="67">
        <v>114</v>
      </c>
      <c r="AA4" s="68">
        <v>19</v>
      </c>
      <c r="AB4" s="69" t="s">
        <v>21</v>
      </c>
      <c r="AC4" s="68" t="s">
        <v>236</v>
      </c>
      <c r="AD4" s="40" t="s">
        <v>21</v>
      </c>
      <c r="AE4" s="40" t="s">
        <v>21</v>
      </c>
      <c r="AF4" s="35" t="s">
        <v>32</v>
      </c>
      <c r="AG4" s="70" t="s">
        <v>21</v>
      </c>
      <c r="AH4" s="100"/>
      <c r="AI4" s="71" t="s">
        <v>21</v>
      </c>
    </row>
    <row r="5" spans="1:35" ht="46.8">
      <c r="A5" s="59" t="s">
        <v>172</v>
      </c>
      <c r="B5" s="72" t="s">
        <v>144</v>
      </c>
      <c r="C5" s="88" t="s">
        <v>58</v>
      </c>
      <c r="D5" s="73">
        <v>7</v>
      </c>
      <c r="E5" s="80" t="s">
        <v>31</v>
      </c>
      <c r="F5" s="80" t="s">
        <v>31</v>
      </c>
      <c r="G5" s="72" t="s">
        <v>43</v>
      </c>
      <c r="H5" s="72">
        <v>170</v>
      </c>
      <c r="I5" s="72" t="s">
        <v>59</v>
      </c>
      <c r="J5" s="72" t="s">
        <v>118</v>
      </c>
      <c r="K5" s="74">
        <v>18</v>
      </c>
      <c r="L5" s="75">
        <v>12</v>
      </c>
      <c r="M5" s="75">
        <v>10</v>
      </c>
      <c r="N5" s="75">
        <v>10</v>
      </c>
      <c r="O5" s="75">
        <v>18</v>
      </c>
      <c r="P5" s="76">
        <v>10</v>
      </c>
      <c r="Q5" s="77">
        <f t="shared" si="0"/>
        <v>13</v>
      </c>
      <c r="R5" s="78" t="str">
        <f t="shared" si="1"/>
        <v>+1</v>
      </c>
      <c r="S5" s="79">
        <v>5</v>
      </c>
      <c r="T5" s="80">
        <v>3</v>
      </c>
      <c r="U5" s="81">
        <v>9</v>
      </c>
      <c r="V5" s="82">
        <v>5</v>
      </c>
      <c r="W5" s="75">
        <v>21</v>
      </c>
      <c r="X5" s="76">
        <f t="shared" si="2"/>
        <v>11</v>
      </c>
      <c r="Y5" s="76">
        <f t="shared" si="3"/>
        <v>20</v>
      </c>
      <c r="Z5" s="83">
        <v>40</v>
      </c>
      <c r="AA5" s="84" t="s">
        <v>21</v>
      </c>
      <c r="AB5" s="84" t="s">
        <v>21</v>
      </c>
      <c r="AC5" s="85" t="s">
        <v>181</v>
      </c>
      <c r="AD5" s="72" t="s">
        <v>179</v>
      </c>
      <c r="AE5" s="72" t="s">
        <v>173</v>
      </c>
      <c r="AF5" s="72" t="s">
        <v>176</v>
      </c>
      <c r="AG5" s="72" t="s">
        <v>177</v>
      </c>
      <c r="AH5" s="85">
        <v>10</v>
      </c>
      <c r="AI5" s="87" t="s">
        <v>180</v>
      </c>
    </row>
    <row r="6" spans="1:35" ht="31.2">
      <c r="A6" s="59" t="s">
        <v>128</v>
      </c>
      <c r="B6" s="35" t="s">
        <v>98</v>
      </c>
      <c r="C6" s="40" t="s">
        <v>21</v>
      </c>
      <c r="D6" s="63">
        <v>8</v>
      </c>
      <c r="E6" s="35" t="s">
        <v>41</v>
      </c>
      <c r="F6" s="35" t="s">
        <v>157</v>
      </c>
      <c r="G6" s="35" t="s">
        <v>44</v>
      </c>
      <c r="H6" s="35" t="s">
        <v>90</v>
      </c>
      <c r="I6" s="35" t="s">
        <v>63</v>
      </c>
      <c r="J6" s="35" t="s">
        <v>91</v>
      </c>
      <c r="K6" s="64">
        <v>21</v>
      </c>
      <c r="L6" s="1">
        <v>12</v>
      </c>
      <c r="M6" s="1">
        <v>17</v>
      </c>
      <c r="N6" s="1">
        <v>8</v>
      </c>
      <c r="O6" s="1">
        <v>14</v>
      </c>
      <c r="P6" s="5">
        <v>11</v>
      </c>
      <c r="Q6" s="8">
        <f t="shared" si="0"/>
        <v>13.833333333333334</v>
      </c>
      <c r="R6" s="9" t="str">
        <f t="shared" si="1"/>
        <v>+1</v>
      </c>
      <c r="S6" s="65">
        <v>10</v>
      </c>
      <c r="T6" s="1">
        <v>10</v>
      </c>
      <c r="U6" s="5">
        <v>8</v>
      </c>
      <c r="V6" s="66">
        <v>14</v>
      </c>
      <c r="W6" s="31">
        <v>20</v>
      </c>
      <c r="X6" s="32">
        <f t="shared" si="2"/>
        <v>11</v>
      </c>
      <c r="Y6" s="32">
        <f t="shared" si="3"/>
        <v>19</v>
      </c>
      <c r="Z6" s="67">
        <v>97</v>
      </c>
      <c r="AA6" s="69" t="s">
        <v>21</v>
      </c>
      <c r="AB6" s="69" t="s">
        <v>21</v>
      </c>
      <c r="AC6" s="68" t="s">
        <v>237</v>
      </c>
      <c r="AD6" s="40" t="s">
        <v>21</v>
      </c>
      <c r="AE6" s="40" t="s">
        <v>21</v>
      </c>
      <c r="AF6" s="35" t="s">
        <v>32</v>
      </c>
      <c r="AG6" s="70" t="s">
        <v>21</v>
      </c>
      <c r="AH6" s="100"/>
      <c r="AI6" s="71" t="s">
        <v>21</v>
      </c>
    </row>
    <row r="7" spans="1:35" ht="46.8">
      <c r="A7" s="196" t="s">
        <v>141</v>
      </c>
      <c r="B7" s="72" t="s">
        <v>178</v>
      </c>
      <c r="C7" s="72" t="s">
        <v>91</v>
      </c>
      <c r="D7" s="73">
        <v>8</v>
      </c>
      <c r="E7" s="72" t="s">
        <v>41</v>
      </c>
      <c r="F7" s="72" t="s">
        <v>31</v>
      </c>
      <c r="G7" s="75" t="s">
        <v>57</v>
      </c>
      <c r="H7" s="72">
        <v>141</v>
      </c>
      <c r="I7" s="72" t="s">
        <v>59</v>
      </c>
      <c r="J7" s="72" t="s">
        <v>117</v>
      </c>
      <c r="K7" s="74">
        <v>9</v>
      </c>
      <c r="L7" s="75">
        <v>15</v>
      </c>
      <c r="M7" s="75">
        <v>10</v>
      </c>
      <c r="N7" s="75">
        <v>13</v>
      </c>
      <c r="O7" s="75">
        <v>12</v>
      </c>
      <c r="P7" s="76">
        <v>18</v>
      </c>
      <c r="Q7" s="77">
        <f t="shared" si="0"/>
        <v>12.833333333333334</v>
      </c>
      <c r="R7" s="78" t="str">
        <f t="shared" si="1"/>
        <v>+2</v>
      </c>
      <c r="S7" s="79">
        <v>2</v>
      </c>
      <c r="T7" s="80">
        <v>2</v>
      </c>
      <c r="U7" s="81">
        <v>6</v>
      </c>
      <c r="V7" s="82">
        <v>4</v>
      </c>
      <c r="W7" s="75">
        <f>10+AH7+R7</f>
        <v>17</v>
      </c>
      <c r="X7" s="76">
        <f t="shared" si="2"/>
        <v>12</v>
      </c>
      <c r="Y7" s="76">
        <f t="shared" si="3"/>
        <v>15</v>
      </c>
      <c r="Z7" s="83">
        <v>36</v>
      </c>
      <c r="AA7" s="84" t="s">
        <v>21</v>
      </c>
      <c r="AB7" s="84" t="s">
        <v>21</v>
      </c>
      <c r="AC7" s="85" t="s">
        <v>199</v>
      </c>
      <c r="AD7" s="72" t="s">
        <v>270</v>
      </c>
      <c r="AE7" s="72" t="s">
        <v>187</v>
      </c>
      <c r="AF7" s="72" t="s">
        <v>204</v>
      </c>
      <c r="AG7" s="86" t="s">
        <v>188</v>
      </c>
      <c r="AH7" s="102">
        <v>5</v>
      </c>
      <c r="AI7" s="87" t="s">
        <v>189</v>
      </c>
    </row>
    <row r="8" spans="1:35" ht="46.8">
      <c r="A8" s="59" t="s">
        <v>129</v>
      </c>
      <c r="B8" s="35" t="s">
        <v>94</v>
      </c>
      <c r="C8" s="40" t="s">
        <v>21</v>
      </c>
      <c r="D8" s="63">
        <v>6</v>
      </c>
      <c r="E8" s="35" t="s">
        <v>41</v>
      </c>
      <c r="F8" s="35" t="s">
        <v>157</v>
      </c>
      <c r="G8" s="35" t="s">
        <v>43</v>
      </c>
      <c r="H8" s="35" t="s">
        <v>90</v>
      </c>
      <c r="I8" s="35" t="s">
        <v>64</v>
      </c>
      <c r="J8" s="35" t="s">
        <v>93</v>
      </c>
      <c r="K8" s="64">
        <v>19</v>
      </c>
      <c r="L8" s="1">
        <v>14</v>
      </c>
      <c r="M8" s="1">
        <v>17</v>
      </c>
      <c r="N8" s="1">
        <v>8</v>
      </c>
      <c r="O8" s="1">
        <v>14</v>
      </c>
      <c r="P8" s="5">
        <v>11</v>
      </c>
      <c r="Q8" s="8">
        <f t="shared" si="0"/>
        <v>13.833333333333334</v>
      </c>
      <c r="R8" s="9" t="str">
        <f t="shared" si="1"/>
        <v>+2</v>
      </c>
      <c r="S8" s="65">
        <v>9</v>
      </c>
      <c r="T8" s="1">
        <v>8</v>
      </c>
      <c r="U8" s="5">
        <v>8</v>
      </c>
      <c r="V8" s="66">
        <v>11</v>
      </c>
      <c r="W8" s="31">
        <v>17</v>
      </c>
      <c r="X8" s="32">
        <f t="shared" si="2"/>
        <v>12</v>
      </c>
      <c r="Y8" s="32">
        <f t="shared" si="3"/>
        <v>15</v>
      </c>
      <c r="Z8" s="67">
        <v>78</v>
      </c>
      <c r="AA8" s="69" t="s">
        <v>21</v>
      </c>
      <c r="AB8" s="69" t="s">
        <v>21</v>
      </c>
      <c r="AC8" s="68" t="s">
        <v>238</v>
      </c>
      <c r="AD8" s="40" t="s">
        <v>21</v>
      </c>
      <c r="AE8" s="40" t="s">
        <v>21</v>
      </c>
      <c r="AF8" s="35" t="s">
        <v>32</v>
      </c>
      <c r="AG8" s="70" t="s">
        <v>21</v>
      </c>
      <c r="AH8" s="100"/>
      <c r="AI8" s="71" t="s">
        <v>21</v>
      </c>
    </row>
    <row r="9" spans="1:35" ht="46.8">
      <c r="A9" s="59" t="s">
        <v>74</v>
      </c>
      <c r="B9" s="72" t="s">
        <v>147</v>
      </c>
      <c r="C9" s="72" t="s">
        <v>186</v>
      </c>
      <c r="D9" s="73">
        <v>8</v>
      </c>
      <c r="E9" s="72" t="s">
        <v>31</v>
      </c>
      <c r="F9" s="72" t="s">
        <v>31</v>
      </c>
      <c r="G9" s="75" t="s">
        <v>45</v>
      </c>
      <c r="H9" s="72">
        <v>174</v>
      </c>
      <c r="I9" s="72" t="s">
        <v>59</v>
      </c>
      <c r="J9" s="72" t="s">
        <v>111</v>
      </c>
      <c r="K9" s="74">
        <v>11</v>
      </c>
      <c r="L9" s="75">
        <v>16</v>
      </c>
      <c r="M9" s="75">
        <v>11</v>
      </c>
      <c r="N9" s="75">
        <v>11</v>
      </c>
      <c r="O9" s="75">
        <v>12</v>
      </c>
      <c r="P9" s="76">
        <v>14</v>
      </c>
      <c r="Q9" s="77">
        <f t="shared" si="0"/>
        <v>12.5</v>
      </c>
      <c r="R9" s="78" t="str">
        <f t="shared" si="1"/>
        <v>+3</v>
      </c>
      <c r="S9" s="79">
        <v>4</v>
      </c>
      <c r="T9" s="80">
        <v>4</v>
      </c>
      <c r="U9" s="90">
        <v>5</v>
      </c>
      <c r="V9" s="82">
        <v>7</v>
      </c>
      <c r="W9" s="75">
        <v>18</v>
      </c>
      <c r="X9" s="76">
        <f t="shared" si="2"/>
        <v>13</v>
      </c>
      <c r="Y9" s="76">
        <f t="shared" si="3"/>
        <v>15</v>
      </c>
      <c r="Z9" s="83">
        <v>54</v>
      </c>
      <c r="AA9" s="84" t="s">
        <v>21</v>
      </c>
      <c r="AB9" s="84" t="s">
        <v>21</v>
      </c>
      <c r="AC9" s="85" t="s">
        <v>203</v>
      </c>
      <c r="AD9" s="91" t="s">
        <v>21</v>
      </c>
      <c r="AE9" s="91" t="s">
        <v>21</v>
      </c>
      <c r="AF9" s="72" t="s">
        <v>202</v>
      </c>
      <c r="AG9" s="86" t="s">
        <v>188</v>
      </c>
      <c r="AH9" s="102"/>
      <c r="AI9" s="87" t="s">
        <v>190</v>
      </c>
    </row>
    <row r="10" spans="1:35" ht="46.8">
      <c r="A10" s="59" t="s">
        <v>127</v>
      </c>
      <c r="B10" s="35" t="s">
        <v>96</v>
      </c>
      <c r="C10" s="40" t="s">
        <v>21</v>
      </c>
      <c r="D10" s="63">
        <v>7</v>
      </c>
      <c r="E10" s="35" t="s">
        <v>31</v>
      </c>
      <c r="F10" s="35" t="s">
        <v>157</v>
      </c>
      <c r="G10" s="35" t="s">
        <v>83</v>
      </c>
      <c r="H10" s="35" t="s">
        <v>90</v>
      </c>
      <c r="I10" s="35" t="s">
        <v>66</v>
      </c>
      <c r="J10" s="35" t="s">
        <v>92</v>
      </c>
      <c r="K10" s="103">
        <f>21+4</f>
        <v>25</v>
      </c>
      <c r="L10" s="1">
        <v>14</v>
      </c>
      <c r="M10" s="1">
        <v>19</v>
      </c>
      <c r="N10" s="1">
        <v>10</v>
      </c>
      <c r="O10" s="1">
        <v>16</v>
      </c>
      <c r="P10" s="5">
        <v>13</v>
      </c>
      <c r="Q10" s="8">
        <f>AVERAGE(K10:P10)</f>
        <v>16.166666666666668</v>
      </c>
      <c r="R10" s="9" t="str">
        <f>IF(L10&gt;9.9,CONCATENATE("+",ROUNDDOWN((L10-10)/2,0)),ROUNDUP((L10-10)/2,0))</f>
        <v>+2</v>
      </c>
      <c r="S10" s="65">
        <v>10</v>
      </c>
      <c r="T10" s="1">
        <v>8</v>
      </c>
      <c r="U10" s="89">
        <v>9</v>
      </c>
      <c r="V10" s="66">
        <v>12</v>
      </c>
      <c r="W10" s="31">
        <v>19</v>
      </c>
      <c r="X10" s="32">
        <f>10+R10</f>
        <v>12</v>
      </c>
      <c r="Y10" s="32">
        <f>W10-R10</f>
        <v>17</v>
      </c>
      <c r="Z10" s="67">
        <v>86</v>
      </c>
      <c r="AA10" s="69" t="s">
        <v>21</v>
      </c>
      <c r="AB10" s="69" t="s">
        <v>21</v>
      </c>
      <c r="AC10" s="68" t="s">
        <v>239</v>
      </c>
      <c r="AD10" s="40" t="s">
        <v>21</v>
      </c>
      <c r="AE10" s="40" t="s">
        <v>21</v>
      </c>
      <c r="AF10" s="35" t="s">
        <v>32</v>
      </c>
      <c r="AG10" s="70" t="s">
        <v>21</v>
      </c>
      <c r="AH10" s="100"/>
      <c r="AI10" s="71" t="s">
        <v>21</v>
      </c>
    </row>
    <row r="11" spans="1:35" ht="78">
      <c r="A11" s="59" t="s">
        <v>131</v>
      </c>
      <c r="B11" s="72" t="s">
        <v>206</v>
      </c>
      <c r="C11" s="72" t="s">
        <v>92</v>
      </c>
      <c r="D11" s="73">
        <v>9</v>
      </c>
      <c r="E11" s="72" t="s">
        <v>31</v>
      </c>
      <c r="F11" s="72" t="s">
        <v>31</v>
      </c>
      <c r="G11" s="75" t="s">
        <v>57</v>
      </c>
      <c r="H11" s="72">
        <v>183</v>
      </c>
      <c r="I11" s="72" t="s">
        <v>59</v>
      </c>
      <c r="J11" s="72" t="s">
        <v>113</v>
      </c>
      <c r="K11" s="74">
        <v>11</v>
      </c>
      <c r="L11" s="98">
        <f>10+4</f>
        <v>14</v>
      </c>
      <c r="M11" s="98">
        <f>13+4</f>
        <v>17</v>
      </c>
      <c r="N11" s="98">
        <f>17+4</f>
        <v>21</v>
      </c>
      <c r="O11" s="98">
        <f>13+4</f>
        <v>17</v>
      </c>
      <c r="P11" s="99">
        <f>10+4</f>
        <v>14</v>
      </c>
      <c r="Q11" s="77">
        <f>AVERAGE(K11:P11)</f>
        <v>15.666666666666666</v>
      </c>
      <c r="R11" s="78" t="str">
        <f>IF(L11&gt;9.9,CONCATENATE("+",ROUNDDOWN((L11-10)/2,0)),ROUNDUP((L11-10)/2,0))</f>
        <v>+2</v>
      </c>
      <c r="S11" s="79">
        <v>3</v>
      </c>
      <c r="T11" s="80">
        <v>3</v>
      </c>
      <c r="U11" s="90">
        <v>6</v>
      </c>
      <c r="V11" s="82">
        <v>4</v>
      </c>
      <c r="W11" s="75">
        <f>10+AH11+R11</f>
        <v>12</v>
      </c>
      <c r="X11" s="76">
        <f>10+R11</f>
        <v>12</v>
      </c>
      <c r="Y11" s="76">
        <f>W11-R11</f>
        <v>10</v>
      </c>
      <c r="Z11" s="83">
        <v>54</v>
      </c>
      <c r="AA11" s="84" t="s">
        <v>21</v>
      </c>
      <c r="AB11" s="84" t="s">
        <v>21</v>
      </c>
      <c r="AC11" s="85" t="s">
        <v>207</v>
      </c>
      <c r="AD11" s="72" t="s">
        <v>194</v>
      </c>
      <c r="AE11" s="72" t="s">
        <v>201</v>
      </c>
      <c r="AF11" s="72" t="s">
        <v>198</v>
      </c>
      <c r="AG11" s="72" t="s">
        <v>32</v>
      </c>
      <c r="AH11" s="85">
        <v>0</v>
      </c>
      <c r="AI11" s="87" t="s">
        <v>213</v>
      </c>
    </row>
    <row r="12" spans="1:35" ht="31.2">
      <c r="A12" s="59" t="s">
        <v>132</v>
      </c>
      <c r="B12" s="35" t="s">
        <v>86</v>
      </c>
      <c r="C12" s="40" t="s">
        <v>21</v>
      </c>
      <c r="D12" s="63">
        <v>8</v>
      </c>
      <c r="E12" s="35" t="s">
        <v>31</v>
      </c>
      <c r="F12" s="35" t="s">
        <v>157</v>
      </c>
      <c r="G12" s="35" t="s">
        <v>104</v>
      </c>
      <c r="H12" s="35" t="s">
        <v>103</v>
      </c>
      <c r="I12" s="35" t="s">
        <v>99</v>
      </c>
      <c r="J12" s="35" t="s">
        <v>8</v>
      </c>
      <c r="K12" s="64">
        <v>19</v>
      </c>
      <c r="L12" s="1">
        <v>10</v>
      </c>
      <c r="M12" s="1">
        <v>17</v>
      </c>
      <c r="N12" s="1">
        <v>8</v>
      </c>
      <c r="O12" s="1">
        <v>11</v>
      </c>
      <c r="P12" s="5">
        <v>8</v>
      </c>
      <c r="Q12" s="8">
        <f>AVERAGE(K12:P12)</f>
        <v>12.166666666666666</v>
      </c>
      <c r="R12" s="9" t="str">
        <f>IF(L12&gt;9.9,CONCATENATE("+",ROUNDDOWN((L12-10)/2,0)),ROUNDUP((L12-10)/2,0))</f>
        <v>+0</v>
      </c>
      <c r="S12" s="65">
        <v>12</v>
      </c>
      <c r="T12" s="1">
        <v>9</v>
      </c>
      <c r="U12" s="89">
        <v>9</v>
      </c>
      <c r="V12" s="66">
        <v>15</v>
      </c>
      <c r="W12" s="31">
        <v>24</v>
      </c>
      <c r="X12" s="32">
        <f>10+R12</f>
        <v>10</v>
      </c>
      <c r="Y12" s="32">
        <f>W12-R12</f>
        <v>24</v>
      </c>
      <c r="Z12" s="67">
        <v>142</v>
      </c>
      <c r="AA12" s="68">
        <v>20</v>
      </c>
      <c r="AB12" s="68">
        <v>16</v>
      </c>
      <c r="AC12" s="68" t="s">
        <v>240</v>
      </c>
      <c r="AD12" s="104" t="s">
        <v>209</v>
      </c>
      <c r="AE12" s="104" t="s">
        <v>208</v>
      </c>
      <c r="AF12" s="35" t="s">
        <v>32</v>
      </c>
      <c r="AG12" s="70" t="s">
        <v>21</v>
      </c>
      <c r="AH12" s="100"/>
      <c r="AI12" s="71"/>
    </row>
    <row r="13" spans="1:35" ht="46.8">
      <c r="A13" s="59" t="s">
        <v>149</v>
      </c>
      <c r="B13" s="72" t="s">
        <v>144</v>
      </c>
      <c r="C13" s="72" t="s">
        <v>8</v>
      </c>
      <c r="D13" s="73">
        <v>9</v>
      </c>
      <c r="E13" s="72" t="s">
        <v>31</v>
      </c>
      <c r="F13" s="72" t="s">
        <v>31</v>
      </c>
      <c r="G13" s="72" t="s">
        <v>57</v>
      </c>
      <c r="H13" s="72">
        <v>189</v>
      </c>
      <c r="I13" s="72" t="s">
        <v>59</v>
      </c>
      <c r="J13" s="72" t="s">
        <v>115</v>
      </c>
      <c r="K13" s="74">
        <v>10</v>
      </c>
      <c r="L13" s="75">
        <v>12</v>
      </c>
      <c r="M13" s="98">
        <f>13+4</f>
        <v>17</v>
      </c>
      <c r="N13" s="75">
        <v>11</v>
      </c>
      <c r="O13" s="75">
        <v>17</v>
      </c>
      <c r="P13" s="76">
        <v>13</v>
      </c>
      <c r="Q13" s="77">
        <f>AVERAGE(K13:P13)</f>
        <v>13.333333333333334</v>
      </c>
      <c r="R13" s="78" t="str">
        <f>IF(L13&gt;9.9,CONCATENATE("+",ROUNDDOWN((L13-10)/2,0)),ROUNDUP((L13-10)/2,0))</f>
        <v>+1</v>
      </c>
      <c r="S13" s="79">
        <v>6</v>
      </c>
      <c r="T13" s="80">
        <v>3</v>
      </c>
      <c r="U13" s="90">
        <v>6</v>
      </c>
      <c r="V13" s="82">
        <v>6</v>
      </c>
      <c r="W13" s="75">
        <f>10+AH13+R13</f>
        <v>12</v>
      </c>
      <c r="X13" s="76">
        <f>10+R13</f>
        <v>11</v>
      </c>
      <c r="Y13" s="76">
        <f>W13-R13</f>
        <v>11</v>
      </c>
      <c r="Z13" s="83">
        <f>63+18</f>
        <v>81</v>
      </c>
      <c r="AA13" s="84" t="s">
        <v>21</v>
      </c>
      <c r="AB13" s="84" t="s">
        <v>21</v>
      </c>
      <c r="AC13" s="85" t="s">
        <v>211</v>
      </c>
      <c r="AD13" s="72" t="s">
        <v>197</v>
      </c>
      <c r="AE13" s="72" t="s">
        <v>196</v>
      </c>
      <c r="AF13" s="72" t="s">
        <v>210</v>
      </c>
      <c r="AG13" s="72" t="s">
        <v>32</v>
      </c>
      <c r="AH13" s="85">
        <v>1</v>
      </c>
      <c r="AI13" s="87" t="s">
        <v>212</v>
      </c>
    </row>
    <row r="14" spans="1:35" ht="31.2">
      <c r="A14" s="59" t="s">
        <v>218</v>
      </c>
      <c r="B14" s="35" t="s">
        <v>217</v>
      </c>
      <c r="C14" s="40" t="s">
        <v>21</v>
      </c>
      <c r="D14" s="63">
        <v>8</v>
      </c>
      <c r="E14" s="35" t="s">
        <v>31</v>
      </c>
      <c r="F14" s="35" t="s">
        <v>157</v>
      </c>
      <c r="G14" s="35" t="s">
        <v>104</v>
      </c>
      <c r="H14" s="35" t="s">
        <v>103</v>
      </c>
      <c r="I14" s="35" t="s">
        <v>109</v>
      </c>
      <c r="J14" s="35" t="s">
        <v>47</v>
      </c>
      <c r="K14" s="64">
        <v>19</v>
      </c>
      <c r="L14" s="1">
        <v>10</v>
      </c>
      <c r="M14" s="1">
        <v>17</v>
      </c>
      <c r="N14" s="1">
        <v>14</v>
      </c>
      <c r="O14" s="1">
        <v>15</v>
      </c>
      <c r="P14" s="5">
        <v>14</v>
      </c>
      <c r="Q14" s="8">
        <f t="shared" ref="Q14:Q24" si="4">AVERAGE(K14:P14)</f>
        <v>14.833333333333334</v>
      </c>
      <c r="R14" s="9" t="str">
        <f t="shared" ref="R14:R19" si="5">IF(L14&gt;9.9,CONCATENATE("+",ROUNDDOWN((L14-10)/2,0)),ROUNDUP((L14-10)/2,0))</f>
        <v>+0</v>
      </c>
      <c r="S14" s="65">
        <v>14</v>
      </c>
      <c r="T14" s="1">
        <v>10</v>
      </c>
      <c r="U14" s="89">
        <v>12</v>
      </c>
      <c r="V14" s="66">
        <v>17</v>
      </c>
      <c r="W14" s="31">
        <f>9+13+AH14</f>
        <v>22</v>
      </c>
      <c r="X14" s="32">
        <f>9+R14</f>
        <v>9</v>
      </c>
      <c r="Y14" s="32">
        <f t="shared" ref="Y14:Y24" si="6">W14-R14</f>
        <v>22</v>
      </c>
      <c r="Z14" s="67">
        <v>133</v>
      </c>
      <c r="AA14" s="68">
        <v>20</v>
      </c>
      <c r="AB14" s="69" t="s">
        <v>21</v>
      </c>
      <c r="AC14" s="68" t="s">
        <v>241</v>
      </c>
      <c r="AD14" s="92" t="s">
        <v>268</v>
      </c>
      <c r="AE14" s="35" t="s">
        <v>220</v>
      </c>
      <c r="AF14" s="35" t="s">
        <v>32</v>
      </c>
      <c r="AG14" s="93" t="s">
        <v>32</v>
      </c>
      <c r="AH14" s="101">
        <v>0</v>
      </c>
      <c r="AI14" s="94"/>
    </row>
    <row r="15" spans="1:35" ht="31.2">
      <c r="A15" s="59" t="s">
        <v>136</v>
      </c>
      <c r="B15" s="72" t="s">
        <v>147</v>
      </c>
      <c r="C15" s="72" t="s">
        <v>47</v>
      </c>
      <c r="D15" s="73">
        <v>10</v>
      </c>
      <c r="E15" s="72" t="s">
        <v>31</v>
      </c>
      <c r="F15" s="72" t="s">
        <v>31</v>
      </c>
      <c r="G15" s="72" t="s">
        <v>45</v>
      </c>
      <c r="H15" s="72">
        <v>196</v>
      </c>
      <c r="I15" s="72" t="s">
        <v>59</v>
      </c>
      <c r="J15" s="72" t="s">
        <v>116</v>
      </c>
      <c r="K15" s="74">
        <v>10</v>
      </c>
      <c r="L15" s="98">
        <f>15+4</f>
        <v>19</v>
      </c>
      <c r="M15" s="75">
        <v>11</v>
      </c>
      <c r="N15" s="98">
        <f>15+4</f>
        <v>19</v>
      </c>
      <c r="O15" s="75">
        <v>14</v>
      </c>
      <c r="P15" s="76">
        <v>11</v>
      </c>
      <c r="Q15" s="77">
        <f t="shared" si="4"/>
        <v>14</v>
      </c>
      <c r="R15" s="78" t="str">
        <f t="shared" si="5"/>
        <v>+4</v>
      </c>
      <c r="S15" s="79">
        <v>7</v>
      </c>
      <c r="T15" s="80">
        <v>3</v>
      </c>
      <c r="U15" s="90">
        <v>7</v>
      </c>
      <c r="V15" s="82">
        <v>5</v>
      </c>
      <c r="W15" s="75">
        <f>10+AH15+R15</f>
        <v>17</v>
      </c>
      <c r="X15" s="76">
        <f t="shared" ref="X15:X24" si="7">10+R15</f>
        <v>14</v>
      </c>
      <c r="Y15" s="76">
        <f t="shared" si="6"/>
        <v>13</v>
      </c>
      <c r="Z15" s="83">
        <v>45</v>
      </c>
      <c r="AA15" s="84" t="s">
        <v>21</v>
      </c>
      <c r="AB15" s="84" t="s">
        <v>21</v>
      </c>
      <c r="AC15" s="85" t="s">
        <v>191</v>
      </c>
      <c r="AD15" s="72" t="s">
        <v>200</v>
      </c>
      <c r="AE15" s="88" t="s">
        <v>269</v>
      </c>
      <c r="AF15" s="72" t="s">
        <v>216</v>
      </c>
      <c r="AG15" s="86" t="s">
        <v>214</v>
      </c>
      <c r="AH15" s="102">
        <v>3</v>
      </c>
      <c r="AI15" s="87" t="s">
        <v>215</v>
      </c>
    </row>
    <row r="16" spans="1:35" ht="31.2">
      <c r="A16" s="59" t="s">
        <v>133</v>
      </c>
      <c r="B16" s="35" t="s">
        <v>67</v>
      </c>
      <c r="C16" s="40" t="s">
        <v>21</v>
      </c>
      <c r="D16" s="63">
        <v>8</v>
      </c>
      <c r="E16" s="35" t="s">
        <v>41</v>
      </c>
      <c r="F16" s="35" t="s">
        <v>157</v>
      </c>
      <c r="G16" s="35" t="s">
        <v>83</v>
      </c>
      <c r="H16" s="35" t="s">
        <v>103</v>
      </c>
      <c r="I16" s="35" t="s">
        <v>68</v>
      </c>
      <c r="J16" s="35" t="s">
        <v>42</v>
      </c>
      <c r="K16" s="64">
        <v>17</v>
      </c>
      <c r="L16" s="1">
        <v>10</v>
      </c>
      <c r="M16" s="1">
        <v>19</v>
      </c>
      <c r="N16" s="1">
        <v>16</v>
      </c>
      <c r="O16" s="1">
        <v>19</v>
      </c>
      <c r="P16" s="5">
        <v>20</v>
      </c>
      <c r="Q16" s="8">
        <f t="shared" si="4"/>
        <v>16.833333333333332</v>
      </c>
      <c r="R16" s="9" t="str">
        <f t="shared" si="5"/>
        <v>+0</v>
      </c>
      <c r="S16" s="65">
        <v>13</v>
      </c>
      <c r="T16" s="1">
        <v>9</v>
      </c>
      <c r="U16" s="89">
        <v>13</v>
      </c>
      <c r="V16" s="66">
        <v>17</v>
      </c>
      <c r="W16" s="31">
        <v>23</v>
      </c>
      <c r="X16" s="32">
        <f t="shared" si="7"/>
        <v>10</v>
      </c>
      <c r="Y16" s="32">
        <f t="shared" si="6"/>
        <v>23</v>
      </c>
      <c r="Z16" s="67">
        <v>158</v>
      </c>
      <c r="AA16" s="68">
        <v>21</v>
      </c>
      <c r="AB16" s="69" t="s">
        <v>21</v>
      </c>
      <c r="AC16" s="68" t="s">
        <v>242</v>
      </c>
      <c r="AD16" s="40" t="s">
        <v>21</v>
      </c>
      <c r="AE16" s="40" t="s">
        <v>21</v>
      </c>
      <c r="AF16" s="35" t="s">
        <v>32</v>
      </c>
      <c r="AG16" s="93" t="s">
        <v>143</v>
      </c>
      <c r="AH16" s="101">
        <v>3</v>
      </c>
      <c r="AI16" s="94"/>
    </row>
    <row r="17" spans="1:35" ht="31.2">
      <c r="A17" s="59" t="s">
        <v>219</v>
      </c>
      <c r="B17" s="125" t="s">
        <v>144</v>
      </c>
      <c r="C17" s="125" t="s">
        <v>42</v>
      </c>
      <c r="D17" s="126">
        <v>10</v>
      </c>
      <c r="E17" s="125" t="s">
        <v>41</v>
      </c>
      <c r="F17" s="125" t="s">
        <v>31</v>
      </c>
      <c r="G17" s="127" t="s">
        <v>43</v>
      </c>
      <c r="H17" s="125">
        <v>267</v>
      </c>
      <c r="I17" s="125" t="s">
        <v>59</v>
      </c>
      <c r="J17" s="125" t="s">
        <v>119</v>
      </c>
      <c r="K17" s="128">
        <f>17+4</f>
        <v>21</v>
      </c>
      <c r="L17" s="129">
        <f>12-4</f>
        <v>8</v>
      </c>
      <c r="M17" s="129">
        <f>18+4</f>
        <v>22</v>
      </c>
      <c r="N17" s="130">
        <v>10</v>
      </c>
      <c r="O17" s="130">
        <v>10</v>
      </c>
      <c r="P17" s="131">
        <v>10</v>
      </c>
      <c r="Q17" s="132">
        <f t="shared" si="4"/>
        <v>13.5</v>
      </c>
      <c r="R17" s="133">
        <f t="shared" si="5"/>
        <v>-1</v>
      </c>
      <c r="S17" s="134">
        <v>7</v>
      </c>
      <c r="T17" s="135">
        <v>3</v>
      </c>
      <c r="U17" s="136">
        <f>3+2</f>
        <v>5</v>
      </c>
      <c r="V17" s="137">
        <v>10</v>
      </c>
      <c r="W17" s="130">
        <f>10+AH17+R17</f>
        <v>12</v>
      </c>
      <c r="X17" s="131">
        <f t="shared" si="7"/>
        <v>9</v>
      </c>
      <c r="Y17" s="131">
        <f t="shared" si="6"/>
        <v>13</v>
      </c>
      <c r="Z17" s="138">
        <v>130</v>
      </c>
      <c r="AA17" s="139" t="s">
        <v>21</v>
      </c>
      <c r="AB17" s="139" t="s">
        <v>21</v>
      </c>
      <c r="AC17" s="140" t="s">
        <v>222</v>
      </c>
      <c r="AD17" s="141" t="s">
        <v>21</v>
      </c>
      <c r="AE17" s="141" t="s">
        <v>21</v>
      </c>
      <c r="AF17" s="125" t="s">
        <v>221</v>
      </c>
      <c r="AG17" s="142" t="s">
        <v>214</v>
      </c>
      <c r="AH17" s="143">
        <v>3</v>
      </c>
      <c r="AI17" s="144"/>
    </row>
    <row r="18" spans="1:35" ht="31.2">
      <c r="A18" s="59" t="s">
        <v>72</v>
      </c>
      <c r="B18" s="106" t="s">
        <v>144</v>
      </c>
      <c r="C18" s="106" t="s">
        <v>42</v>
      </c>
      <c r="D18" s="107">
        <v>10</v>
      </c>
      <c r="E18" s="106" t="s">
        <v>41</v>
      </c>
      <c r="F18" s="106" t="s">
        <v>31</v>
      </c>
      <c r="G18" s="108" t="s">
        <v>43</v>
      </c>
      <c r="H18" s="106">
        <v>267</v>
      </c>
      <c r="I18" s="106" t="s">
        <v>59</v>
      </c>
      <c r="J18" s="106" t="s">
        <v>119</v>
      </c>
      <c r="K18" s="109">
        <v>17</v>
      </c>
      <c r="L18" s="110">
        <v>12</v>
      </c>
      <c r="M18" s="110">
        <v>18</v>
      </c>
      <c r="N18" s="110">
        <v>10</v>
      </c>
      <c r="O18" s="110">
        <v>10</v>
      </c>
      <c r="P18" s="111">
        <v>10</v>
      </c>
      <c r="Q18" s="112">
        <f t="shared" si="4"/>
        <v>12.833333333333334</v>
      </c>
      <c r="R18" s="113" t="str">
        <f t="shared" si="5"/>
        <v>+1</v>
      </c>
      <c r="S18" s="114">
        <v>7</v>
      </c>
      <c r="T18" s="115">
        <v>3</v>
      </c>
      <c r="U18" s="116">
        <v>3</v>
      </c>
      <c r="V18" s="117">
        <v>10</v>
      </c>
      <c r="W18" s="110">
        <f>10+AH18+R18</f>
        <v>14</v>
      </c>
      <c r="X18" s="111">
        <f t="shared" si="7"/>
        <v>11</v>
      </c>
      <c r="Y18" s="111">
        <f t="shared" si="6"/>
        <v>13</v>
      </c>
      <c r="Z18" s="118">
        <v>130</v>
      </c>
      <c r="AA18" s="119" t="s">
        <v>21</v>
      </c>
      <c r="AB18" s="119" t="s">
        <v>21</v>
      </c>
      <c r="AC18" s="120" t="s">
        <v>222</v>
      </c>
      <c r="AD18" s="121" t="s">
        <v>21</v>
      </c>
      <c r="AE18" s="121" t="s">
        <v>21</v>
      </c>
      <c r="AF18" s="106" t="s">
        <v>221</v>
      </c>
      <c r="AG18" s="122" t="s">
        <v>214</v>
      </c>
      <c r="AH18" s="123">
        <v>3</v>
      </c>
      <c r="AI18" s="124"/>
    </row>
    <row r="19" spans="1:35" ht="31.2">
      <c r="A19" s="59" t="s">
        <v>135</v>
      </c>
      <c r="B19" s="35" t="s">
        <v>61</v>
      </c>
      <c r="C19" s="40" t="s">
        <v>21</v>
      </c>
      <c r="D19" s="63">
        <v>8</v>
      </c>
      <c r="E19" s="35" t="s">
        <v>31</v>
      </c>
      <c r="F19" s="35" t="s">
        <v>157</v>
      </c>
      <c r="G19" s="35" t="s">
        <v>83</v>
      </c>
      <c r="H19" s="35" t="s">
        <v>69</v>
      </c>
      <c r="I19" s="35" t="s">
        <v>106</v>
      </c>
      <c r="J19" s="35" t="s">
        <v>81</v>
      </c>
      <c r="K19" s="64">
        <v>19</v>
      </c>
      <c r="L19" s="31">
        <v>10</v>
      </c>
      <c r="M19" s="31">
        <v>17</v>
      </c>
      <c r="N19" s="31">
        <v>8</v>
      </c>
      <c r="O19" s="31">
        <v>11</v>
      </c>
      <c r="P19" s="32">
        <v>10</v>
      </c>
      <c r="Q19" s="33">
        <f t="shared" si="4"/>
        <v>12.5</v>
      </c>
      <c r="R19" s="34" t="str">
        <f t="shared" si="5"/>
        <v>+0</v>
      </c>
      <c r="S19" s="65">
        <v>12</v>
      </c>
      <c r="T19" s="1">
        <v>9</v>
      </c>
      <c r="U19" s="89">
        <v>9</v>
      </c>
      <c r="V19" s="66">
        <v>18</v>
      </c>
      <c r="W19" s="31">
        <f>17+AH19</f>
        <v>17</v>
      </c>
      <c r="X19" s="5">
        <f t="shared" si="7"/>
        <v>10</v>
      </c>
      <c r="Y19" s="32">
        <f t="shared" si="6"/>
        <v>17</v>
      </c>
      <c r="Z19" s="67">
        <v>142</v>
      </c>
      <c r="AA19" s="68">
        <v>20</v>
      </c>
      <c r="AB19" s="68">
        <v>17</v>
      </c>
      <c r="AC19" s="68" t="s">
        <v>231</v>
      </c>
      <c r="AD19" s="40" t="s">
        <v>21</v>
      </c>
      <c r="AE19" s="40" t="s">
        <v>21</v>
      </c>
      <c r="AF19" s="35" t="s">
        <v>32</v>
      </c>
      <c r="AG19" s="70" t="s">
        <v>21</v>
      </c>
      <c r="AH19" s="100"/>
      <c r="AI19" s="71" t="s">
        <v>21</v>
      </c>
    </row>
    <row r="20" spans="1:35" ht="62.4">
      <c r="A20" s="59" t="s">
        <v>228</v>
      </c>
      <c r="B20" s="72" t="s">
        <v>146</v>
      </c>
      <c r="C20" s="72" t="s">
        <v>81</v>
      </c>
      <c r="D20" s="73">
        <v>10</v>
      </c>
      <c r="E20" s="72" t="s">
        <v>31</v>
      </c>
      <c r="F20" s="72" t="s">
        <v>31</v>
      </c>
      <c r="G20" s="72" t="s">
        <v>57</v>
      </c>
      <c r="H20" s="72">
        <v>225</v>
      </c>
      <c r="I20" s="72" t="s">
        <v>59</v>
      </c>
      <c r="J20" s="72" t="s">
        <v>124</v>
      </c>
      <c r="K20" s="148">
        <f>12+4</f>
        <v>16</v>
      </c>
      <c r="L20" s="80">
        <v>15</v>
      </c>
      <c r="M20" s="80">
        <v>10</v>
      </c>
      <c r="N20" s="80">
        <v>11</v>
      </c>
      <c r="O20" s="80">
        <v>11</v>
      </c>
      <c r="P20" s="99">
        <f>16+4</f>
        <v>20</v>
      </c>
      <c r="Q20" s="95">
        <f t="shared" si="4"/>
        <v>13.833333333333334</v>
      </c>
      <c r="R20" s="145" t="s">
        <v>225</v>
      </c>
      <c r="S20" s="79">
        <v>3</v>
      </c>
      <c r="T20" s="80">
        <v>3</v>
      </c>
      <c r="U20" s="90">
        <v>7</v>
      </c>
      <c r="V20" s="82">
        <v>10</v>
      </c>
      <c r="W20" s="75">
        <f>10+AH20+R20</f>
        <v>24</v>
      </c>
      <c r="X20" s="76">
        <f t="shared" si="7"/>
        <v>16</v>
      </c>
      <c r="Y20" s="76">
        <f t="shared" si="6"/>
        <v>18</v>
      </c>
      <c r="Z20" s="83">
        <v>110</v>
      </c>
      <c r="AA20" s="84" t="s">
        <v>21</v>
      </c>
      <c r="AB20" s="84" t="s">
        <v>21</v>
      </c>
      <c r="AC20" s="85" t="s">
        <v>226</v>
      </c>
      <c r="AD20" s="146" t="s">
        <v>244</v>
      </c>
      <c r="AE20" s="147" t="s">
        <v>243</v>
      </c>
      <c r="AF20" s="72" t="s">
        <v>229</v>
      </c>
      <c r="AG20" s="72" t="s">
        <v>230</v>
      </c>
      <c r="AH20" s="85">
        <v>8</v>
      </c>
      <c r="AI20" s="87" t="s">
        <v>227</v>
      </c>
    </row>
    <row r="21" spans="1:35" ht="31.2">
      <c r="A21" s="59" t="s">
        <v>126</v>
      </c>
      <c r="B21" s="35" t="s">
        <v>84</v>
      </c>
      <c r="C21" s="40" t="s">
        <v>21</v>
      </c>
      <c r="D21" s="63">
        <v>9</v>
      </c>
      <c r="E21" s="31" t="s">
        <v>41</v>
      </c>
      <c r="F21" s="31" t="s">
        <v>157</v>
      </c>
      <c r="G21" s="35" t="s">
        <v>44</v>
      </c>
      <c r="H21" s="35" t="s">
        <v>69</v>
      </c>
      <c r="I21" s="35" t="s">
        <v>101</v>
      </c>
      <c r="J21" s="35" t="s">
        <v>82</v>
      </c>
      <c r="K21" s="64">
        <v>17</v>
      </c>
      <c r="L21" s="31">
        <v>10</v>
      </c>
      <c r="M21" s="31">
        <v>17</v>
      </c>
      <c r="N21" s="31">
        <v>14</v>
      </c>
      <c r="O21" s="31">
        <v>17</v>
      </c>
      <c r="P21" s="32">
        <v>14</v>
      </c>
      <c r="Q21" s="33">
        <f t="shared" si="4"/>
        <v>14.833333333333334</v>
      </c>
      <c r="R21" s="34" t="str">
        <f t="shared" ref="R21:R24" si="8">IF(L21&gt;9.9,CONCATENATE("+",ROUNDDOWN((L21-10)/2,0)),ROUNDUP((L21-10)/2,0))</f>
        <v>+0</v>
      </c>
      <c r="S21" s="65">
        <v>9</v>
      </c>
      <c r="T21" s="1">
        <v>7</v>
      </c>
      <c r="U21" s="89">
        <v>9</v>
      </c>
      <c r="V21" s="66">
        <v>16</v>
      </c>
      <c r="W21" s="31">
        <f>22+AH21</f>
        <v>22</v>
      </c>
      <c r="X21" s="32">
        <f t="shared" si="7"/>
        <v>10</v>
      </c>
      <c r="Y21" s="32">
        <f t="shared" si="6"/>
        <v>22</v>
      </c>
      <c r="Z21" s="67">
        <v>209</v>
      </c>
      <c r="AA21" s="68">
        <v>21</v>
      </c>
      <c r="AB21" s="68">
        <v>20</v>
      </c>
      <c r="AC21" s="68" t="s">
        <v>232</v>
      </c>
      <c r="AD21" s="69" t="s">
        <v>21</v>
      </c>
      <c r="AE21" s="40" t="s">
        <v>21</v>
      </c>
      <c r="AF21" s="35" t="s">
        <v>32</v>
      </c>
      <c r="AG21" s="70" t="s">
        <v>21</v>
      </c>
      <c r="AH21" s="100"/>
      <c r="AI21" s="71" t="s">
        <v>21</v>
      </c>
    </row>
    <row r="22" spans="1:35" ht="62.4">
      <c r="A22" s="59" t="s">
        <v>138</v>
      </c>
      <c r="B22" s="72" t="s">
        <v>145</v>
      </c>
      <c r="C22" s="72" t="s">
        <v>82</v>
      </c>
      <c r="D22" s="73">
        <v>10</v>
      </c>
      <c r="E22" s="72" t="s">
        <v>41</v>
      </c>
      <c r="F22" s="72" t="s">
        <v>31</v>
      </c>
      <c r="G22" s="75" t="s">
        <v>44</v>
      </c>
      <c r="H22" s="72">
        <v>231</v>
      </c>
      <c r="I22" s="72" t="s">
        <v>59</v>
      </c>
      <c r="J22" s="72" t="s">
        <v>122</v>
      </c>
      <c r="K22" s="74">
        <v>10</v>
      </c>
      <c r="L22" s="75">
        <v>14</v>
      </c>
      <c r="M22" s="75">
        <v>14</v>
      </c>
      <c r="N22" s="75">
        <v>16</v>
      </c>
      <c r="O22" s="75">
        <v>16</v>
      </c>
      <c r="P22" s="76">
        <v>19</v>
      </c>
      <c r="Q22" s="77">
        <f t="shared" si="4"/>
        <v>14.833333333333334</v>
      </c>
      <c r="R22" s="78" t="str">
        <f t="shared" si="8"/>
        <v>+2</v>
      </c>
      <c r="S22" s="79">
        <v>5</v>
      </c>
      <c r="T22" s="80">
        <v>5</v>
      </c>
      <c r="U22" s="90">
        <v>10</v>
      </c>
      <c r="V22" s="82">
        <v>7</v>
      </c>
      <c r="W22" s="75">
        <f>10+AH22+R22</f>
        <v>16</v>
      </c>
      <c r="X22" s="76">
        <f t="shared" si="7"/>
        <v>12</v>
      </c>
      <c r="Y22" s="76">
        <f t="shared" si="6"/>
        <v>14</v>
      </c>
      <c r="Z22" s="83">
        <v>60</v>
      </c>
      <c r="AA22" s="84" t="s">
        <v>21</v>
      </c>
      <c r="AB22" s="84" t="s">
        <v>21</v>
      </c>
      <c r="AC22" s="85" t="s">
        <v>246</v>
      </c>
      <c r="AD22" s="146" t="s">
        <v>249</v>
      </c>
      <c r="AE22" s="146" t="s">
        <v>247</v>
      </c>
      <c r="AF22" s="72" t="s">
        <v>248</v>
      </c>
      <c r="AG22" s="72" t="s">
        <v>150</v>
      </c>
      <c r="AH22" s="85">
        <v>4</v>
      </c>
      <c r="AI22" s="87"/>
    </row>
    <row r="23" spans="1:35" ht="31.2">
      <c r="A23" s="59" t="s">
        <v>137</v>
      </c>
      <c r="B23" s="35" t="s">
        <v>95</v>
      </c>
      <c r="C23" s="40" t="s">
        <v>21</v>
      </c>
      <c r="D23" s="63">
        <v>10</v>
      </c>
      <c r="E23" s="35" t="s">
        <v>31</v>
      </c>
      <c r="F23" s="35" t="s">
        <v>157</v>
      </c>
      <c r="G23" s="35" t="s">
        <v>57</v>
      </c>
      <c r="H23" s="35" t="s">
        <v>90</v>
      </c>
      <c r="I23" s="35" t="s">
        <v>65</v>
      </c>
      <c r="J23" s="35" t="s">
        <v>120</v>
      </c>
      <c r="K23" s="64">
        <v>19</v>
      </c>
      <c r="L23" s="1">
        <v>16</v>
      </c>
      <c r="M23" s="1">
        <v>15</v>
      </c>
      <c r="N23" s="1">
        <v>8</v>
      </c>
      <c r="O23" s="1">
        <v>12</v>
      </c>
      <c r="P23" s="5">
        <v>11</v>
      </c>
      <c r="Q23" s="8">
        <f t="shared" si="4"/>
        <v>13.5</v>
      </c>
      <c r="R23" s="9" t="str">
        <f t="shared" si="8"/>
        <v>+3</v>
      </c>
      <c r="S23" s="65">
        <v>11</v>
      </c>
      <c r="T23" s="1">
        <v>14</v>
      </c>
      <c r="U23" s="89">
        <v>10</v>
      </c>
      <c r="V23" s="66">
        <v>17</v>
      </c>
      <c r="W23" s="31">
        <v>20</v>
      </c>
      <c r="X23" s="32">
        <f t="shared" si="7"/>
        <v>13</v>
      </c>
      <c r="Y23" s="32">
        <f t="shared" si="6"/>
        <v>17</v>
      </c>
      <c r="Z23" s="67">
        <v>122</v>
      </c>
      <c r="AA23" s="69" t="s">
        <v>21</v>
      </c>
      <c r="AB23" s="69" t="s">
        <v>21</v>
      </c>
      <c r="AC23" s="68" t="s">
        <v>233</v>
      </c>
      <c r="AD23" s="69" t="s">
        <v>21</v>
      </c>
      <c r="AE23" s="40" t="s">
        <v>21</v>
      </c>
      <c r="AF23" s="35" t="s">
        <v>32</v>
      </c>
      <c r="AG23" s="70" t="s">
        <v>21</v>
      </c>
      <c r="AH23" s="100"/>
      <c r="AI23" s="71" t="s">
        <v>21</v>
      </c>
    </row>
    <row r="24" spans="1:35" ht="106.8">
      <c r="A24" s="97" t="s">
        <v>73</v>
      </c>
      <c r="B24" s="72" t="s">
        <v>144</v>
      </c>
      <c r="C24" s="72" t="s">
        <v>71</v>
      </c>
      <c r="D24" s="73">
        <v>10</v>
      </c>
      <c r="E24" s="72" t="s">
        <v>31</v>
      </c>
      <c r="F24" s="72" t="s">
        <v>31</v>
      </c>
      <c r="G24" s="75" t="s">
        <v>44</v>
      </c>
      <c r="H24" s="72">
        <v>348</v>
      </c>
      <c r="I24" s="72" t="s">
        <v>59</v>
      </c>
      <c r="J24" s="72" t="s">
        <v>112</v>
      </c>
      <c r="K24" s="74">
        <v>11</v>
      </c>
      <c r="L24" s="98">
        <f>12+4</f>
        <v>16</v>
      </c>
      <c r="M24" s="98">
        <f>12+4</f>
        <v>16</v>
      </c>
      <c r="N24" s="75">
        <v>12</v>
      </c>
      <c r="O24" s="75">
        <v>14</v>
      </c>
      <c r="P24" s="99">
        <f>17+4</f>
        <v>21</v>
      </c>
      <c r="Q24" s="77">
        <f t="shared" si="4"/>
        <v>15</v>
      </c>
      <c r="R24" s="78" t="str">
        <f t="shared" si="8"/>
        <v>+3</v>
      </c>
      <c r="S24" s="79">
        <v>8</v>
      </c>
      <c r="T24" s="80">
        <v>8</v>
      </c>
      <c r="U24" s="90">
        <v>9</v>
      </c>
      <c r="V24" s="82">
        <v>7</v>
      </c>
      <c r="W24" s="75">
        <f>10+AH24+R24</f>
        <v>18</v>
      </c>
      <c r="X24" s="76">
        <f t="shared" si="7"/>
        <v>13</v>
      </c>
      <c r="Y24" s="76">
        <f t="shared" si="6"/>
        <v>15</v>
      </c>
      <c r="Z24" s="83">
        <v>70</v>
      </c>
      <c r="AA24" s="84" t="s">
        <v>21</v>
      </c>
      <c r="AB24" s="84" t="s">
        <v>21</v>
      </c>
      <c r="AC24" s="85" t="s">
        <v>251</v>
      </c>
      <c r="AD24" s="72" t="s">
        <v>260</v>
      </c>
      <c r="AE24" s="193" t="s">
        <v>259</v>
      </c>
      <c r="AF24" s="72" t="s">
        <v>250</v>
      </c>
      <c r="AG24" s="72" t="s">
        <v>224</v>
      </c>
      <c r="AH24" s="85">
        <v>5</v>
      </c>
      <c r="AI24" s="87" t="s">
        <v>193</v>
      </c>
    </row>
    <row r="25" spans="1:35" ht="31.2">
      <c r="A25" s="197" t="s">
        <v>125</v>
      </c>
      <c r="B25" s="35" t="s">
        <v>97</v>
      </c>
      <c r="C25" s="40" t="s">
        <v>21</v>
      </c>
      <c r="D25" s="63">
        <v>9</v>
      </c>
      <c r="E25" s="35" t="s">
        <v>31</v>
      </c>
      <c r="F25" s="35" t="s">
        <v>157</v>
      </c>
      <c r="G25" s="35" t="s">
        <v>83</v>
      </c>
      <c r="H25" s="35" t="s">
        <v>90</v>
      </c>
      <c r="I25" s="35" t="s">
        <v>62</v>
      </c>
      <c r="J25" s="35" t="s">
        <v>40</v>
      </c>
      <c r="K25" s="64">
        <v>25</v>
      </c>
      <c r="L25" s="1">
        <v>10</v>
      </c>
      <c r="M25" s="1">
        <v>21</v>
      </c>
      <c r="N25" s="1">
        <v>8</v>
      </c>
      <c r="O25" s="1">
        <v>14</v>
      </c>
      <c r="P25" s="5">
        <v>11</v>
      </c>
      <c r="Q25" s="8">
        <f>AVERAGE(K25:P25)</f>
        <v>14.833333333333334</v>
      </c>
      <c r="R25" s="9" t="str">
        <f>IF(L25&gt;9.9,CONCATENATE("+",ROUNDDOWN((L25-10)/2,0)),ROUNDUP((L25-10)/2,0))</f>
        <v>+0</v>
      </c>
      <c r="S25" s="65">
        <v>11</v>
      </c>
      <c r="T25" s="1">
        <v>14</v>
      </c>
      <c r="U25" s="89">
        <v>10</v>
      </c>
      <c r="V25" s="66">
        <v>15</v>
      </c>
      <c r="W25" s="31">
        <v>19</v>
      </c>
      <c r="X25" s="5">
        <f>10+R25</f>
        <v>10</v>
      </c>
      <c r="Y25" s="32">
        <f>W25-R25</f>
        <v>19</v>
      </c>
      <c r="Z25" s="67">
        <v>117</v>
      </c>
      <c r="AA25" s="68">
        <v>19</v>
      </c>
      <c r="AB25" s="69" t="s">
        <v>21</v>
      </c>
      <c r="AC25" s="68" t="s">
        <v>233</v>
      </c>
      <c r="AD25" s="40" t="s">
        <v>21</v>
      </c>
      <c r="AE25" s="40" t="s">
        <v>21</v>
      </c>
      <c r="AF25" s="35" t="s">
        <v>32</v>
      </c>
      <c r="AG25" s="70" t="s">
        <v>21</v>
      </c>
      <c r="AH25" s="100"/>
      <c r="AI25" s="71" t="s">
        <v>21</v>
      </c>
    </row>
    <row r="26" spans="1:35" ht="62.4">
      <c r="A26" s="97" t="s">
        <v>142</v>
      </c>
      <c r="B26" s="72" t="s">
        <v>146</v>
      </c>
      <c r="C26" s="72" t="s">
        <v>40</v>
      </c>
      <c r="D26" s="73">
        <v>12</v>
      </c>
      <c r="E26" s="72" t="s">
        <v>41</v>
      </c>
      <c r="F26" s="72" t="s">
        <v>31</v>
      </c>
      <c r="G26" s="75" t="s">
        <v>57</v>
      </c>
      <c r="H26" s="72">
        <v>261</v>
      </c>
      <c r="I26" s="72" t="s">
        <v>59</v>
      </c>
      <c r="J26" s="72" t="s">
        <v>110</v>
      </c>
      <c r="K26" s="74">
        <v>11</v>
      </c>
      <c r="L26" s="75">
        <v>18</v>
      </c>
      <c r="M26" s="75">
        <v>12</v>
      </c>
      <c r="N26" s="75">
        <v>15</v>
      </c>
      <c r="O26" s="75">
        <v>11</v>
      </c>
      <c r="P26" s="76">
        <v>11</v>
      </c>
      <c r="Q26" s="77">
        <f>AVERAGE(K26:P26)</f>
        <v>13</v>
      </c>
      <c r="R26" s="78" t="str">
        <f>IF(L26&gt;9.9,CONCATENATE("+",ROUNDDOWN((L26-10)/2,0)),ROUNDUP((L26-10)/2,0))</f>
        <v>+4</v>
      </c>
      <c r="S26" s="79">
        <v>3</v>
      </c>
      <c r="T26" s="80">
        <v>6</v>
      </c>
      <c r="U26" s="90">
        <v>3</v>
      </c>
      <c r="V26" s="82">
        <v>6</v>
      </c>
      <c r="W26" s="75">
        <f>10+AH26+R26</f>
        <v>21</v>
      </c>
      <c r="X26" s="76">
        <f>10+R26</f>
        <v>14</v>
      </c>
      <c r="Y26" s="76">
        <f>W26-R26</f>
        <v>17</v>
      </c>
      <c r="Z26" s="83">
        <v>63</v>
      </c>
      <c r="AA26" s="84" t="s">
        <v>21</v>
      </c>
      <c r="AB26" s="84" t="s">
        <v>21</v>
      </c>
      <c r="AC26" s="85" t="s">
        <v>192</v>
      </c>
      <c r="AD26" s="91" t="s">
        <v>21</v>
      </c>
      <c r="AE26" s="91" t="s">
        <v>21</v>
      </c>
      <c r="AF26" s="72" t="s">
        <v>252</v>
      </c>
      <c r="AG26" s="72" t="s">
        <v>262</v>
      </c>
      <c r="AH26" s="85">
        <f>5+2</f>
        <v>7</v>
      </c>
      <c r="AI26" s="87" t="s">
        <v>261</v>
      </c>
    </row>
    <row r="27" spans="1:35" ht="46.8">
      <c r="A27" s="197" t="s">
        <v>130</v>
      </c>
      <c r="B27" s="35" t="s">
        <v>87</v>
      </c>
      <c r="C27" s="40" t="s">
        <v>21</v>
      </c>
      <c r="D27" s="63">
        <v>13</v>
      </c>
      <c r="E27" s="35" t="s">
        <v>41</v>
      </c>
      <c r="F27" s="35" t="s">
        <v>157</v>
      </c>
      <c r="G27" s="35" t="s">
        <v>83</v>
      </c>
      <c r="H27" s="35" t="s">
        <v>90</v>
      </c>
      <c r="I27" s="35" t="s">
        <v>100</v>
      </c>
      <c r="J27" s="35" t="s">
        <v>80</v>
      </c>
      <c r="K27" s="64">
        <v>19</v>
      </c>
      <c r="L27" s="1">
        <v>10</v>
      </c>
      <c r="M27" s="1">
        <v>17</v>
      </c>
      <c r="N27" s="1">
        <v>20</v>
      </c>
      <c r="O27" s="1">
        <v>20</v>
      </c>
      <c r="P27" s="5">
        <v>21</v>
      </c>
      <c r="Q27" s="8">
        <f>AVERAGE(K27:P27)</f>
        <v>17.833333333333332</v>
      </c>
      <c r="R27" s="9" t="str">
        <f>IF(L27&gt;9.9,CONCATENATE("+",ROUNDDOWN((L27-10)/2,0)),ROUNDUP((L27-10)/2,0))</f>
        <v>+0</v>
      </c>
      <c r="S27" s="65">
        <v>14</v>
      </c>
      <c r="T27" s="1">
        <v>11</v>
      </c>
      <c r="U27" s="89">
        <v>16</v>
      </c>
      <c r="V27" s="66">
        <v>22</v>
      </c>
      <c r="W27" s="31">
        <f>31+AH27</f>
        <v>35</v>
      </c>
      <c r="X27" s="5">
        <f>10+R27</f>
        <v>10</v>
      </c>
      <c r="Y27" s="5">
        <f>W27-R27</f>
        <v>35</v>
      </c>
      <c r="Z27" s="67">
        <v>180</v>
      </c>
      <c r="AA27" s="68">
        <v>24</v>
      </c>
      <c r="AB27" s="68">
        <v>24</v>
      </c>
      <c r="AC27" s="68" t="s">
        <v>234</v>
      </c>
      <c r="AD27" s="92" t="s">
        <v>267</v>
      </c>
      <c r="AE27" s="92" t="s">
        <v>264</v>
      </c>
      <c r="AF27" s="35" t="s">
        <v>32</v>
      </c>
      <c r="AG27" s="93" t="s">
        <v>263</v>
      </c>
      <c r="AH27" s="101">
        <v>4</v>
      </c>
      <c r="AI27" s="71" t="s">
        <v>21</v>
      </c>
    </row>
    <row r="28" spans="1:35" ht="109.2">
      <c r="A28" s="97" t="s">
        <v>79</v>
      </c>
      <c r="B28" s="72" t="s">
        <v>144</v>
      </c>
      <c r="C28" s="72" t="s">
        <v>80</v>
      </c>
      <c r="D28" s="73">
        <v>13</v>
      </c>
      <c r="E28" s="72" t="s">
        <v>31</v>
      </c>
      <c r="F28" s="72" t="s">
        <v>31</v>
      </c>
      <c r="G28" s="72" t="s">
        <v>83</v>
      </c>
      <c r="H28" s="72">
        <v>294</v>
      </c>
      <c r="I28" s="72" t="s">
        <v>59</v>
      </c>
      <c r="J28" s="72" t="s">
        <v>123</v>
      </c>
      <c r="K28" s="148">
        <f>18+4</f>
        <v>22</v>
      </c>
      <c r="L28" s="98">
        <f>12+4</f>
        <v>16</v>
      </c>
      <c r="M28" s="98">
        <f>13+4</f>
        <v>17</v>
      </c>
      <c r="N28" s="98">
        <f>19+4</f>
        <v>23</v>
      </c>
      <c r="O28" s="75">
        <v>10</v>
      </c>
      <c r="P28" s="99">
        <f>16+4</f>
        <v>20</v>
      </c>
      <c r="Q28" s="77">
        <f>AVERAGE(K28:P28)</f>
        <v>18</v>
      </c>
      <c r="R28" s="78" t="str">
        <f>IF(L28&gt;9.9,CONCATENATE("+",ROUNDDOWN((L28-10)/2,0)),ROUNDUP((L28-10)/2,0))</f>
        <v>+3</v>
      </c>
      <c r="S28" s="148">
        <f>8+2</f>
        <v>10</v>
      </c>
      <c r="T28" s="98">
        <f>4+2</f>
        <v>6</v>
      </c>
      <c r="U28" s="90">
        <v>8</v>
      </c>
      <c r="V28" s="82">
        <v>13</v>
      </c>
      <c r="W28" s="75">
        <f>10+AH28+R28</f>
        <v>25</v>
      </c>
      <c r="X28" s="76">
        <f>10+R28</f>
        <v>13</v>
      </c>
      <c r="Y28" s="76">
        <f>W28-R28</f>
        <v>22</v>
      </c>
      <c r="Z28" s="83">
        <v>117</v>
      </c>
      <c r="AA28" s="84" t="s">
        <v>21</v>
      </c>
      <c r="AB28" s="84" t="s">
        <v>21</v>
      </c>
      <c r="AC28" s="85" t="s">
        <v>266</v>
      </c>
      <c r="AD28" s="72" t="s">
        <v>271</v>
      </c>
      <c r="AE28" s="72" t="s">
        <v>272</v>
      </c>
      <c r="AF28" s="72" t="s">
        <v>265</v>
      </c>
      <c r="AG28" s="72" t="s">
        <v>223</v>
      </c>
      <c r="AH28" s="85">
        <v>12</v>
      </c>
      <c r="AI28" s="87" t="s">
        <v>273</v>
      </c>
    </row>
    <row r="29" spans="1:35" ht="16.8" thickBot="1"/>
    <row r="30" spans="1:35" ht="19.2" thickTop="1" thickBot="1">
      <c r="A30" s="196" t="s">
        <v>184</v>
      </c>
      <c r="C30" s="58" t="s">
        <v>175</v>
      </c>
      <c r="AE30" s="195" t="s">
        <v>258</v>
      </c>
    </row>
    <row r="31" spans="1:35" ht="16.8">
      <c r="A31" s="59" t="s">
        <v>185</v>
      </c>
      <c r="C31" s="53" t="s">
        <v>161</v>
      </c>
      <c r="AE31" s="194" t="s">
        <v>253</v>
      </c>
    </row>
    <row r="32" spans="1:35" ht="16.8">
      <c r="C32" s="53" t="s">
        <v>162</v>
      </c>
      <c r="AE32" s="194" t="s">
        <v>254</v>
      </c>
    </row>
    <row r="33" spans="3:31" ht="16.8">
      <c r="C33" s="53" t="s">
        <v>163</v>
      </c>
      <c r="AE33" s="194" t="s">
        <v>255</v>
      </c>
    </row>
    <row r="34" spans="3:31" ht="16.8">
      <c r="C34" s="54" t="s">
        <v>164</v>
      </c>
      <c r="AE34" s="194" t="s">
        <v>256</v>
      </c>
    </row>
    <row r="35" spans="3:31" ht="16.8">
      <c r="C35" s="55" t="s">
        <v>165</v>
      </c>
      <c r="AE35" s="194" t="s">
        <v>257</v>
      </c>
    </row>
    <row r="36" spans="3:31" ht="16.8">
      <c r="C36" s="55" t="s">
        <v>166</v>
      </c>
    </row>
    <row r="37" spans="3:31" ht="16.8">
      <c r="C37" s="53" t="s">
        <v>182</v>
      </c>
    </row>
    <row r="38" spans="3:31" ht="16.8">
      <c r="C38" s="56" t="s">
        <v>167</v>
      </c>
    </row>
    <row r="39" spans="3:31" ht="17.399999999999999" thickBot="1">
      <c r="C39" s="57" t="s">
        <v>168</v>
      </c>
    </row>
    <row r="40" spans="3:31" ht="16.8" thickTop="1"/>
  </sheetData>
  <conditionalFormatting sqref="AD1:AE1">
    <cfRule type="containsBlanks" dxfId="0" priority="1">
      <formula>LEN(TRIM(AD1))=0</formula>
    </cfRule>
  </conditionalFormatting>
  <pageMargins left="0.15" right="0.75" top="0.32" bottom="0.33" header="0.25" footer="0.25"/>
  <pageSetup orientation="landscape" horizontalDpi="4294967293"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Organization</vt:lpstr>
      <vt:lpstr>Membership</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2013-07-06T14:41:07Z</cp:lastPrinted>
  <dcterms:created xsi:type="dcterms:W3CDTF">2000-10-24T15:39:59Z</dcterms:created>
  <dcterms:modified xsi:type="dcterms:W3CDTF">2015-12-13T18:46:29Z</dcterms:modified>
</cp:coreProperties>
</file>