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Spells Granted" sheetId="23" r:id="rId3"/>
    <sheet name="Daily Spells" sheetId="22" r:id="rId4"/>
    <sheet name="Feats" sheetId="20" r:id="rId5"/>
    <sheet name="Martial" sheetId="6" r:id="rId6"/>
    <sheet name="Equipment" sheetId="19" r:id="rId7"/>
    <sheet name="Animal" sheetId="25" r:id="rId8"/>
    <sheet name="Rolls" sheetId="21" r:id="rId9"/>
  </sheets>
  <externalReferences>
    <externalReference r:id="rId10"/>
  </externalReferences>
  <definedNames>
    <definedName name="NoShade">'[1]Spell Sheet'!$FH$1</definedName>
    <definedName name="OLE_LINK1" localSheetId="3">'Daily Spells'!#REF!</definedName>
    <definedName name="OLE_LINK1" localSheetId="4">Feats!#REF!</definedName>
    <definedName name="_xlnm.Print_Area" localSheetId="7">Animal!$A$1:$H$13</definedName>
    <definedName name="_xlnm.Print_Area" localSheetId="3">'Daily 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File'!$A$1:$H$19</definedName>
    <definedName name="_xlnm.Print_Area" localSheetId="1">Skills!$A$1:$K$36</definedName>
    <definedName name="_xlnm.Print_Area" localSheetId="2">'Spells Granted'!$A$1:$I$38</definedName>
  </definedNames>
  <calcPr calcId="145621"/>
</workbook>
</file>

<file path=xl/calcChain.xml><?xml version="1.0" encoding="utf-8"?>
<calcChain xmlns="http://schemas.openxmlformats.org/spreadsheetml/2006/main">
  <c r="H4" i="6" l="1"/>
  <c r="C10" i="22" l="1"/>
  <c r="C11" i="22"/>
  <c r="I6" i="22"/>
  <c r="F48" i="15" l="1"/>
  <c r="F35" i="15"/>
  <c r="F22" i="15"/>
  <c r="H9" i="6" l="1"/>
  <c r="E10" i="4" l="1"/>
  <c r="C5" i="22" l="1"/>
  <c r="C6" i="22"/>
  <c r="C7" i="22"/>
  <c r="C8" i="22"/>
  <c r="C9" i="22"/>
  <c r="E51" i="15" l="1"/>
  <c r="C15" i="22" l="1"/>
  <c r="C16" i="22"/>
  <c r="C17" i="22"/>
  <c r="C18" i="22"/>
  <c r="G2" i="25" l="1"/>
  <c r="C4" i="25"/>
  <c r="C5" i="25"/>
  <c r="C6" i="25"/>
  <c r="C7" i="25"/>
  <c r="C8" i="25"/>
  <c r="C9" i="25"/>
  <c r="E13" i="4" l="1"/>
  <c r="E12" i="4"/>
  <c r="G13" i="6" l="1"/>
  <c r="C16" i="19" l="1"/>
  <c r="C15" i="19"/>
  <c r="E55" i="15" l="1"/>
  <c r="H34" i="15"/>
  <c r="H33" i="15"/>
  <c r="H32" i="15"/>
  <c r="H31" i="15"/>
  <c r="H30" i="15"/>
  <c r="H29" i="15"/>
  <c r="H28" i="15"/>
  <c r="H27" i="15"/>
  <c r="H26" i="15"/>
  <c r="H25" i="15"/>
  <c r="H24" i="15"/>
  <c r="H23" i="15"/>
  <c r="H22" i="15"/>
  <c r="H21" i="15"/>
  <c r="H20" i="15"/>
  <c r="H19" i="15"/>
  <c r="H18" i="15"/>
  <c r="H17" i="15"/>
  <c r="H16" i="15"/>
  <c r="H15" i="15"/>
  <c r="H14" i="15"/>
  <c r="H12" i="15"/>
  <c r="H11" i="15"/>
  <c r="I4" i="6" l="1"/>
  <c r="J4" i="6" l="1"/>
  <c r="E11" i="4"/>
  <c r="I3" i="6" l="1"/>
  <c r="I5" i="6"/>
  <c r="H3" i="6"/>
  <c r="H5" i="6"/>
  <c r="H6" i="22"/>
  <c r="B51" i="15"/>
  <c r="H49" i="15"/>
  <c r="H48" i="15"/>
  <c r="H47" i="15"/>
  <c r="H46" i="15"/>
  <c r="H45" i="15"/>
  <c r="H44" i="15"/>
  <c r="H43" i="15"/>
  <c r="H42" i="15"/>
  <c r="H41" i="15"/>
  <c r="H40" i="15"/>
  <c r="H39" i="15"/>
  <c r="H38" i="15"/>
  <c r="H37" i="15"/>
  <c r="H36" i="15"/>
  <c r="H35" i="15"/>
  <c r="H13" i="15"/>
  <c r="H10" i="15"/>
  <c r="H9" i="15"/>
  <c r="H8" i="15"/>
  <c r="H7" i="15"/>
  <c r="J5" i="6" l="1"/>
  <c r="J3" i="6"/>
  <c r="G16" i="19"/>
  <c r="C11" i="19"/>
  <c r="G10" i="19"/>
  <c r="C10" i="19"/>
  <c r="G6" i="22" l="1"/>
  <c r="C10" i="4" l="1"/>
  <c r="C2" i="21" l="1"/>
  <c r="D2" i="21"/>
  <c r="E2" i="21"/>
  <c r="F2" i="21"/>
  <c r="G2" i="21"/>
  <c r="H2" i="21"/>
  <c r="C3" i="21"/>
  <c r="D3" i="21"/>
  <c r="E3" i="21"/>
  <c r="F3" i="21"/>
  <c r="G3" i="21"/>
  <c r="H3" i="21"/>
  <c r="C4" i="21"/>
  <c r="D4" i="21"/>
  <c r="E4" i="21"/>
  <c r="F4" i="21"/>
  <c r="G4" i="21"/>
  <c r="H4" i="21"/>
  <c r="C5" i="21"/>
  <c r="D5" i="21"/>
  <c r="E5" i="21"/>
  <c r="F5" i="21"/>
  <c r="G5" i="21"/>
  <c r="H5" i="21"/>
  <c r="C6" i="21"/>
  <c r="D6" i="21"/>
  <c r="E6" i="21"/>
  <c r="F6" i="21"/>
  <c r="G6" i="21"/>
  <c r="H6" i="21"/>
  <c r="C7" i="21"/>
  <c r="D7" i="21"/>
  <c r="E7" i="21"/>
  <c r="F7" i="21"/>
  <c r="G7" i="21"/>
  <c r="H7" i="21"/>
  <c r="C8" i="21"/>
  <c r="D8" i="21"/>
  <c r="E8" i="21"/>
  <c r="F8" i="21"/>
  <c r="G8" i="21"/>
  <c r="H8" i="21"/>
  <c r="C9" i="21"/>
  <c r="D9" i="21"/>
  <c r="E9" i="21"/>
  <c r="F9" i="21"/>
  <c r="G9" i="21"/>
  <c r="H9" i="21"/>
  <c r="G17" i="6" l="1"/>
  <c r="H3" i="15" l="1"/>
  <c r="I9" i="6" l="1"/>
  <c r="I10" i="6"/>
  <c r="G18" i="19" l="1"/>
  <c r="M26" i="6" l="1"/>
  <c r="G19" i="19" s="1"/>
  <c r="H4" i="15"/>
  <c r="H5" i="15"/>
  <c r="H6" i="15"/>
  <c r="I6" i="6" l="1"/>
  <c r="E9" i="4" l="1"/>
  <c r="C8" i="4" l="1"/>
  <c r="D10" i="15" l="1"/>
  <c r="H6" i="6"/>
  <c r="J6" i="6" s="1"/>
  <c r="E10" i="15" l="1"/>
  <c r="G10" i="15"/>
  <c r="I10" i="15" s="1"/>
  <c r="D11" i="15" l="1"/>
  <c r="D4" i="15"/>
  <c r="C9" i="4"/>
  <c r="C11" i="4"/>
  <c r="C12" i="4"/>
  <c r="C13" i="4"/>
  <c r="D6" i="15" l="1"/>
  <c r="C3" i="22"/>
  <c r="C4" i="22"/>
  <c r="D3" i="15"/>
  <c r="E3" i="15" s="1"/>
  <c r="H10" i="6"/>
  <c r="J10" i="6" s="1"/>
  <c r="J9" i="6"/>
  <c r="E11" i="15"/>
  <c r="G11" i="15"/>
  <c r="I11" i="15" s="1"/>
  <c r="D14" i="15"/>
  <c r="D9" i="15"/>
  <c r="D16" i="15"/>
  <c r="E4" i="15"/>
  <c r="G4" i="15"/>
  <c r="I4" i="15" s="1"/>
  <c r="D5" i="15"/>
  <c r="D8" i="15"/>
  <c r="E6" i="15"/>
  <c r="G6" i="15"/>
  <c r="I6" i="15" s="1"/>
  <c r="D15" i="15"/>
  <c r="D7" i="15"/>
  <c r="D12" i="15"/>
  <c r="D13" i="15"/>
  <c r="B7" i="4"/>
  <c r="D30" i="15"/>
  <c r="D31" i="15"/>
  <c r="D26" i="15"/>
  <c r="D28" i="15"/>
  <c r="D33" i="15"/>
  <c r="D27" i="15"/>
  <c r="D32" i="15"/>
  <c r="H50" i="15"/>
  <c r="G3" i="15" l="1"/>
  <c r="I3" i="15" s="1"/>
  <c r="E9" i="15"/>
  <c r="G9" i="15"/>
  <c r="I9" i="15" s="1"/>
  <c r="G16" i="15"/>
  <c r="I16" i="15" s="1"/>
  <c r="E16" i="15"/>
  <c r="E14" i="15"/>
  <c r="G14" i="15"/>
  <c r="I14" i="15" s="1"/>
  <c r="E5" i="15"/>
  <c r="G5" i="15"/>
  <c r="I5" i="15" s="1"/>
  <c r="E8" i="15"/>
  <c r="G8" i="15"/>
  <c r="I8" i="15" s="1"/>
  <c r="E13" i="15"/>
  <c r="G13" i="15"/>
  <c r="I13" i="15" s="1"/>
  <c r="E7" i="15"/>
  <c r="G7" i="15"/>
  <c r="I7" i="15" s="1"/>
  <c r="G12" i="15"/>
  <c r="I12" i="15" s="1"/>
  <c r="E12" i="15"/>
  <c r="E15" i="15"/>
  <c r="G15" i="15"/>
  <c r="I15" i="15" s="1"/>
  <c r="E31" i="15"/>
  <c r="G31" i="15"/>
  <c r="I31" i="15" s="1"/>
  <c r="E30" i="15"/>
  <c r="G30" i="15"/>
  <c r="I30" i="15" s="1"/>
  <c r="E27" i="15"/>
  <c r="G27" i="15"/>
  <c r="I27" i="15" s="1"/>
  <c r="E28" i="15"/>
  <c r="G28" i="15"/>
  <c r="I28" i="15" s="1"/>
  <c r="E32" i="15"/>
  <c r="G32" i="15"/>
  <c r="I32" i="15" s="1"/>
  <c r="E33" i="15"/>
  <c r="G33" i="15"/>
  <c r="I33" i="15" s="1"/>
  <c r="E26" i="15"/>
  <c r="G26" i="15"/>
  <c r="I26" i="15" s="1"/>
  <c r="D29" i="15" l="1"/>
  <c r="E29" i="15" l="1"/>
  <c r="G29" i="15"/>
  <c r="I29" i="15" s="1"/>
  <c r="D38" i="15" l="1"/>
  <c r="E38" i="15" l="1"/>
  <c r="G38" i="15"/>
  <c r="I38" i="15" s="1"/>
  <c r="D44" i="15"/>
  <c r="D20" i="15"/>
  <c r="D25" i="15"/>
  <c r="D46" i="15"/>
  <c r="D43" i="15"/>
  <c r="D48" i="15"/>
  <c r="D45" i="15"/>
  <c r="D47" i="15"/>
  <c r="D40" i="15"/>
  <c r="D49" i="15"/>
  <c r="D36" i="15"/>
  <c r="D42" i="15"/>
  <c r="D50" i="15"/>
  <c r="D41" i="15"/>
  <c r="D39" i="15"/>
  <c r="D37" i="15"/>
  <c r="D35" i="15"/>
  <c r="D34" i="15"/>
  <c r="D24" i="15"/>
  <c r="D23" i="15"/>
  <c r="D22" i="15"/>
  <c r="D21" i="15"/>
  <c r="D19" i="15"/>
  <c r="D18" i="15"/>
  <c r="D17" i="15"/>
  <c r="E17" i="15" l="1"/>
  <c r="G17" i="15"/>
  <c r="I17" i="15" s="1"/>
  <c r="E19" i="15"/>
  <c r="G19" i="15"/>
  <c r="I19" i="15" s="1"/>
  <c r="E22" i="15"/>
  <c r="G22" i="15"/>
  <c r="I22" i="15" s="1"/>
  <c r="E24" i="15"/>
  <c r="G24" i="15"/>
  <c r="I24" i="15" s="1"/>
  <c r="E35" i="15"/>
  <c r="G35" i="15"/>
  <c r="I35" i="15" s="1"/>
  <c r="E39" i="15"/>
  <c r="G39" i="15"/>
  <c r="I39" i="15" s="1"/>
  <c r="E50" i="15"/>
  <c r="G50" i="15"/>
  <c r="I50" i="15" s="1"/>
  <c r="E36" i="15"/>
  <c r="G36" i="15"/>
  <c r="I36" i="15" s="1"/>
  <c r="E40" i="15"/>
  <c r="G40" i="15"/>
  <c r="I40" i="15" s="1"/>
  <c r="E45" i="15"/>
  <c r="G45" i="15"/>
  <c r="I45" i="15" s="1"/>
  <c r="E46" i="15"/>
  <c r="G46" i="15"/>
  <c r="I46" i="15" s="1"/>
  <c r="E20" i="15"/>
  <c r="G20" i="15"/>
  <c r="I20" i="15" s="1"/>
  <c r="E18" i="15"/>
  <c r="G18" i="15"/>
  <c r="I18" i="15" s="1"/>
  <c r="E21" i="15"/>
  <c r="G21" i="15"/>
  <c r="I21" i="15" s="1"/>
  <c r="E23" i="15"/>
  <c r="G23" i="15"/>
  <c r="I23" i="15" s="1"/>
  <c r="E34" i="15"/>
  <c r="G34" i="15"/>
  <c r="I34" i="15" s="1"/>
  <c r="E37" i="15"/>
  <c r="G37" i="15"/>
  <c r="I37" i="15" s="1"/>
  <c r="E41" i="15"/>
  <c r="G41" i="15"/>
  <c r="I41" i="15" s="1"/>
  <c r="E42" i="15"/>
  <c r="G42" i="15"/>
  <c r="I42" i="15" s="1"/>
  <c r="E49" i="15"/>
  <c r="G49" i="15"/>
  <c r="I49" i="15" s="1"/>
  <c r="E47" i="15"/>
  <c r="G47" i="15"/>
  <c r="I47" i="15" s="1"/>
  <c r="E48" i="15"/>
  <c r="G48" i="15"/>
  <c r="I48" i="15" s="1"/>
  <c r="E43" i="15"/>
  <c r="G43" i="15"/>
  <c r="I43" i="15" s="1"/>
  <c r="E25" i="15"/>
  <c r="G25" i="15"/>
  <c r="I25" i="15" s="1"/>
  <c r="E44" i="15"/>
  <c r="G44" i="15"/>
  <c r="I44"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Includes +1 for Small size</t>
        </r>
      </text>
    </comment>
    <comment ref="E8" authorId="0">
      <text>
        <r>
          <rPr>
            <sz val="12"/>
            <color indexed="81"/>
            <rFont val="Times New Roman"/>
            <family val="1"/>
          </rPr>
          <t>See PHB 162</t>
        </r>
      </text>
    </comment>
    <comment ref="E10" authorId="0">
      <text>
        <r>
          <rPr>
            <sz val="12"/>
            <color indexed="81"/>
            <rFont val="Times New Roman"/>
            <family val="1"/>
          </rPr>
          <t>[(6 * 8 Druid/Woodling) * 75%] + (6 * 1 Con)</t>
        </r>
      </text>
    </comment>
    <comment ref="E11" authorId="0">
      <text>
        <r>
          <rPr>
            <sz val="12"/>
            <color indexed="81"/>
            <rFont val="Times New Roman"/>
            <family val="1"/>
          </rPr>
          <t>10 + 1 Small + Dex 2</t>
        </r>
      </text>
    </comment>
    <comment ref="E12" authorId="0">
      <text>
        <r>
          <rPr>
            <sz val="12"/>
            <color indexed="81"/>
            <rFont val="Times New Roman"/>
            <family val="1"/>
          </rPr>
          <t>10 + 7 + 1 Small</t>
        </r>
      </text>
    </comment>
    <comment ref="E13" authorId="0">
      <text>
        <r>
          <rPr>
            <sz val="12"/>
            <color indexed="81"/>
            <rFont val="Times New Roman"/>
            <family val="1"/>
          </rPr>
          <t>10 + 1 Small + 7 natural armor + 2 Dex</t>
        </r>
      </text>
    </comment>
  </commentList>
</comments>
</file>

<file path=xl/comments2.xml><?xml version="1.0" encoding="utf-8"?>
<comments xmlns="http://schemas.openxmlformats.org/spreadsheetml/2006/main">
  <authors>
    <author>Alexis Álvarez</author>
  </authors>
  <commentList>
    <comment ref="F8" authorId="0">
      <text>
        <r>
          <rPr>
            <sz val="12"/>
            <color indexed="81"/>
            <rFont val="Times New Roman"/>
            <family val="1"/>
          </rPr>
          <t>Heavy Steel Shield -2</t>
        </r>
      </text>
    </comment>
    <comment ref="F10" authorId="0">
      <text>
        <r>
          <rPr>
            <sz val="12"/>
            <color indexed="81"/>
            <rFont val="Times New Roman"/>
            <family val="1"/>
          </rPr>
          <t>Heavy Steel Shield -2</t>
        </r>
      </text>
    </comment>
    <comment ref="F17" authorId="0">
      <text>
        <r>
          <rPr>
            <sz val="12"/>
            <color indexed="81"/>
            <rFont val="Times New Roman"/>
            <family val="1"/>
          </rPr>
          <t>Heavy Steel Shield -2</t>
        </r>
      </text>
    </comment>
    <comment ref="F22" authorId="0">
      <text>
        <r>
          <rPr>
            <sz val="12"/>
            <color indexed="81"/>
            <rFont val="Times New Roman"/>
            <family val="1"/>
          </rPr>
          <t>Small +4
Whisper Gnome +4
Woodling +4
Heavy Steel Shield -2</t>
        </r>
      </text>
    </comment>
    <comment ref="F24" authorId="0">
      <text>
        <r>
          <rPr>
            <sz val="12"/>
            <color indexed="81"/>
            <rFont val="Times New Roman"/>
            <family val="1"/>
          </rPr>
          <t>Heavy Steel Shield -2</t>
        </r>
      </text>
    </comment>
    <comment ref="F28" authorId="0">
      <text>
        <r>
          <rPr>
            <sz val="12"/>
            <color indexed="81"/>
            <rFont val="Times New Roman"/>
            <family val="1"/>
          </rPr>
          <t>Campaign +4</t>
        </r>
      </text>
    </comment>
    <comment ref="F30" authorId="0">
      <text>
        <r>
          <rPr>
            <sz val="12"/>
            <color indexed="81"/>
            <rFont val="Times New Roman"/>
            <family val="1"/>
          </rPr>
          <t>Campaign +4</t>
        </r>
      </text>
    </comment>
    <comment ref="F31" authorId="0">
      <text>
        <r>
          <rPr>
            <sz val="12"/>
            <color indexed="81"/>
            <rFont val="Times New Roman"/>
            <family val="1"/>
          </rPr>
          <t>Nature Sense +2</t>
        </r>
      </text>
    </comment>
    <comment ref="F34" authorId="0">
      <text>
        <r>
          <rPr>
            <sz val="12"/>
            <color indexed="81"/>
            <rFont val="Times New Roman"/>
            <family val="1"/>
          </rPr>
          <t>Whisper Gnome +2</t>
        </r>
      </text>
    </comment>
    <comment ref="F35" authorId="0">
      <text>
        <r>
          <rPr>
            <sz val="12"/>
            <color indexed="81"/>
            <rFont val="Times New Roman"/>
            <family val="1"/>
          </rPr>
          <t>Small +4
Whisper Gnome +4
Woodling +4
Heavy Steel Shield -2</t>
        </r>
      </text>
    </comment>
    <comment ref="F42" authorId="0">
      <text>
        <r>
          <rPr>
            <sz val="12"/>
            <color indexed="81"/>
            <rFont val="Times New Roman"/>
            <family val="1"/>
          </rPr>
          <t>Heavy Steel Shield -2</t>
        </r>
      </text>
    </comment>
    <comment ref="F45" authorId="0">
      <text>
        <r>
          <rPr>
            <sz val="12"/>
            <color indexed="81"/>
            <rFont val="Times New Roman"/>
            <family val="1"/>
          </rPr>
          <t>Whisper Gnome +2</t>
        </r>
      </text>
    </comment>
    <comment ref="F46" authorId="0">
      <text>
        <r>
          <rPr>
            <sz val="12"/>
            <color indexed="81"/>
            <rFont val="Times New Roman"/>
            <family val="1"/>
          </rPr>
          <t>Nature Sense +2</t>
        </r>
      </text>
    </comment>
    <comment ref="F48" authorId="0">
      <text>
        <r>
          <rPr>
            <sz val="12"/>
            <color indexed="81"/>
            <rFont val="Times New Roman"/>
            <family val="1"/>
          </rPr>
          <t>Woodling +2
Heavy Steel Shield -2</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2" authorId="0">
      <text>
        <r>
          <rPr>
            <sz val="12"/>
            <color indexed="81"/>
            <rFont val="Times New Roman"/>
            <family val="1"/>
          </rPr>
          <t>Charcoal</t>
        </r>
      </text>
    </comment>
    <comment ref="D108" authorId="0">
      <text>
        <r>
          <rPr>
            <sz val="12"/>
            <color indexed="81"/>
            <rFont val="Times New Roman"/>
            <family val="1"/>
          </rPr>
          <t>pinch of dust &amp; few drops of water</t>
        </r>
      </text>
    </comment>
    <comment ref="D112" authorId="0">
      <text>
        <r>
          <rPr>
            <sz val="12"/>
            <color indexed="81"/>
            <rFont val="Times New Roman"/>
            <family val="1"/>
          </rPr>
          <t>dinosaur jawbone</t>
        </r>
      </text>
    </comment>
    <comment ref="D113" authorId="0">
      <text>
        <r>
          <rPr>
            <sz val="12"/>
            <rFont val="Times New Roman"/>
            <family val="1"/>
          </rPr>
          <t>Soft clay</t>
        </r>
      </text>
    </comment>
    <comment ref="D117" authorId="0">
      <text/>
    </comment>
    <comment ref="D118" authorId="0">
      <text/>
    </comment>
    <comment ref="D124" authorId="0">
      <text/>
    </comment>
    <comment ref="D129" authorId="0">
      <text>
        <r>
          <rPr>
            <sz val="12"/>
            <color indexed="81"/>
            <rFont val="Times New Roman"/>
            <family val="1"/>
          </rPr>
          <t>leather thong bound around caster's arm</t>
        </r>
      </text>
    </comment>
    <comment ref="D131" authorId="0">
      <text>
        <r>
          <rPr>
            <sz val="12"/>
            <color indexed="81"/>
            <rFont val="Times New Roman"/>
            <family val="1"/>
          </rPr>
          <t>pinch of dust &amp; a few drops of water</t>
        </r>
      </text>
    </comment>
    <comment ref="D137" authorId="0">
      <text>
        <r>
          <rPr>
            <sz val="12"/>
            <color indexed="81"/>
            <rFont val="Times New Roman"/>
            <family val="1"/>
          </rPr>
          <t>1000 GPs' worth of unguents</t>
        </r>
      </text>
    </comment>
    <comment ref="D139" authorId="0">
      <text>
        <r>
          <rPr>
            <sz val="12"/>
            <color indexed="81"/>
            <rFont val="Times New Roman"/>
            <family val="1"/>
          </rPr>
          <t>Natural pool of water</t>
        </r>
      </text>
    </comment>
    <comment ref="D145" authorId="0">
      <text>
        <r>
          <rPr>
            <sz val="12"/>
            <color indexed="81"/>
            <rFont val="Times New Roman"/>
            <family val="1"/>
          </rPr>
          <t>Flawless, 250-GP gemstone</t>
        </r>
      </text>
    </comment>
    <comment ref="D161" authorId="0">
      <text>
        <r>
          <rPr>
            <sz val="12"/>
            <color indexed="81"/>
            <rFont val="Times New Roman"/>
            <family val="1"/>
          </rPr>
          <t>granite &amp; 250 GPs' worth of diamond dust</t>
        </r>
      </text>
    </comment>
    <comment ref="D167"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4"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8"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9" authorId="0">
      <text>
        <r>
          <rPr>
            <sz val="12"/>
            <color indexed="81"/>
            <rFont val="Times New Roman"/>
            <family val="1"/>
          </rPr>
          <t>A druid gains a +2 bonus on Knowledge (nature) and Survival checks.
PHB 35</t>
        </r>
      </text>
    </comment>
    <comment ref="A10"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A11" authorId="0">
      <text>
        <r>
          <rPr>
            <sz val="12"/>
            <color indexed="81"/>
            <rFont val="Times New Roman"/>
            <family val="1"/>
          </rPr>
          <t>Starting at 4th level, a druid gains a +4 bonus on saving throws against the spell-like abilities of fey (such as dryads, pixies, and sprites).
PHB 37</t>
        </r>
      </text>
    </comment>
    <comment ref="A12" authorId="0">
      <text>
        <r>
          <rPr>
            <sz val="12"/>
            <color indexed="81"/>
            <rFont val="Times New Roman"/>
            <family val="1"/>
          </rPr>
          <t>Starting at 3rd level, a druid leaves no trail in natural surroundings and cannot be tracked.  She may choose to leave a trail if so desired.
PHB 36</t>
        </r>
      </text>
    </comment>
    <comment ref="A13" authorId="0">
      <text>
        <r>
          <rPr>
            <sz val="12"/>
            <color indexed="81"/>
            <rFont val="Times New Roman"/>
            <family val="1"/>
          </rPr>
          <t>Starting at 4th level, a druid gains a +4 bonus on saving throws against the spell-like abilities of fey (such as dryads, pixies, and sprites).
PHB 37</t>
        </r>
      </text>
    </comment>
    <comment ref="A14"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35</t>
        </r>
      </text>
    </comment>
  </commentList>
</comments>
</file>

<file path=xl/comments5.xml><?xml version="1.0" encoding="utf-8"?>
<comments xmlns="http://schemas.openxmlformats.org/spreadsheetml/2006/main">
  <authors>
    <author>Alexis Álvarez</author>
  </authors>
  <commentList>
    <comment ref="H9" authorId="0">
      <text>
        <r>
          <rPr>
            <sz val="12"/>
            <color indexed="81"/>
            <rFont val="Times New Roman"/>
            <family val="1"/>
          </rPr>
          <t>Weapon Focus +1 included</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<sst xmlns="http://schemas.openxmlformats.org/spreadsheetml/2006/main" count="1659" uniqueCount="633">
  <si>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</si>
  <si>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</si>
  <si>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</si>
  <si>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</si>
  <si>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</si>
  <si>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</si>
  <si>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</si>
  <si>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</si>
  <si>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</si>
  <si>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</si>
  <si>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</si>
  <si>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</si>
  <si>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</si>
  <si>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</si>
  <si>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</si>
  <si>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</si>
  <si>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</si>
  <si>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</si>
  <si>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</si>
  <si>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</si>
  <si>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</si>
  <si>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</si>
  <si>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</si>
  <si>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</si>
  <si>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</si>
  <si>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</si>
  <si>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</si>
  <si>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</si>
  <si>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</si>
  <si>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</si>
  <si>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</si>
  <si>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</si>
  <si>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</si>
  <si>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</si>
  <si>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</si>
  <si>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</si>
  <si>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</si>
  <si>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</si>
  <si>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</si>
  <si>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</si>
  <si>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</si>
  <si>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</si>
  <si>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</si>
  <si>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</si>
  <si>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</si>
  <si>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</si>
  <si>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</si>
  <si>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</si>
  <si>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</si>
  <si>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</si>
  <si>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</si>
  <si>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</si>
  <si>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</si>
  <si>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</si>
  <si>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</si>
  <si>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</si>
  <si>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</si>
  <si>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</si>
  <si>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</si>
  <si>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</si>
  <si>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</si>
  <si>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</si>
  <si>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</si>
  <si>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</si>
  <si>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</si>
  <si>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</si>
  <si>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</si>
  <si>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</si>
  <si>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</si>
  <si>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</si>
  <si>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</si>
  <si>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</si>
  <si>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</si>
  <si>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</si>
  <si>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</si>
  <si>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</si>
  <si>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</si>
  <si>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</si>
  <si>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</si>
  <si>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</si>
  <si>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</si>
  <si>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</si>
  <si>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</si>
  <si>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</si>
  <si>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</si>
  <si>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</si>
  <si>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</si>
  <si>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</si>
  <si>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</si>
  <si>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</si>
  <si>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</si>
  <si>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</si>
  <si>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</si>
  <si>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</si>
  <si>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</si>
  <si>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</si>
  <si>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</si>
  <si>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</si>
  <si>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</si>
  <si>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Level</t>
  </si>
  <si>
    <t>Knowledge:  Religion</t>
  </si>
  <si>
    <t>Knowledge:  Dungeoneering</t>
  </si>
  <si>
    <t>Skill/Save</t>
  </si>
  <si>
    <t>Racial Abilities</t>
  </si>
  <si>
    <t>+1 vs. kobolds &amp; goblinoids</t>
  </si>
  <si>
    <t>Knowledge:  Archit./Engin.</t>
  </si>
  <si>
    <t>Knowledge:  History</t>
  </si>
  <si>
    <t>Flint &amp; Steel</t>
  </si>
  <si>
    <t>Initiative:</t>
  </si>
  <si>
    <t>1d4</t>
  </si>
  <si>
    <t>Bludgeon</t>
  </si>
  <si>
    <t>1d3</t>
  </si>
  <si>
    <t>Gold Pieces</t>
  </si>
  <si>
    <t>Actual Speed:</t>
  </si>
  <si>
    <t>CLev</t>
  </si>
  <si>
    <t>Knowledge:  Nature</t>
  </si>
  <si>
    <t>Knowledge:  Nobility &amp; Royalty</t>
  </si>
  <si>
    <t>FF AC:</t>
  </si>
  <si>
    <t>Darkvision 60’</t>
  </si>
  <si>
    <t>Low-light Vision</t>
  </si>
  <si>
    <t>30’</t>
  </si>
  <si>
    <t>Light Armor and Shields (not Tower)</t>
  </si>
  <si>
    <t>Backpack</t>
  </si>
  <si>
    <t>Wands, Scrolls and Potions</t>
  </si>
  <si>
    <t>x2</t>
  </si>
  <si>
    <t>Value</t>
  </si>
  <si>
    <t>Equity on this page:</t>
  </si>
  <si>
    <t>Total Equity:</t>
  </si>
  <si>
    <t>Played by Alexis Álvarez</t>
  </si>
  <si>
    <t>+0</t>
  </si>
  <si>
    <t>Whisper Gnome Spells</t>
  </si>
  <si>
    <t>Spell</t>
  </si>
  <si>
    <t>DC</t>
  </si>
  <si>
    <t>Cast?</t>
  </si>
  <si>
    <t>Ghost Sound</t>
  </si>
  <si>
    <t>¨</t>
  </si>
  <si>
    <t>Mage Hand</t>
  </si>
  <si>
    <t>Message</t>
  </si>
  <si>
    <t>Silence (on self)</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</si>
  <si>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82</t>
    </r>
  </si>
  <si>
    <t>4</t>
  </si>
  <si>
    <t>Torches</t>
  </si>
  <si>
    <t>+4 Dodge vs. Giant type</t>
  </si>
  <si>
    <t>Initiative</t>
  </si>
  <si>
    <t>d100 roll</t>
  </si>
  <si>
    <t>d20 roll</t>
  </si>
  <si>
    <t>d12 roll</t>
  </si>
  <si>
    <t>d10 roll</t>
  </si>
  <si>
    <t>d8 roll</t>
  </si>
  <si>
    <t>d6 roll</t>
  </si>
  <si>
    <t>d4 roll</t>
  </si>
  <si>
    <t>d3 roll</t>
  </si>
  <si>
    <t>6d</t>
  </si>
  <si>
    <t>5d</t>
  </si>
  <si>
    <t>4d</t>
  </si>
  <si>
    <t>3d</t>
  </si>
  <si>
    <t>2d</t>
  </si>
  <si>
    <t>1d</t>
  </si>
  <si>
    <t>Die Type</t>
  </si>
  <si>
    <t>Total Daily Spells</t>
  </si>
  <si>
    <t>7th</t>
  </si>
  <si>
    <t>6th</t>
  </si>
  <si>
    <t>5th</t>
  </si>
  <si>
    <t>4th</t>
  </si>
  <si>
    <t>3rd</t>
  </si>
  <si>
    <t>2nd</t>
  </si>
  <si>
    <t>1st</t>
  </si>
  <si>
    <t>0th</t>
  </si>
  <si>
    <t>Daily Spells by Level</t>
  </si>
  <si>
    <t>Spells per Day</t>
  </si>
  <si>
    <t>Full AC:</t>
  </si>
  <si>
    <t>Heavy Blanket</t>
  </si>
  <si>
    <t>Woodling</t>
  </si>
  <si>
    <t>Chaotic Neutral</t>
  </si>
  <si>
    <t>Female</t>
  </si>
  <si>
    <t>Slam</t>
  </si>
  <si>
    <t>Light Crossbow +2</t>
  </si>
  <si>
    <t>Holy Water</t>
  </si>
  <si>
    <t>Garlic Perfume</t>
  </si>
  <si>
    <t>Simple Weapons</t>
  </si>
  <si>
    <t>Vampires +8</t>
  </si>
  <si>
    <t>Woodling 1</t>
  </si>
  <si>
    <t>Woodling 2</t>
  </si>
  <si>
    <t>Druid 1</t>
  </si>
  <si>
    <t>Prepared Spells</t>
  </si>
  <si>
    <t>Campaign:  Weapon Focus:  Light Crossbows</t>
  </si>
  <si>
    <t>Druid Spells</t>
  </si>
  <si>
    <t>Wisdom Bonus</t>
  </si>
  <si>
    <t>Profession:  (type)</t>
  </si>
  <si>
    <t>Craft:  (type)</t>
  </si>
  <si>
    <t>Pierce/Slash</t>
  </si>
  <si>
    <t>Common, Gnomish</t>
  </si>
  <si>
    <t>1d6</t>
  </si>
  <si>
    <t>80’</t>
  </si>
  <si>
    <t>19-20/x2</t>
  </si>
  <si>
    <t>Druid</t>
  </si>
  <si>
    <t>Vampire Huntress</t>
  </si>
  <si>
    <t>Xiâ-Jin</t>
  </si>
  <si>
    <t>Treanthorns</t>
  </si>
  <si>
    <t>Druid 2</t>
  </si>
  <si>
    <t>19-20, x2</t>
  </si>
  <si>
    <t>Piercing</t>
  </si>
  <si>
    <t>Woodling 3</t>
  </si>
  <si>
    <t>1st:  Endurance</t>
  </si>
  <si>
    <t>Grapple</t>
  </si>
  <si>
    <t>-</t>
  </si>
  <si>
    <t>Heavy Steel Shield +2</t>
  </si>
  <si>
    <t>Bolts</t>
  </si>
  <si>
    <t>Cloak</t>
  </si>
  <si>
    <t>Traveler’s Outfit</t>
  </si>
  <si>
    <t>two</t>
  </si>
  <si>
    <t>free</t>
  </si>
  <si>
    <t>Waterskins</t>
  </si>
  <si>
    <t>Silver-tipped Bolts</t>
  </si>
  <si>
    <t>3rd:  Point-blank Shot</t>
  </si>
  <si>
    <t>Entangle 1/day</t>
  </si>
  <si>
    <t>looted</t>
  </si>
  <si>
    <t>Class Features</t>
  </si>
  <si>
    <t>Animal Companion</t>
  </si>
  <si>
    <t>Nature Sense</t>
  </si>
  <si>
    <t>Wild Empathy</t>
  </si>
  <si>
    <t>@ 4th:  Resist Nature’s Lure</t>
  </si>
  <si>
    <t>@ 5th:  Wild Shape, 2/day</t>
  </si>
  <si>
    <t>Create Water</t>
  </si>
  <si>
    <t>Detect Magic</t>
  </si>
  <si>
    <t>Mending</t>
  </si>
  <si>
    <t>Entangle</t>
  </si>
  <si>
    <t>Produce Flame</t>
  </si>
  <si>
    <t>Bear’s Endurance</t>
  </si>
  <si>
    <t>School</t>
  </si>
  <si>
    <t>Components</t>
  </si>
  <si>
    <t>Casting</t>
  </si>
  <si>
    <t>Range</t>
  </si>
  <si>
    <t>Duration</t>
  </si>
  <si>
    <t>Conjuration</t>
  </si>
  <si>
    <t>V S</t>
  </si>
  <si>
    <t>1 SA</t>
  </si>
  <si>
    <t>25’ + 2½’/lvl</t>
  </si>
  <si>
    <t>Instant</t>
  </si>
  <si>
    <t>2 gallons/level</t>
  </si>
  <si>
    <t>Cure Minor Wounds</t>
  </si>
  <si>
    <t>Universal</t>
  </si>
  <si>
    <t>Touch</t>
  </si>
  <si>
    <t>1 HP</t>
  </si>
  <si>
    <t>Detect Crossroads</t>
  </si>
  <si>
    <t>Divination</t>
  </si>
  <si>
    <t>special</t>
  </si>
  <si>
    <t>Concent.</t>
  </si>
  <si>
    <t>Magic of Faerûn 88</t>
  </si>
  <si>
    <t>60’</t>
  </si>
  <si>
    <t>1 min/lvl</t>
  </si>
  <si>
    <t>must concentrate</t>
  </si>
  <si>
    <t>Detect Poison</t>
  </si>
  <si>
    <t>PHB 219</t>
  </si>
  <si>
    <t>Flare</t>
  </si>
  <si>
    <t>Evocation</t>
  </si>
  <si>
    <t>V</t>
  </si>
  <si>
    <t>PHB 232</t>
  </si>
  <si>
    <t>Guidance</t>
  </si>
  <si>
    <t>1 minute</t>
  </si>
  <si>
    <t>+1 to attack</t>
  </si>
  <si>
    <t>Know Direction</t>
  </si>
  <si>
    <t>Personal</t>
  </si>
  <si>
    <t>PHB 246</t>
  </si>
  <si>
    <t>Light</t>
  </si>
  <si>
    <t>V M</t>
  </si>
  <si>
    <t>10 min/lvl</t>
  </si>
  <si>
    <t>7-meter radius</t>
  </si>
  <si>
    <t>Transmut.</t>
  </si>
  <si>
    <t>10’</t>
  </si>
  <si>
    <t>PHB 253</t>
  </si>
  <si>
    <t>Naturewatch</t>
  </si>
  <si>
    <t>Necro.</t>
  </si>
  <si>
    <t>S</t>
  </si>
  <si>
    <t>Complete Divine</t>
  </si>
  <si>
    <t>1’ cu./caster level</t>
  </si>
  <si>
    <t>Read Magic</t>
  </si>
  <si>
    <t>V S F</t>
  </si>
  <si>
    <t>PHB 269</t>
  </si>
  <si>
    <t>Resistance</t>
  </si>
  <si>
    <t>Abjuration</t>
  </si>
  <si>
    <t>V S M/DF</t>
  </si>
  <si>
    <t>+1 all saves</t>
  </si>
  <si>
    <t>Virtue</t>
  </si>
  <si>
    <t>V S DF</t>
  </si>
  <si>
    <t>+1 HP to target</t>
  </si>
  <si>
    <t>Beastland Ferocity</t>
  </si>
  <si>
    <t>Enchant.</t>
  </si>
  <si>
    <t>Planar Handbook 95</t>
  </si>
  <si>
    <t>Calm Animals</t>
  </si>
  <si>
    <t>PHB 207</t>
  </si>
  <si>
    <t>Charm Animal</t>
  </si>
  <si>
    <t>1 hr/lvl</t>
  </si>
  <si>
    <t>PHB 208</t>
  </si>
  <si>
    <t>Cloudburst</t>
  </si>
  <si>
    <t>1 FR</t>
  </si>
  <si>
    <t>400’ + 40’/lvl</t>
  </si>
  <si>
    <t>Spell Compendium 49</t>
  </si>
  <si>
    <t>Cure Light Wounds</t>
  </si>
  <si>
    <t>1d8 + 5 HP</t>
  </si>
  <si>
    <t>Detect Animals/Plants</t>
  </si>
  <si>
    <t>PHB 218</t>
  </si>
  <si>
    <t>Detect Snares/Pits</t>
  </si>
  <si>
    <t>PHB 220</t>
  </si>
  <si>
    <t>Endure Elements</t>
  </si>
  <si>
    <t>24 hours</t>
  </si>
  <si>
    <t>Element (5)</t>
  </si>
  <si>
    <t>PHB 227</t>
  </si>
  <si>
    <t>Faerie Fire</t>
  </si>
  <si>
    <t>PHB 229</t>
  </si>
  <si>
    <t>Goodberry</t>
  </si>
  <si>
    <t>1 day/lvl</t>
  </si>
  <si>
    <t>PHB 237</t>
  </si>
  <si>
    <t>Healhful Rest</t>
  </si>
  <si>
    <t>10 min.</t>
  </si>
  <si>
    <t>Compelte Adventurer</t>
  </si>
  <si>
    <t>Hide from Animals</t>
  </si>
  <si>
    <t>S DF</t>
  </si>
  <si>
    <t>PHB 241</t>
  </si>
  <si>
    <t>Jaws of the Wolf</t>
  </si>
  <si>
    <t>1 rnd/lvl</t>
  </si>
  <si>
    <t>Magic of Faerûn 102</t>
  </si>
  <si>
    <t>V S M</t>
  </si>
  <si>
    <t>Locate Touchstone</t>
  </si>
  <si>
    <t>Planar Handbook 100</t>
  </si>
  <si>
    <t>Longstrider</t>
  </si>
  <si>
    <t>PHB 249</t>
  </si>
  <si>
    <t>Magic Fang</t>
  </si>
  <si>
    <t>PHB 250</t>
  </si>
  <si>
    <t>Magic Stone</t>
  </si>
  <si>
    <t>30 minutes</t>
  </si>
  <si>
    <t>PHB 251</t>
  </si>
  <si>
    <t>Obscuring Mist</t>
  </si>
  <si>
    <t>30’ radius</t>
  </si>
  <si>
    <t>30’ radius, PHB 258</t>
  </si>
  <si>
    <t>Pass without Trace</t>
  </si>
  <si>
    <t>Immune to Tracking</t>
  </si>
  <si>
    <t>None</t>
  </si>
  <si>
    <t>PHB 265, 1d6 +1/caster level</t>
  </si>
  <si>
    <t>Resist Planar Alignment</t>
  </si>
  <si>
    <t>Planar Handbook 90</t>
  </si>
  <si>
    <t>Sandblast</t>
  </si>
  <si>
    <t xml:space="preserve">Complete Divine </t>
  </si>
  <si>
    <t>Shillelagh</t>
  </si>
  <si>
    <t>PHB 278</t>
  </si>
  <si>
    <t>Silvered Claws</t>
  </si>
  <si>
    <t xml:space="preserve">Book of Exalted Deeds </t>
  </si>
  <si>
    <t>Speak with Animals</t>
  </si>
  <si>
    <t>PHB 281</t>
  </si>
  <si>
    <t>PHB 288</t>
  </si>
  <si>
    <t>Traveler’s Mount</t>
  </si>
  <si>
    <t>Vigor, Lesser</t>
  </si>
  <si>
    <t>Animal Messenger</t>
  </si>
  <si>
    <t>Target’s Int. must be &lt; 3</t>
  </si>
  <si>
    <t>Animal Trance</t>
  </si>
  <si>
    <t>PHB 198</t>
  </si>
  <si>
    <t>Avoid Planar Effects</t>
  </si>
  <si>
    <t>20'</t>
  </si>
  <si>
    <t>Planar Handbook 94</t>
  </si>
  <si>
    <t>Barkskin</t>
  </si>
  <si>
    <t>PHB 203</t>
  </si>
  <si>
    <t>+4 to Con, PHB 203</t>
  </si>
  <si>
    <t>Body Ward</t>
  </si>
  <si>
    <t>Complete Champion 117</t>
  </si>
  <si>
    <t>Bull’s Strength</t>
  </si>
  <si>
    <t>1d4+1 Str. bonus</t>
  </si>
  <si>
    <t>Cat’s Grace</t>
  </si>
  <si>
    <t>+4 to Dex, PHB 208</t>
  </si>
  <si>
    <t>Chill Metal</t>
  </si>
  <si>
    <t>PHB 209</t>
  </si>
  <si>
    <t>Cloud Wings</t>
  </si>
  <si>
    <t>Delay Poison</t>
  </si>
  <si>
    <t>Does not cure damage</t>
  </si>
  <si>
    <t>Divine Presence</t>
  </si>
  <si>
    <t>Complete Champion 119</t>
  </si>
  <si>
    <t>Fire Trap</t>
  </si>
  <si>
    <t>10 minutes</t>
  </si>
  <si>
    <t>Perm.</t>
  </si>
  <si>
    <t>PHB 231</t>
  </si>
  <si>
    <t>Flame Blade</t>
  </si>
  <si>
    <t>0'</t>
  </si>
  <si>
    <t>Flaming Sphere</t>
  </si>
  <si>
    <t>100’ + 10’/lvl</t>
  </si>
  <si>
    <t>Fog Cloud</t>
  </si>
  <si>
    <t>Gust of Wind</t>
  </si>
  <si>
    <t>60'</t>
  </si>
  <si>
    <t>1 round</t>
  </si>
  <si>
    <t>PHB 238</t>
  </si>
  <si>
    <t>Heat Metal</t>
  </si>
  <si>
    <t>7 rounds</t>
  </si>
  <si>
    <t>PHB 239</t>
  </si>
  <si>
    <t>Hold Animal</t>
  </si>
  <si>
    <t>Interfaith Blessing</t>
  </si>
  <si>
    <t>Complete Champion 123</t>
  </si>
  <si>
    <t>Invoke the Cerulean Sign</t>
  </si>
  <si>
    <t>30'</t>
  </si>
  <si>
    <t>Lords of Madness 212</t>
  </si>
  <si>
    <t>Kelpstrand</t>
  </si>
  <si>
    <t>Spell Compendium 128</t>
  </si>
  <si>
    <t>Lesser Restoration</t>
  </si>
  <si>
    <t>Restores attribute pts.</t>
  </si>
  <si>
    <t>Metal Fang</t>
  </si>
  <si>
    <t>Complete Champion 125</t>
  </si>
  <si>
    <t>Owl’s Wisdom</t>
  </si>
  <si>
    <t>PHB 259</t>
  </si>
  <si>
    <t>Planar Tolerance</t>
  </si>
  <si>
    <t>Planar Handbook (druid)</t>
  </si>
  <si>
    <t>Reduce Animal</t>
  </si>
  <si>
    <t>Resist Energy</t>
  </si>
  <si>
    <t>PHB 272</t>
  </si>
  <si>
    <t>Share Husk</t>
  </si>
  <si>
    <t>Magic of Faerûn 116</t>
  </si>
  <si>
    <t>Soften Earth &amp; Stone</t>
  </si>
  <si>
    <t>PHB 280</t>
  </si>
  <si>
    <t>Soul Ward</t>
  </si>
  <si>
    <t>Complete Champion 127</t>
  </si>
  <si>
    <t>Spider Climb</t>
  </si>
  <si>
    <t>PHB 283</t>
  </si>
  <si>
    <t>Summon Swarm</t>
  </si>
  <si>
    <t>PHB 289</t>
  </si>
  <si>
    <t>Tree Shape</t>
  </si>
  <si>
    <t>PHB 296</t>
  </si>
  <si>
    <t>Warp Wood</t>
  </si>
  <si>
    <t>PHB 300</t>
  </si>
  <si>
    <t>Wood Shape</t>
  </si>
  <si>
    <t>PHB 303</t>
  </si>
  <si>
    <t>Attune Form</t>
  </si>
  <si>
    <t>2 hrs/lvl</t>
  </si>
  <si>
    <t>Babau Slime</t>
  </si>
  <si>
    <t>Call Lightning</t>
  </si>
  <si>
    <t>Circle Dance</t>
  </si>
  <si>
    <t>Magic of Faerûn 84</t>
  </si>
  <si>
    <t>Contagion</t>
  </si>
  <si>
    <t>PHB 213</t>
  </si>
  <si>
    <t>Cure Moderate Wounds</t>
  </si>
  <si>
    <t>2d8 + 1 HP/lvl</t>
  </si>
  <si>
    <t>Daylight</t>
  </si>
  <si>
    <t>20-meter radius</t>
  </si>
  <si>
    <t>Diminish Plants</t>
  </si>
  <si>
    <t>PHB 221</t>
  </si>
  <si>
    <t>Dominate Animal</t>
  </si>
  <si>
    <t>PHB 224</t>
  </si>
  <si>
    <t>Forest Eyes</t>
  </si>
  <si>
    <t>Unlimited</t>
  </si>
  <si>
    <t>Complete Champion 121</t>
  </si>
  <si>
    <t>Forest Voice</t>
  </si>
  <si>
    <t>Complete Champion 122</t>
  </si>
  <si>
    <t>Greater Magic Fang</t>
  </si>
  <si>
    <t>Meld into Stone</t>
  </si>
  <si>
    <t>PHB 252</t>
  </si>
  <si>
    <t>Mold Touch</t>
  </si>
  <si>
    <t>Player’s Guide to Faerûn 106</t>
  </si>
  <si>
    <t>Neutralize Poison</t>
  </si>
  <si>
    <t>PHB 257</t>
  </si>
  <si>
    <t>Plant Growth</t>
  </si>
  <si>
    <t>PHB 262</t>
  </si>
  <si>
    <t>Poison</t>
  </si>
  <si>
    <t>Protection from Energy</t>
  </si>
  <si>
    <t>PHB 266</t>
  </si>
  <si>
    <t>Quench</t>
  </si>
  <si>
    <t>PHB 267</t>
  </si>
  <si>
    <t>Remove Disease</t>
  </si>
  <si>
    <t>Does not prevent reinfection</t>
  </si>
  <si>
    <t>Sleet Storm</t>
  </si>
  <si>
    <t>Snare</t>
  </si>
  <si>
    <t>Speak with Plants</t>
  </si>
  <si>
    <t>PHB 282</t>
  </si>
  <si>
    <t>Spike Growth</t>
  </si>
  <si>
    <t>Spiritjaws</t>
  </si>
  <si>
    <t>Spell Compendium 202</t>
  </si>
  <si>
    <t>Stone Shape</t>
  </si>
  <si>
    <t>PHB 284</t>
  </si>
  <si>
    <t>Vigor</t>
  </si>
  <si>
    <t>Vigor, Mass, Lesser</t>
  </si>
  <si>
    <t>Water Breathing</t>
  </si>
  <si>
    <t>Wind Wall</t>
  </si>
  <si>
    <t>1 meter thick</t>
  </si>
  <si>
    <t>Air Walk</t>
  </si>
  <si>
    <t>PHB 196</t>
  </si>
  <si>
    <t>Antiplant Shell</t>
  </si>
  <si>
    <t>10'</t>
  </si>
  <si>
    <t>PHB 200</t>
  </si>
  <si>
    <t>Blight</t>
  </si>
  <si>
    <t>PHB 206</t>
  </si>
  <si>
    <t>Command Plants</t>
  </si>
  <si>
    <t>PHB 211</t>
  </si>
  <si>
    <t>Control Water</t>
  </si>
  <si>
    <t>Lower or raise 1 m/level</t>
  </si>
  <si>
    <t>Cure Serious Wounds</t>
  </si>
  <si>
    <t>3d8 + 1 HP/lvl</t>
  </si>
  <si>
    <t>Dispel Magic</t>
  </si>
  <si>
    <t>PHB 223</t>
  </si>
  <si>
    <t>Enhance Wild Shape</t>
  </si>
  <si>
    <t>Spell Compendium 82</t>
  </si>
  <si>
    <t>Flame Strike</t>
  </si>
  <si>
    <t>Freedom of Movement</t>
  </si>
  <si>
    <t>PHB 233</t>
  </si>
  <si>
    <t>Giant Vermin</t>
  </si>
  <si>
    <t>PHB 235</t>
  </si>
  <si>
    <t>Ice Storm</t>
  </si>
  <si>
    <t>1 full round</t>
  </si>
  <si>
    <t>PHB 243</t>
  </si>
  <si>
    <t>Iconic Manifestation</t>
  </si>
  <si>
    <t>1 swift</t>
  </si>
  <si>
    <t>Briartange</t>
  </si>
  <si>
    <t>Player’s Guide to Faerûn 100</t>
  </si>
  <si>
    <t>Thorn Spray</t>
  </si>
  <si>
    <t>Player’s Guide to Faerûn 115</t>
  </si>
  <si>
    <t>Lay of the Land</t>
  </si>
  <si>
    <t>3 FR</t>
  </si>
  <si>
    <t>Perinarch</t>
  </si>
  <si>
    <t>Planar Handbook 101</t>
  </si>
  <si>
    <t>Reincarnate</t>
  </si>
  <si>
    <t>V S M DF</t>
  </si>
  <si>
    <t>PHB 270</t>
  </si>
  <si>
    <t>Repel Vermin</t>
  </si>
  <si>
    <t>PHB 271</t>
  </si>
  <si>
    <t>Scrying</t>
  </si>
  <si>
    <t>V S M/DF F</t>
  </si>
  <si>
    <t>1 hour</t>
  </si>
  <si>
    <t>PHB 274</t>
  </si>
  <si>
    <t>Spike Stones</t>
  </si>
  <si>
    <t>Summon Elementite Swarm</t>
  </si>
  <si>
    <t>Planar Handbook 105</t>
  </si>
  <si>
    <t>Touchstone Lightning:</t>
  </si>
  <si>
    <t>Planar Handbook 106</t>
  </si>
  <si>
    <t>Wind at Back</t>
  </si>
  <si>
    <t>1 day</t>
  </si>
  <si>
    <t>Magic of Faerûn 134</t>
  </si>
  <si>
    <t>Astral Hospice</t>
  </si>
  <si>
    <t>Planar Handbook 93</t>
  </si>
  <si>
    <t>Focus Touchstone Energy</t>
  </si>
  <si>
    <t>Planar Handbook 98</t>
  </si>
  <si>
    <t>Vigor, Greater</t>
  </si>
  <si>
    <t>Animal Growth</t>
  </si>
  <si>
    <t>Atonement</t>
  </si>
  <si>
    <t>V S M F DF XP</t>
  </si>
  <si>
    <t>PHB 201</t>
  </si>
  <si>
    <t>Awaken</t>
  </si>
  <si>
    <t>V S F XP</t>
  </si>
  <si>
    <t>PHB 202</t>
  </si>
  <si>
    <t>Baleful Polymorph</t>
  </si>
  <si>
    <t>Permanent</t>
  </si>
  <si>
    <t>Call Avalanche</t>
  </si>
  <si>
    <t>Frostburn 90</t>
  </si>
  <si>
    <t>Call Lightning Storm</t>
  </si>
  <si>
    <t>Commune with Nature</t>
  </si>
  <si>
    <t>Control Winds</t>
  </si>
  <si>
    <t>40’/lvl</t>
  </si>
  <si>
    <t>PHB 214</t>
  </si>
  <si>
    <t>Cure Critical Wounds</t>
  </si>
  <si>
    <t>4d8 + 1/lvl, PHB 215</t>
  </si>
  <si>
    <t>Death Ward</t>
  </si>
  <si>
    <t>PHB 217</t>
  </si>
  <si>
    <t>Fireward</t>
  </si>
  <si>
    <t>Player’s Guide to Faerûn 102</t>
  </si>
  <si>
    <t>Hallow</t>
  </si>
  <si>
    <t>Insect Plague</t>
  </si>
  <si>
    <t>PHB 244</t>
  </si>
  <si>
    <t>Stoneskin</t>
  </si>
  <si>
    <t>Summon Nature’s Ally V</t>
  </si>
  <si>
    <t>Transmute Mud to Rock</t>
  </si>
  <si>
    <t>PHB 295</t>
  </si>
  <si>
    <t>Transmute Rock to Mud</t>
  </si>
  <si>
    <t>Tree Healing</t>
  </si>
  <si>
    <t>Player’s Guide to Faerûn 116</t>
  </si>
  <si>
    <t>Tree Stride</t>
  </si>
  <si>
    <t>Unhallow</t>
  </si>
  <si>
    <t>PHB 297</t>
  </si>
  <si>
    <t>Wall of Fire</t>
  </si>
  <si>
    <t>PHB 298</t>
  </si>
  <si>
    <t>Wall of Thorns</t>
  </si>
  <si>
    <t>Miasma of Entropy</t>
  </si>
  <si>
    <t>Plant Body</t>
  </si>
  <si>
    <t>Savage Species</t>
  </si>
  <si>
    <t>Summon Greater Elemental</t>
  </si>
  <si>
    <t>Perinarch, Planar</t>
  </si>
  <si>
    <t>Spells Granted</t>
  </si>
  <si>
    <t>Conjure Ice Beast I</t>
  </si>
  <si>
    <t>Frostburn 91</t>
  </si>
  <si>
    <t>Conjure Ice Beast IV</t>
  </si>
  <si>
    <t>Conjure Ice Beast III</t>
  </si>
  <si>
    <t>Conjure Ice Beast II</t>
  </si>
  <si>
    <t>Size:</t>
  </si>
  <si>
    <t>Medium</t>
  </si>
  <si>
    <t>TAC/AC:</t>
  </si>
  <si>
    <t>BAB:</t>
  </si>
  <si>
    <t>Fort:</t>
  </si>
  <si>
    <t>Ref:</t>
  </si>
  <si>
    <t>Will:</t>
  </si>
  <si>
    <t>Summon Nature’s Ally II 1/day</t>
  </si>
  <si>
    <t>5</t>
  </si>
  <si>
    <t>19</t>
  </si>
  <si>
    <t>12</t>
  </si>
  <si>
    <t>Speed:</t>
  </si>
  <si>
    <t>Breed:</t>
  </si>
  <si>
    <t>Dog</t>
  </si>
  <si>
    <t>Karma</t>
  </si>
  <si>
    <t>Wolfhound</t>
  </si>
  <si>
    <t>MW Silver Dagger</t>
  </si>
  <si>
    <t>1</t>
  </si>
  <si>
    <t>Potion of Magic Fang</t>
  </si>
  <si>
    <r>
      <t xml:space="preserve">Whisper Gnome (Plant)        </t>
    </r>
    <r>
      <rPr>
        <b/>
        <sz val="13"/>
        <rFont val="Times New Roman"/>
        <family val="1"/>
      </rPr>
      <t>Job:</t>
    </r>
  </si>
  <si>
    <t>+4 vs. Fey</t>
  </si>
  <si>
    <t>Summon Nature’s Ally I</t>
  </si>
  <si>
    <t>Summon Nature’s Ally II</t>
  </si>
  <si>
    <t>Summon Nature’s Ally III</t>
  </si>
  <si>
    <t>Summon Nature’s Ally IV</t>
  </si>
  <si>
    <t>þ</t>
  </si>
  <si>
    <t>Potion of Spell Regeneration</t>
  </si>
  <si>
    <t>*</t>
  </si>
  <si>
    <t>Refreshes spell list</t>
  </si>
  <si>
    <t>+1 within 30’</t>
  </si>
  <si>
    <t>Thrown Object</t>
  </si>
  <si>
    <t>varies</t>
  </si>
  <si>
    <t>var</t>
  </si>
  <si>
    <t>-2</t>
  </si>
  <si>
    <t>Woodland Stride</t>
  </si>
  <si>
    <t>Trackless Step</t>
  </si>
  <si>
    <t>+3</t>
  </si>
  <si>
    <t>Purify Food &amp; Drink</t>
  </si>
  <si>
    <t>14+6 = 20 AC</t>
  </si>
  <si>
    <t>28+30 = 58 hp</t>
  </si>
  <si>
    <t>AB = 2 +</t>
  </si>
  <si>
    <r>
      <t>10’ cold aura (</t>
    </r>
    <r>
      <rPr>
        <sz val="13"/>
        <color rgb="FF0000FF"/>
        <rFont val="Times New Roman"/>
        <family val="1"/>
      </rPr>
      <t>1d6</t>
    </r>
    <r>
      <rPr>
        <sz val="13"/>
        <rFont val="Times New Roman"/>
        <family val="1"/>
      </rPr>
      <t>)</t>
    </r>
  </si>
  <si>
    <t>Ice Wolverine</t>
  </si>
  <si>
    <t>Tomorrow’s Spells</t>
  </si>
  <si>
    <t>6th:  Precise Shot</t>
  </si>
  <si>
    <t>Winter Fullcloth</t>
  </si>
  <si>
    <t>Snowshoes</t>
  </si>
  <si>
    <t>Leather Armor +2</t>
  </si>
  <si>
    <t>Short Sword +1</t>
  </si>
  <si>
    <t>TBD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</si>
</sst>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0">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C00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i/>
      <sz val="18"/>
      <color rgb="FF7030A0"/>
      <name val="Times New Roman"/>
      <family val="1"/>
    </font>
    <font>
      <sz val="13"/>
      <name val="Wingdings"/>
      <charset val="2"/>
    </font>
    <font>
      <sz val="12"/>
      <color theme="1"/>
      <name val="Times New Roman"/>
      <family val="1"/>
    </font>
    <font>
      <b/>
      <sz val="12"/>
      <color theme="1"/>
      <name val="Times New Roman"/>
      <family val="1"/>
    </font>
    <font>
      <b/>
      <sz val="12"/>
      <color theme="0"/>
      <name val="Times New Roman"/>
      <family val="1"/>
    </font>
    <font>
      <i/>
      <sz val="18"/>
      <color indexed="12"/>
      <name val="Times New Roman"/>
      <family val="1"/>
    </font>
    <font>
      <i/>
      <sz val="22"/>
      <color rgb="FF00FF00"/>
      <name val="Times New Roman"/>
      <family val="1"/>
    </font>
    <font>
      <sz val="13"/>
      <color rgb="FFFFFFCC"/>
      <name val="Times New Roman"/>
      <family val="1"/>
    </font>
    <font>
      <i/>
      <sz val="16"/>
      <color indexed="53"/>
      <name val="Times New Roman"/>
      <family val="1"/>
    </font>
    <font>
      <i/>
      <sz val="18"/>
      <color rgb="FF009900"/>
      <name val="Times New Roman"/>
      <family val="1"/>
    </font>
    <font>
      <i/>
      <sz val="16"/>
      <color indexed="10"/>
      <name val="Times New Roman"/>
      <family val="1"/>
    </font>
    <font>
      <i/>
      <sz val="16"/>
      <color indexed="57"/>
      <name val="Times New Roman"/>
      <family val="1"/>
    </font>
    <font>
      <sz val="18"/>
      <color rgb="FF00B050"/>
      <name val="Times New Roman"/>
      <family val="1"/>
    </font>
    <font>
      <sz val="13"/>
      <color rgb="FF00B050"/>
      <name val="Times New Roman"/>
      <family val="1"/>
    </font>
    <font>
      <i/>
      <sz val="12"/>
      <color indexed="9"/>
      <name val="Times New Roman"/>
      <family val="1"/>
    </font>
    <font>
      <b/>
      <sz val="13"/>
      <color indexed="20"/>
      <name val="Times New Roman"/>
      <family val="1"/>
    </font>
    <font>
      <i/>
      <sz val="20"/>
      <color theme="7" tint="0.39997558519241921"/>
      <name val="Times New Roman"/>
      <family val="1"/>
    </font>
    <font>
      <sz val="13"/>
      <color rgb="FF0000FF"/>
      <name val="Times New Roman"/>
      <family val="1"/>
    </font>
    <font>
      <sz val="13"/>
      <color rgb="FF00990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rgb="FF0099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indexed="10"/>
        <bgColor indexed="64"/>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hair">
        <color auto="1"/>
      </left>
      <right style="double">
        <color auto="1"/>
      </right>
      <top/>
      <bottom style="hair">
        <color auto="1"/>
      </bottom>
      <diagonal/>
    </border>
    <border>
      <left style="hair">
        <color auto="1"/>
      </left>
      <right style="hair">
        <color auto="1"/>
      </right>
      <top/>
      <bottom style="hair">
        <color auto="1"/>
      </bottom>
      <diagonal/>
    </border>
    <border>
      <left style="double">
        <color auto="1"/>
      </left>
      <right style="hair">
        <color auto="1"/>
      </right>
      <top/>
      <bottom style="hair">
        <color auto="1"/>
      </bottom>
      <diagonal/>
    </border>
    <border>
      <left style="hair">
        <color auto="1"/>
      </left>
      <right style="double">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double">
        <color auto="1"/>
      </left>
      <right style="hair">
        <color auto="1"/>
      </right>
      <top style="double">
        <color auto="1"/>
      </top>
      <bottom style="medium">
        <color auto="1"/>
      </bottom>
      <diagonal/>
    </border>
    <border>
      <left style="hair">
        <color auto="1"/>
      </left>
      <right style="double">
        <color auto="1"/>
      </right>
      <top style="double">
        <color auto="1"/>
      </top>
      <bottom style="hair">
        <color auto="1"/>
      </bottom>
      <diagonal/>
    </border>
    <border>
      <left style="hair">
        <color auto="1"/>
      </left>
      <right style="hair">
        <color auto="1"/>
      </right>
      <top style="double">
        <color auto="1"/>
      </top>
      <bottom style="hair">
        <color auto="1"/>
      </bottom>
      <diagonal/>
    </border>
    <border>
      <left/>
      <right style="hair">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medium">
        <color indexed="64"/>
      </left>
      <right style="double">
        <color indexed="64"/>
      </right>
      <top style="double">
        <color indexed="64"/>
      </top>
      <bottom style="thin">
        <color indexed="64"/>
      </bottom>
      <diagonal/>
    </border>
    <border>
      <left/>
      <right style="hair">
        <color indexed="64"/>
      </right>
      <top style="hair">
        <color indexed="64"/>
      </top>
      <bottom/>
      <diagonal/>
    </border>
    <border>
      <left style="double">
        <color indexed="64"/>
      </left>
      <right style="double">
        <color indexed="64"/>
      </right>
      <top style="hair">
        <color indexed="64"/>
      </top>
      <bottom/>
      <diagonal/>
    </border>
  </borders>
  <cellStyleXfs count="12">
    <xf numFmtId="0" fontId="0" fillId="0" borderId="0"/>
    <xf numFmtId="0" fontId="34"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7" fillId="0" borderId="0"/>
    <xf numFmtId="0" fontId="3" fillId="0" borderId="0"/>
    <xf numFmtId="0" fontId="38" fillId="0" borderId="0"/>
    <xf numFmtId="0" fontId="2" fillId="0" borderId="0"/>
    <xf numFmtId="0" fontId="37" fillId="0" borderId="0" applyFill="0" applyBorder="0"/>
    <xf numFmtId="0" fontId="3" fillId="0" borderId="0"/>
    <xf numFmtId="9" fontId="3" fillId="0" borderId="0" applyFont="0" applyFill="0" applyBorder="0" applyAlignment="0" applyProtection="0"/>
    <xf numFmtId="0" fontId="1" fillId="0" borderId="0"/>
  </cellStyleXfs>
  <cellXfs count="600">
    <xf numFmtId="0" fontId="0" fillId="0" borderId="0" xfId="0"/>
    <xf numFmtId="0" fontId="46" fillId="0" borderId="31" xfId="0" applyFont="1" applyBorder="1" applyAlignment="1">
      <alignment horizontal="centerContinuous" vertical="center" wrapText="1"/>
    </xf>
    <xf numFmtId="0" fontId="13" fillId="3" borderId="68" xfId="0" applyFont="1" applyFill="1" applyBorder="1" applyAlignment="1">
      <alignment horizontal="centerContinuous" vertical="center"/>
    </xf>
    <xf numFmtId="0" fontId="13" fillId="3" borderId="36"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3" fillId="3" borderId="69" xfId="0" applyFont="1" applyFill="1" applyBorder="1" applyAlignment="1">
      <alignment horizontal="center" vertical="center"/>
    </xf>
    <xf numFmtId="0" fontId="5" fillId="0" borderId="0" xfId="0" applyFont="1" applyBorder="1" applyAlignment="1">
      <alignment vertical="center"/>
    </xf>
    <xf numFmtId="0" fontId="3" fillId="0" borderId="71" xfId="0" applyFont="1" applyFill="1" applyBorder="1" applyAlignment="1">
      <alignment horizontal="center" vertical="center"/>
    </xf>
    <xf numFmtId="1" fontId="48" fillId="9" borderId="52" xfId="0" applyNumberFormat="1" applyFont="1" applyFill="1" applyBorder="1" applyAlignment="1">
      <alignment horizontal="center" vertical="center"/>
    </xf>
    <xf numFmtId="0" fontId="3" fillId="0" borderId="74" xfId="0" applyFont="1" applyFill="1" applyBorder="1" applyAlignment="1">
      <alignment horizontal="center" vertical="center"/>
    </xf>
    <xf numFmtId="1" fontId="48" fillId="9" borderId="72" xfId="0" applyNumberFormat="1"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6" fillId="0" borderId="78" xfId="0" quotePrefix="1" applyFont="1" applyFill="1" applyBorder="1" applyAlignment="1">
      <alignment horizontal="center" vertical="center" wrapText="1"/>
    </xf>
    <xf numFmtId="49" fontId="3" fillId="0" borderId="78" xfId="2" applyNumberFormat="1" applyFont="1" applyFill="1" applyBorder="1" applyAlignment="1">
      <alignment horizontal="center" vertical="center"/>
    </xf>
    <xf numFmtId="164" fontId="3" fillId="0" borderId="78" xfId="0" applyNumberFormat="1" applyFont="1" applyFill="1" applyBorder="1" applyAlignment="1">
      <alignment horizontal="center" vertical="center"/>
    </xf>
    <xf numFmtId="1" fontId="6" fillId="0" borderId="79" xfId="0" applyNumberFormat="1" applyFont="1" applyFill="1" applyBorder="1" applyAlignment="1">
      <alignment horizontal="center" vertical="center"/>
    </xf>
    <xf numFmtId="0" fontId="3" fillId="0" borderId="104"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6" fillId="0" borderId="0" xfId="0" applyFont="1" applyBorder="1" applyAlignment="1">
      <alignment horizontal="center" vertical="center"/>
    </xf>
    <xf numFmtId="0" fontId="3" fillId="0" borderId="84" xfId="0" applyFont="1" applyBorder="1" applyAlignment="1">
      <alignment horizontal="center" vertical="center" shrinkToFit="1"/>
    </xf>
    <xf numFmtId="0" fontId="3" fillId="0" borderId="88" xfId="0" applyFont="1" applyBorder="1" applyAlignment="1">
      <alignment horizontal="center" vertical="center" shrinkToFit="1"/>
    </xf>
    <xf numFmtId="164" fontId="3" fillId="0" borderId="43" xfId="0" applyNumberFormat="1" applyFont="1" applyBorder="1" applyAlignment="1">
      <alignment horizontal="center" vertical="center" shrinkToFit="1"/>
    </xf>
    <xf numFmtId="0" fontId="6" fillId="0" borderId="43" xfId="0" applyFont="1" applyBorder="1" applyAlignment="1">
      <alignment horizontal="left" vertical="center"/>
    </xf>
    <xf numFmtId="0" fontId="6" fillId="0" borderId="42" xfId="0" applyFont="1" applyBorder="1" applyAlignment="1">
      <alignment horizontal="left" vertical="center" shrinkToFit="1"/>
    </xf>
    <xf numFmtId="0" fontId="3" fillId="0" borderId="56" xfId="0" applyFont="1" applyFill="1" applyBorder="1" applyAlignment="1">
      <alignment horizontal="center" vertical="center" shrinkToFit="1"/>
    </xf>
    <xf numFmtId="0" fontId="6" fillId="0" borderId="40" xfId="0" applyFont="1" applyBorder="1" applyAlignment="1">
      <alignment horizontal="left" vertical="center"/>
    </xf>
    <xf numFmtId="0" fontId="6" fillId="0" borderId="41"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02" xfId="0" applyFont="1" applyFill="1" applyBorder="1" applyAlignment="1">
      <alignment horizontal="center" vertical="center" shrinkToFit="1"/>
    </xf>
    <xf numFmtId="0" fontId="3" fillId="0" borderId="89" xfId="0" applyFont="1" applyBorder="1" applyAlignment="1">
      <alignment horizontal="center" vertical="center" shrinkToFit="1"/>
    </xf>
    <xf numFmtId="0" fontId="3" fillId="0" borderId="103" xfId="0" applyFont="1" applyBorder="1" applyAlignment="1">
      <alignment horizontal="left" vertical="center" shrinkToFit="1"/>
    </xf>
    <xf numFmtId="0" fontId="3" fillId="0" borderId="85" xfId="0" applyFont="1" applyBorder="1" applyAlignment="1">
      <alignment horizontal="center" vertical="center" shrinkToFit="1"/>
    </xf>
    <xf numFmtId="0" fontId="3" fillId="0" borderId="40" xfId="0" applyFont="1" applyBorder="1" applyAlignment="1">
      <alignment horizontal="center" vertical="center" shrinkToFit="1"/>
    </xf>
    <xf numFmtId="164" fontId="6"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2" fillId="7" borderId="19" xfId="0" applyFont="1" applyFill="1" applyBorder="1" applyAlignment="1">
      <alignment horizontal="center" vertical="center"/>
    </xf>
    <xf numFmtId="1" fontId="48" fillId="9" borderId="79" xfId="0" applyNumberFormat="1" applyFont="1" applyFill="1" applyBorder="1" applyAlignment="1">
      <alignment horizontal="center" vertical="center"/>
    </xf>
    <xf numFmtId="1" fontId="3" fillId="0" borderId="79" xfId="0" applyNumberFormat="1" applyFont="1" applyFill="1" applyBorder="1" applyAlignment="1">
      <alignment horizontal="center" vertical="center"/>
    </xf>
    <xf numFmtId="0" fontId="3" fillId="0" borderId="0" xfId="0" applyFont="1" applyBorder="1" applyAlignment="1">
      <alignment horizontal="center" vertical="center"/>
    </xf>
    <xf numFmtId="1" fontId="48" fillId="9" borderId="24" xfId="0" applyNumberFormat="1" applyFont="1" applyFill="1" applyBorder="1" applyAlignment="1">
      <alignment horizontal="center" vertical="center"/>
    </xf>
    <xf numFmtId="0" fontId="6"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81" xfId="0" applyFont="1" applyFill="1" applyBorder="1" applyAlignment="1">
      <alignment horizontal="centerContinuous" vertical="center"/>
    </xf>
    <xf numFmtId="0" fontId="22" fillId="7" borderId="48" xfId="0" applyFont="1" applyFill="1" applyBorder="1" applyAlignment="1">
      <alignment horizontal="centerContinuous" vertical="center"/>
    </xf>
    <xf numFmtId="164" fontId="3" fillId="0" borderId="52" xfId="0" applyNumberFormat="1" applyFont="1" applyFill="1" applyBorder="1" applyAlignment="1">
      <alignment horizontal="centerContinuous" vertical="center"/>
    </xf>
    <xf numFmtId="164" fontId="3" fillId="0" borderId="82" xfId="0" applyNumberFormat="1" applyFont="1" applyFill="1" applyBorder="1" applyAlignment="1">
      <alignment horizontal="centerContinuous" vertical="center"/>
    </xf>
    <xf numFmtId="0" fontId="6" fillId="0" borderId="53" xfId="0" quotePrefix="1" applyFont="1" applyFill="1" applyBorder="1" applyAlignment="1">
      <alignment horizontal="centerContinuous" vertical="center"/>
    </xf>
    <xf numFmtId="0" fontId="3" fillId="0" borderId="78" xfId="0" quotePrefix="1" applyFont="1" applyFill="1" applyBorder="1" applyAlignment="1">
      <alignment horizontal="center" vertical="center"/>
    </xf>
    <xf numFmtId="164" fontId="3" fillId="0" borderId="79" xfId="0" applyNumberFormat="1" applyFont="1" applyFill="1" applyBorder="1" applyAlignment="1">
      <alignment horizontal="centerContinuous" vertical="center"/>
    </xf>
    <xf numFmtId="164" fontId="3" fillId="0" borderId="83" xfId="0" applyNumberFormat="1" applyFont="1" applyFill="1" applyBorder="1" applyAlignment="1">
      <alignment horizontal="centerContinuous" vertical="center"/>
    </xf>
    <xf numFmtId="0" fontId="6" fillId="0" borderId="80"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3" fillId="0" borderId="75" xfId="0" applyFont="1" applyFill="1" applyBorder="1" applyAlignment="1">
      <alignment horizontal="centerContinuous" vertical="center"/>
    </xf>
    <xf numFmtId="49" fontId="3" fillId="0" borderId="75" xfId="0" applyNumberFormat="1" applyFont="1" applyFill="1" applyBorder="1" applyAlignment="1">
      <alignment horizontal="centerContinuous" vertical="center"/>
    </xf>
    <xf numFmtId="49" fontId="3" fillId="0" borderId="92" xfId="0" applyNumberFormat="1" applyFont="1" applyFill="1" applyBorder="1" applyAlignment="1">
      <alignment horizontal="centerContinuous" vertical="center"/>
    </xf>
    <xf numFmtId="0" fontId="3" fillId="0" borderId="93"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95" xfId="0" applyFont="1" applyFill="1" applyBorder="1" applyAlignment="1">
      <alignment horizontal="centerContinuous" vertical="center"/>
    </xf>
    <xf numFmtId="0" fontId="3" fillId="0" borderId="72" xfId="0" applyFont="1" applyFill="1" applyBorder="1" applyAlignment="1">
      <alignment horizontal="centerContinuous" vertical="center"/>
    </xf>
    <xf numFmtId="164" fontId="3" fillId="0" borderId="71" xfId="0" applyNumberFormat="1" applyFont="1" applyFill="1" applyBorder="1" applyAlignment="1">
      <alignment horizontal="center" vertical="center"/>
    </xf>
    <xf numFmtId="49" fontId="3" fillId="0" borderId="72" xfId="0" applyNumberFormat="1" applyFont="1" applyFill="1" applyBorder="1" applyAlignment="1">
      <alignment horizontal="center" vertical="center"/>
    </xf>
    <xf numFmtId="49" fontId="3" fillId="0" borderId="72" xfId="0" applyNumberFormat="1" applyFont="1" applyFill="1" applyBorder="1" applyAlignment="1">
      <alignment horizontal="centerContinuous" vertical="center"/>
    </xf>
    <xf numFmtId="49" fontId="3" fillId="0" borderId="96" xfId="0" applyNumberFormat="1" applyFont="1" applyFill="1" applyBorder="1" applyAlignment="1">
      <alignment horizontal="centerContinuous" vertical="center"/>
    </xf>
    <xf numFmtId="0" fontId="3" fillId="0" borderId="97" xfId="0" applyFont="1" applyFill="1" applyBorder="1" applyAlignment="1">
      <alignment horizontal="centerContinuous" vertical="center"/>
    </xf>
    <xf numFmtId="0" fontId="3" fillId="0" borderId="98" xfId="0" applyFont="1" applyFill="1" applyBorder="1" applyAlignment="1">
      <alignment horizontal="centerContinuous" vertical="center"/>
    </xf>
    <xf numFmtId="0" fontId="6" fillId="0" borderId="99" xfId="0" applyFont="1" applyFill="1" applyBorder="1" applyAlignment="1">
      <alignment horizontal="centerContinuous" vertical="center"/>
    </xf>
    <xf numFmtId="0" fontId="6" fillId="0" borderId="79" xfId="0" applyFont="1" applyFill="1" applyBorder="1" applyAlignment="1">
      <alignment horizontal="centerContinuous"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Continuous" vertical="center"/>
    </xf>
    <xf numFmtId="49" fontId="3" fillId="0" borderId="83" xfId="0" applyNumberFormat="1" applyFont="1" applyFill="1" applyBorder="1" applyAlignment="1">
      <alignment horizontal="centerContinuous" vertical="center"/>
    </xf>
    <xf numFmtId="0" fontId="22" fillId="7" borderId="86" xfId="0" applyFont="1" applyFill="1" applyBorder="1" applyAlignment="1">
      <alignment horizontal="center" vertical="center"/>
    </xf>
    <xf numFmtId="0" fontId="22" fillId="7" borderId="87" xfId="0" applyFont="1" applyFill="1" applyBorder="1" applyAlignment="1">
      <alignment horizontal="centerContinuous"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34" xfId="0" applyFont="1" applyFill="1" applyBorder="1" applyAlignment="1">
      <alignment horizontal="centerContinuous" vertical="center"/>
    </xf>
    <xf numFmtId="0" fontId="8" fillId="0" borderId="70"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7" xfId="0" applyFont="1" applyFill="1" applyBorder="1" applyAlignment="1">
      <alignment horizontal="centerContinuous" vertical="center"/>
    </xf>
    <xf numFmtId="0" fontId="8" fillId="0" borderId="70" xfId="0" quotePrefix="1" applyFont="1" applyFill="1" applyBorder="1" applyAlignment="1">
      <alignment horizontal="centerContinuous"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7" fillId="0" borderId="25" xfId="0" applyFont="1" applyFill="1" applyBorder="1" applyAlignment="1">
      <alignment horizontal="center" vertical="center"/>
    </xf>
    <xf numFmtId="0" fontId="43"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0" fontId="45" fillId="9" borderId="26"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42" fillId="0" borderId="1" xfId="0" applyFont="1" applyFill="1" applyBorder="1" applyAlignment="1">
      <alignment vertical="center"/>
    </xf>
    <xf numFmtId="0" fontId="14" fillId="0" borderId="26" xfId="0" applyNumberFormat="1" applyFont="1" applyFill="1" applyBorder="1" applyAlignment="1">
      <alignment horizontal="center" vertical="center"/>
    </xf>
    <xf numFmtId="0" fontId="43" fillId="0" borderId="57" xfId="0" applyFont="1" applyFill="1" applyBorder="1" applyAlignment="1">
      <alignment vertical="center"/>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44" fillId="0"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1" fontId="8" fillId="0" borderId="58" xfId="0" applyNumberFormat="1" applyFont="1" applyFill="1" applyBorder="1" applyAlignment="1">
      <alignment horizontal="center" vertical="center" wrapText="1"/>
    </xf>
    <xf numFmtId="0" fontId="45" fillId="9" borderId="58"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wrapText="1"/>
    </xf>
    <xf numFmtId="0" fontId="8" fillId="0" borderId="59" xfId="0" quotePrefix="1" applyFont="1" applyFill="1" applyBorder="1" applyAlignment="1">
      <alignment horizontal="center" vertical="center"/>
    </xf>
    <xf numFmtId="0" fontId="12" fillId="6" borderId="1" xfId="0" applyFont="1" applyFill="1" applyBorder="1" applyAlignment="1">
      <alignment vertical="center"/>
    </xf>
    <xf numFmtId="0" fontId="8"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2" fillId="6" borderId="26" xfId="0" applyNumberFormat="1" applyFont="1" applyFill="1" applyBorder="1" applyAlignment="1">
      <alignment horizontal="center" vertical="center"/>
    </xf>
    <xf numFmtId="49"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20" fillId="0" borderId="0" xfId="0" applyFont="1" applyBorder="1" applyAlignment="1">
      <alignment vertical="center"/>
    </xf>
    <xf numFmtId="0" fontId="33" fillId="0" borderId="0" xfId="0" applyFont="1" applyBorder="1" applyAlignment="1">
      <alignment vertical="center"/>
    </xf>
    <xf numFmtId="0" fontId="15"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31"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5" fillId="8" borderId="1" xfId="0" applyFont="1" applyFill="1" applyBorder="1" applyAlignment="1">
      <alignment vertical="center"/>
    </xf>
    <xf numFmtId="0" fontId="8" fillId="8" borderId="25" xfId="0" applyNumberFormat="1"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5" fillId="8" borderId="26" xfId="0" applyNumberFormat="1" applyFont="1" applyFill="1" applyBorder="1" applyAlignment="1">
      <alignment horizontal="center" vertical="center"/>
    </xf>
    <xf numFmtId="49" fontId="8" fillId="8" borderId="26" xfId="0" applyNumberFormat="1" applyFont="1" applyFill="1" applyBorder="1" applyAlignment="1">
      <alignment horizontal="center" vertical="center"/>
    </xf>
    <xf numFmtId="0" fontId="8" fillId="8"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9"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12" fillId="8" borderId="1" xfId="0" applyFont="1" applyFill="1" applyBorder="1" applyAlignment="1">
      <alignment vertical="center"/>
    </xf>
    <xf numFmtId="49" fontId="17" fillId="8" borderId="25" xfId="0" applyNumberFormat="1" applyFont="1" applyFill="1" applyBorder="1" applyAlignment="1">
      <alignment horizontal="center" vertical="center"/>
    </xf>
    <xf numFmtId="0" fontId="17"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5" fillId="6" borderId="1" xfId="0" applyFont="1" applyFill="1" applyBorder="1" applyAlignment="1">
      <alignment vertical="center"/>
    </xf>
    <xf numFmtId="0" fontId="8" fillId="8" borderId="27" xfId="0" quotePrefix="1" applyNumberFormat="1" applyFont="1" applyFill="1" applyBorder="1" applyAlignment="1">
      <alignment horizontal="center" vertical="center"/>
    </xf>
    <xf numFmtId="0" fontId="14" fillId="0" borderId="8" xfId="0" applyFont="1" applyFill="1" applyBorder="1" applyAlignment="1">
      <alignment vertical="center"/>
    </xf>
    <xf numFmtId="0" fontId="8"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4" fillId="0" borderId="46" xfId="0" applyNumberFormat="1" applyFont="1" applyFill="1" applyBorder="1" applyAlignment="1">
      <alignment horizontal="center" vertical="center"/>
    </xf>
    <xf numFmtId="49" fontId="8" fillId="0" borderId="46"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2" borderId="61" xfId="0" applyFont="1" applyFill="1" applyBorder="1" applyAlignment="1">
      <alignment horizontal="centerContinuous" vertical="center"/>
    </xf>
    <xf numFmtId="0" fontId="6" fillId="2" borderId="61" xfId="0" applyFont="1" applyFill="1" applyBorder="1" applyAlignment="1">
      <alignment horizontal="centerContinuous" vertical="center"/>
    </xf>
    <xf numFmtId="0" fontId="36" fillId="2" borderId="105" xfId="1" applyFont="1" applyFill="1" applyBorder="1" applyAlignment="1" applyProtection="1">
      <alignment horizontal="righ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2" xfId="0" applyFont="1" applyBorder="1" applyAlignment="1">
      <alignment horizontal="left" vertical="center"/>
    </xf>
    <xf numFmtId="0" fontId="7" fillId="4" borderId="64" xfId="0" applyFont="1" applyFill="1" applyBorder="1" applyAlignment="1">
      <alignment horizontal="right" vertical="center"/>
    </xf>
    <xf numFmtId="49" fontId="8" fillId="0" borderId="65" xfId="0" applyNumberFormat="1" applyFont="1" applyBorder="1" applyAlignment="1">
      <alignment horizontal="centerContinuous" vertical="center"/>
    </xf>
    <xf numFmtId="0" fontId="3" fillId="0" borderId="67" xfId="0" applyFont="1" applyBorder="1" applyAlignment="1">
      <alignment horizontal="centerContinuous" vertical="center"/>
    </xf>
    <xf numFmtId="0" fontId="7" fillId="4" borderId="100" xfId="0" applyFont="1" applyFill="1" applyBorder="1" applyAlignment="1">
      <alignment horizontal="right" vertical="center"/>
    </xf>
    <xf numFmtId="49" fontId="8" fillId="0" borderId="66" xfId="0" applyNumberFormat="1" applyFont="1" applyFill="1" applyBorder="1" applyAlignment="1">
      <alignment horizontal="center" vertical="center"/>
    </xf>
    <xf numFmtId="0" fontId="8" fillId="0" borderId="0" xfId="0" applyFont="1" applyBorder="1" applyAlignment="1">
      <alignment horizontal="left" vertical="center"/>
    </xf>
    <xf numFmtId="0" fontId="7" fillId="4" borderId="11" xfId="0" applyFont="1" applyFill="1" applyBorder="1" applyAlignment="1">
      <alignment horizontal="right" vertical="center"/>
    </xf>
    <xf numFmtId="49" fontId="8" fillId="0" borderId="24" xfId="0" applyNumberFormat="1" applyFont="1" applyBorder="1" applyAlignment="1">
      <alignment horizontal="centerContinuous" vertical="center"/>
    </xf>
    <xf numFmtId="0" fontId="3" fillId="0" borderId="101" xfId="0" applyFont="1" applyBorder="1" applyAlignment="1">
      <alignment horizontal="centerContinuous" vertical="center"/>
    </xf>
    <xf numFmtId="0" fontId="49" fillId="4" borderId="30" xfId="0" applyFont="1" applyFill="1" applyBorder="1" applyAlignment="1">
      <alignment horizontal="right" vertical="center"/>
    </xf>
    <xf numFmtId="0" fontId="8" fillId="0" borderId="12" xfId="0" applyFont="1" applyFill="1" applyBorder="1" applyAlignment="1">
      <alignment horizontal="center" vertical="center"/>
    </xf>
    <xf numFmtId="0" fontId="9" fillId="2" borderId="14" xfId="0" applyFont="1" applyFill="1" applyBorder="1" applyAlignment="1">
      <alignment horizontal="right" vertical="center"/>
    </xf>
    <xf numFmtId="0" fontId="8"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9" fillId="4" borderId="51" xfId="0" applyFont="1" applyFill="1" applyBorder="1" applyAlignment="1">
      <alignment horizontal="right" vertical="center"/>
    </xf>
    <xf numFmtId="0" fontId="14"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9" fillId="4" borderId="49" xfId="0" applyFont="1" applyFill="1" applyBorder="1" applyAlignment="1">
      <alignment horizontal="right" vertical="center"/>
    </xf>
    <xf numFmtId="164" fontId="7" fillId="5" borderId="29" xfId="0" applyNumberFormat="1" applyFont="1" applyFill="1" applyBorder="1" applyAlignment="1">
      <alignment horizontal="center"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2"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6" xfId="0" applyFont="1" applyFill="1" applyBorder="1" applyAlignment="1">
      <alignment horizontal="right" vertical="center"/>
    </xf>
    <xf numFmtId="0" fontId="8"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2" fillId="4" borderId="50" xfId="0" applyFont="1" applyFill="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64" fontId="22" fillId="3" borderId="111" xfId="0" applyNumberFormat="1" applyFont="1" applyFill="1" applyBorder="1" applyAlignment="1">
      <alignment horizontal="center" vertical="center"/>
    </xf>
    <xf numFmtId="164" fontId="3" fillId="0" borderId="112" xfId="0" applyNumberFormat="1" applyFont="1" applyBorder="1" applyAlignment="1">
      <alignment horizontal="center" vertical="center" shrinkToFit="1"/>
    </xf>
    <xf numFmtId="0" fontId="3" fillId="0" borderId="0" xfId="0" applyFont="1" applyBorder="1" applyAlignment="1">
      <alignment vertical="center"/>
    </xf>
    <xf numFmtId="0" fontId="3" fillId="0" borderId="107" xfId="0" applyFont="1" applyFill="1" applyBorder="1" applyAlignment="1">
      <alignment horizontal="centerContinuous" vertical="center" shrinkToFit="1"/>
    </xf>
    <xf numFmtId="0" fontId="22" fillId="0" borderId="108" xfId="0" applyFont="1" applyFill="1" applyBorder="1" applyAlignment="1">
      <alignment horizontal="centerContinuous" vertical="center"/>
    </xf>
    <xf numFmtId="0" fontId="3" fillId="0" borderId="109" xfId="0" applyFont="1" applyFill="1" applyBorder="1" applyAlignment="1">
      <alignment horizontal="centerContinuous" vertical="center"/>
    </xf>
    <xf numFmtId="0" fontId="3" fillId="0" borderId="110" xfId="0" applyFont="1" applyFill="1" applyBorder="1" applyAlignment="1">
      <alignment horizontal="centerContinuous" vertical="center"/>
    </xf>
    <xf numFmtId="0" fontId="3" fillId="0" borderId="98" xfId="0" applyFont="1" applyFill="1" applyBorder="1" applyAlignment="1">
      <alignment horizontal="centerContinuous" vertical="center" shrinkToFit="1"/>
    </xf>
    <xf numFmtId="0" fontId="22" fillId="0" borderId="83" xfId="0" applyFont="1" applyFill="1" applyBorder="1" applyAlignment="1">
      <alignment horizontal="centerContinuous" vertical="center"/>
    </xf>
    <xf numFmtId="0" fontId="3" fillId="0" borderId="79" xfId="0" applyFont="1" applyFill="1" applyBorder="1" applyAlignment="1">
      <alignment horizontal="centerContinuous" vertical="center"/>
    </xf>
    <xf numFmtId="0" fontId="3" fillId="0" borderId="80" xfId="0" applyFont="1" applyFill="1" applyBorder="1" applyAlignment="1">
      <alignment horizontal="centerContinuous" vertical="center"/>
    </xf>
    <xf numFmtId="1" fontId="6"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1" fontId="3" fillId="0" borderId="55" xfId="0" applyNumberFormat="1" applyFont="1" applyBorder="1" applyAlignment="1">
      <alignment horizontal="center" vertical="center"/>
    </xf>
    <xf numFmtId="1" fontId="6" fillId="0" borderId="106" xfId="0" applyNumberFormat="1" applyFont="1" applyFill="1" applyBorder="1" applyAlignment="1">
      <alignment horizontal="center" vertical="center"/>
    </xf>
    <xf numFmtId="1" fontId="3" fillId="0" borderId="34" xfId="0" applyNumberFormat="1" applyFont="1" applyFill="1" applyBorder="1" applyAlignment="1">
      <alignment horizontal="center" vertical="center"/>
    </xf>
    <xf numFmtId="0" fontId="50" fillId="0" borderId="34" xfId="0" applyFont="1" applyFill="1" applyBorder="1" applyAlignment="1">
      <alignment horizontal="centerContinuous" vertical="center"/>
    </xf>
    <xf numFmtId="1" fontId="3" fillId="0" borderId="0" xfId="0" applyNumberFormat="1" applyFont="1" applyBorder="1" applyAlignment="1">
      <alignment horizontal="center" vertical="center"/>
    </xf>
    <xf numFmtId="49" fontId="17" fillId="0" borderId="32" xfId="0" applyNumberFormat="1" applyFont="1" applyBorder="1" applyAlignment="1">
      <alignment horizontal="center" shrinkToFit="1"/>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0" fontId="16" fillId="0" borderId="118" xfId="0" applyFont="1" applyBorder="1" applyAlignment="1">
      <alignment horizontal="centerContinuous" vertical="center" wrapText="1"/>
    </xf>
    <xf numFmtId="0" fontId="16" fillId="0" borderId="119" xfId="0" applyFont="1" applyBorder="1" applyAlignment="1">
      <alignment horizontal="centerContinuous" vertical="center" wrapText="1"/>
    </xf>
    <xf numFmtId="0" fontId="13" fillId="9" borderId="57" xfId="0" applyFont="1" applyFill="1" applyBorder="1" applyAlignment="1">
      <alignment horizontal="centerContinuous" vertical="center" wrapText="1"/>
    </xf>
    <xf numFmtId="0" fontId="13" fillId="9" borderId="120" xfId="0" applyFont="1" applyFill="1" applyBorder="1" applyAlignment="1">
      <alignment horizontal="center" vertical="center" wrapText="1"/>
    </xf>
    <xf numFmtId="0" fontId="13" fillId="9" borderId="121"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3" xfId="0" applyFont="1" applyFill="1" applyBorder="1" applyAlignment="1">
      <alignment horizontal="center" vertical="center"/>
    </xf>
    <xf numFmtId="0" fontId="52" fillId="5" borderId="123" xfId="2" applyNumberFormat="1" applyFont="1" applyFill="1" applyBorder="1" applyAlignment="1">
      <alignment horizontal="center" vertical="center" shrinkToFit="1"/>
    </xf>
    <xf numFmtId="0" fontId="52" fillId="5" borderId="27" xfId="2"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0" fontId="52" fillId="5" borderId="33" xfId="2" applyNumberFormat="1"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164" fontId="3" fillId="0" borderId="40" xfId="0" applyNumberFormat="1" applyFont="1" applyFill="1" applyBorder="1" applyAlignment="1">
      <alignment horizontal="center" vertical="center" shrinkToFit="1"/>
    </xf>
    <xf numFmtId="1" fontId="6" fillId="0" borderId="115" xfId="0" applyNumberFormat="1" applyFont="1" applyFill="1" applyBorder="1" applyAlignment="1">
      <alignment horizontal="center" vertical="center"/>
    </xf>
    <xf numFmtId="1" fontId="3" fillId="0" borderId="115" xfId="0" applyNumberFormat="1" applyFont="1" applyFill="1" applyBorder="1" applyAlignment="1">
      <alignment horizontal="center" vertical="center"/>
    </xf>
    <xf numFmtId="0" fontId="3" fillId="0" borderId="116" xfId="0" quotePrefix="1" applyFont="1" applyFill="1" applyBorder="1" applyAlignment="1">
      <alignment horizontal="center" vertical="center"/>
    </xf>
    <xf numFmtId="0" fontId="8" fillId="0" borderId="125" xfId="0" applyFont="1" applyFill="1" applyBorder="1" applyAlignment="1">
      <alignment horizontal="center" vertical="center"/>
    </xf>
    <xf numFmtId="0" fontId="14" fillId="0" borderId="126" xfId="0" applyNumberFormat="1" applyFont="1" applyFill="1" applyBorder="1" applyAlignment="1">
      <alignment horizontal="center" vertical="center"/>
    </xf>
    <xf numFmtId="0" fontId="8" fillId="0" borderId="125" xfId="0" applyFont="1" applyFill="1" applyBorder="1" applyAlignment="1">
      <alignment horizontal="center" vertical="center" wrapText="1"/>
    </xf>
    <xf numFmtId="1" fontId="8" fillId="0" borderId="125" xfId="0" applyNumberFormat="1" applyFont="1" applyFill="1" applyBorder="1" applyAlignment="1">
      <alignment horizontal="center" vertical="center" wrapText="1"/>
    </xf>
    <xf numFmtId="0" fontId="45" fillId="9" borderId="126" xfId="0" applyNumberFormat="1" applyFont="1" applyFill="1" applyBorder="1" applyAlignment="1">
      <alignment horizontal="center" vertical="center"/>
    </xf>
    <xf numFmtId="0" fontId="8" fillId="0" borderId="127" xfId="0" quotePrefix="1" applyFont="1" applyFill="1" applyBorder="1" applyAlignment="1">
      <alignment horizontal="center" vertical="center"/>
    </xf>
    <xf numFmtId="0" fontId="7" fillId="7" borderId="124" xfId="0" applyFont="1" applyFill="1" applyBorder="1" applyAlignment="1">
      <alignment vertical="center"/>
    </xf>
    <xf numFmtId="0" fontId="3" fillId="0" borderId="74" xfId="0" quotePrefix="1" applyFont="1" applyFill="1" applyBorder="1" applyAlignment="1">
      <alignment horizontal="center" vertical="center" wrapText="1"/>
    </xf>
    <xf numFmtId="49" fontId="3" fillId="0" borderId="74" xfId="2" applyNumberFormat="1" applyFont="1" applyFill="1" applyBorder="1" applyAlignment="1">
      <alignment horizontal="center" vertical="center"/>
    </xf>
    <xf numFmtId="164" fontId="3" fillId="0" borderId="74"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164" fontId="6" fillId="0" borderId="7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49" fontId="3"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xf>
    <xf numFmtId="1" fontId="6" fillId="0" borderId="75" xfId="0" applyNumberFormat="1" applyFont="1" applyFill="1" applyBorder="1" applyAlignment="1">
      <alignment horizontal="center" vertical="center"/>
    </xf>
    <xf numFmtId="0" fontId="3" fillId="0" borderId="76" xfId="0" quotePrefix="1" applyFont="1" applyFill="1" applyBorder="1" applyAlignment="1">
      <alignment horizontal="center" vertical="center"/>
    </xf>
    <xf numFmtId="0" fontId="3" fillId="0" borderId="33" xfId="0" quotePrefix="1"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quotePrefix="1" applyFont="1" applyFill="1" applyBorder="1" applyAlignment="1">
      <alignment horizontal="center" vertical="center"/>
    </xf>
    <xf numFmtId="9" fontId="3" fillId="0" borderId="13" xfId="0" applyNumberFormat="1" applyFont="1" applyFill="1" applyBorder="1" applyAlignment="1">
      <alignment horizontal="center" vertical="center"/>
    </xf>
    <xf numFmtId="49" fontId="3" fillId="0" borderId="13" xfId="0" quotePrefix="1"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91" xfId="0" applyFont="1" applyFill="1" applyBorder="1" applyAlignment="1">
      <alignment horizontal="centerContinuous" vertical="center"/>
    </xf>
    <xf numFmtId="49" fontId="3" fillId="0" borderId="75" xfId="0" applyNumberFormat="1" applyFont="1" applyFill="1" applyBorder="1" applyAlignment="1">
      <alignment horizontal="center" vertical="center"/>
    </xf>
    <xf numFmtId="164" fontId="3" fillId="0" borderId="114" xfId="0" applyNumberFormat="1" applyFont="1" applyBorder="1" applyAlignment="1">
      <alignment horizontal="center" vertical="center" shrinkToFit="1"/>
    </xf>
    <xf numFmtId="0" fontId="53" fillId="0" borderId="0" xfId="11" applyFont="1" applyAlignment="1">
      <alignment horizontal="center"/>
    </xf>
    <xf numFmtId="0" fontId="54" fillId="0" borderId="0" xfId="11" applyFont="1" applyAlignment="1">
      <alignment horizontal="center"/>
    </xf>
    <xf numFmtId="0" fontId="3" fillId="0" borderId="41" xfId="5" applyBorder="1" applyAlignment="1">
      <alignment horizontal="center"/>
    </xf>
    <xf numFmtId="0" fontId="3" fillId="0" borderId="40" xfId="5" applyBorder="1" applyAlignment="1">
      <alignment horizontal="center"/>
    </xf>
    <xf numFmtId="0" fontId="5" fillId="0" borderId="85" xfId="5" applyFont="1" applyBorder="1" applyAlignment="1">
      <alignment horizontal="center"/>
    </xf>
    <xf numFmtId="0" fontId="3" fillId="0" borderId="39" xfId="5" applyBorder="1" applyAlignment="1">
      <alignment horizontal="center"/>
    </xf>
    <xf numFmtId="0" fontId="3" fillId="0" borderId="38" xfId="5" applyBorder="1" applyAlignment="1">
      <alignment horizontal="center"/>
    </xf>
    <xf numFmtId="0" fontId="5" fillId="0" borderId="56" xfId="5" applyFont="1" applyBorder="1" applyAlignment="1">
      <alignment horizontal="center"/>
    </xf>
    <xf numFmtId="0" fontId="3" fillId="0" borderId="128" xfId="5" applyBorder="1" applyAlignment="1">
      <alignment horizontal="center"/>
    </xf>
    <xf numFmtId="0" fontId="3" fillId="0" borderId="129" xfId="5" applyBorder="1" applyAlignment="1">
      <alignment horizontal="center"/>
    </xf>
    <xf numFmtId="0" fontId="5" fillId="0" borderId="130" xfId="5" applyFont="1" applyBorder="1" applyAlignment="1">
      <alignment horizontal="center"/>
    </xf>
    <xf numFmtId="0" fontId="5" fillId="0" borderId="131" xfId="5" applyFont="1" applyBorder="1" applyAlignment="1">
      <alignment horizontal="center"/>
    </xf>
    <xf numFmtId="0" fontId="5" fillId="0" borderId="132" xfId="5" applyFont="1" applyBorder="1" applyAlignment="1">
      <alignment horizontal="center"/>
    </xf>
    <xf numFmtId="0" fontId="5" fillId="0" borderId="133" xfId="5" applyFont="1" applyBorder="1" applyAlignment="1">
      <alignment horizontal="center"/>
    </xf>
    <xf numFmtId="0" fontId="52" fillId="5" borderId="32" xfId="2" applyNumberFormat="1" applyFont="1" applyFill="1" applyBorder="1" applyAlignment="1">
      <alignment horizontal="center" vertical="center" shrinkToFit="1"/>
    </xf>
    <xf numFmtId="0" fontId="5" fillId="10" borderId="41"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0" borderId="47" xfId="0" applyFont="1" applyBorder="1" applyAlignment="1">
      <alignment horizontal="right" vertical="center"/>
    </xf>
    <xf numFmtId="0" fontId="3" fillId="10" borderId="39"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0" borderId="62" xfId="0" applyFont="1" applyBorder="1" applyAlignment="1">
      <alignment horizontal="center" vertical="center" wrapText="1"/>
    </xf>
    <xf numFmtId="0" fontId="5" fillId="0" borderId="34" xfId="0" applyFont="1" applyBorder="1" applyAlignment="1">
      <alignment horizontal="right" vertical="center"/>
    </xf>
    <xf numFmtId="0" fontId="3" fillId="10" borderId="134" xfId="0" applyFont="1" applyFill="1" applyBorder="1" applyAlignment="1">
      <alignment horizontal="center" vertical="center" wrapText="1"/>
    </xf>
    <xf numFmtId="0" fontId="3" fillId="10" borderId="135" xfId="0" applyFont="1" applyFill="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5" fillId="0" borderId="137" xfId="0" applyFont="1" applyBorder="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Border="1" applyAlignment="1">
      <alignment vertical="center" wrapText="1"/>
    </xf>
    <xf numFmtId="0" fontId="3" fillId="0" borderId="7"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5" xfId="0" applyFont="1" applyBorder="1" applyAlignment="1">
      <alignment horizontal="centerContinuous" vertical="center"/>
    </xf>
    <xf numFmtId="0" fontId="56"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51" fillId="0" borderId="0" xfId="0" applyFont="1" applyBorder="1" applyAlignment="1">
      <alignment horizontal="centerContinuous" vertical="center" wrapText="1"/>
    </xf>
    <xf numFmtId="0" fontId="8" fillId="8" borderId="44" xfId="0" applyFont="1" applyFill="1" applyBorder="1" applyAlignment="1">
      <alignment horizontal="center" vertical="center"/>
    </xf>
    <xf numFmtId="49" fontId="6" fillId="0" borderId="0" xfId="0" applyNumberFormat="1" applyFont="1" applyBorder="1" applyAlignment="1">
      <alignment vertical="center"/>
    </xf>
    <xf numFmtId="0" fontId="8" fillId="0" borderId="28" xfId="0" applyNumberFormat="1" applyFont="1" applyBorder="1" applyAlignment="1">
      <alignment horizontal="center" vertical="center"/>
    </xf>
    <xf numFmtId="164" fontId="3" fillId="0" borderId="38" xfId="0" applyNumberFormat="1" applyFont="1" applyBorder="1" applyAlignment="1">
      <alignment horizontal="center" vertical="center" shrinkToFit="1"/>
    </xf>
    <xf numFmtId="0" fontId="3" fillId="0" borderId="38" xfId="0" applyFont="1" applyBorder="1" applyAlignment="1">
      <alignment horizontal="left" vertical="center"/>
    </xf>
    <xf numFmtId="164" fontId="3" fillId="0" borderId="89" xfId="0" applyNumberFormat="1" applyFont="1" applyBorder="1" applyAlignment="1">
      <alignment horizontal="center" vertical="center" shrinkToFit="1"/>
    </xf>
    <xf numFmtId="0" fontId="3" fillId="0" borderId="89" xfId="0" applyFont="1" applyBorder="1" applyAlignment="1">
      <alignment horizontal="left" vertical="center"/>
    </xf>
    <xf numFmtId="164" fontId="3" fillId="0" borderId="40" xfId="0" applyNumberFormat="1"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shrinkToFit="1"/>
    </xf>
    <xf numFmtId="164" fontId="3" fillId="0" borderId="113" xfId="0" applyNumberFormat="1" applyFont="1" applyBorder="1" applyAlignment="1">
      <alignment horizontal="center" vertical="center" shrinkToFit="1"/>
    </xf>
    <xf numFmtId="0" fontId="7" fillId="11" borderId="125" xfId="0" applyFont="1" applyFill="1" applyBorder="1" applyAlignment="1">
      <alignment horizontal="center" vertical="center"/>
    </xf>
    <xf numFmtId="0" fontId="57" fillId="2" borderId="60" xfId="0" applyFont="1" applyFill="1" applyBorder="1" applyAlignment="1">
      <alignment horizontal="right" vertical="center"/>
    </xf>
    <xf numFmtId="0" fontId="57" fillId="2" borderId="61" xfId="0" applyFont="1" applyFill="1" applyBorder="1" applyAlignment="1">
      <alignment horizontal="left" vertical="center"/>
    </xf>
    <xf numFmtId="1" fontId="8" fillId="0" borderId="28" xfId="0" applyNumberFormat="1" applyFont="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quotePrefix="1" applyFont="1" applyFill="1" applyBorder="1" applyAlignment="1">
      <alignment horizontal="center" vertical="center" wrapText="1"/>
    </xf>
    <xf numFmtId="0" fontId="3" fillId="0" borderId="25" xfId="0" applyFont="1" applyFill="1" applyBorder="1" applyAlignment="1">
      <alignment horizontal="center" vertical="center" shrinkToFit="1"/>
    </xf>
    <xf numFmtId="164" fontId="3" fillId="0" borderId="25"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xf>
    <xf numFmtId="1" fontId="3" fillId="0" borderId="26" xfId="0" applyNumberFormat="1" applyFont="1" applyFill="1" applyBorder="1" applyAlignment="1">
      <alignment horizontal="center" vertical="center"/>
    </xf>
    <xf numFmtId="0" fontId="3" fillId="0" borderId="27" xfId="0" quotePrefix="1" applyFont="1" applyFill="1" applyBorder="1" applyAlignment="1">
      <alignment horizontal="center" vertical="center"/>
    </xf>
    <xf numFmtId="1" fontId="3" fillId="0" borderId="138" xfId="0" applyNumberFormat="1" applyFont="1" applyFill="1" applyBorder="1" applyAlignment="1">
      <alignment horizontal="center" vertical="center"/>
    </xf>
    <xf numFmtId="0" fontId="58" fillId="12" borderId="55" xfId="0" quotePrefix="1" applyFont="1" applyFill="1" applyBorder="1" applyAlignment="1">
      <alignment horizontal="centerContinuous" vertical="center"/>
    </xf>
    <xf numFmtId="49" fontId="8" fillId="0" borderId="25"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9" fillId="0" borderId="31" xfId="0" applyFont="1" applyFill="1" applyBorder="1" applyAlignment="1">
      <alignment horizontal="centerContinuous" vertical="center"/>
    </xf>
    <xf numFmtId="1" fontId="7" fillId="0" borderId="28" xfId="0" applyNumberFormat="1" applyFont="1" applyBorder="1" applyAlignment="1">
      <alignment horizontal="center" vertical="center"/>
    </xf>
    <xf numFmtId="0" fontId="8" fillId="0" borderId="27" xfId="0" quotePrefix="1" applyFont="1" applyFill="1" applyBorder="1" applyAlignment="1">
      <alignment horizontal="center" vertical="center"/>
    </xf>
    <xf numFmtId="0" fontId="8" fillId="0" borderId="27" xfId="0" quotePrefix="1" applyNumberFormat="1" applyFont="1" applyFill="1" applyBorder="1" applyAlignment="1">
      <alignment horizontal="center" vertical="center"/>
    </xf>
    <xf numFmtId="49" fontId="29" fillId="8" borderId="25" xfId="0" applyNumberFormat="1" applyFont="1" applyFill="1" applyBorder="1" applyAlignment="1">
      <alignment horizontal="center" vertical="center"/>
    </xf>
    <xf numFmtId="0" fontId="29" fillId="8" borderId="26"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1" xfId="0" applyFont="1" applyFill="1" applyBorder="1" applyAlignment="1">
      <alignment vertical="center"/>
    </xf>
    <xf numFmtId="49" fontId="25" fillId="8" borderId="25" xfId="0" applyNumberFormat="1" applyFont="1" applyFill="1" applyBorder="1" applyAlignment="1">
      <alignment horizontal="center" vertical="center"/>
    </xf>
    <xf numFmtId="0" fontId="25"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0" fontId="13" fillId="13" borderId="57" xfId="0" applyFont="1" applyFill="1" applyBorder="1" applyAlignment="1">
      <alignment horizontal="centerContinuous" vertical="center" wrapText="1"/>
    </xf>
    <xf numFmtId="0" fontId="13" fillId="13" borderId="120" xfId="0" applyFont="1" applyFill="1" applyBorder="1" applyAlignment="1">
      <alignment horizontal="center" vertical="center" wrapText="1"/>
    </xf>
    <xf numFmtId="0" fontId="13" fillId="13" borderId="121" xfId="0" applyFont="1" applyFill="1" applyBorder="1" applyAlignment="1">
      <alignment horizontal="center" vertical="center" wrapText="1"/>
    </xf>
    <xf numFmtId="0" fontId="13" fillId="13" borderId="59" xfId="0" applyFont="1" applyFill="1" applyBorder="1" applyAlignment="1">
      <alignment horizontal="center" vertical="center" wrapText="1"/>
    </xf>
    <xf numFmtId="0" fontId="60" fillId="0" borderId="117" xfId="0" applyFont="1" applyBorder="1" applyAlignment="1">
      <alignment horizontal="centerContinuous" vertical="center" wrapText="1"/>
    </xf>
    <xf numFmtId="0" fontId="60" fillId="0" borderId="0" xfId="0" applyFont="1" applyBorder="1" applyAlignment="1">
      <alignment horizontal="centerContinuous" vertical="center" wrapText="1"/>
    </xf>
    <xf numFmtId="0" fontId="55" fillId="13" borderId="63" xfId="0" applyFont="1" applyFill="1" applyBorder="1" applyAlignment="1">
      <alignment horizontal="center" vertical="center" wrapText="1"/>
    </xf>
    <xf numFmtId="1" fontId="48" fillId="9" borderId="26" xfId="0" applyNumberFormat="1" applyFont="1" applyFill="1" applyBorder="1" applyAlignment="1">
      <alignment horizontal="center" vertical="center"/>
    </xf>
    <xf numFmtId="0" fontId="3" fillId="0" borderId="139" xfId="0" applyFont="1" applyFill="1" applyBorder="1" applyAlignment="1">
      <alignment horizontal="center" vertical="center"/>
    </xf>
    <xf numFmtId="0" fontId="3" fillId="0" borderId="140" xfId="0" applyFont="1" applyFill="1" applyBorder="1" applyAlignment="1">
      <alignment horizontal="center" vertical="center"/>
    </xf>
    <xf numFmtId="0" fontId="3" fillId="0" borderId="140" xfId="0" quotePrefix="1" applyFont="1" applyFill="1" applyBorder="1" applyAlignment="1">
      <alignment horizontal="center" vertical="center" wrapText="1"/>
    </xf>
    <xf numFmtId="49" fontId="3" fillId="0" borderId="140" xfId="2" applyNumberFormat="1" applyFont="1" applyFill="1" applyBorder="1" applyAlignment="1">
      <alignment horizontal="center" vertical="center"/>
    </xf>
    <xf numFmtId="0" fontId="3" fillId="0" borderId="140" xfId="0" applyFont="1" applyFill="1" applyBorder="1" applyAlignment="1">
      <alignment horizontal="center" vertical="center" shrinkToFit="1"/>
    </xf>
    <xf numFmtId="164" fontId="3" fillId="0" borderId="140" xfId="0" applyNumberFormat="1" applyFont="1" applyFill="1" applyBorder="1" applyAlignment="1">
      <alignment horizontal="center" vertical="center"/>
    </xf>
    <xf numFmtId="0" fontId="3" fillId="0" borderId="74" xfId="0" applyFont="1" applyFill="1" applyBorder="1" applyAlignment="1">
      <alignment horizontal="center" vertical="center" shrinkToFit="1"/>
    </xf>
    <xf numFmtId="0" fontId="61" fillId="0" borderId="31" xfId="0" applyFont="1" applyBorder="1" applyAlignment="1">
      <alignment horizontal="centerContinuous" vertical="center" wrapText="1"/>
    </xf>
    <xf numFmtId="0" fontId="62" fillId="0" borderId="31" xfId="0" applyFont="1" applyFill="1" applyBorder="1" applyAlignment="1">
      <alignment horizontal="centerContinuous" vertical="center" wrapText="1"/>
    </xf>
    <xf numFmtId="1" fontId="8" fillId="0" borderId="12" xfId="0" applyNumberFormat="1" applyFont="1" applyBorder="1" applyAlignment="1">
      <alignment horizontal="center" vertical="center"/>
    </xf>
    <xf numFmtId="0" fontId="3" fillId="0" borderId="141" xfId="0" applyFont="1" applyFill="1" applyBorder="1" applyAlignment="1">
      <alignment horizontal="center" vertical="center"/>
    </xf>
    <xf numFmtId="0" fontId="3" fillId="0" borderId="71" xfId="0" quotePrefix="1" applyFont="1" applyFill="1" applyBorder="1" applyAlignment="1">
      <alignment horizontal="center" vertical="center" wrapText="1"/>
    </xf>
    <xf numFmtId="49" fontId="3" fillId="0" borderId="71" xfId="2" applyNumberFormat="1" applyFont="1" applyFill="1" applyBorder="1" applyAlignment="1">
      <alignment horizontal="center" vertical="center"/>
    </xf>
    <xf numFmtId="0" fontId="3" fillId="0" borderId="71" xfId="0" applyFont="1" applyFill="1" applyBorder="1" applyAlignment="1">
      <alignment horizontal="center" vertical="center" shrinkToFit="1"/>
    </xf>
    <xf numFmtId="1" fontId="3" fillId="0" borderId="72" xfId="0" applyNumberFormat="1" applyFont="1" applyFill="1" applyBorder="1" applyAlignment="1">
      <alignment horizontal="center" vertical="center"/>
    </xf>
    <xf numFmtId="0" fontId="3" fillId="0" borderId="142" xfId="0" quotePrefix="1" applyFont="1" applyFill="1" applyBorder="1" applyAlignment="1">
      <alignment horizontal="center" vertical="center"/>
    </xf>
    <xf numFmtId="1" fontId="8" fillId="0" borderId="26" xfId="0" applyNumberFormat="1" applyFont="1" applyFill="1" applyBorder="1" applyAlignment="1">
      <alignment horizontal="center" vertical="center"/>
    </xf>
    <xf numFmtId="0" fontId="11"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0" fontId="50" fillId="0" borderId="34" xfId="0" quotePrefix="1" applyFont="1" applyFill="1" applyBorder="1" applyAlignment="1">
      <alignment horizontal="centerContinuous" vertical="center"/>
    </xf>
    <xf numFmtId="9" fontId="3" fillId="0" borderId="78" xfId="0" quotePrefix="1" applyNumberFormat="1" applyFont="1" applyFill="1" applyBorder="1" applyAlignment="1">
      <alignment horizontal="center" vertical="center"/>
    </xf>
    <xf numFmtId="0" fontId="3" fillId="0" borderId="90" xfId="0" applyFont="1" applyFill="1" applyBorder="1" applyAlignment="1">
      <alignment horizontal="centerContinuous" vertical="center"/>
    </xf>
    <xf numFmtId="0" fontId="50" fillId="0" borderId="47"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17" fillId="8" borderId="34" xfId="0" quotePrefix="1" applyFont="1" applyFill="1" applyBorder="1" applyAlignment="1">
      <alignment horizontal="center" vertical="center" shrinkToFit="1"/>
    </xf>
    <xf numFmtId="0" fontId="17" fillId="8" borderId="55" xfId="0" quotePrefix="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57" xfId="0" applyFont="1" applyFill="1" applyBorder="1" applyAlignment="1">
      <alignment horizontal="center" vertical="center" shrinkToFit="1"/>
    </xf>
    <xf numFmtId="0" fontId="51" fillId="0" borderId="117" xfId="0" applyFont="1" applyFill="1" applyBorder="1" applyAlignment="1">
      <alignment horizontal="centerContinuous" vertical="center" wrapText="1"/>
    </xf>
    <xf numFmtId="0" fontId="16" fillId="0" borderId="118" xfId="0" applyFont="1" applyFill="1" applyBorder="1" applyAlignment="1">
      <alignment horizontal="centerContinuous" vertical="center" wrapText="1"/>
    </xf>
    <xf numFmtId="0" fontId="63" fillId="0" borderId="23" xfId="0" applyFont="1" applyBorder="1" applyAlignment="1">
      <alignment horizontal="centerContinuous" vertical="center"/>
    </xf>
    <xf numFmtId="0" fontId="64" fillId="0" borderId="1" xfId="0" applyFont="1" applyFill="1" applyBorder="1" applyAlignment="1">
      <alignment horizontal="center" vertical="center" shrinkToFit="1"/>
    </xf>
    <xf numFmtId="9" fontId="8" fillId="0" borderId="25" xfId="10" applyFont="1" applyFill="1" applyBorder="1" applyAlignment="1">
      <alignment horizontal="center" vertical="center" shrinkToFit="1"/>
    </xf>
    <xf numFmtId="9" fontId="8" fillId="0" borderId="26" xfId="10" applyFont="1" applyFill="1" applyBorder="1" applyAlignment="1">
      <alignment horizontal="center" vertical="center" shrinkToFit="1"/>
    </xf>
    <xf numFmtId="0" fontId="3" fillId="0" borderId="26" xfId="4" applyNumberFormat="1" applyFont="1" applyFill="1" applyBorder="1" applyAlignment="1">
      <alignment horizontal="center" vertical="center" wrapText="1"/>
    </xf>
    <xf numFmtId="0" fontId="8" fillId="0" borderId="26" xfId="10" applyNumberFormat="1" applyFont="1" applyFill="1" applyBorder="1" applyAlignment="1">
      <alignment horizontal="center" vertical="center" shrinkToFit="1"/>
    </xf>
    <xf numFmtId="0" fontId="8" fillId="0" borderId="27" xfId="4" applyNumberFormat="1" applyFont="1" applyFill="1" applyBorder="1" applyAlignment="1">
      <alignment horizontal="center" vertical="center" wrapText="1"/>
    </xf>
    <xf numFmtId="9" fontId="8" fillId="0" borderId="25" xfId="2" applyFont="1" applyFill="1" applyBorder="1" applyAlignment="1">
      <alignment horizontal="center" vertical="center" shrinkToFit="1"/>
    </xf>
    <xf numFmtId="9" fontId="8" fillId="0" borderId="26" xfId="2"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8" fillId="0" borderId="26" xfId="2" applyNumberFormat="1" applyFont="1" applyFill="1" applyBorder="1" applyAlignment="1">
      <alignment horizontal="center" vertical="center" shrinkToFit="1"/>
    </xf>
    <xf numFmtId="0" fontId="8" fillId="0" borderId="27" xfId="0" applyNumberFormat="1" applyFont="1" applyFill="1" applyBorder="1" applyAlignment="1">
      <alignment horizontal="center" vertical="center" wrapText="1"/>
    </xf>
    <xf numFmtId="0" fontId="64" fillId="0" borderId="57" xfId="0" applyFont="1" applyFill="1" applyBorder="1" applyAlignment="1">
      <alignment horizontal="center" vertical="center" shrinkToFit="1"/>
    </xf>
    <xf numFmtId="9" fontId="8" fillId="0" borderId="58" xfId="10" applyFont="1" applyFill="1" applyBorder="1" applyAlignment="1">
      <alignment horizontal="center" vertical="center" shrinkToFit="1"/>
    </xf>
    <xf numFmtId="9" fontId="8" fillId="0" borderId="15" xfId="10" applyFont="1" applyFill="1" applyBorder="1" applyAlignment="1">
      <alignment horizontal="center" vertical="center" shrinkToFit="1"/>
    </xf>
    <xf numFmtId="0" fontId="3" fillId="0" borderId="15" xfId="4" applyNumberFormat="1" applyFont="1" applyFill="1" applyBorder="1" applyAlignment="1">
      <alignment horizontal="center" vertical="center" wrapText="1"/>
    </xf>
    <xf numFmtId="0" fontId="8" fillId="0" borderId="15" xfId="10" applyNumberFormat="1" applyFont="1" applyFill="1" applyBorder="1" applyAlignment="1">
      <alignment horizontal="center" vertical="center" shrinkToFit="1"/>
    </xf>
    <xf numFmtId="0" fontId="8" fillId="0" borderId="32" xfId="4"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shrinkToFit="1"/>
    </xf>
    <xf numFmtId="0" fontId="3" fillId="0" borderId="26" xfId="10" applyNumberFormat="1" applyFont="1" applyFill="1" applyBorder="1" applyAlignment="1">
      <alignment horizontal="center" vertical="center" shrinkToFit="1"/>
    </xf>
    <xf numFmtId="49" fontId="8" fillId="0" borderId="27" xfId="0" applyNumberFormat="1" applyFont="1" applyFill="1" applyBorder="1" applyAlignment="1">
      <alignment horizontal="center" vertical="center" wrapText="1"/>
    </xf>
    <xf numFmtId="9" fontId="8" fillId="14" borderId="25" xfId="10" applyFont="1" applyFill="1" applyBorder="1" applyAlignment="1">
      <alignment horizontal="center" vertical="center" shrinkToFit="1"/>
    </xf>
    <xf numFmtId="9" fontId="8" fillId="14" borderId="26" xfId="10" applyFont="1" applyFill="1" applyBorder="1" applyAlignment="1">
      <alignment horizontal="center" vertical="center" shrinkToFit="1"/>
    </xf>
    <xf numFmtId="0" fontId="3" fillId="14" borderId="26" xfId="0" applyNumberFormat="1" applyFont="1" applyFill="1" applyBorder="1" applyAlignment="1">
      <alignment horizontal="center" vertical="center" shrinkToFit="1"/>
    </xf>
    <xf numFmtId="0" fontId="3" fillId="14" borderId="26" xfId="10" applyNumberFormat="1" applyFont="1" applyFill="1" applyBorder="1" applyAlignment="1">
      <alignment horizontal="center" vertical="center" shrinkToFit="1"/>
    </xf>
    <xf numFmtId="0" fontId="8" fillId="14" borderId="26" xfId="10" applyNumberFormat="1" applyFont="1" applyFill="1" applyBorder="1" applyAlignment="1">
      <alignment horizontal="center" vertical="center" shrinkToFit="1"/>
    </xf>
    <xf numFmtId="0" fontId="8" fillId="14" borderId="27" xfId="0" applyNumberFormat="1" applyFont="1" applyFill="1" applyBorder="1" applyAlignment="1">
      <alignment horizontal="center" vertical="center" wrapText="1"/>
    </xf>
    <xf numFmtId="0" fontId="64" fillId="16" borderId="1" xfId="0" applyFont="1" applyFill="1" applyBorder="1" applyAlignment="1">
      <alignment horizontal="center" vertical="center" shrinkToFit="1"/>
    </xf>
    <xf numFmtId="0" fontId="8" fillId="16" borderId="25" xfId="0" applyFont="1" applyFill="1" applyBorder="1" applyAlignment="1">
      <alignment horizontal="center" vertical="center" wrapText="1"/>
    </xf>
    <xf numFmtId="9" fontId="8" fillId="16" borderId="25" xfId="10" applyFont="1" applyFill="1" applyBorder="1" applyAlignment="1">
      <alignment horizontal="center" vertical="center" shrinkToFit="1"/>
    </xf>
    <xf numFmtId="9" fontId="8" fillId="16" borderId="26" xfId="10" applyFont="1" applyFill="1" applyBorder="1" applyAlignment="1">
      <alignment horizontal="center" vertical="center" shrinkToFit="1"/>
    </xf>
    <xf numFmtId="0" fontId="3" fillId="16" borderId="26" xfId="0" applyNumberFormat="1" applyFont="1" applyFill="1" applyBorder="1" applyAlignment="1">
      <alignment horizontal="center" vertical="center" shrinkToFit="1"/>
    </xf>
    <xf numFmtId="0" fontId="3" fillId="16" borderId="26" xfId="10" applyNumberFormat="1" applyFont="1" applyFill="1" applyBorder="1" applyAlignment="1">
      <alignment horizontal="center" vertical="center" shrinkToFit="1"/>
    </xf>
    <xf numFmtId="0" fontId="8" fillId="16" borderId="26" xfId="10" applyNumberFormat="1" applyFont="1" applyFill="1" applyBorder="1" applyAlignment="1">
      <alignment horizontal="center" vertical="center" shrinkToFit="1"/>
    </xf>
    <xf numFmtId="0" fontId="8" fillId="16" borderId="27" xfId="0" applyNumberFormat="1" applyFont="1" applyFill="1" applyBorder="1" applyAlignment="1">
      <alignment horizontal="center" vertical="center" wrapText="1"/>
    </xf>
    <xf numFmtId="0" fontId="64" fillId="16" borderId="57" xfId="0" applyFont="1" applyFill="1" applyBorder="1" applyAlignment="1">
      <alignment horizontal="center" vertical="center" shrinkToFit="1"/>
    </xf>
    <xf numFmtId="0" fontId="8" fillId="16" borderId="58" xfId="0" applyFont="1" applyFill="1" applyBorder="1" applyAlignment="1">
      <alignment horizontal="center" vertical="center" wrapText="1"/>
    </xf>
    <xf numFmtId="9" fontId="8" fillId="16" borderId="58" xfId="2" applyFont="1" applyFill="1" applyBorder="1" applyAlignment="1">
      <alignment horizontal="center" vertical="center" shrinkToFit="1"/>
    </xf>
    <xf numFmtId="9" fontId="8" fillId="16" borderId="15" xfId="2" applyFont="1" applyFill="1" applyBorder="1" applyAlignment="1">
      <alignment horizontal="center" vertical="center" shrinkToFit="1"/>
    </xf>
    <xf numFmtId="0" fontId="3" fillId="16" borderId="15" xfId="0" applyFont="1" applyFill="1" applyBorder="1" applyAlignment="1">
      <alignment horizontal="center" vertical="center" shrinkToFit="1"/>
    </xf>
    <xf numFmtId="0" fontId="8" fillId="16" borderId="15" xfId="2" applyNumberFormat="1" applyFont="1" applyFill="1" applyBorder="1" applyAlignment="1">
      <alignment horizontal="center" vertical="center" shrinkToFit="1"/>
    </xf>
    <xf numFmtId="0" fontId="8" fillId="16" borderId="32" xfId="0" applyNumberFormat="1" applyFont="1" applyFill="1" applyBorder="1" applyAlignment="1">
      <alignment horizontal="center" vertical="center" wrapText="1"/>
    </xf>
    <xf numFmtId="9" fontId="8" fillId="16" borderId="25" xfId="2" applyFont="1" applyFill="1" applyBorder="1" applyAlignment="1">
      <alignment horizontal="center" vertical="center" shrinkToFit="1"/>
    </xf>
    <xf numFmtId="0" fontId="8" fillId="16" borderId="26" xfId="2" applyNumberFormat="1" applyFont="1" applyFill="1" applyBorder="1" applyAlignment="1">
      <alignment horizontal="center" vertical="center" shrinkToFit="1"/>
    </xf>
    <xf numFmtId="0" fontId="8" fillId="16" borderId="27" xfId="0" applyNumberFormat="1" applyFont="1" applyFill="1" applyBorder="1" applyAlignment="1">
      <alignment horizontal="center" vertical="center"/>
    </xf>
    <xf numFmtId="9" fontId="8" fillId="16" borderId="26" xfId="2" applyFont="1" applyFill="1" applyBorder="1" applyAlignment="1">
      <alignment horizontal="center" vertical="center" shrinkToFit="1"/>
    </xf>
    <xf numFmtId="0" fontId="8" fillId="16" borderId="27" xfId="0" quotePrefix="1" applyNumberFormat="1" applyFont="1" applyFill="1" applyBorder="1" applyAlignment="1">
      <alignment horizontal="center" vertical="center" wrapText="1"/>
    </xf>
    <xf numFmtId="0" fontId="3" fillId="16" borderId="26" xfId="4" applyNumberFormat="1" applyFont="1" applyFill="1" applyBorder="1" applyAlignment="1">
      <alignment horizontal="center" vertical="center" wrapText="1"/>
    </xf>
    <xf numFmtId="49" fontId="8" fillId="16" borderId="27" xfId="0" applyNumberFormat="1" applyFont="1" applyFill="1" applyBorder="1" applyAlignment="1">
      <alignment horizontal="center" vertical="center" wrapText="1"/>
    </xf>
    <xf numFmtId="0" fontId="8" fillId="16" borderId="27" xfId="4" applyNumberFormat="1" applyFont="1" applyFill="1" applyBorder="1" applyAlignment="1">
      <alignment horizontal="center" vertical="center" wrapText="1"/>
    </xf>
    <xf numFmtId="9" fontId="8" fillId="16" borderId="58" xfId="10" applyFont="1" applyFill="1" applyBorder="1" applyAlignment="1">
      <alignment horizontal="center" vertical="center" shrinkToFit="1"/>
    </xf>
    <xf numFmtId="9" fontId="8" fillId="16" borderId="15" xfId="10" applyFont="1" applyFill="1" applyBorder="1" applyAlignment="1">
      <alignment horizontal="center" vertical="center" shrinkToFit="1"/>
    </xf>
    <xf numFmtId="0" fontId="3" fillId="16" borderId="15" xfId="0" applyNumberFormat="1" applyFont="1" applyFill="1" applyBorder="1" applyAlignment="1">
      <alignment horizontal="center" vertical="center" shrinkToFit="1"/>
    </xf>
    <xf numFmtId="0" fontId="3" fillId="16" borderId="15" xfId="10" applyNumberFormat="1" applyFont="1" applyFill="1" applyBorder="1" applyAlignment="1">
      <alignment horizontal="center" vertical="center" shrinkToFit="1"/>
    </xf>
    <xf numFmtId="0" fontId="8" fillId="16" borderId="15" xfId="10" applyNumberFormat="1" applyFont="1" applyFill="1" applyBorder="1" applyAlignment="1">
      <alignment horizontal="center" vertical="center" shrinkToFit="1"/>
    </xf>
    <xf numFmtId="0" fontId="64" fillId="8" borderId="1" xfId="0" applyFont="1" applyFill="1" applyBorder="1" applyAlignment="1">
      <alignment horizontal="center" vertical="center" shrinkToFit="1"/>
    </xf>
    <xf numFmtId="0" fontId="8" fillId="8" borderId="25" xfId="0" applyFont="1" applyFill="1" applyBorder="1" applyAlignment="1">
      <alignment horizontal="center" vertical="center" wrapText="1"/>
    </xf>
    <xf numFmtId="9" fontId="8" fillId="8" borderId="25" xfId="10" applyFont="1" applyFill="1" applyBorder="1" applyAlignment="1">
      <alignment horizontal="center" vertical="center" shrinkToFit="1"/>
    </xf>
    <xf numFmtId="9" fontId="8" fillId="8" borderId="26" xfId="10" applyFont="1" applyFill="1" applyBorder="1" applyAlignment="1">
      <alignment horizontal="center" vertical="center" shrinkToFit="1"/>
    </xf>
    <xf numFmtId="0" fontId="3" fillId="8" borderId="26" xfId="0" applyNumberFormat="1" applyFont="1" applyFill="1" applyBorder="1" applyAlignment="1">
      <alignment horizontal="center" vertical="center" shrinkToFit="1"/>
    </xf>
    <xf numFmtId="0" fontId="3" fillId="8" borderId="26" xfId="10" applyNumberFormat="1" applyFont="1" applyFill="1" applyBorder="1" applyAlignment="1">
      <alignment horizontal="center" vertical="center" shrinkToFit="1"/>
    </xf>
    <xf numFmtId="0" fontId="8" fillId="8" borderId="26" xfId="10" applyNumberFormat="1" applyFont="1" applyFill="1" applyBorder="1" applyAlignment="1">
      <alignment horizontal="center" vertical="center" shrinkToFit="1"/>
    </xf>
    <xf numFmtId="0" fontId="8" fillId="8" borderId="27" xfId="0" applyNumberFormat="1" applyFont="1" applyFill="1" applyBorder="1" applyAlignment="1">
      <alignment horizontal="center" vertical="center" wrapText="1"/>
    </xf>
    <xf numFmtId="9" fontId="8" fillId="8" borderId="25" xfId="2" applyFont="1" applyFill="1" applyBorder="1" applyAlignment="1">
      <alignment horizontal="center" vertical="center" shrinkToFit="1"/>
    </xf>
    <xf numFmtId="0" fontId="8" fillId="8" borderId="26" xfId="2" applyNumberFormat="1" applyFont="1" applyFill="1" applyBorder="1" applyAlignment="1">
      <alignment horizontal="center" vertical="center" shrinkToFit="1"/>
    </xf>
    <xf numFmtId="9" fontId="8" fillId="8" borderId="26" xfId="2" applyFont="1" applyFill="1" applyBorder="1" applyAlignment="1">
      <alignment horizontal="center" vertical="center" shrinkToFit="1"/>
    </xf>
    <xf numFmtId="0" fontId="64" fillId="8" borderId="57" xfId="0" applyFont="1" applyFill="1" applyBorder="1" applyAlignment="1">
      <alignment horizontal="center" vertical="center" shrinkToFit="1"/>
    </xf>
    <xf numFmtId="0" fontId="8" fillId="8" borderId="58" xfId="0" applyFont="1" applyFill="1" applyBorder="1" applyAlignment="1">
      <alignment horizontal="center" vertical="center" wrapText="1"/>
    </xf>
    <xf numFmtId="9" fontId="8" fillId="8" borderId="58" xfId="10" applyFont="1" applyFill="1" applyBorder="1" applyAlignment="1">
      <alignment horizontal="center" vertical="center" shrinkToFit="1"/>
    </xf>
    <xf numFmtId="9" fontId="8" fillId="8" borderId="15" xfId="10" applyFont="1" applyFill="1" applyBorder="1" applyAlignment="1">
      <alignment horizontal="center" vertical="center" shrinkToFit="1"/>
    </xf>
    <xf numFmtId="0" fontId="3" fillId="8" borderId="15" xfId="4" applyNumberFormat="1" applyFont="1" applyFill="1" applyBorder="1" applyAlignment="1">
      <alignment horizontal="center" vertical="center" wrapText="1"/>
    </xf>
    <xf numFmtId="0" fontId="8" fillId="8" borderId="15" xfId="10" applyNumberFormat="1" applyFont="1" applyFill="1" applyBorder="1" applyAlignment="1">
      <alignment horizontal="center" vertical="center" shrinkToFit="1"/>
    </xf>
    <xf numFmtId="0" fontId="8" fillId="8" borderId="32" xfId="4" applyNumberFormat="1" applyFont="1" applyFill="1" applyBorder="1" applyAlignment="1">
      <alignment horizontal="center" vertical="center" wrapText="1"/>
    </xf>
    <xf numFmtId="0" fontId="3" fillId="8" borderId="26" xfId="0" applyFont="1" applyFill="1" applyBorder="1" applyAlignment="1">
      <alignment horizontal="center" vertical="center" shrinkToFit="1"/>
    </xf>
    <xf numFmtId="0" fontId="3" fillId="8" borderId="26" xfId="2" applyNumberFormat="1" applyFont="1" applyFill="1" applyBorder="1" applyAlignment="1">
      <alignment horizontal="center" vertical="center" shrinkToFit="1"/>
    </xf>
    <xf numFmtId="9" fontId="8" fillId="8" borderId="58" xfId="2" applyFont="1" applyFill="1" applyBorder="1" applyAlignment="1">
      <alignment horizontal="center" vertical="center" shrinkToFit="1"/>
    </xf>
    <xf numFmtId="9" fontId="8" fillId="8" borderId="15" xfId="2" applyFont="1" applyFill="1" applyBorder="1" applyAlignment="1">
      <alignment horizontal="center" vertical="center" shrinkToFit="1"/>
    </xf>
    <xf numFmtId="0" fontId="3" fillId="8" borderId="15" xfId="0" applyNumberFormat="1" applyFont="1" applyFill="1" applyBorder="1" applyAlignment="1">
      <alignment horizontal="center" vertical="center" shrinkToFit="1"/>
    </xf>
    <xf numFmtId="0" fontId="3" fillId="8" borderId="15" xfId="10" applyNumberFormat="1" applyFont="1" applyFill="1" applyBorder="1" applyAlignment="1">
      <alignment horizontal="center" vertical="center" shrinkToFit="1"/>
    </xf>
    <xf numFmtId="0" fontId="8" fillId="8" borderId="32" xfId="0" applyNumberFormat="1" applyFont="1" applyFill="1" applyBorder="1" applyAlignment="1">
      <alignment horizontal="center" vertical="center"/>
    </xf>
    <xf numFmtId="0" fontId="8" fillId="8" borderId="15" xfId="2" applyNumberFormat="1" applyFont="1" applyFill="1" applyBorder="1" applyAlignment="1">
      <alignment horizontal="center" vertical="center" shrinkToFit="1"/>
    </xf>
    <xf numFmtId="0" fontId="64" fillId="8" borderId="8" xfId="0" applyFont="1" applyFill="1" applyBorder="1" applyAlignment="1">
      <alignment horizontal="center" vertical="center" shrinkToFit="1"/>
    </xf>
    <xf numFmtId="9" fontId="8" fillId="8" borderId="44" xfId="2" applyFont="1" applyFill="1" applyBorder="1" applyAlignment="1">
      <alignment horizontal="center" vertical="center" shrinkToFit="1"/>
    </xf>
    <xf numFmtId="9" fontId="8" fillId="8" borderId="46" xfId="2" applyFont="1" applyFill="1" applyBorder="1" applyAlignment="1">
      <alignment horizontal="center" vertical="center" shrinkToFit="1"/>
    </xf>
    <xf numFmtId="0" fontId="8" fillId="8" borderId="46" xfId="2" applyNumberFormat="1" applyFont="1" applyFill="1" applyBorder="1" applyAlignment="1">
      <alignment horizontal="center" vertical="center" shrinkToFit="1"/>
    </xf>
    <xf numFmtId="0" fontId="8" fillId="8" borderId="33" xfId="0" applyNumberFormat="1" applyFont="1" applyFill="1" applyBorder="1" applyAlignment="1">
      <alignment horizontal="center" vertical="center"/>
    </xf>
    <xf numFmtId="0" fontId="3" fillId="0" borderId="0" xfId="0" applyFont="1" applyBorder="1" applyAlignment="1">
      <alignment horizontal="left" vertical="center"/>
    </xf>
    <xf numFmtId="0" fontId="3" fillId="0" borderId="0" xfId="0" applyNumberFormat="1" applyFont="1" applyBorder="1" applyAlignment="1">
      <alignment horizontal="left" vertical="center"/>
    </xf>
    <xf numFmtId="0" fontId="13" fillId="15" borderId="68" xfId="0" applyFont="1" applyFill="1" applyBorder="1" applyAlignment="1">
      <alignment horizontal="centerContinuous" vertical="center"/>
    </xf>
    <xf numFmtId="0" fontId="13" fillId="15" borderId="36" xfId="0" applyFont="1" applyFill="1" applyBorder="1" applyAlignment="1">
      <alignment horizontal="center" vertical="center"/>
    </xf>
    <xf numFmtId="0" fontId="22" fillId="15" borderId="36" xfId="0" applyFont="1" applyFill="1" applyBorder="1" applyAlignment="1">
      <alignment horizontal="center" vertical="center" wrapText="1"/>
    </xf>
    <xf numFmtId="0" fontId="22" fillId="15" borderId="36" xfId="0" applyNumberFormat="1" applyFont="1" applyFill="1" applyBorder="1" applyAlignment="1">
      <alignment horizontal="center" vertical="center" wrapText="1"/>
    </xf>
    <xf numFmtId="0" fontId="13" fillId="15" borderId="69" xfId="0" applyFont="1" applyFill="1" applyBorder="1" applyAlignment="1">
      <alignment horizontal="centerContinuous" vertical="center"/>
    </xf>
    <xf numFmtId="0" fontId="27" fillId="0" borderId="65" xfId="9" applyNumberFormat="1" applyFont="1" applyFill="1" applyBorder="1" applyAlignment="1">
      <alignment horizontal="center" vertical="center"/>
    </xf>
    <xf numFmtId="0" fontId="27" fillId="0" borderId="147" xfId="9" applyNumberFormat="1" applyFont="1" applyFill="1" applyBorder="1" applyAlignment="1">
      <alignment horizontal="center" vertical="center"/>
    </xf>
    <xf numFmtId="0" fontId="9" fillId="0" borderId="1" xfId="9" applyFont="1" applyFill="1" applyBorder="1" applyAlignment="1">
      <alignment horizontal="right" vertical="center"/>
    </xf>
    <xf numFmtId="0" fontId="12" fillId="0" borderId="1" xfId="9" applyFont="1" applyFill="1" applyBorder="1" applyAlignment="1">
      <alignment horizontal="right" vertical="center"/>
    </xf>
    <xf numFmtId="0" fontId="27" fillId="0" borderId="3" xfId="9" applyNumberFormat="1" applyFont="1" applyFill="1" applyBorder="1" applyAlignment="1">
      <alignment horizontal="center" vertical="center"/>
    </xf>
    <xf numFmtId="0" fontId="27" fillId="0" borderId="24" xfId="9" applyNumberFormat="1" applyFont="1" applyFill="1" applyBorder="1" applyAlignment="1">
      <alignment horizontal="center" vertical="center"/>
    </xf>
    <xf numFmtId="1" fontId="3" fillId="8" borderId="70" xfId="0" applyNumberFormat="1" applyFont="1" applyFill="1" applyBorder="1" applyAlignment="1">
      <alignment horizontal="center" vertical="center"/>
    </xf>
    <xf numFmtId="1" fontId="3" fillId="8" borderId="47" xfId="0" applyNumberFormat="1" applyFont="1" applyFill="1" applyBorder="1" applyAlignment="1">
      <alignment horizontal="center" vertical="center"/>
    </xf>
    <xf numFmtId="0" fontId="58" fillId="12" borderId="70" xfId="0" quotePrefix="1" applyFont="1" applyFill="1" applyBorder="1" applyAlignment="1">
      <alignment horizontal="centerContinuous" vertical="center"/>
    </xf>
    <xf numFmtId="0" fontId="3" fillId="0" borderId="0" xfId="9" applyFont="1" applyBorder="1" applyAlignment="1">
      <alignment vertical="center"/>
    </xf>
    <xf numFmtId="0" fontId="3" fillId="0" borderId="0" xfId="9" applyFont="1" applyBorder="1" applyAlignment="1">
      <alignment horizontal="left" vertical="center"/>
    </xf>
    <xf numFmtId="0" fontId="5" fillId="0" borderId="0" xfId="9" applyFont="1" applyBorder="1" applyAlignment="1">
      <alignment horizontal="right" vertical="center"/>
    </xf>
    <xf numFmtId="0" fontId="8" fillId="0" borderId="10" xfId="9" applyFont="1" applyBorder="1" applyAlignment="1">
      <alignment vertical="center"/>
    </xf>
    <xf numFmtId="0" fontId="8" fillId="0" borderId="9" xfId="9" applyFont="1" applyBorder="1" applyAlignment="1">
      <alignment vertical="center"/>
    </xf>
    <xf numFmtId="0" fontId="8" fillId="0" borderId="8" xfId="9" applyFont="1" applyBorder="1" applyAlignment="1">
      <alignment vertical="center"/>
    </xf>
    <xf numFmtId="0" fontId="8" fillId="0" borderId="2" xfId="9" applyFont="1" applyBorder="1" applyAlignment="1">
      <alignment horizontal="left" vertical="center"/>
    </xf>
    <xf numFmtId="0" fontId="8" fillId="0" borderId="0" xfId="9" applyFont="1" applyBorder="1" applyAlignment="1">
      <alignment horizontal="left" vertical="center"/>
    </xf>
    <xf numFmtId="0" fontId="8" fillId="0" borderId="1" xfId="9" applyFont="1" applyBorder="1" applyAlignment="1">
      <alignment vertical="center"/>
    </xf>
    <xf numFmtId="0" fontId="8" fillId="0" borderId="2" xfId="9" applyFont="1" applyFill="1" applyBorder="1" applyAlignment="1">
      <alignment horizontal="center" vertical="center"/>
    </xf>
    <xf numFmtId="0" fontId="12" fillId="0" borderId="0" xfId="9" applyFont="1" applyFill="1" applyBorder="1" applyAlignment="1">
      <alignment horizontal="right" vertical="center"/>
    </xf>
    <xf numFmtId="0" fontId="7" fillId="0" borderId="1" xfId="9" applyFont="1" applyBorder="1" applyAlignment="1">
      <alignment horizontal="right" vertical="center"/>
    </xf>
    <xf numFmtId="0" fontId="8" fillId="0" borderId="12" xfId="9" applyFont="1" applyBorder="1" applyAlignment="1">
      <alignment horizontal="center" vertical="center"/>
    </xf>
    <xf numFmtId="0" fontId="11" fillId="4" borderId="148" xfId="9" applyFont="1" applyFill="1" applyBorder="1" applyAlignment="1">
      <alignment horizontal="right" vertical="center"/>
    </xf>
    <xf numFmtId="0" fontId="8" fillId="0" borderId="24" xfId="9" applyFont="1" applyBorder="1" applyAlignment="1">
      <alignment horizontal="center" vertical="center"/>
    </xf>
    <xf numFmtId="0" fontId="15" fillId="2" borderId="16" xfId="9" applyFont="1" applyFill="1" applyBorder="1" applyAlignment="1">
      <alignment horizontal="right" vertical="center"/>
    </xf>
    <xf numFmtId="49" fontId="8" fillId="0" borderId="28" xfId="9" applyNumberFormat="1" applyFont="1" applyBorder="1" applyAlignment="1">
      <alignment horizontal="center" vertical="center"/>
    </xf>
    <xf numFmtId="0" fontId="66" fillId="4" borderId="149" xfId="9" applyFont="1" applyFill="1" applyBorder="1" applyAlignment="1">
      <alignment horizontal="right" vertical="center"/>
    </xf>
    <xf numFmtId="0" fontId="8" fillId="0" borderId="3" xfId="9" applyFont="1" applyBorder="1" applyAlignment="1">
      <alignment horizontal="center" vertical="center"/>
    </xf>
    <xf numFmtId="0" fontId="23" fillId="2" borderId="4" xfId="9" applyFont="1" applyFill="1" applyBorder="1" applyAlignment="1">
      <alignment horizontal="right" vertical="center"/>
    </xf>
    <xf numFmtId="0" fontId="8" fillId="0" borderId="28" xfId="9" applyFont="1" applyBorder="1" applyAlignment="1">
      <alignment horizontal="center" vertical="center"/>
    </xf>
    <xf numFmtId="0" fontId="9" fillId="4" borderId="150" xfId="9" applyFont="1" applyFill="1" applyBorder="1" applyAlignment="1">
      <alignment horizontal="right" vertical="center"/>
    </xf>
    <xf numFmtId="0" fontId="12" fillId="2" borderId="4" xfId="9" applyFont="1" applyFill="1" applyBorder="1" applyAlignment="1">
      <alignment horizontal="right" vertical="center"/>
    </xf>
    <xf numFmtId="0" fontId="11" fillId="2" borderId="4" xfId="9" applyFont="1" applyFill="1" applyBorder="1" applyAlignment="1">
      <alignment horizontal="right" vertical="center"/>
    </xf>
    <xf numFmtId="0" fontId="12" fillId="4" borderId="150" xfId="9" applyFont="1" applyFill="1" applyBorder="1" applyAlignment="1">
      <alignment horizontal="right" vertical="center"/>
    </xf>
    <xf numFmtId="0" fontId="14" fillId="2" borderId="4" xfId="9" applyFont="1" applyFill="1" applyBorder="1" applyAlignment="1">
      <alignment horizontal="right" vertical="center"/>
    </xf>
    <xf numFmtId="0" fontId="8" fillId="0" borderId="7" xfId="9" applyFont="1" applyFill="1" applyBorder="1" applyAlignment="1">
      <alignment horizontal="center" vertical="center"/>
    </xf>
    <xf numFmtId="0" fontId="7" fillId="17" borderId="28" xfId="9" applyFont="1" applyFill="1" applyBorder="1" applyAlignment="1">
      <alignment horizontal="center" vertical="center"/>
    </xf>
    <xf numFmtId="1" fontId="8" fillId="0" borderId="28" xfId="9" applyNumberFormat="1" applyFont="1" applyBorder="1" applyAlignment="1">
      <alignment horizontal="center" vertical="center"/>
    </xf>
    <xf numFmtId="0" fontId="8" fillId="0" borderId="15" xfId="9" applyFont="1" applyBorder="1" applyAlignment="1">
      <alignment horizontal="center" vertical="center"/>
    </xf>
    <xf numFmtId="0" fontId="9" fillId="2" borderId="14" xfId="9" applyFont="1" applyFill="1" applyBorder="1" applyAlignment="1">
      <alignment horizontal="right" vertical="center"/>
    </xf>
    <xf numFmtId="0" fontId="8" fillId="0" borderId="10" xfId="9" applyFont="1" applyBorder="1" applyAlignment="1">
      <alignment horizontal="center" vertical="center"/>
    </xf>
    <xf numFmtId="0" fontId="7" fillId="0" borderId="9" xfId="9" applyFont="1" applyBorder="1" applyAlignment="1">
      <alignment horizontal="right" vertical="center"/>
    </xf>
    <xf numFmtId="0" fontId="8" fillId="0" borderId="9" xfId="9" applyFont="1" applyBorder="1" applyAlignment="1">
      <alignment horizontal="center" vertical="center"/>
    </xf>
    <xf numFmtId="0" fontId="8" fillId="0" borderId="9" xfId="9" applyFont="1" applyBorder="1" applyAlignment="1">
      <alignment horizontal="centerContinuous" vertical="center"/>
    </xf>
    <xf numFmtId="0" fontId="7" fillId="0" borderId="8" xfId="9" applyFont="1" applyBorder="1" applyAlignment="1">
      <alignment horizontal="right" vertical="center"/>
    </xf>
    <xf numFmtId="0" fontId="8" fillId="0" borderId="2" xfId="9" quotePrefix="1" applyNumberFormat="1" applyFont="1" applyBorder="1" applyAlignment="1">
      <alignment horizontal="center" vertical="center"/>
    </xf>
    <xf numFmtId="0" fontId="7" fillId="0" borderId="0" xfId="9" applyFont="1" applyBorder="1" applyAlignment="1">
      <alignment horizontal="right" vertical="center"/>
    </xf>
    <xf numFmtId="0" fontId="8" fillId="0" borderId="0" xfId="9" applyFont="1" applyBorder="1" applyAlignment="1">
      <alignment horizontal="center" vertical="center"/>
    </xf>
    <xf numFmtId="0" fontId="8" fillId="0" borderId="0" xfId="9" applyFont="1" applyBorder="1" applyAlignment="1">
      <alignment horizontal="centerContinuous" vertical="center"/>
    </xf>
    <xf numFmtId="0" fontId="8" fillId="0" borderId="0" xfId="9" applyFont="1" applyFill="1" applyBorder="1" applyAlignment="1">
      <alignment horizontal="centerContinuous" vertical="center"/>
    </xf>
    <xf numFmtId="0" fontId="65" fillId="2" borderId="146" xfId="9" applyFont="1" applyFill="1" applyBorder="1" applyAlignment="1">
      <alignment horizontal="right" vertical="center"/>
    </xf>
    <xf numFmtId="0" fontId="5" fillId="2" borderId="145" xfId="9" applyFont="1" applyFill="1" applyBorder="1" applyAlignment="1">
      <alignment horizontal="centerContinuous" vertical="center"/>
    </xf>
    <xf numFmtId="0" fontId="3" fillId="2" borderId="145" xfId="9" applyFont="1" applyFill="1" applyBorder="1" applyAlignment="1">
      <alignment horizontal="left" vertical="center"/>
    </xf>
    <xf numFmtId="0" fontId="21" fillId="2" borderId="145" xfId="9" applyFont="1" applyFill="1" applyBorder="1" applyAlignment="1">
      <alignment horizontal="left" vertical="center"/>
    </xf>
    <xf numFmtId="0" fontId="67" fillId="2" borderId="144" xfId="9" applyFont="1" applyFill="1" applyBorder="1" applyAlignment="1">
      <alignment horizontal="right" vertical="center"/>
    </xf>
    <xf numFmtId="1" fontId="8" fillId="0" borderId="25" xfId="0" applyNumberFormat="1" applyFont="1" applyFill="1" applyBorder="1" applyAlignment="1">
      <alignment horizontal="center" vertical="center"/>
    </xf>
    <xf numFmtId="1" fontId="8" fillId="0" borderId="58" xfId="0" applyNumberFormat="1" applyFont="1" applyFill="1" applyBorder="1" applyAlignment="1">
      <alignment horizontal="center" vertical="center"/>
    </xf>
    <xf numFmtId="1" fontId="8" fillId="0" borderId="44" xfId="0" applyNumberFormat="1" applyFont="1" applyFill="1" applyBorder="1" applyAlignment="1">
      <alignment horizontal="center" vertical="center"/>
    </xf>
    <xf numFmtId="0" fontId="3" fillId="0" borderId="73" xfId="0" applyFont="1" applyFill="1" applyBorder="1" applyAlignment="1">
      <alignment horizontal="center" vertical="center"/>
    </xf>
    <xf numFmtId="0" fontId="3" fillId="0" borderId="45" xfId="0" applyFont="1" applyFill="1" applyBorder="1" applyAlignment="1">
      <alignment horizontal="center" vertical="center" shrinkToFit="1"/>
    </xf>
    <xf numFmtId="0" fontId="8" fillId="0" borderId="8" xfId="0" quotePrefix="1" applyFont="1" applyFill="1" applyBorder="1" applyAlignment="1">
      <alignment horizontal="center" vertical="center" shrinkToFit="1"/>
    </xf>
    <xf numFmtId="0" fontId="3" fillId="8" borderId="26" xfId="4" applyNumberFormat="1" applyFont="1" applyFill="1" applyBorder="1" applyAlignment="1">
      <alignment horizontal="center" vertical="center" wrapText="1"/>
    </xf>
    <xf numFmtId="0" fontId="8" fillId="8" borderId="27" xfId="4" applyNumberFormat="1" applyFont="1" applyFill="1" applyBorder="1" applyAlignment="1">
      <alignment horizontal="center" vertical="center" wrapText="1"/>
    </xf>
    <xf numFmtId="49" fontId="8" fillId="8" borderId="27" xfId="0" applyNumberFormat="1" applyFont="1" applyFill="1" applyBorder="1" applyAlignment="1">
      <alignment horizontal="center" vertical="center" wrapText="1"/>
    </xf>
    <xf numFmtId="9" fontId="8" fillId="8" borderId="143" xfId="10" applyFont="1" applyFill="1" applyBorder="1" applyAlignment="1">
      <alignment horizontal="center" vertical="center" shrinkToFit="1"/>
    </xf>
    <xf numFmtId="0" fontId="8" fillId="8" borderId="32"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quotePrefix="1" applyFont="1" applyFill="1" applyBorder="1" applyAlignment="1">
      <alignment horizontal="center" vertical="center"/>
    </xf>
    <xf numFmtId="0" fontId="8" fillId="0" borderId="1" xfId="0" quotePrefix="1"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13" fillId="13" borderId="151"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59" fillId="0" borderId="31" xfId="0" applyFont="1" applyBorder="1" applyAlignment="1">
      <alignment horizontal="centerContinuous" vertical="center"/>
    </xf>
    <xf numFmtId="0" fontId="69" fillId="0" borderId="34" xfId="0" quotePrefix="1" applyFont="1" applyFill="1" applyBorder="1" applyAlignment="1">
      <alignment horizontal="centerContinuous" vertical="center"/>
    </xf>
    <xf numFmtId="0" fontId="3" fillId="0" borderId="56" xfId="0" applyFont="1" applyBorder="1" applyAlignment="1">
      <alignment horizontal="center" vertical="center" shrinkToFit="1"/>
    </xf>
    <xf numFmtId="0" fontId="3" fillId="0" borderId="62" xfId="0" applyFont="1" applyBorder="1" applyAlignment="1">
      <alignment horizontal="center" vertical="center" shrinkToFit="1"/>
    </xf>
    <xf numFmtId="0" fontId="6" fillId="0" borderId="38" xfId="0" applyFont="1" applyBorder="1" applyAlignment="1">
      <alignment horizontal="left" vertical="center"/>
    </xf>
    <xf numFmtId="0" fontId="6" fillId="0" borderId="39" xfId="0" applyFont="1" applyBorder="1" applyAlignment="1">
      <alignment horizontal="left" vertical="center" shrinkToFit="1"/>
    </xf>
    <xf numFmtId="164" fontId="3" fillId="0" borderId="54" xfId="0" applyNumberFormat="1" applyFont="1" applyBorder="1" applyAlignment="1">
      <alignment horizontal="center" vertical="center" shrinkToFit="1"/>
    </xf>
    <xf numFmtId="164" fontId="3" fillId="0" borderId="34" xfId="0" applyNumberFormat="1" applyFont="1" applyBorder="1" applyAlignment="1">
      <alignment horizontal="center" vertical="center" shrinkToFit="1"/>
    </xf>
    <xf numFmtId="164" fontId="3" fillId="0" borderId="47" xfId="0" applyNumberFormat="1"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152" xfId="0" applyFont="1" applyBorder="1" applyAlignment="1">
      <alignment horizontal="center" vertical="center" shrinkToFit="1"/>
    </xf>
    <xf numFmtId="0" fontId="6" fillId="0" borderId="89" xfId="0" applyFont="1" applyBorder="1" applyAlignment="1">
      <alignment horizontal="left" vertical="center"/>
    </xf>
    <xf numFmtId="0" fontId="6" fillId="0" borderId="103" xfId="0" applyFont="1" applyBorder="1" applyAlignment="1">
      <alignment horizontal="left" vertical="center" shrinkToFit="1"/>
    </xf>
    <xf numFmtId="164" fontId="3" fillId="0" borderId="153" xfId="0" applyNumberFormat="1" applyFont="1" applyBorder="1" applyAlignment="1">
      <alignment horizontal="center" vertical="center" shrinkToFit="1"/>
    </xf>
  </cellXfs>
  <cellStyles count="12">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Normal 6" xfId="11"/>
    <cellStyle name="Percent" xfId="2" builtinId="5"/>
    <cellStyle name="Percent 2" xfId="3"/>
    <cellStyle name="Percent 2 2" xfId="10"/>
  </cellStyles>
  <dxfs count="720">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0000FF"/>
      <color rgb="FFCCFFCC"/>
      <color rgb="FFFFFFCC"/>
      <color rgb="FF00FF00"/>
      <color rgb="FF9999FF"/>
      <color rgb="FF00CC66"/>
      <color rgb="FF00FF99"/>
      <color rgb="FF66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4</c:v>
                </c:pt>
                <c:pt idx="2">
                  <c:v>4</c:v>
                </c:pt>
                <c:pt idx="3">
                  <c:v>8</c:v>
                </c:pt>
                <c:pt idx="4">
                  <c:v>8</c:v>
                </c:pt>
                <c:pt idx="5">
                  <c:v>13</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8</c:v>
                </c:pt>
                <c:pt idx="2">
                  <c:v>11</c:v>
                </c:pt>
                <c:pt idx="3">
                  <c:v>13</c:v>
                </c:pt>
                <c:pt idx="4">
                  <c:v>11</c:v>
                </c:pt>
                <c:pt idx="5">
                  <c:v>15</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6</c:v>
                </c:pt>
                <c:pt idx="1">
                  <c:v>5</c:v>
                </c:pt>
                <c:pt idx="2">
                  <c:v>16</c:v>
                </c:pt>
                <c:pt idx="3">
                  <c:v>17</c:v>
                </c:pt>
                <c:pt idx="4">
                  <c:v>14</c:v>
                </c:pt>
                <c:pt idx="5">
                  <c:v>27</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8</c:v>
                </c:pt>
                <c:pt idx="1">
                  <c:v>7</c:v>
                </c:pt>
                <c:pt idx="2">
                  <c:v>11</c:v>
                </c:pt>
                <c:pt idx="3">
                  <c:v>24</c:v>
                </c:pt>
                <c:pt idx="4">
                  <c:v>30</c:v>
                </c:pt>
                <c:pt idx="5">
                  <c:v>26</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4</c:v>
                </c:pt>
                <c:pt idx="1">
                  <c:v>10</c:v>
                </c:pt>
                <c:pt idx="2">
                  <c:v>20</c:v>
                </c:pt>
                <c:pt idx="3">
                  <c:v>28</c:v>
                </c:pt>
                <c:pt idx="4">
                  <c:v>29</c:v>
                </c:pt>
                <c:pt idx="5">
                  <c:v>39</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18</c:v>
                </c:pt>
                <c:pt idx="2">
                  <c:v>20</c:v>
                </c:pt>
                <c:pt idx="3">
                  <c:v>30</c:v>
                </c:pt>
                <c:pt idx="4">
                  <c:v>33</c:v>
                </c:pt>
                <c:pt idx="5">
                  <c:v>27</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12</c:v>
                </c:pt>
                <c:pt idx="1">
                  <c:v>31</c:v>
                </c:pt>
                <c:pt idx="2">
                  <c:v>49</c:v>
                </c:pt>
                <c:pt idx="3">
                  <c:v>49</c:v>
                </c:pt>
                <c:pt idx="4">
                  <c:v>75</c:v>
                </c:pt>
                <c:pt idx="5">
                  <c:v>63</c:v>
                </c:pt>
              </c:numCache>
            </c:numRef>
          </c:val>
        </c:ser>
        <c:dLbls>
          <c:showLegendKey val="0"/>
          <c:showVal val="0"/>
          <c:showCatName val="0"/>
          <c:showSerName val="0"/>
          <c:showPercent val="0"/>
          <c:showBubbleSize val="0"/>
        </c:dLbls>
        <c:axId val="124379136"/>
        <c:axId val="124380672"/>
        <c:axId val="124368192"/>
      </c:area3DChart>
      <c:catAx>
        <c:axId val="12437913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4380672"/>
        <c:crosses val="autoZero"/>
        <c:auto val="1"/>
        <c:lblAlgn val="ctr"/>
        <c:lblOffset val="100"/>
        <c:noMultiLvlLbl val="0"/>
      </c:catAx>
      <c:valAx>
        <c:axId val="12438067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4379136"/>
        <c:crosses val="autoZero"/>
        <c:crossBetween val="midCat"/>
      </c:valAx>
      <c:serAx>
        <c:axId val="12436819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4380672"/>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2</c:v>
                </c:pt>
                <c:pt idx="1">
                  <c:v>3</c:v>
                </c:pt>
                <c:pt idx="2">
                  <c:v>6</c:v>
                </c:pt>
                <c:pt idx="3">
                  <c:v>8</c:v>
                </c:pt>
                <c:pt idx="4">
                  <c:v>4</c:v>
                </c:pt>
                <c:pt idx="5">
                  <c:v>2</c:v>
                </c:pt>
                <c:pt idx="6">
                  <c:v>12</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4</c:v>
                </c:pt>
                <c:pt idx="1">
                  <c:v>8</c:v>
                </c:pt>
                <c:pt idx="2">
                  <c:v>5</c:v>
                </c:pt>
                <c:pt idx="3">
                  <c:v>7</c:v>
                </c:pt>
                <c:pt idx="4">
                  <c:v>10</c:v>
                </c:pt>
                <c:pt idx="5">
                  <c:v>18</c:v>
                </c:pt>
                <c:pt idx="6">
                  <c:v>31</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4</c:v>
                </c:pt>
                <c:pt idx="1">
                  <c:v>11</c:v>
                </c:pt>
                <c:pt idx="2">
                  <c:v>16</c:v>
                </c:pt>
                <c:pt idx="3">
                  <c:v>11</c:v>
                </c:pt>
                <c:pt idx="4">
                  <c:v>20</c:v>
                </c:pt>
                <c:pt idx="5">
                  <c:v>20</c:v>
                </c:pt>
                <c:pt idx="6">
                  <c:v>49</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8</c:v>
                </c:pt>
                <c:pt idx="1">
                  <c:v>13</c:v>
                </c:pt>
                <c:pt idx="2">
                  <c:v>17</c:v>
                </c:pt>
                <c:pt idx="3">
                  <c:v>24</c:v>
                </c:pt>
                <c:pt idx="4">
                  <c:v>28</c:v>
                </c:pt>
                <c:pt idx="5">
                  <c:v>30</c:v>
                </c:pt>
                <c:pt idx="6">
                  <c:v>49</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8</c:v>
                </c:pt>
                <c:pt idx="1">
                  <c:v>11</c:v>
                </c:pt>
                <c:pt idx="2">
                  <c:v>14</c:v>
                </c:pt>
                <c:pt idx="3">
                  <c:v>30</c:v>
                </c:pt>
                <c:pt idx="4">
                  <c:v>29</c:v>
                </c:pt>
                <c:pt idx="5">
                  <c:v>33</c:v>
                </c:pt>
                <c:pt idx="6">
                  <c:v>75</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13</c:v>
                </c:pt>
                <c:pt idx="1">
                  <c:v>15</c:v>
                </c:pt>
                <c:pt idx="2">
                  <c:v>27</c:v>
                </c:pt>
                <c:pt idx="3">
                  <c:v>26</c:v>
                </c:pt>
                <c:pt idx="4">
                  <c:v>39</c:v>
                </c:pt>
                <c:pt idx="5">
                  <c:v>27</c:v>
                </c:pt>
                <c:pt idx="6">
                  <c:v>63</c:v>
                </c:pt>
              </c:numCache>
            </c:numRef>
          </c:val>
        </c:ser>
        <c:dLbls>
          <c:showLegendKey val="0"/>
          <c:showVal val="0"/>
          <c:showCatName val="0"/>
          <c:showSerName val="0"/>
          <c:showPercent val="0"/>
          <c:showBubbleSize val="0"/>
        </c:dLbls>
        <c:axId val="125335424"/>
        <c:axId val="125336960"/>
        <c:axId val="125305728"/>
      </c:area3DChart>
      <c:catAx>
        <c:axId val="12533542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36960"/>
        <c:crosses val="autoZero"/>
        <c:auto val="1"/>
        <c:lblAlgn val="ctr"/>
        <c:lblOffset val="100"/>
        <c:noMultiLvlLbl val="0"/>
      </c:catAx>
      <c:valAx>
        <c:axId val="12533696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5335424"/>
        <c:crosses val="autoZero"/>
        <c:crossBetween val="midCat"/>
      </c:valAx>
      <c:serAx>
        <c:axId val="125305728"/>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36960"/>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4</c:v>
                </c:pt>
                <c:pt idx="2">
                  <c:v>4</c:v>
                </c:pt>
                <c:pt idx="3">
                  <c:v>8</c:v>
                </c:pt>
                <c:pt idx="4">
                  <c:v>8</c:v>
                </c:pt>
                <c:pt idx="5">
                  <c:v>13</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8</c:v>
                </c:pt>
                <c:pt idx="2">
                  <c:v>11</c:v>
                </c:pt>
                <c:pt idx="3">
                  <c:v>13</c:v>
                </c:pt>
                <c:pt idx="4">
                  <c:v>11</c:v>
                </c:pt>
                <c:pt idx="5">
                  <c:v>15</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6</c:v>
                </c:pt>
                <c:pt idx="1">
                  <c:v>5</c:v>
                </c:pt>
                <c:pt idx="2">
                  <c:v>16</c:v>
                </c:pt>
                <c:pt idx="3">
                  <c:v>17</c:v>
                </c:pt>
                <c:pt idx="4">
                  <c:v>14</c:v>
                </c:pt>
                <c:pt idx="5">
                  <c:v>27</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8</c:v>
                </c:pt>
                <c:pt idx="1">
                  <c:v>7</c:v>
                </c:pt>
                <c:pt idx="2">
                  <c:v>11</c:v>
                </c:pt>
                <c:pt idx="3">
                  <c:v>24</c:v>
                </c:pt>
                <c:pt idx="4">
                  <c:v>30</c:v>
                </c:pt>
                <c:pt idx="5">
                  <c:v>26</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4</c:v>
                </c:pt>
                <c:pt idx="1">
                  <c:v>10</c:v>
                </c:pt>
                <c:pt idx="2">
                  <c:v>20</c:v>
                </c:pt>
                <c:pt idx="3">
                  <c:v>28</c:v>
                </c:pt>
                <c:pt idx="4">
                  <c:v>29</c:v>
                </c:pt>
                <c:pt idx="5">
                  <c:v>39</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18</c:v>
                </c:pt>
                <c:pt idx="2">
                  <c:v>20</c:v>
                </c:pt>
                <c:pt idx="3">
                  <c:v>30</c:v>
                </c:pt>
                <c:pt idx="4">
                  <c:v>33</c:v>
                </c:pt>
                <c:pt idx="5">
                  <c:v>27</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12</c:v>
                </c:pt>
                <c:pt idx="1">
                  <c:v>31</c:v>
                </c:pt>
                <c:pt idx="2">
                  <c:v>49</c:v>
                </c:pt>
                <c:pt idx="3">
                  <c:v>49</c:v>
                </c:pt>
                <c:pt idx="4">
                  <c:v>75</c:v>
                </c:pt>
                <c:pt idx="5">
                  <c:v>63</c:v>
                </c:pt>
              </c:numCache>
            </c:numRef>
          </c:val>
        </c:ser>
        <c:bandFmts/>
        <c:axId val="125396096"/>
        <c:axId val="125397632"/>
        <c:axId val="125354880"/>
      </c:surface3DChart>
      <c:catAx>
        <c:axId val="12539609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97632"/>
        <c:crosses val="autoZero"/>
        <c:auto val="1"/>
        <c:lblAlgn val="ctr"/>
        <c:lblOffset val="100"/>
        <c:noMultiLvlLbl val="0"/>
      </c:catAx>
      <c:valAx>
        <c:axId val="12539763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5396096"/>
        <c:crosses val="autoZero"/>
        <c:crossBetween val="midCat"/>
      </c:valAx>
      <c:serAx>
        <c:axId val="12535488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97632"/>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66673</xdr:rowOff>
    </xdr:from>
    <xdr:to>
      <xdr:col>4</xdr:col>
      <xdr:colOff>676276</xdr:colOff>
      <xdr:row>18</xdr:row>
      <xdr:rowOff>161925</xdr:rowOff>
    </xdr:to>
    <xdr:sp macro="" textlink="">
      <xdr:nvSpPr>
        <xdr:cNvPr id="1084" name="Text Box 60"/>
        <xdr:cNvSpPr txBox="1">
          <a:spLocks noChangeArrowheads="1"/>
        </xdr:cNvSpPr>
      </xdr:nvSpPr>
      <xdr:spPr bwMode="auto">
        <a:xfrm>
          <a:off x="57150" y="3009898"/>
          <a:ext cx="3933826" cy="942977"/>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HPs:  </a:t>
          </a:r>
          <a:r>
            <a:rPr lang="en-US" sz="1200" b="0" i="0" u="none" strike="noStrike" baseline="0">
              <a:solidFill>
                <a:srgbClr val="000000"/>
              </a:solidFill>
              <a:latin typeface="Times New Roman"/>
              <a:cs typeface="Times New Roman"/>
            </a:rPr>
            <a:t>42  [5/slashing]</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She knows that vampires have DR ?/magic &amp; silver.</a:t>
          </a:r>
        </a:p>
      </xdr:txBody>
    </xdr:sp>
    <xdr:clientData/>
  </xdr:twoCellAnchor>
  <xdr:twoCellAnchor editAs="oneCell">
    <xdr:from>
      <xdr:col>5</xdr:col>
      <xdr:colOff>28576</xdr:colOff>
      <xdr:row>1</xdr:row>
      <xdr:rowOff>180975</xdr:rowOff>
    </xdr:from>
    <xdr:to>
      <xdr:col>6</xdr:col>
      <xdr:colOff>1285876</xdr:colOff>
      <xdr:row>24</xdr:row>
      <xdr:rowOff>117042</xdr:rowOff>
    </xdr:to>
    <xdr:pic>
      <xdr:nvPicPr>
        <xdr:cNvPr id="5" name="Picture 4" descr="http://0-media-cdn.foolz.us/ffuuka/board/tg/image/1342/57/134257293333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3851" y="552450"/>
          <a:ext cx="2381250" cy="4793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6294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113347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114300</xdr:colOff>
      <xdr:row>1</xdr:row>
      <xdr:rowOff>123825</xdr:rowOff>
    </xdr:from>
    <xdr:to>
      <xdr:col>4</xdr:col>
      <xdr:colOff>333375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xdr:cNvSpPr txBox="1">
          <a:spLocks noChangeArrowheads="1"/>
        </xdr:cNvSpPr>
      </xdr:nvSpPr>
      <xdr:spPr bwMode="auto">
        <a:xfrm>
          <a:off x="9525" y="1809750"/>
          <a:ext cx="4943475" cy="7905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Jump 12, Listen 5, Spot 5, Survival 1, Swim 3</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+3 melee (1d6+3)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Track</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xdr:cNvSpPr txBox="1">
          <a:spLocks noChangeArrowheads="1"/>
        </xdr:cNvSpPr>
      </xdr:nvSpPr>
      <xdr:spPr bwMode="auto">
        <a:xfrm>
          <a:off x="4962525" y="1000126"/>
          <a:ext cx="1971675" cy="16002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Light Load:  </a:t>
          </a:r>
          <a:r>
            <a:rPr lang="en-US" sz="1200" b="0" i="0" u="none" strike="noStrike" baseline="0">
              <a:solidFill>
                <a:srgbClr val="000000"/>
              </a:solidFill>
              <a:latin typeface="Times New Roman" pitchFamily="18" charset="0"/>
              <a:cs typeface="Times New Roman" pitchFamily="18" charset="0"/>
            </a:rPr>
            <a:t>Up to 100 lbs.</a:t>
          </a:r>
        </a:p>
        <a:p>
          <a:pPr algn="just" rtl="0">
            <a:defRPr sz="1000"/>
          </a:pPr>
          <a:r>
            <a:rPr lang="en-US" sz="1200" b="1" i="0" u="none" strike="noStrike" baseline="0">
              <a:solidFill>
                <a:srgbClr val="000000"/>
              </a:solidFill>
              <a:latin typeface="Times New Roman" pitchFamily="18" charset="0"/>
              <a:cs typeface="Times New Roman" pitchFamily="18" charset="0"/>
            </a:rPr>
            <a:t>Armor:</a:t>
          </a:r>
          <a:r>
            <a:rPr lang="en-US" sz="1200" b="0" i="0" u="none" strike="noStrike" baseline="0">
              <a:solidFill>
                <a:srgbClr val="000000"/>
              </a:solidFill>
              <a:latin typeface="Times New Roman" pitchFamily="18" charset="0"/>
              <a:cs typeface="Times New Roman" pitchFamily="18" charset="0"/>
            </a:rPr>
            <a:t>  Studded Leather Barding</a:t>
          </a:r>
        </a:p>
        <a:p>
          <a:pPr algn="just" rtl="0">
            <a:defRPr sz="1000"/>
          </a:pPr>
          <a:r>
            <a:rPr lang="en-US" sz="1200" b="0" i="0" u="none" strike="noStrike" baseline="0">
              <a:solidFill>
                <a:srgbClr val="000000"/>
              </a:solidFill>
              <a:latin typeface="Times New Roman" pitchFamily="18" charset="0"/>
              <a:cs typeface="Times New Roman" pitchFamily="18" charset="0"/>
            </a:rPr>
            <a:t>(AC +3 reflected above)</a:t>
          </a: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editAs="oneCell">
    <xdr:from>
      <xdr:col>2</xdr:col>
      <xdr:colOff>257175</xdr:colOff>
      <xdr:row>10</xdr:row>
      <xdr:rowOff>0</xdr:rowOff>
    </xdr:from>
    <xdr:to>
      <xdr:col>6</xdr:col>
      <xdr:colOff>714375</xdr:colOff>
      <xdr:row>25</xdr:row>
      <xdr:rowOff>57150</xdr:rowOff>
    </xdr:to>
    <xdr:pic>
      <xdr:nvPicPr>
        <xdr:cNvPr id="4" name="Picture 3" descr="http://cdn-4.dogbreedplus.com/dog_breeds/images/irish_wolfhound.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2305050"/>
          <a:ext cx="379095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showGridLines="0" tabSelected="1" zoomScaleNormal="100" workbookViewId="0"/>
  </sheetViews>
  <sheetFormatPr defaultColWidth="13" defaultRowHeight="15.6"/>
  <cols>
    <col min="1" max="1" width="14.19921875" style="180" bestFit="1" customWidth="1"/>
    <col min="2" max="2" width="10" style="182" customWidth="1"/>
    <col min="3" max="3" width="5.5" style="182" customWidth="1"/>
    <col min="4" max="4" width="13.69921875" style="180" bestFit="1" customWidth="1"/>
    <col min="5" max="5" width="9" style="182" customWidth="1"/>
    <col min="6" max="6" width="14.69921875" style="180" customWidth="1"/>
    <col min="7" max="7" width="17.09765625" style="182" customWidth="1"/>
    <col min="8" max="16384" width="13" style="22"/>
  </cols>
  <sheetData>
    <row r="1" spans="1:10" ht="29.4" thickTop="1" thickBot="1">
      <c r="A1" s="353" t="s">
        <v>197</v>
      </c>
      <c r="B1" s="354" t="s">
        <v>198</v>
      </c>
      <c r="C1" s="354"/>
      <c r="D1" s="185"/>
      <c r="E1" s="186"/>
      <c r="F1" s="185"/>
      <c r="G1" s="187" t="s">
        <v>128</v>
      </c>
    </row>
    <row r="2" spans="1:10" ht="17.399999999999999" thickTop="1">
      <c r="A2" s="188" t="s">
        <v>0</v>
      </c>
      <c r="B2" s="226" t="s">
        <v>602</v>
      </c>
      <c r="C2" s="189"/>
      <c r="D2" s="190"/>
      <c r="E2" s="226" t="s">
        <v>196</v>
      </c>
      <c r="F2"/>
      <c r="G2" s="192"/>
    </row>
    <row r="3" spans="1:10" ht="16.8">
      <c r="A3" s="188" t="s">
        <v>63</v>
      </c>
      <c r="B3" s="189" t="s">
        <v>172</v>
      </c>
      <c r="C3" s="189"/>
      <c r="D3" s="190" t="s">
        <v>64</v>
      </c>
      <c r="E3" s="191">
        <v>3</v>
      </c>
      <c r="F3" s="190"/>
      <c r="G3" s="192"/>
    </row>
    <row r="4" spans="1:10" ht="16.8">
      <c r="A4" s="188" t="s">
        <v>63</v>
      </c>
      <c r="B4" s="189" t="s">
        <v>195</v>
      </c>
      <c r="C4" s="189"/>
      <c r="D4" s="190" t="s">
        <v>64</v>
      </c>
      <c r="E4" s="191">
        <v>3</v>
      </c>
      <c r="F4" s="190"/>
      <c r="G4" s="192"/>
    </row>
    <row r="5" spans="1:10" ht="17.399999999999999" thickBot="1">
      <c r="A5" s="188" t="s">
        <v>65</v>
      </c>
      <c r="B5" s="189" t="s">
        <v>173</v>
      </c>
      <c r="C5" s="189"/>
      <c r="D5" s="190" t="s">
        <v>1</v>
      </c>
      <c r="E5" s="191" t="s">
        <v>174</v>
      </c>
      <c r="F5" s="190"/>
      <c r="G5" s="192"/>
    </row>
    <row r="6" spans="1:10" ht="17.399999999999999" thickTop="1">
      <c r="A6" s="193" t="s">
        <v>89</v>
      </c>
      <c r="B6" s="194" t="s">
        <v>619</v>
      </c>
      <c r="C6" s="195"/>
      <c r="D6" s="196" t="s">
        <v>75</v>
      </c>
      <c r="E6" s="197" t="s">
        <v>120</v>
      </c>
      <c r="F6" s="198"/>
      <c r="G6" s="192"/>
    </row>
    <row r="7" spans="1:10" ht="17.399999999999999" thickBot="1">
      <c r="A7" s="199" t="s">
        <v>108</v>
      </c>
      <c r="B7" s="200" t="str">
        <f>C9</f>
        <v>+2</v>
      </c>
      <c r="C7" s="201"/>
      <c r="D7" s="202" t="s">
        <v>113</v>
      </c>
      <c r="E7" s="203" t="s">
        <v>120</v>
      </c>
      <c r="F7" s="198"/>
      <c r="G7" s="192"/>
    </row>
    <row r="8" spans="1:10" ht="17.399999999999999" thickTop="1">
      <c r="A8" s="204" t="s">
        <v>2</v>
      </c>
      <c r="B8" s="205">
        <v>10</v>
      </c>
      <c r="C8" s="206" t="str">
        <f>IF(B8&gt;9.9,CONCATENATE("+",ROUNDDOWN((B8-10)/2,0)),ROUNDUP((B8-10)/2,0))</f>
        <v>+0</v>
      </c>
      <c r="D8" s="207" t="s">
        <v>73</v>
      </c>
      <c r="E8" s="252" t="s">
        <v>139</v>
      </c>
      <c r="F8" s="198"/>
      <c r="G8" s="192"/>
    </row>
    <row r="9" spans="1:10" ht="16.8">
      <c r="A9" s="208" t="s">
        <v>3</v>
      </c>
      <c r="B9" s="213">
        <v>14</v>
      </c>
      <c r="C9" s="209" t="str">
        <f t="shared" ref="C9:C13" si="0">IF(B9&gt;9.9,CONCATENATE("+",ROUNDDOWN((B9-10)/2,0)),ROUNDUP((B9-10)/2,0))</f>
        <v>+2</v>
      </c>
      <c r="D9" s="210" t="s">
        <v>74</v>
      </c>
      <c r="E9" s="211">
        <f>SUM(Martial!G3:G19)+SUM(Equipment!C3:C16)</f>
        <v>63.51</v>
      </c>
      <c r="F9" s="198"/>
      <c r="G9" s="192"/>
    </row>
    <row r="10" spans="1:10" ht="16.8">
      <c r="A10" s="212" t="s">
        <v>12</v>
      </c>
      <c r="B10" s="213">
        <v>12</v>
      </c>
      <c r="C10" s="214" t="str">
        <f t="shared" si="0"/>
        <v>+1</v>
      </c>
      <c r="D10" s="210" t="s">
        <v>14</v>
      </c>
      <c r="E10" s="369">
        <f>ROUNDUP((((E3+E4)*8)*0.75)+((E3+E4)*C10),0)</f>
        <v>42</v>
      </c>
      <c r="F10" s="198"/>
      <c r="G10" s="192"/>
    </row>
    <row r="11" spans="1:10" ht="16.8">
      <c r="A11" s="215" t="s">
        <v>13</v>
      </c>
      <c r="B11" s="213">
        <v>10</v>
      </c>
      <c r="C11" s="209" t="str">
        <f t="shared" si="0"/>
        <v>+0</v>
      </c>
      <c r="D11" s="216" t="s">
        <v>90</v>
      </c>
      <c r="E11" s="355">
        <f>11+C9</f>
        <v>13</v>
      </c>
      <c r="F11" s="188"/>
      <c r="G11" s="192"/>
    </row>
    <row r="12" spans="1:10" ht="16.8">
      <c r="A12" s="217" t="s">
        <v>15</v>
      </c>
      <c r="B12" s="213">
        <v>19</v>
      </c>
      <c r="C12" s="209" t="str">
        <f t="shared" si="0"/>
        <v>+4</v>
      </c>
      <c r="D12" s="216" t="s">
        <v>117</v>
      </c>
      <c r="E12" s="343">
        <f>11+SUM(Martial!B13:B14)+7</f>
        <v>24</v>
      </c>
      <c r="F12" s="198"/>
      <c r="G12" s="192"/>
      <c r="J12" s="342"/>
    </row>
    <row r="13" spans="1:10" ht="17.399999999999999" thickBot="1">
      <c r="A13" s="218" t="s">
        <v>11</v>
      </c>
      <c r="B13" s="219">
        <v>12</v>
      </c>
      <c r="C13" s="220" t="str">
        <f t="shared" si="0"/>
        <v>+1</v>
      </c>
      <c r="D13" s="221" t="s">
        <v>170</v>
      </c>
      <c r="E13" s="396">
        <f>E11+SUM(Martial!B13:B14)+7</f>
        <v>26</v>
      </c>
      <c r="F13" s="198"/>
      <c r="G13" s="192"/>
    </row>
    <row r="14" spans="1:10" s="8" customFormat="1" ht="17.399999999999999" thickTop="1">
      <c r="A14" s="222"/>
      <c r="B14" s="223"/>
      <c r="C14" s="223"/>
      <c r="D14" s="223"/>
      <c r="E14" s="223"/>
      <c r="F14" s="223"/>
      <c r="G14" s="224"/>
    </row>
    <row r="15" spans="1:10" s="8" customFormat="1" ht="16.8">
      <c r="A15" s="225"/>
      <c r="B15" s="226"/>
      <c r="C15" s="226"/>
      <c r="D15" s="226"/>
      <c r="E15" s="226"/>
      <c r="F15" s="226"/>
      <c r="G15" s="227"/>
    </row>
    <row r="16" spans="1:10" s="8" customFormat="1" ht="16.8">
      <c r="A16" s="225"/>
      <c r="B16" s="226"/>
      <c r="C16" s="226"/>
      <c r="D16" s="226"/>
      <c r="E16" s="226"/>
      <c r="F16" s="226"/>
      <c r="G16" s="227"/>
    </row>
    <row r="17" spans="1:7" s="8" customFormat="1" ht="16.8">
      <c r="A17" s="225"/>
      <c r="B17" s="226"/>
      <c r="C17" s="226"/>
      <c r="D17" s="226"/>
      <c r="E17" s="226"/>
      <c r="F17" s="226"/>
      <c r="G17" s="227"/>
    </row>
    <row r="18" spans="1:7" s="8" customFormat="1" ht="16.8">
      <c r="A18" s="225"/>
      <c r="B18" s="226"/>
      <c r="C18" s="226"/>
      <c r="D18" s="226"/>
      <c r="E18" s="226"/>
      <c r="F18" s="226"/>
      <c r="G18" s="227"/>
    </row>
    <row r="19" spans="1:7" ht="17.399999999999999" thickBot="1">
      <c r="A19" s="228"/>
      <c r="B19" s="229"/>
      <c r="C19" s="229"/>
      <c r="D19" s="229"/>
      <c r="E19" s="229"/>
      <c r="F19" s="229"/>
      <c r="G19" s="230"/>
    </row>
    <row r="20" spans="1:7" ht="16.2" thickTop="1"/>
  </sheetData>
  <phoneticPr fontId="0" type="noConversion"/>
  <conditionalFormatting sqref="E9">
    <cfRule type="cellIs" dxfId="719" priority="1" stopIfTrue="1" operator="greaterThan">
      <formula>57</formula>
    </cfRule>
    <cfRule type="cellIs" dxfId="718" priority="2" stopIfTrue="1" operator="between">
      <formula>29</formula>
      <formula>57</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31.5" style="180" bestFit="1" customWidth="1"/>
    <col min="2" max="2" width="5.8984375" style="180" bestFit="1" customWidth="1"/>
    <col min="3" max="3" width="7.59765625" style="182" hidden="1" customWidth="1"/>
    <col min="4" max="4" width="5.8984375" style="182" hidden="1" customWidth="1"/>
    <col min="5" max="5" width="9.19921875" style="182" bestFit="1" customWidth="1"/>
    <col min="6" max="6" width="7.8984375" style="182" bestFit="1" customWidth="1"/>
    <col min="7" max="7" width="6" style="183" bestFit="1" customWidth="1"/>
    <col min="8" max="8" width="5.19921875" style="183" bestFit="1" customWidth="1"/>
    <col min="9" max="9" width="6.69921875" style="183" customWidth="1"/>
    <col min="10" max="10" width="31.3984375" style="180" bestFit="1" customWidth="1"/>
    <col min="11" max="16384" width="13" style="22"/>
  </cols>
  <sheetData>
    <row r="1" spans="1:10" ht="23.4" thickBot="1">
      <c r="A1" s="100" t="s">
        <v>10</v>
      </c>
      <c r="B1" s="101"/>
      <c r="C1" s="101"/>
      <c r="D1" s="101"/>
      <c r="E1" s="101"/>
      <c r="F1" s="101"/>
      <c r="G1" s="102"/>
      <c r="H1" s="102"/>
      <c r="I1" s="102"/>
      <c r="J1" s="101"/>
    </row>
    <row r="2" spans="1:10" s="8" customFormat="1" ht="34.200000000000003" thickBot="1">
      <c r="A2" s="2" t="s">
        <v>102</v>
      </c>
      <c r="B2" s="3" t="s">
        <v>29</v>
      </c>
      <c r="C2" s="3" t="s">
        <v>36</v>
      </c>
      <c r="D2" s="3" t="s">
        <v>28</v>
      </c>
      <c r="E2" s="4" t="s">
        <v>61</v>
      </c>
      <c r="F2" s="4" t="s">
        <v>37</v>
      </c>
      <c r="G2" s="5" t="s">
        <v>66</v>
      </c>
      <c r="H2" s="6" t="s">
        <v>97</v>
      </c>
      <c r="I2" s="5" t="s">
        <v>82</v>
      </c>
      <c r="J2" s="7" t="s">
        <v>80</v>
      </c>
    </row>
    <row r="3" spans="1:10" s="8" customFormat="1" ht="16.8">
      <c r="A3" s="281" t="s">
        <v>143</v>
      </c>
      <c r="B3" s="352">
        <v>0</v>
      </c>
      <c r="C3" s="275" t="s">
        <v>34</v>
      </c>
      <c r="D3" s="275" t="str">
        <f>IF(C3="Str",'Personal File'!$C$8,IF(C3="Dex",'Personal File'!$C$9,IF(C3="Con",'Personal File'!$C$10,IF(C3="Int",'Personal File'!$C$11,IF(C3="Wis",'Personal File'!$C$12,IF(C3="Cha",'Personal File'!$C$13))))))</f>
        <v>+2</v>
      </c>
      <c r="E3" s="276" t="str">
        <f t="shared" ref="E3" si="0">CONCATENATE(C3," (",D3,")")</f>
        <v>Dex (+2)</v>
      </c>
      <c r="F3" s="277">
        <v>0</v>
      </c>
      <c r="G3" s="278">
        <f t="shared" ref="G3" si="1">B3+D3+F3</f>
        <v>2</v>
      </c>
      <c r="H3" s="279">
        <f t="shared" ref="H3:H49" ca="1" si="2">RANDBETWEEN(1,20)</f>
        <v>18</v>
      </c>
      <c r="I3" s="278">
        <f t="shared" ref="I3:I50" ca="1" si="3">SUM(G3:H3)</f>
        <v>20</v>
      </c>
      <c r="J3" s="280"/>
    </row>
    <row r="4" spans="1:10" s="8" customFormat="1" ht="16.8">
      <c r="A4" s="103" t="s">
        <v>68</v>
      </c>
      <c r="B4" s="104">
        <v>3</v>
      </c>
      <c r="C4" s="98" t="s">
        <v>31</v>
      </c>
      <c r="D4" s="98" t="str">
        <f>IF(C4="Str",'Personal File'!$C$8,IF(C4="Dex",'Personal File'!$C$9,IF(C4="Con",'Personal File'!$C$10,IF(C4="Int",'Personal File'!$C$11,IF(C4="Wis",'Personal File'!$C$12,IF(C4="Cha",'Personal File'!$C$13))))))</f>
        <v>+1</v>
      </c>
      <c r="E4" s="105" t="str">
        <f t="shared" ref="E4:E7" si="4">CONCATENATE(C4," (",D4,")")</f>
        <v>Con (+1)</v>
      </c>
      <c r="F4" s="106">
        <v>0</v>
      </c>
      <c r="G4" s="107">
        <f t="shared" ref="G4:G50" si="5">B4+D4+F4</f>
        <v>4</v>
      </c>
      <c r="H4" s="108">
        <f t="shared" ca="1" si="2"/>
        <v>4</v>
      </c>
      <c r="I4" s="107">
        <f t="shared" ca="1" si="3"/>
        <v>8</v>
      </c>
      <c r="J4" s="110" t="s">
        <v>603</v>
      </c>
    </row>
    <row r="5" spans="1:10" s="8" customFormat="1" ht="16.8">
      <c r="A5" s="111" t="s">
        <v>69</v>
      </c>
      <c r="B5" s="104">
        <v>1</v>
      </c>
      <c r="C5" s="98" t="s">
        <v>34</v>
      </c>
      <c r="D5" s="98" t="str">
        <f>IF(C5="Str",'Personal File'!$C$8,IF(C5="Dex",'Personal File'!$C$9,IF(C5="Con",'Personal File'!$C$10,IF(C5="Int",'Personal File'!$C$11,IF(C5="Wis",'Personal File'!$C$12,IF(C5="Cha",'Personal File'!$C$13))))))</f>
        <v>+2</v>
      </c>
      <c r="E5" s="112" t="str">
        <f t="shared" si="4"/>
        <v>Dex (+2)</v>
      </c>
      <c r="F5" s="106">
        <v>0</v>
      </c>
      <c r="G5" s="107">
        <f t="shared" si="5"/>
        <v>3</v>
      </c>
      <c r="H5" s="108">
        <f t="shared" ca="1" si="2"/>
        <v>4</v>
      </c>
      <c r="I5" s="109">
        <f t="shared" ca="1" si="3"/>
        <v>7</v>
      </c>
      <c r="J5" s="110" t="s">
        <v>603</v>
      </c>
    </row>
    <row r="6" spans="1:10" s="8" customFormat="1" ht="16.8">
      <c r="A6" s="113" t="s">
        <v>70</v>
      </c>
      <c r="B6" s="114">
        <v>3</v>
      </c>
      <c r="C6" s="115" t="s">
        <v>33</v>
      </c>
      <c r="D6" s="115" t="str">
        <f>IF(C6="Str",'Personal File'!$C$8,IF(C6="Dex",'Personal File'!$C$9,IF(C6="Con",'Personal File'!$C$10,IF(C6="Int",'Personal File'!$C$11,IF(C6="Wis",'Personal File'!$C$12,IF(C6="Cha",'Personal File'!$C$13))))))</f>
        <v>+4</v>
      </c>
      <c r="E6" s="116" t="str">
        <f t="shared" si="4"/>
        <v>Wis (+4)</v>
      </c>
      <c r="F6" s="117">
        <v>0</v>
      </c>
      <c r="G6" s="118">
        <f t="shared" si="5"/>
        <v>7</v>
      </c>
      <c r="H6" s="119">
        <f t="shared" ca="1" si="2"/>
        <v>8</v>
      </c>
      <c r="I6" s="120">
        <f t="shared" ca="1" si="3"/>
        <v>15</v>
      </c>
      <c r="J6" s="121" t="s">
        <v>603</v>
      </c>
    </row>
    <row r="7" spans="1:10" s="129" customFormat="1" ht="16.8">
      <c r="A7" s="143" t="s">
        <v>38</v>
      </c>
      <c r="B7" s="99">
        <v>0</v>
      </c>
      <c r="C7" s="144" t="s">
        <v>32</v>
      </c>
      <c r="D7" s="145" t="str">
        <f>IF(C7="Str",'Personal File'!$C$8,IF(C7="Dex",'Personal File'!$C$9,IF(C7="Con",'Personal File'!$C$10,IF(C7="Int",'Personal File'!$C$11,IF(C7="Wis",'Personal File'!$C$12,IF(C7="Cha",'Personal File'!$C$13))))))</f>
        <v>+0</v>
      </c>
      <c r="E7" s="146" t="str">
        <f t="shared" si="4"/>
        <v>Int (+0)</v>
      </c>
      <c r="F7" s="135" t="s">
        <v>62</v>
      </c>
      <c r="G7" s="135">
        <f t="shared" si="5"/>
        <v>0</v>
      </c>
      <c r="H7" s="108">
        <f t="shared" ca="1" si="2"/>
        <v>6</v>
      </c>
      <c r="I7" s="135">
        <f t="shared" ca="1" si="3"/>
        <v>6</v>
      </c>
      <c r="J7" s="136"/>
    </row>
    <row r="8" spans="1:10" s="130" customFormat="1" ht="16.8">
      <c r="A8" s="140" t="s">
        <v>39</v>
      </c>
      <c r="B8" s="99">
        <v>0</v>
      </c>
      <c r="C8" s="141" t="s">
        <v>34</v>
      </c>
      <c r="D8" s="142" t="str">
        <f>IF(C8="Str",'Personal File'!$C$8,IF(C8="Dex",'Personal File'!$C$9,IF(C8="Con",'Personal File'!$C$10,IF(C8="Int",'Personal File'!$C$11,IF(C8="Wis",'Personal File'!$C$12,IF(C8="Cha",'Personal File'!$C$13))))))</f>
        <v>+2</v>
      </c>
      <c r="E8" s="112" t="str">
        <f t="shared" ref="E8:E50" si="6">CONCATENATE(C8," (",D8,")")</f>
        <v>Dex (+2)</v>
      </c>
      <c r="F8" s="135" t="s">
        <v>616</v>
      </c>
      <c r="G8" s="135">
        <f t="shared" si="5"/>
        <v>0</v>
      </c>
      <c r="H8" s="108">
        <f t="shared" ca="1" si="2"/>
        <v>2</v>
      </c>
      <c r="I8" s="135">
        <f t="shared" ca="1" si="3"/>
        <v>2</v>
      </c>
      <c r="J8" s="136"/>
    </row>
    <row r="9" spans="1:10" s="137" customFormat="1" ht="16.8">
      <c r="A9" s="131" t="s">
        <v>40</v>
      </c>
      <c r="B9" s="99">
        <v>0</v>
      </c>
      <c r="C9" s="132" t="s">
        <v>30</v>
      </c>
      <c r="D9" s="133" t="str">
        <f>IF(C9="Str",'Personal File'!$C$8,IF(C9="Dex",'Personal File'!$C$9,IF(C9="Con",'Personal File'!$C$10,IF(C9="Int",'Personal File'!$C$11,IF(C9="Wis",'Personal File'!$C$12,IF(C9="Cha",'Personal File'!$C$13))))))</f>
        <v>+1</v>
      </c>
      <c r="E9" s="134" t="str">
        <f t="shared" si="6"/>
        <v>Cha (+1)</v>
      </c>
      <c r="F9" s="135" t="s">
        <v>62</v>
      </c>
      <c r="G9" s="135">
        <f t="shared" si="5"/>
        <v>1</v>
      </c>
      <c r="H9" s="108">
        <f t="shared" ca="1" si="2"/>
        <v>8</v>
      </c>
      <c r="I9" s="135">
        <f t="shared" ca="1" si="3"/>
        <v>9</v>
      </c>
      <c r="J9" s="136"/>
    </row>
    <row r="10" spans="1:10" s="138" customFormat="1" ht="16.8">
      <c r="A10" s="158" t="s">
        <v>41</v>
      </c>
      <c r="B10" s="99">
        <v>0</v>
      </c>
      <c r="C10" s="159" t="s">
        <v>35</v>
      </c>
      <c r="D10" s="160" t="str">
        <f>IF(C10="Str",'Personal File'!$C$8,IF(C10="Dex",'Personal File'!$C$9,IF(C10="Con",'Personal File'!$C$10,IF(C10="Int",'Personal File'!$C$11,IF(C10="Wis",'Personal File'!$C$12,IF(C10="Cha",'Personal File'!$C$13))))))</f>
        <v>+0</v>
      </c>
      <c r="E10" s="161" t="str">
        <f t="shared" si="6"/>
        <v>Str (+0)</v>
      </c>
      <c r="F10" s="135" t="s">
        <v>616</v>
      </c>
      <c r="G10" s="135">
        <f t="shared" si="5"/>
        <v>-2</v>
      </c>
      <c r="H10" s="108">
        <f t="shared" ca="1" si="2"/>
        <v>20</v>
      </c>
      <c r="I10" s="135">
        <f t="shared" ca="1" si="3"/>
        <v>18</v>
      </c>
      <c r="J10" s="136"/>
    </row>
    <row r="11" spans="1:10" s="138" customFormat="1" ht="16.8">
      <c r="A11" s="404" t="s">
        <v>16</v>
      </c>
      <c r="B11" s="123">
        <v>3</v>
      </c>
      <c r="C11" s="405" t="s">
        <v>31</v>
      </c>
      <c r="D11" s="406" t="str">
        <f>IF(C11="Str",'Personal File'!$C$8,IF(C11="Dex",'Personal File'!$C$9,IF(C11="Con",'Personal File'!$C$10,IF(C11="Int",'Personal File'!$C$11,IF(C11="Wis",'Personal File'!$C$12,IF(C11="Cha",'Personal File'!$C$13))))))</f>
        <v>+1</v>
      </c>
      <c r="E11" s="407" t="str">
        <f t="shared" si="6"/>
        <v>Con (+1)</v>
      </c>
      <c r="F11" s="127" t="s">
        <v>62</v>
      </c>
      <c r="G11" s="127">
        <f t="shared" si="5"/>
        <v>4</v>
      </c>
      <c r="H11" s="108">
        <f t="shared" ca="1" si="2"/>
        <v>3</v>
      </c>
      <c r="I11" s="127">
        <f t="shared" ca="1" si="3"/>
        <v>7</v>
      </c>
      <c r="J11" s="128"/>
    </row>
    <row r="12" spans="1:10" s="129" customFormat="1" ht="16.8">
      <c r="A12" s="143" t="s">
        <v>189</v>
      </c>
      <c r="B12" s="99">
        <v>0</v>
      </c>
      <c r="C12" s="144" t="s">
        <v>32</v>
      </c>
      <c r="D12" s="145" t="str">
        <f>IF(C12="Str",'Personal File'!$C$8,IF(C12="Dex",'Personal File'!$C$9,IF(C12="Con",'Personal File'!$C$10,IF(C12="Int",'Personal File'!$C$11,IF(C12="Wis",'Personal File'!$C$12,IF(C12="Cha",'Personal File'!$C$13))))))</f>
        <v>+0</v>
      </c>
      <c r="E12" s="146" t="str">
        <f t="shared" si="6"/>
        <v>Int (+0)</v>
      </c>
      <c r="F12" s="135" t="s">
        <v>62</v>
      </c>
      <c r="G12" s="135">
        <f t="shared" si="5"/>
        <v>0</v>
      </c>
      <c r="H12" s="108">
        <f t="shared" ca="1" si="2"/>
        <v>4</v>
      </c>
      <c r="I12" s="366">
        <f t="shared" ca="1" si="3"/>
        <v>4</v>
      </c>
      <c r="J12" s="370"/>
    </row>
    <row r="13" spans="1:10" s="139" customFormat="1" ht="16.8">
      <c r="A13" s="162" t="s">
        <v>42</v>
      </c>
      <c r="B13" s="148">
        <v>0</v>
      </c>
      <c r="C13" s="163" t="s">
        <v>32</v>
      </c>
      <c r="D13" s="164" t="str">
        <f>IF(C13="Str",'Personal File'!$C$8,IF(C13="Dex",'Personal File'!$C$9,IF(C13="Con",'Personal File'!$C$10,IF(C13="Int",'Personal File'!$C$11,IF(C13="Wis",'Personal File'!$C$12,IF(C13="Cha",'Personal File'!$C$13))))))</f>
        <v>+0</v>
      </c>
      <c r="E13" s="165" t="str">
        <f t="shared" si="6"/>
        <v>Int (+0)</v>
      </c>
      <c r="F13" s="152" t="s">
        <v>62</v>
      </c>
      <c r="G13" s="152">
        <f t="shared" si="5"/>
        <v>0</v>
      </c>
      <c r="H13" s="108">
        <f t="shared" ca="1" si="2"/>
        <v>20</v>
      </c>
      <c r="I13" s="152">
        <f t="shared" ca="1" si="3"/>
        <v>20</v>
      </c>
      <c r="J13" s="153"/>
    </row>
    <row r="14" spans="1:10" s="130" customFormat="1" ht="16.8">
      <c r="A14" s="170" t="s">
        <v>43</v>
      </c>
      <c r="B14" s="123">
        <v>1</v>
      </c>
      <c r="C14" s="253" t="s">
        <v>30</v>
      </c>
      <c r="D14" s="254" t="str">
        <f>IF(C14="Str",'Personal File'!$C$8,IF(C14="Dex",'Personal File'!$C$9,IF(C14="Con",'Personal File'!$C$10,IF(C14="Int",'Personal File'!$C$11,IF(C14="Wis",'Personal File'!$C$12,IF(C14="Cha",'Personal File'!$C$13))))))</f>
        <v>+1</v>
      </c>
      <c r="E14" s="255" t="str">
        <f t="shared" si="6"/>
        <v>Cha (+1)</v>
      </c>
      <c r="F14" s="127" t="s">
        <v>62</v>
      </c>
      <c r="G14" s="127">
        <f t="shared" si="5"/>
        <v>2</v>
      </c>
      <c r="H14" s="108">
        <f t="shared" ca="1" si="2"/>
        <v>12</v>
      </c>
      <c r="I14" s="127">
        <f t="shared" ca="1" si="3"/>
        <v>14</v>
      </c>
      <c r="J14" s="128"/>
    </row>
    <row r="15" spans="1:10" s="130" customFormat="1" ht="16.8">
      <c r="A15" s="162" t="s">
        <v>44</v>
      </c>
      <c r="B15" s="148">
        <v>0</v>
      </c>
      <c r="C15" s="163" t="s">
        <v>32</v>
      </c>
      <c r="D15" s="164" t="str">
        <f>IF(C15="Str",'Personal File'!$C$8,IF(C15="Dex",'Personal File'!$C$9,IF(C15="Con",'Personal File'!$C$10,IF(C15="Int",'Personal File'!$C$11,IF(C15="Wis",'Personal File'!$C$12,IF(C15="Cha",'Personal File'!$C$13))))))</f>
        <v>+0</v>
      </c>
      <c r="E15" s="165" t="str">
        <f t="shared" si="6"/>
        <v>Int (+0)</v>
      </c>
      <c r="F15" s="152" t="s">
        <v>62</v>
      </c>
      <c r="G15" s="152">
        <f t="shared" si="5"/>
        <v>0</v>
      </c>
      <c r="H15" s="108">
        <f t="shared" ca="1" si="2"/>
        <v>1</v>
      </c>
      <c r="I15" s="152">
        <f t="shared" ca="1" si="3"/>
        <v>1</v>
      </c>
      <c r="J15" s="153"/>
    </row>
    <row r="16" spans="1:10" s="130" customFormat="1" ht="16.8">
      <c r="A16" s="131" t="s">
        <v>45</v>
      </c>
      <c r="B16" s="99">
        <v>0</v>
      </c>
      <c r="C16" s="132" t="s">
        <v>30</v>
      </c>
      <c r="D16" s="133" t="str">
        <f>IF(C16="Str",'Personal File'!$C$8,IF(C16="Dex",'Personal File'!$C$9,IF(C16="Con",'Personal File'!$C$10,IF(C16="Int",'Personal File'!$C$11,IF(C16="Wis",'Personal File'!$C$12,IF(C16="Cha",'Personal File'!$C$13))))))</f>
        <v>+1</v>
      </c>
      <c r="E16" s="134" t="str">
        <f t="shared" si="6"/>
        <v>Cha (+1)</v>
      </c>
      <c r="F16" s="135" t="s">
        <v>62</v>
      </c>
      <c r="G16" s="135">
        <f t="shared" si="5"/>
        <v>1</v>
      </c>
      <c r="H16" s="108">
        <f t="shared" ca="1" si="2"/>
        <v>8</v>
      </c>
      <c r="I16" s="135">
        <f t="shared" ca="1" si="3"/>
        <v>9</v>
      </c>
      <c r="J16" s="136"/>
    </row>
    <row r="17" spans="1:10" s="130" customFormat="1" ht="16.8">
      <c r="A17" s="140" t="s">
        <v>46</v>
      </c>
      <c r="B17" s="99">
        <v>0</v>
      </c>
      <c r="C17" s="141" t="s">
        <v>34</v>
      </c>
      <c r="D17" s="142" t="str">
        <f>IF(C17="Str",'Personal File'!$C$8,IF(C17="Dex",'Personal File'!$C$9,IF(C17="Con",'Personal File'!$C$10,IF(C17="Int",'Personal File'!$C$11,IF(C17="Wis",'Personal File'!$C$12,IF(C17="Cha",'Personal File'!$C$13))))))</f>
        <v>+2</v>
      </c>
      <c r="E17" s="112" t="str">
        <f t="shared" si="6"/>
        <v>Dex (+2)</v>
      </c>
      <c r="F17" s="135" t="s">
        <v>616</v>
      </c>
      <c r="G17" s="135">
        <f t="shared" si="5"/>
        <v>0</v>
      </c>
      <c r="H17" s="108">
        <f t="shared" ca="1" si="2"/>
        <v>9</v>
      </c>
      <c r="I17" s="135">
        <f t="shared" ca="1" si="3"/>
        <v>9</v>
      </c>
      <c r="J17" s="136"/>
    </row>
    <row r="18" spans="1:10" s="130" customFormat="1" ht="16.8">
      <c r="A18" s="143" t="s">
        <v>47</v>
      </c>
      <c r="B18" s="99">
        <v>0</v>
      </c>
      <c r="C18" s="144" t="s">
        <v>32</v>
      </c>
      <c r="D18" s="145" t="str">
        <f>IF(C18="Str",'Personal File'!$C$8,IF(C18="Dex",'Personal File'!$C$9,IF(C18="Con",'Personal File'!$C$10,IF(C18="Int",'Personal File'!$C$11,IF(C18="Wis",'Personal File'!$C$12,IF(C18="Cha",'Personal File'!$C$13))))))</f>
        <v>+0</v>
      </c>
      <c r="E18" s="146" t="str">
        <f t="shared" si="6"/>
        <v>Int (+0)</v>
      </c>
      <c r="F18" s="135" t="s">
        <v>62</v>
      </c>
      <c r="G18" s="135">
        <f t="shared" si="5"/>
        <v>0</v>
      </c>
      <c r="H18" s="108">
        <f t="shared" ca="1" si="2"/>
        <v>12</v>
      </c>
      <c r="I18" s="135">
        <f t="shared" ca="1" si="3"/>
        <v>12</v>
      </c>
      <c r="J18" s="136"/>
    </row>
    <row r="19" spans="1:10" s="130" customFormat="1" ht="16.8">
      <c r="A19" s="131" t="s">
        <v>48</v>
      </c>
      <c r="B19" s="99">
        <v>0</v>
      </c>
      <c r="C19" s="132" t="s">
        <v>30</v>
      </c>
      <c r="D19" s="133" t="str">
        <f>IF(C19="Str",'Personal File'!$C$8,IF(C19="Dex",'Personal File'!$C$9,IF(C19="Con",'Personal File'!$C$10,IF(C19="Int",'Personal File'!$C$11,IF(C19="Wis",'Personal File'!$C$12,IF(C19="Cha",'Personal File'!$C$13))))))</f>
        <v>+1</v>
      </c>
      <c r="E19" s="134" t="str">
        <f t="shared" si="6"/>
        <v>Cha (+1)</v>
      </c>
      <c r="F19" s="135" t="s">
        <v>62</v>
      </c>
      <c r="G19" s="135">
        <f t="shared" si="5"/>
        <v>1</v>
      </c>
      <c r="H19" s="108">
        <f t="shared" ca="1" si="2"/>
        <v>4</v>
      </c>
      <c r="I19" s="135">
        <f t="shared" ca="1" si="3"/>
        <v>5</v>
      </c>
      <c r="J19" s="136"/>
    </row>
    <row r="20" spans="1:10" s="130" customFormat="1" ht="16.8">
      <c r="A20" s="170" t="s">
        <v>18</v>
      </c>
      <c r="B20" s="123">
        <v>4</v>
      </c>
      <c r="C20" s="253" t="s">
        <v>30</v>
      </c>
      <c r="D20" s="254" t="str">
        <f>IF(C20="Str",'Personal File'!$C$8,IF(C20="Dex",'Personal File'!$C$9,IF(C20="Con",'Personal File'!$C$10,IF(C20="Int",'Personal File'!$C$11,IF(C20="Wis",'Personal File'!$C$12,IF(C20="Cha",'Personal File'!$C$13))))))</f>
        <v>+1</v>
      </c>
      <c r="E20" s="255" t="str">
        <f t="shared" si="6"/>
        <v>Cha (+1)</v>
      </c>
      <c r="F20" s="127" t="s">
        <v>62</v>
      </c>
      <c r="G20" s="127">
        <f t="shared" si="5"/>
        <v>5</v>
      </c>
      <c r="H20" s="108">
        <f t="shared" ca="1" si="2"/>
        <v>1</v>
      </c>
      <c r="I20" s="127">
        <f t="shared" ca="1" si="3"/>
        <v>6</v>
      </c>
      <c r="J20" s="128"/>
    </row>
    <row r="21" spans="1:10" s="130" customFormat="1" ht="16.8">
      <c r="A21" s="166" t="s">
        <v>49</v>
      </c>
      <c r="B21" s="123">
        <v>3</v>
      </c>
      <c r="C21" s="167" t="s">
        <v>33</v>
      </c>
      <c r="D21" s="168" t="str">
        <f>IF(C21="Str",'Personal File'!$C$8,IF(C21="Dex",'Personal File'!$C$9,IF(C21="Con",'Personal File'!$C$10,IF(C21="Int",'Personal File'!$C$11,IF(C21="Wis",'Personal File'!$C$12,IF(C21="Cha",'Personal File'!$C$13))))))</f>
        <v>+4</v>
      </c>
      <c r="E21" s="169" t="str">
        <f t="shared" si="6"/>
        <v>Wis (+4)</v>
      </c>
      <c r="F21" s="127" t="s">
        <v>62</v>
      </c>
      <c r="G21" s="127">
        <f t="shared" si="5"/>
        <v>7</v>
      </c>
      <c r="H21" s="108">
        <f t="shared" ca="1" si="2"/>
        <v>13</v>
      </c>
      <c r="I21" s="127">
        <f t="shared" ca="1" si="3"/>
        <v>20</v>
      </c>
      <c r="J21" s="128"/>
    </row>
    <row r="22" spans="1:10" s="130" customFormat="1" ht="16.8">
      <c r="A22" s="140" t="s">
        <v>50</v>
      </c>
      <c r="B22" s="99">
        <v>0</v>
      </c>
      <c r="C22" s="141" t="s">
        <v>34</v>
      </c>
      <c r="D22" s="142" t="str">
        <f>IF(C22="Str",'Personal File'!$C$8,IF(C22="Dex",'Personal File'!$C$9,IF(C22="Con",'Personal File'!$C$10,IF(C22="Int",'Personal File'!$C$11,IF(C22="Wis",'Personal File'!$C$12,IF(C22="Cha",'Personal File'!$C$13))))))</f>
        <v>+2</v>
      </c>
      <c r="E22" s="112" t="str">
        <f t="shared" si="6"/>
        <v>Dex (+2)</v>
      </c>
      <c r="F22" s="403">
        <f>4+4+4-2</f>
        <v>10</v>
      </c>
      <c r="G22" s="135">
        <f t="shared" si="5"/>
        <v>12</v>
      </c>
      <c r="H22" s="108">
        <f t="shared" ca="1" si="2"/>
        <v>6</v>
      </c>
      <c r="I22" s="135">
        <f t="shared" ca="1" si="3"/>
        <v>18</v>
      </c>
      <c r="J22" s="371"/>
    </row>
    <row r="23" spans="1:10" s="130" customFormat="1" ht="16.8">
      <c r="A23" s="131" t="s">
        <v>51</v>
      </c>
      <c r="B23" s="99">
        <v>0</v>
      </c>
      <c r="C23" s="132" t="s">
        <v>30</v>
      </c>
      <c r="D23" s="133" t="str">
        <f>IF(C23="Str",'Personal File'!$C$8,IF(C23="Dex",'Personal File'!$C$9,IF(C23="Con",'Personal File'!$C$10,IF(C23="Int",'Personal File'!$C$11,IF(C23="Wis",'Personal File'!$C$12,IF(C23="Cha",'Personal File'!$C$13))))))</f>
        <v>+1</v>
      </c>
      <c r="E23" s="134" t="str">
        <f t="shared" si="6"/>
        <v>Cha (+1)</v>
      </c>
      <c r="F23" s="135" t="s">
        <v>62</v>
      </c>
      <c r="G23" s="135">
        <f t="shared" si="5"/>
        <v>1</v>
      </c>
      <c r="H23" s="108">
        <f t="shared" ca="1" si="2"/>
        <v>20</v>
      </c>
      <c r="I23" s="135">
        <f t="shared" ca="1" si="3"/>
        <v>21</v>
      </c>
      <c r="J23" s="136"/>
    </row>
    <row r="24" spans="1:10" s="130" customFormat="1" ht="16.8">
      <c r="A24" s="158" t="s">
        <v>52</v>
      </c>
      <c r="B24" s="99">
        <v>0</v>
      </c>
      <c r="C24" s="159" t="s">
        <v>35</v>
      </c>
      <c r="D24" s="160" t="str">
        <f>IF(C24="Str",'Personal File'!$C$8,IF(C24="Dex",'Personal File'!$C$9,IF(C24="Con",'Personal File'!$C$10,IF(C24="Int",'Personal File'!$C$11,IF(C24="Wis",'Personal File'!$C$12,IF(C24="Cha",'Personal File'!$C$13))))))</f>
        <v>+0</v>
      </c>
      <c r="E24" s="161" t="str">
        <f t="shared" si="6"/>
        <v>Str (+0)</v>
      </c>
      <c r="F24" s="135" t="s">
        <v>616</v>
      </c>
      <c r="G24" s="135">
        <f t="shared" si="5"/>
        <v>-2</v>
      </c>
      <c r="H24" s="108">
        <f t="shared" ca="1" si="2"/>
        <v>5</v>
      </c>
      <c r="I24" s="135">
        <f t="shared" ca="1" si="3"/>
        <v>3</v>
      </c>
      <c r="J24" s="136"/>
    </row>
    <row r="25" spans="1:10" s="130" customFormat="1" ht="16.8">
      <c r="A25" s="162" t="s">
        <v>86</v>
      </c>
      <c r="B25" s="148">
        <v>0</v>
      </c>
      <c r="C25" s="163" t="s">
        <v>32</v>
      </c>
      <c r="D25" s="164" t="str">
        <f>IF(C25="Str",'Personal File'!$C$8,IF(C25="Dex",'Personal File'!$C$9,IF(C25="Con",'Personal File'!$C$10,IF(C25="Int",'Personal File'!$C$11,IF(C25="Wis",'Personal File'!$C$12,IF(C25="Cha",'Personal File'!$C$13))))))</f>
        <v>+0</v>
      </c>
      <c r="E25" s="165" t="str">
        <f t="shared" si="6"/>
        <v>Int (+0)</v>
      </c>
      <c r="F25" s="152" t="s">
        <v>62</v>
      </c>
      <c r="G25" s="152">
        <f t="shared" si="5"/>
        <v>0</v>
      </c>
      <c r="H25" s="108">
        <f t="shared" ca="1" si="2"/>
        <v>2</v>
      </c>
      <c r="I25" s="152">
        <f t="shared" ca="1" si="3"/>
        <v>2</v>
      </c>
      <c r="J25" s="153"/>
    </row>
    <row r="26" spans="1:10" s="130" customFormat="1" ht="16.8">
      <c r="A26" s="162" t="s">
        <v>105</v>
      </c>
      <c r="B26" s="148">
        <v>0</v>
      </c>
      <c r="C26" s="163" t="s">
        <v>32</v>
      </c>
      <c r="D26" s="164" t="str">
        <f>IF(C26="Str",'Personal File'!$C$8,IF(C26="Dex",'Personal File'!$C$9,IF(C26="Con",'Personal File'!$C$10,IF(C26="Int",'Personal File'!$C$11,IF(C26="Wis",'Personal File'!$C$12,IF(C26="Cha",'Personal File'!$C$13))))))</f>
        <v>+0</v>
      </c>
      <c r="E26" s="165" t="str">
        <f t="shared" si="6"/>
        <v>Int (+0)</v>
      </c>
      <c r="F26" s="152" t="s">
        <v>62</v>
      </c>
      <c r="G26" s="152">
        <f t="shared" si="5"/>
        <v>0</v>
      </c>
      <c r="H26" s="108">
        <f t="shared" ca="1" si="2"/>
        <v>12</v>
      </c>
      <c r="I26" s="152">
        <f t="shared" ca="1" si="3"/>
        <v>12</v>
      </c>
      <c r="J26" s="153"/>
    </row>
    <row r="27" spans="1:10" s="130" customFormat="1" ht="16.8">
      <c r="A27" s="122" t="s">
        <v>101</v>
      </c>
      <c r="B27" s="123">
        <v>0</v>
      </c>
      <c r="C27" s="124" t="s">
        <v>32</v>
      </c>
      <c r="D27" s="125" t="str">
        <f>IF(C27="Str",'Personal File'!$C$8,IF(C27="Dex",'Personal File'!$C$9,IF(C27="Con",'Personal File'!$C$10,IF(C27="Int",'Personal File'!$C$11,IF(C27="Wis",'Personal File'!$C$12,IF(C27="Cha",'Personal File'!$C$13))))))</f>
        <v>+0</v>
      </c>
      <c r="E27" s="126" t="str">
        <f t="shared" ref="E27:E28" si="7">CONCATENATE(C27," (",D27,")")</f>
        <v>Int (+0)</v>
      </c>
      <c r="F27" s="127" t="s">
        <v>62</v>
      </c>
      <c r="G27" s="127">
        <f t="shared" si="5"/>
        <v>0</v>
      </c>
      <c r="H27" s="108">
        <f t="shared" ca="1" si="2"/>
        <v>7</v>
      </c>
      <c r="I27" s="127">
        <f t="shared" ca="1" si="3"/>
        <v>7</v>
      </c>
      <c r="J27" s="128" t="s">
        <v>180</v>
      </c>
    </row>
    <row r="28" spans="1:10" s="130" customFormat="1" ht="16.8">
      <c r="A28" s="162" t="s">
        <v>106</v>
      </c>
      <c r="B28" s="148">
        <v>0</v>
      </c>
      <c r="C28" s="163" t="s">
        <v>32</v>
      </c>
      <c r="D28" s="164" t="str">
        <f>IF(C28="Str",'Personal File'!$C$8,IF(C28="Dex",'Personal File'!$C$9,IF(C28="Con",'Personal File'!$C$10,IF(C28="Int",'Personal File'!$C$11,IF(C28="Wis",'Personal File'!$C$12,IF(C28="Cha",'Personal File'!$C$13))))))</f>
        <v>+0</v>
      </c>
      <c r="E28" s="165" t="str">
        <f t="shared" si="7"/>
        <v>Int (+0)</v>
      </c>
      <c r="F28" s="152" t="s">
        <v>140</v>
      </c>
      <c r="G28" s="152">
        <f t="shared" si="5"/>
        <v>4</v>
      </c>
      <c r="H28" s="108">
        <f t="shared" ca="1" si="2"/>
        <v>9</v>
      </c>
      <c r="I28" s="152">
        <f t="shared" ca="1" si="3"/>
        <v>13</v>
      </c>
      <c r="J28" s="153"/>
    </row>
    <row r="29" spans="1:10" s="130" customFormat="1" ht="16.8">
      <c r="A29" s="162" t="s">
        <v>94</v>
      </c>
      <c r="B29" s="148">
        <v>0</v>
      </c>
      <c r="C29" s="163" t="s">
        <v>32</v>
      </c>
      <c r="D29" s="164" t="str">
        <f>IF(C29="Str",'Personal File'!$C$8,IF(C29="Dex",'Personal File'!$C$9,IF(C29="Con",'Personal File'!$C$10,IF(C29="Int",'Personal File'!$C$11,IF(C29="Wis",'Personal File'!$C$12,IF(C29="Cha",'Personal File'!$C$13))))))</f>
        <v>+0</v>
      </c>
      <c r="E29" s="165" t="str">
        <f t="shared" ref="E29:E33" si="8">CONCATENATE(C29," (",D29,")")</f>
        <v>Int (+0)</v>
      </c>
      <c r="F29" s="152" t="s">
        <v>62</v>
      </c>
      <c r="G29" s="152">
        <f t="shared" si="5"/>
        <v>0</v>
      </c>
      <c r="H29" s="108">
        <f t="shared" ca="1" si="2"/>
        <v>5</v>
      </c>
      <c r="I29" s="152">
        <f t="shared" ca="1" si="3"/>
        <v>5</v>
      </c>
      <c r="J29" s="153"/>
    </row>
    <row r="30" spans="1:10" s="130" customFormat="1" ht="16.8">
      <c r="A30" s="162" t="s">
        <v>116</v>
      </c>
      <c r="B30" s="148">
        <v>0</v>
      </c>
      <c r="C30" s="163" t="s">
        <v>32</v>
      </c>
      <c r="D30" s="164" t="str">
        <f>IF(C30="Str",'Personal File'!$C$8,IF(C30="Dex",'Personal File'!$C$9,IF(C30="Con",'Personal File'!$C$10,IF(C30="Int",'Personal File'!$C$11,IF(C30="Wis",'Personal File'!$C$12,IF(C30="Cha",'Personal File'!$C$13))))))</f>
        <v>+0</v>
      </c>
      <c r="E30" s="165" t="str">
        <f t="shared" ref="E30:E31" si="9">CONCATENATE(C30," (",D30,")")</f>
        <v>Int (+0)</v>
      </c>
      <c r="F30" s="152" t="s">
        <v>140</v>
      </c>
      <c r="G30" s="152">
        <f t="shared" si="5"/>
        <v>4</v>
      </c>
      <c r="H30" s="108">
        <f t="shared" ca="1" si="2"/>
        <v>20</v>
      </c>
      <c r="I30" s="152">
        <f t="shared" ca="1" si="3"/>
        <v>24</v>
      </c>
      <c r="J30" s="153"/>
    </row>
    <row r="31" spans="1:10" s="130" customFormat="1" ht="16.8">
      <c r="A31" s="122" t="s">
        <v>115</v>
      </c>
      <c r="B31" s="123">
        <v>4</v>
      </c>
      <c r="C31" s="124" t="s">
        <v>32</v>
      </c>
      <c r="D31" s="125" t="str">
        <f>IF(C31="Str",'Personal File'!$C$8,IF(C31="Dex",'Personal File'!$C$9,IF(C31="Con",'Personal File'!$C$10,IF(C31="Int",'Personal File'!$C$11,IF(C31="Wis",'Personal File'!$C$12,IF(C31="Cha",'Personal File'!$C$13))))))</f>
        <v>+0</v>
      </c>
      <c r="E31" s="126" t="str">
        <f t="shared" si="9"/>
        <v>Int (+0)</v>
      </c>
      <c r="F31" s="127" t="s">
        <v>96</v>
      </c>
      <c r="G31" s="127">
        <f t="shared" si="5"/>
        <v>6</v>
      </c>
      <c r="H31" s="108">
        <f t="shared" ca="1" si="2"/>
        <v>14</v>
      </c>
      <c r="I31" s="127">
        <f t="shared" ca="1" si="3"/>
        <v>20</v>
      </c>
      <c r="J31" s="128" t="s">
        <v>180</v>
      </c>
    </row>
    <row r="32" spans="1:10" s="130" customFormat="1" ht="16.8">
      <c r="A32" s="162" t="s">
        <v>95</v>
      </c>
      <c r="B32" s="148">
        <v>0</v>
      </c>
      <c r="C32" s="163" t="s">
        <v>32</v>
      </c>
      <c r="D32" s="164" t="str">
        <f>IF(C32="Str",'Personal File'!$C$8,IF(C32="Dex",'Personal File'!$C$9,IF(C32="Con",'Personal File'!$C$10,IF(C32="Int",'Personal File'!$C$11,IF(C32="Wis",'Personal File'!$C$12,IF(C32="Cha",'Personal File'!$C$13))))))</f>
        <v>+0</v>
      </c>
      <c r="E32" s="165" t="str">
        <f t="shared" ref="E32" si="10">CONCATENATE(C32," (",D32,")")</f>
        <v>Int (+0)</v>
      </c>
      <c r="F32" s="152" t="s">
        <v>62</v>
      </c>
      <c r="G32" s="152">
        <f t="shared" si="5"/>
        <v>0</v>
      </c>
      <c r="H32" s="108">
        <f t="shared" ca="1" si="2"/>
        <v>4</v>
      </c>
      <c r="I32" s="152">
        <f t="shared" ca="1" si="3"/>
        <v>4</v>
      </c>
      <c r="J32" s="153"/>
    </row>
    <row r="33" spans="1:10" s="130" customFormat="1" ht="16.8">
      <c r="A33" s="162" t="s">
        <v>100</v>
      </c>
      <c r="B33" s="148">
        <v>0</v>
      </c>
      <c r="C33" s="163" t="s">
        <v>32</v>
      </c>
      <c r="D33" s="164" t="str">
        <f>IF(C33="Str",'Personal File'!$C$8,IF(C33="Dex",'Personal File'!$C$9,IF(C33="Con",'Personal File'!$C$10,IF(C33="Int",'Personal File'!$C$11,IF(C33="Wis",'Personal File'!$C$12,IF(C33="Cha",'Personal File'!$C$13))))))</f>
        <v>+0</v>
      </c>
      <c r="E33" s="165" t="str">
        <f t="shared" si="8"/>
        <v>Int (+0)</v>
      </c>
      <c r="F33" s="152" t="s">
        <v>62</v>
      </c>
      <c r="G33" s="152">
        <f t="shared" si="5"/>
        <v>0</v>
      </c>
      <c r="H33" s="108">
        <f t="shared" ca="1" si="2"/>
        <v>13</v>
      </c>
      <c r="I33" s="152">
        <f t="shared" ca="1" si="3"/>
        <v>13</v>
      </c>
      <c r="J33" s="153"/>
    </row>
    <row r="34" spans="1:10" s="130" customFormat="1" ht="16.8">
      <c r="A34" s="166" t="s">
        <v>53</v>
      </c>
      <c r="B34" s="123">
        <v>2</v>
      </c>
      <c r="C34" s="167" t="s">
        <v>33</v>
      </c>
      <c r="D34" s="168" t="str">
        <f>IF(C34="Str",'Personal File'!$C$8,IF(C34="Dex",'Personal File'!$C$9,IF(C34="Con",'Personal File'!$C$10,IF(C34="Int",'Personal File'!$C$11,IF(C34="Wis",'Personal File'!$C$12,IF(C34="Cha",'Personal File'!$C$13))))))</f>
        <v>+4</v>
      </c>
      <c r="E34" s="169" t="str">
        <f t="shared" si="6"/>
        <v>Wis (+4)</v>
      </c>
      <c r="F34" s="127" t="s">
        <v>96</v>
      </c>
      <c r="G34" s="127">
        <f t="shared" si="5"/>
        <v>8</v>
      </c>
      <c r="H34" s="108">
        <f t="shared" ca="1" si="2"/>
        <v>9</v>
      </c>
      <c r="I34" s="127">
        <f t="shared" ca="1" si="3"/>
        <v>17</v>
      </c>
      <c r="J34" s="128"/>
    </row>
    <row r="35" spans="1:10" s="130" customFormat="1" ht="16.8">
      <c r="A35" s="140" t="s">
        <v>19</v>
      </c>
      <c r="B35" s="99">
        <v>0</v>
      </c>
      <c r="C35" s="141" t="s">
        <v>34</v>
      </c>
      <c r="D35" s="142" t="str">
        <f>IF(C35="Str",'Personal File'!$C$8,IF(C35="Dex",'Personal File'!$C$9,IF(C35="Con",'Personal File'!$C$10,IF(C35="Int",'Personal File'!$C$11,IF(C35="Wis",'Personal File'!$C$12,IF(C35="Cha",'Personal File'!$C$13))))))</f>
        <v>+2</v>
      </c>
      <c r="E35" s="112" t="str">
        <f t="shared" si="6"/>
        <v>Dex (+2)</v>
      </c>
      <c r="F35" s="403">
        <f>4+4+4-2</f>
        <v>10</v>
      </c>
      <c r="G35" s="135">
        <f t="shared" si="5"/>
        <v>12</v>
      </c>
      <c r="H35" s="108">
        <f t="shared" ca="1" si="2"/>
        <v>8</v>
      </c>
      <c r="I35" s="135">
        <f t="shared" ca="1" si="3"/>
        <v>20</v>
      </c>
      <c r="J35" s="371"/>
    </row>
    <row r="36" spans="1:10" s="130" customFormat="1" ht="16.8">
      <c r="A36" s="375" t="s">
        <v>54</v>
      </c>
      <c r="B36" s="148">
        <v>0</v>
      </c>
      <c r="C36" s="376" t="s">
        <v>34</v>
      </c>
      <c r="D36" s="377" t="str">
        <f>IF(C36="Str",'Personal File'!$C$8,IF(C36="Dex",'Personal File'!$C$9,IF(C36="Con",'Personal File'!$C$10,IF(C36="Int",'Personal File'!$C$11,IF(C36="Wis",'Personal File'!$C$12,IF(C36="Cha",'Personal File'!$C$13))))))</f>
        <v>+2</v>
      </c>
      <c r="E36" s="378" t="str">
        <f t="shared" si="6"/>
        <v>Dex (+2)</v>
      </c>
      <c r="F36" s="152" t="s">
        <v>62</v>
      </c>
      <c r="G36" s="152">
        <f t="shared" si="5"/>
        <v>2</v>
      </c>
      <c r="H36" s="108">
        <f t="shared" ca="1" si="2"/>
        <v>16</v>
      </c>
      <c r="I36" s="152">
        <f t="shared" ca="1" si="3"/>
        <v>18</v>
      </c>
      <c r="J36" s="153"/>
    </row>
    <row r="37" spans="1:10" ht="16.8">
      <c r="A37" s="131" t="s">
        <v>98</v>
      </c>
      <c r="B37" s="99">
        <v>0</v>
      </c>
      <c r="C37" s="132" t="s">
        <v>30</v>
      </c>
      <c r="D37" s="133" t="str">
        <f>IF(C37="Str",'Personal File'!$C$8,IF(C37="Dex",'Personal File'!$C$9,IF(C37="Con",'Personal File'!$C$10,IF(C37="Int",'Personal File'!$C$11,IF(C37="Wis",'Personal File'!$C$12,IF(C37="Cha",'Personal File'!$C$13))))))</f>
        <v>+1</v>
      </c>
      <c r="E37" s="134" t="str">
        <f t="shared" si="6"/>
        <v>Cha (+1)</v>
      </c>
      <c r="F37" s="135" t="s">
        <v>62</v>
      </c>
      <c r="G37" s="135">
        <f t="shared" si="5"/>
        <v>1</v>
      </c>
      <c r="H37" s="108">
        <f t="shared" ca="1" si="2"/>
        <v>8</v>
      </c>
      <c r="I37" s="135">
        <f t="shared" ca="1" si="3"/>
        <v>9</v>
      </c>
      <c r="J37" s="136"/>
    </row>
    <row r="38" spans="1:10" ht="16.8">
      <c r="A38" s="147" t="s">
        <v>188</v>
      </c>
      <c r="B38" s="148">
        <v>0</v>
      </c>
      <c r="C38" s="372" t="s">
        <v>33</v>
      </c>
      <c r="D38" s="373" t="str">
        <f>IF(C38="Str",'Personal File'!$C$8,IF(C38="Dex",'Personal File'!$C$9,IF(C38="Con",'Personal File'!$C$10,IF(C38="Int",'Personal File'!$C$11,IF(C38="Wis",'Personal File'!$C$12,IF(C38="Cha",'Personal File'!$C$13))))))</f>
        <v>+4</v>
      </c>
      <c r="E38" s="374" t="str">
        <f t="shared" ref="E38" si="11">CONCATENATE(C38," (",D38,")")</f>
        <v>Wis (+4)</v>
      </c>
      <c r="F38" s="152" t="s">
        <v>62</v>
      </c>
      <c r="G38" s="152">
        <f t="shared" si="5"/>
        <v>4</v>
      </c>
      <c r="H38" s="108">
        <f t="shared" ca="1" si="2"/>
        <v>18</v>
      </c>
      <c r="I38" s="152">
        <f t="shared" ca="1" si="3"/>
        <v>22</v>
      </c>
      <c r="J38" s="153"/>
    </row>
    <row r="39" spans="1:10" ht="16.8">
      <c r="A39" s="140" t="s">
        <v>20</v>
      </c>
      <c r="B39" s="99">
        <v>0</v>
      </c>
      <c r="C39" s="141" t="s">
        <v>34</v>
      </c>
      <c r="D39" s="142" t="str">
        <f>IF(C39="Str",'Personal File'!$C$8,IF(C39="Dex",'Personal File'!$C$9,IF(C39="Con",'Personal File'!$C$10,IF(C39="Int",'Personal File'!$C$11,IF(C39="Wis",'Personal File'!$C$12,IF(C39="Cha",'Personal File'!$C$13))))))</f>
        <v>+2</v>
      </c>
      <c r="E39" s="112" t="str">
        <f t="shared" si="6"/>
        <v>Dex (+2)</v>
      </c>
      <c r="F39" s="135" t="s">
        <v>62</v>
      </c>
      <c r="G39" s="135">
        <f t="shared" si="5"/>
        <v>2</v>
      </c>
      <c r="H39" s="108">
        <f t="shared" ca="1" si="2"/>
        <v>16</v>
      </c>
      <c r="I39" s="135">
        <f t="shared" ca="1" si="3"/>
        <v>18</v>
      </c>
      <c r="J39" s="136"/>
    </row>
    <row r="40" spans="1:10" ht="16.8">
      <c r="A40" s="143" t="s">
        <v>21</v>
      </c>
      <c r="B40" s="99">
        <v>0</v>
      </c>
      <c r="C40" s="144" t="s">
        <v>32</v>
      </c>
      <c r="D40" s="145" t="str">
        <f>IF(C40="Str",'Personal File'!$C$8,IF(C40="Dex",'Personal File'!$C$9,IF(C40="Con",'Personal File'!$C$10,IF(C40="Int",'Personal File'!$C$11,IF(C40="Wis",'Personal File'!$C$12,IF(C40="Cha",'Personal File'!$C$13))))))</f>
        <v>+0</v>
      </c>
      <c r="E40" s="146" t="str">
        <f t="shared" si="6"/>
        <v>Int (+0)</v>
      </c>
      <c r="F40" s="135" t="s">
        <v>62</v>
      </c>
      <c r="G40" s="135">
        <f t="shared" si="5"/>
        <v>0</v>
      </c>
      <c r="H40" s="108">
        <f t="shared" ca="1" si="2"/>
        <v>5</v>
      </c>
      <c r="I40" s="135">
        <f t="shared" ca="1" si="3"/>
        <v>5</v>
      </c>
      <c r="J40" s="136"/>
    </row>
    <row r="41" spans="1:10" ht="16.8">
      <c r="A41" s="154" t="s">
        <v>55</v>
      </c>
      <c r="B41" s="99">
        <v>0</v>
      </c>
      <c r="C41" s="155" t="s">
        <v>33</v>
      </c>
      <c r="D41" s="156" t="str">
        <f>IF(C41="Str",'Personal File'!$C$8,IF(C41="Dex",'Personal File'!$C$9,IF(C41="Con",'Personal File'!$C$10,IF(C41="Int",'Personal File'!$C$11,IF(C41="Wis",'Personal File'!$C$12,IF(C41="Cha",'Personal File'!$C$13))))))</f>
        <v>+4</v>
      </c>
      <c r="E41" s="157" t="str">
        <f t="shared" si="6"/>
        <v>Wis (+4)</v>
      </c>
      <c r="F41" s="135" t="s">
        <v>62</v>
      </c>
      <c r="G41" s="135">
        <f t="shared" si="5"/>
        <v>4</v>
      </c>
      <c r="H41" s="108">
        <f t="shared" ca="1" si="2"/>
        <v>13</v>
      </c>
      <c r="I41" s="135">
        <f t="shared" ca="1" si="3"/>
        <v>17</v>
      </c>
      <c r="J41" s="136"/>
    </row>
    <row r="42" spans="1:10" ht="16.8">
      <c r="A42" s="140" t="s">
        <v>87</v>
      </c>
      <c r="B42" s="99">
        <v>0</v>
      </c>
      <c r="C42" s="141" t="s">
        <v>34</v>
      </c>
      <c r="D42" s="142" t="str">
        <f>IF(C42="Str",'Personal File'!$C$8,IF(C42="Dex",'Personal File'!$C$9,IF(C42="Con",'Personal File'!$C$10,IF(C42="Int",'Personal File'!$C$11,IF(C42="Wis",'Personal File'!$C$12,IF(C42="Cha",'Personal File'!$C$13))))))</f>
        <v>+2</v>
      </c>
      <c r="E42" s="112" t="str">
        <f t="shared" si="6"/>
        <v>Dex (+2)</v>
      </c>
      <c r="F42" s="135" t="s">
        <v>616</v>
      </c>
      <c r="G42" s="135">
        <f t="shared" si="5"/>
        <v>0</v>
      </c>
      <c r="H42" s="108">
        <f t="shared" ca="1" si="2"/>
        <v>10</v>
      </c>
      <c r="I42" s="135">
        <f t="shared" ca="1" si="3"/>
        <v>10</v>
      </c>
      <c r="J42" s="136"/>
    </row>
    <row r="43" spans="1:10" ht="16.8">
      <c r="A43" s="162" t="s">
        <v>85</v>
      </c>
      <c r="B43" s="148">
        <v>0</v>
      </c>
      <c r="C43" s="163" t="s">
        <v>32</v>
      </c>
      <c r="D43" s="164" t="str">
        <f>IF(C43="Str",'Personal File'!$C$8,IF(C43="Dex",'Personal File'!$C$9,IF(C43="Con",'Personal File'!$C$10,IF(C43="Int",'Personal File'!$C$11,IF(C43="Wis",'Personal File'!$C$12,IF(C43="Cha",'Personal File'!$C$13))))))</f>
        <v>+0</v>
      </c>
      <c r="E43" s="165" t="str">
        <f t="shared" si="6"/>
        <v>Int (+0)</v>
      </c>
      <c r="F43" s="152" t="s">
        <v>62</v>
      </c>
      <c r="G43" s="152">
        <f t="shared" si="5"/>
        <v>0</v>
      </c>
      <c r="H43" s="108">
        <f t="shared" ca="1" si="2"/>
        <v>1</v>
      </c>
      <c r="I43" s="152">
        <f t="shared" ca="1" si="3"/>
        <v>1</v>
      </c>
      <c r="J43" s="171"/>
    </row>
    <row r="44" spans="1:10" ht="16.8">
      <c r="A44" s="143" t="s">
        <v>56</v>
      </c>
      <c r="B44" s="99">
        <v>0</v>
      </c>
      <c r="C44" s="144" t="s">
        <v>32</v>
      </c>
      <c r="D44" s="145" t="str">
        <f>IF(C44="Str",'Personal File'!$C$8,IF(C44="Dex",'Personal File'!$C$9,IF(C44="Con",'Personal File'!$C$10,IF(C44="Int",'Personal File'!$C$11,IF(C44="Wis",'Personal File'!$C$12,IF(C44="Cha",'Personal File'!$C$13))))))</f>
        <v>+0</v>
      </c>
      <c r="E44" s="146" t="str">
        <f t="shared" si="6"/>
        <v>Int (+0)</v>
      </c>
      <c r="F44" s="135" t="s">
        <v>62</v>
      </c>
      <c r="G44" s="135">
        <f t="shared" si="5"/>
        <v>0</v>
      </c>
      <c r="H44" s="108">
        <f t="shared" ca="1" si="2"/>
        <v>7</v>
      </c>
      <c r="I44" s="135">
        <f t="shared" ca="1" si="3"/>
        <v>7</v>
      </c>
      <c r="J44" s="371"/>
    </row>
    <row r="45" spans="1:10" ht="16.8">
      <c r="A45" s="166" t="s">
        <v>57</v>
      </c>
      <c r="B45" s="123">
        <v>1</v>
      </c>
      <c r="C45" s="167" t="s">
        <v>33</v>
      </c>
      <c r="D45" s="168" t="str">
        <f>IF(C45="Str",'Personal File'!$C$8,IF(C45="Dex",'Personal File'!$C$9,IF(C45="Con",'Personal File'!$C$10,IF(C45="Int",'Personal File'!$C$11,IF(C45="Wis",'Personal File'!$C$12,IF(C45="Cha",'Personal File'!$C$13))))))</f>
        <v>+4</v>
      </c>
      <c r="E45" s="169" t="str">
        <f t="shared" si="6"/>
        <v>Wis (+4)</v>
      </c>
      <c r="F45" s="127" t="s">
        <v>96</v>
      </c>
      <c r="G45" s="127">
        <f t="shared" si="5"/>
        <v>7</v>
      </c>
      <c r="H45" s="108">
        <f t="shared" ca="1" si="2"/>
        <v>17</v>
      </c>
      <c r="I45" s="127">
        <f t="shared" ca="1" si="3"/>
        <v>24</v>
      </c>
      <c r="J45" s="128"/>
    </row>
    <row r="46" spans="1:10" ht="16.8">
      <c r="A46" s="166" t="s">
        <v>88</v>
      </c>
      <c r="B46" s="123">
        <v>2</v>
      </c>
      <c r="C46" s="167" t="s">
        <v>33</v>
      </c>
      <c r="D46" s="168" t="str">
        <f>IF(C46="Str",'Personal File'!$C$8,IF(C46="Dex",'Personal File'!$C$9,IF(C46="Con",'Personal File'!$C$10,IF(C46="Int",'Personal File'!$C$11,IF(C46="Wis",'Personal File'!$C$12,IF(C46="Cha",'Personal File'!$C$13))))))</f>
        <v>+4</v>
      </c>
      <c r="E46" s="169" t="str">
        <f t="shared" si="6"/>
        <v>Wis (+4)</v>
      </c>
      <c r="F46" s="127" t="s">
        <v>96</v>
      </c>
      <c r="G46" s="127">
        <f t="shared" si="5"/>
        <v>8</v>
      </c>
      <c r="H46" s="108">
        <f t="shared" ca="1" si="2"/>
        <v>4</v>
      </c>
      <c r="I46" s="127">
        <f t="shared" ca="1" si="3"/>
        <v>12</v>
      </c>
      <c r="J46" s="128"/>
    </row>
    <row r="47" spans="1:10" ht="16.8">
      <c r="A47" s="158" t="s">
        <v>22</v>
      </c>
      <c r="B47" s="99">
        <v>0</v>
      </c>
      <c r="C47" s="159" t="s">
        <v>35</v>
      </c>
      <c r="D47" s="160" t="str">
        <f>IF(C47="Str",'Personal File'!$C$8,IF(C47="Dex",'Personal File'!$C$9,IF(C47="Con",'Personal File'!$C$10,IF(C47="Int",'Personal File'!$C$11,IF(C47="Wis",'Personal File'!$C$12,IF(C47="Cha",'Personal File'!$C$13))))))</f>
        <v>+0</v>
      </c>
      <c r="E47" s="161" t="str">
        <f t="shared" si="6"/>
        <v>Str (+0)</v>
      </c>
      <c r="F47" s="135" t="s">
        <v>62</v>
      </c>
      <c r="G47" s="135">
        <f t="shared" si="5"/>
        <v>0</v>
      </c>
      <c r="H47" s="108">
        <f t="shared" ca="1" si="2"/>
        <v>6</v>
      </c>
      <c r="I47" s="135">
        <f t="shared" ca="1" si="3"/>
        <v>6</v>
      </c>
      <c r="J47" s="136"/>
    </row>
    <row r="48" spans="1:10" ht="16.8">
      <c r="A48" s="140" t="s">
        <v>58</v>
      </c>
      <c r="B48" s="99">
        <v>0</v>
      </c>
      <c r="C48" s="141" t="s">
        <v>34</v>
      </c>
      <c r="D48" s="142" t="str">
        <f>IF(C48="Str",'Personal File'!$C$8,IF(C48="Dex",'Personal File'!$C$9,IF(C48="Con",'Personal File'!$C$10,IF(C48="Int",'Personal File'!$C$11,IF(C48="Wis",'Personal File'!$C$12,IF(C48="Cha",'Personal File'!$C$13))))))</f>
        <v>+2</v>
      </c>
      <c r="E48" s="112" t="str">
        <f t="shared" si="6"/>
        <v>Dex (+2)</v>
      </c>
      <c r="F48" s="403">
        <f>2-2</f>
        <v>0</v>
      </c>
      <c r="G48" s="135">
        <f t="shared" si="5"/>
        <v>2</v>
      </c>
      <c r="H48" s="108">
        <f t="shared" ca="1" si="2"/>
        <v>19</v>
      </c>
      <c r="I48" s="135">
        <f t="shared" ca="1" si="3"/>
        <v>21</v>
      </c>
      <c r="J48" s="136"/>
    </row>
    <row r="49" spans="1:10" ht="16.8">
      <c r="A49" s="147" t="s">
        <v>59</v>
      </c>
      <c r="B49" s="148">
        <v>0</v>
      </c>
      <c r="C49" s="149" t="s">
        <v>30</v>
      </c>
      <c r="D49" s="150" t="str">
        <f>IF(C49="Str",'Personal File'!$C$8,IF(C49="Dex",'Personal File'!$C$9,IF(C49="Con",'Personal File'!$C$10,IF(C49="Int",'Personal File'!$C$11,IF(C49="Wis",'Personal File'!$C$12,IF(C49="Cha",'Personal File'!$C$13))))))</f>
        <v>+1</v>
      </c>
      <c r="E49" s="151" t="str">
        <f t="shared" si="6"/>
        <v>Cha (+1)</v>
      </c>
      <c r="F49" s="152" t="s">
        <v>62</v>
      </c>
      <c r="G49" s="152">
        <f t="shared" si="5"/>
        <v>1</v>
      </c>
      <c r="H49" s="108">
        <f t="shared" ca="1" si="2"/>
        <v>7</v>
      </c>
      <c r="I49" s="152">
        <f t="shared" ca="1" si="3"/>
        <v>8</v>
      </c>
      <c r="J49" s="153"/>
    </row>
    <row r="50" spans="1:10" ht="17.399999999999999" thickBot="1">
      <c r="A50" s="172" t="s">
        <v>60</v>
      </c>
      <c r="B50" s="173">
        <v>0</v>
      </c>
      <c r="C50" s="174" t="s">
        <v>34</v>
      </c>
      <c r="D50" s="175" t="str">
        <f>IF(C50="Str",'Personal File'!$C$8,IF(C50="Dex",'Personal File'!$C$9,IF(C50="Con",'Personal File'!$C$10,IF(C50="Int",'Personal File'!$C$11,IF(C50="Wis",'Personal File'!$C$12,IF(C50="Cha",'Personal File'!$C$13))))))</f>
        <v>+2</v>
      </c>
      <c r="E50" s="176" t="str">
        <f t="shared" si="6"/>
        <v>Dex (+2)</v>
      </c>
      <c r="F50" s="177" t="s">
        <v>62</v>
      </c>
      <c r="G50" s="177">
        <f t="shared" si="5"/>
        <v>2</v>
      </c>
      <c r="H50" s="178">
        <f t="shared" ref="H50" ca="1" si="12">RANDBETWEEN(1,20)</f>
        <v>16</v>
      </c>
      <c r="I50" s="177">
        <f t="shared" ca="1" si="3"/>
        <v>18</v>
      </c>
      <c r="J50" s="179"/>
    </row>
    <row r="51" spans="1:10" ht="16.2" thickTop="1">
      <c r="B51" s="181">
        <f>SUM(B7:B50)</f>
        <v>20</v>
      </c>
      <c r="E51" s="181">
        <f>SUM(E52:E56)</f>
        <v>20</v>
      </c>
    </row>
    <row r="52" spans="1:10">
      <c r="B52" s="181"/>
      <c r="E52" s="27">
        <v>4</v>
      </c>
      <c r="F52" s="184" t="s">
        <v>181</v>
      </c>
    </row>
    <row r="53" spans="1:10">
      <c r="E53" s="27">
        <v>4</v>
      </c>
      <c r="F53" s="184" t="s">
        <v>182</v>
      </c>
    </row>
    <row r="54" spans="1:10">
      <c r="E54" s="27">
        <v>4</v>
      </c>
      <c r="F54" s="184" t="s">
        <v>202</v>
      </c>
    </row>
    <row r="55" spans="1:10">
      <c r="E55" s="251">
        <f>4+'Personal File'!$C$11</f>
        <v>4</v>
      </c>
      <c r="F55" s="184" t="s">
        <v>183</v>
      </c>
    </row>
    <row r="56" spans="1:10">
      <c r="E56" s="251">
        <v>4</v>
      </c>
      <c r="F56" s="184" t="s">
        <v>199</v>
      </c>
    </row>
    <row r="57" spans="1:10">
      <c r="E57" s="27"/>
      <c r="F57" s="18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4"/>
  <sheetViews>
    <sheetView showGridLines="0" workbookViewId="0">
      <pane ySplit="2" topLeftCell="A3" activePane="bottomLeft" state="frozen"/>
      <selection pane="bottomLeft" activeCell="A3" sqref="A3"/>
    </sheetView>
  </sheetViews>
  <sheetFormatPr defaultColWidth="13" defaultRowHeight="15.6"/>
  <cols>
    <col min="1" max="1" width="25.09765625" style="180" customWidth="1"/>
    <col min="2" max="2" width="6.19921875" style="180" bestFit="1" customWidth="1"/>
    <col min="3" max="4" width="11.19921875" style="505" bestFit="1" customWidth="1"/>
    <col min="5" max="5" width="11.19921875" style="506" customWidth="1"/>
    <col min="6" max="6" width="11" style="505" customWidth="1"/>
    <col min="7" max="7" width="9.5" style="505" bestFit="1" customWidth="1"/>
    <col min="8" max="8" width="29.8984375" style="180" customWidth="1"/>
    <col min="9" max="16384" width="13" style="233"/>
  </cols>
  <sheetData>
    <row r="1" spans="1:8" ht="23.4" thickBot="1">
      <c r="A1" s="419" t="s">
        <v>577</v>
      </c>
      <c r="B1" s="101"/>
      <c r="C1" s="101"/>
      <c r="D1" s="101"/>
      <c r="E1" s="102"/>
      <c r="F1" s="101"/>
      <c r="G1" s="101"/>
      <c r="H1" s="101"/>
    </row>
    <row r="2" spans="1:8" s="8" customFormat="1" ht="31.8" thickBot="1">
      <c r="A2" s="507" t="s">
        <v>131</v>
      </c>
      <c r="B2" s="508" t="s">
        <v>99</v>
      </c>
      <c r="C2" s="508" t="s">
        <v>229</v>
      </c>
      <c r="D2" s="509" t="s">
        <v>230</v>
      </c>
      <c r="E2" s="510" t="s">
        <v>231</v>
      </c>
      <c r="F2" s="508" t="s">
        <v>232</v>
      </c>
      <c r="G2" s="508" t="s">
        <v>233</v>
      </c>
      <c r="H2" s="511" t="s">
        <v>80</v>
      </c>
    </row>
    <row r="3" spans="1:8" s="8" customFormat="1" ht="16.8">
      <c r="A3" s="420" t="s">
        <v>223</v>
      </c>
      <c r="B3" s="106">
        <v>0</v>
      </c>
      <c r="C3" s="421" t="s">
        <v>234</v>
      </c>
      <c r="D3" s="422" t="s">
        <v>235</v>
      </c>
      <c r="E3" s="423" t="s">
        <v>236</v>
      </c>
      <c r="F3" s="424" t="s">
        <v>237</v>
      </c>
      <c r="G3" s="424" t="s">
        <v>238</v>
      </c>
      <c r="H3" s="425" t="s">
        <v>239</v>
      </c>
    </row>
    <row r="4" spans="1:8" s="8" customFormat="1" ht="16.8">
      <c r="A4" s="420" t="s">
        <v>240</v>
      </c>
      <c r="B4" s="106">
        <v>0</v>
      </c>
      <c r="C4" s="421" t="s">
        <v>241</v>
      </c>
      <c r="D4" s="422" t="s">
        <v>235</v>
      </c>
      <c r="E4" s="423" t="s">
        <v>236</v>
      </c>
      <c r="F4" s="424" t="s">
        <v>242</v>
      </c>
      <c r="G4" s="424" t="s">
        <v>238</v>
      </c>
      <c r="H4" s="425" t="s">
        <v>243</v>
      </c>
    </row>
    <row r="5" spans="1:8" s="8" customFormat="1" ht="16.8">
      <c r="A5" s="420" t="s">
        <v>244</v>
      </c>
      <c r="B5" s="106">
        <v>0</v>
      </c>
      <c r="C5" s="421" t="s">
        <v>245</v>
      </c>
      <c r="D5" s="422" t="s">
        <v>235</v>
      </c>
      <c r="E5" s="423" t="s">
        <v>236</v>
      </c>
      <c r="F5" s="424" t="s">
        <v>246</v>
      </c>
      <c r="G5" s="424" t="s">
        <v>247</v>
      </c>
      <c r="H5" s="425" t="s">
        <v>248</v>
      </c>
    </row>
    <row r="6" spans="1:8" s="8" customFormat="1" ht="16.8">
      <c r="A6" s="420" t="s">
        <v>224</v>
      </c>
      <c r="B6" s="106">
        <v>0</v>
      </c>
      <c r="C6" s="421" t="s">
        <v>241</v>
      </c>
      <c r="D6" s="422" t="s">
        <v>235</v>
      </c>
      <c r="E6" s="423" t="s">
        <v>236</v>
      </c>
      <c r="F6" s="424" t="s">
        <v>249</v>
      </c>
      <c r="G6" s="424" t="s">
        <v>250</v>
      </c>
      <c r="H6" s="425" t="s">
        <v>251</v>
      </c>
    </row>
    <row r="7" spans="1:8" s="8" customFormat="1" ht="16.8">
      <c r="A7" s="420" t="s">
        <v>252</v>
      </c>
      <c r="B7" s="106">
        <v>0</v>
      </c>
      <c r="C7" s="421" t="s">
        <v>245</v>
      </c>
      <c r="D7" s="422" t="s">
        <v>235</v>
      </c>
      <c r="E7" s="423" t="s">
        <v>236</v>
      </c>
      <c r="F7" s="424" t="s">
        <v>237</v>
      </c>
      <c r="G7" s="424" t="s">
        <v>238</v>
      </c>
      <c r="H7" s="425" t="s">
        <v>253</v>
      </c>
    </row>
    <row r="8" spans="1:8" s="8" customFormat="1" ht="16.8">
      <c r="A8" s="420" t="s">
        <v>254</v>
      </c>
      <c r="B8" s="106">
        <v>0</v>
      </c>
      <c r="C8" s="421" t="s">
        <v>255</v>
      </c>
      <c r="D8" s="422" t="s">
        <v>256</v>
      </c>
      <c r="E8" s="423" t="s">
        <v>236</v>
      </c>
      <c r="F8" s="424" t="s">
        <v>237</v>
      </c>
      <c r="G8" s="424" t="s">
        <v>238</v>
      </c>
      <c r="H8" s="425" t="s">
        <v>257</v>
      </c>
    </row>
    <row r="9" spans="1:8" s="8" customFormat="1" ht="16.8">
      <c r="A9" s="420" t="s">
        <v>258</v>
      </c>
      <c r="B9" s="106">
        <v>0</v>
      </c>
      <c r="C9" s="421" t="s">
        <v>245</v>
      </c>
      <c r="D9" s="422" t="s">
        <v>235</v>
      </c>
      <c r="E9" s="423" t="s">
        <v>236</v>
      </c>
      <c r="F9" s="424" t="s">
        <v>242</v>
      </c>
      <c r="G9" s="424" t="s">
        <v>259</v>
      </c>
      <c r="H9" s="425" t="s">
        <v>260</v>
      </c>
    </row>
    <row r="10" spans="1:8" s="8" customFormat="1" ht="16.8">
      <c r="A10" s="420" t="s">
        <v>261</v>
      </c>
      <c r="B10" s="106">
        <v>0</v>
      </c>
      <c r="C10" s="421" t="s">
        <v>245</v>
      </c>
      <c r="D10" s="422" t="s">
        <v>235</v>
      </c>
      <c r="E10" s="423" t="s">
        <v>236</v>
      </c>
      <c r="F10" s="424" t="s">
        <v>262</v>
      </c>
      <c r="G10" s="424" t="s">
        <v>238</v>
      </c>
      <c r="H10" s="425" t="s">
        <v>263</v>
      </c>
    </row>
    <row r="11" spans="1:8" s="8" customFormat="1" ht="16.8">
      <c r="A11" s="420" t="s">
        <v>264</v>
      </c>
      <c r="B11" s="106">
        <v>0</v>
      </c>
      <c r="C11" s="421" t="s">
        <v>255</v>
      </c>
      <c r="D11" s="422" t="s">
        <v>265</v>
      </c>
      <c r="E11" s="423" t="s">
        <v>236</v>
      </c>
      <c r="F11" s="424" t="s">
        <v>242</v>
      </c>
      <c r="G11" s="424" t="s">
        <v>266</v>
      </c>
      <c r="H11" s="425" t="s">
        <v>267</v>
      </c>
    </row>
    <row r="12" spans="1:8" s="8" customFormat="1" ht="16.8">
      <c r="A12" s="420" t="s">
        <v>225</v>
      </c>
      <c r="B12" s="106">
        <v>0</v>
      </c>
      <c r="C12" s="421" t="s">
        <v>268</v>
      </c>
      <c r="D12" s="422" t="s">
        <v>235</v>
      </c>
      <c r="E12" s="423" t="s">
        <v>236</v>
      </c>
      <c r="F12" s="424" t="s">
        <v>269</v>
      </c>
      <c r="G12" s="424" t="s">
        <v>238</v>
      </c>
      <c r="H12" s="425" t="s">
        <v>270</v>
      </c>
    </row>
    <row r="13" spans="1:8" s="8" customFormat="1" ht="16.8">
      <c r="A13" s="420" t="s">
        <v>271</v>
      </c>
      <c r="B13" s="106">
        <v>0</v>
      </c>
      <c r="C13" s="426" t="s">
        <v>272</v>
      </c>
      <c r="D13" s="427" t="s">
        <v>273</v>
      </c>
      <c r="E13" s="428" t="s">
        <v>236</v>
      </c>
      <c r="F13" s="429" t="s">
        <v>237</v>
      </c>
      <c r="G13" s="429" t="s">
        <v>266</v>
      </c>
      <c r="H13" s="430" t="s">
        <v>274</v>
      </c>
    </row>
    <row r="14" spans="1:8" s="8" customFormat="1" ht="16.8">
      <c r="A14" s="420" t="s">
        <v>620</v>
      </c>
      <c r="B14" s="106">
        <v>0</v>
      </c>
      <c r="C14" s="421" t="s">
        <v>241</v>
      </c>
      <c r="D14" s="422" t="s">
        <v>235</v>
      </c>
      <c r="E14" s="423" t="s">
        <v>236</v>
      </c>
      <c r="F14" s="424" t="s">
        <v>269</v>
      </c>
      <c r="G14" s="424" t="s">
        <v>238</v>
      </c>
      <c r="H14" s="425" t="s">
        <v>275</v>
      </c>
    </row>
    <row r="15" spans="1:8" s="8" customFormat="1" ht="16.8">
      <c r="A15" s="420" t="s">
        <v>276</v>
      </c>
      <c r="B15" s="106">
        <v>0</v>
      </c>
      <c r="C15" s="421" t="s">
        <v>241</v>
      </c>
      <c r="D15" s="422" t="s">
        <v>277</v>
      </c>
      <c r="E15" s="423" t="s">
        <v>236</v>
      </c>
      <c r="F15" s="424" t="s">
        <v>262</v>
      </c>
      <c r="G15" s="424" t="s">
        <v>266</v>
      </c>
      <c r="H15" s="425" t="s">
        <v>278</v>
      </c>
    </row>
    <row r="16" spans="1:8" s="8" customFormat="1" ht="16.8">
      <c r="A16" s="420" t="s">
        <v>279</v>
      </c>
      <c r="B16" s="106">
        <v>0</v>
      </c>
      <c r="C16" s="421" t="s">
        <v>280</v>
      </c>
      <c r="D16" s="422" t="s">
        <v>281</v>
      </c>
      <c r="E16" s="423" t="s">
        <v>236</v>
      </c>
      <c r="F16" s="424" t="s">
        <v>242</v>
      </c>
      <c r="G16" s="424" t="s">
        <v>259</v>
      </c>
      <c r="H16" s="425" t="s">
        <v>282</v>
      </c>
    </row>
    <row r="17" spans="1:8" s="8" customFormat="1" ht="16.8">
      <c r="A17" s="431" t="s">
        <v>283</v>
      </c>
      <c r="B17" s="117">
        <v>0</v>
      </c>
      <c r="C17" s="432" t="s">
        <v>268</v>
      </c>
      <c r="D17" s="433" t="s">
        <v>284</v>
      </c>
      <c r="E17" s="434" t="s">
        <v>236</v>
      </c>
      <c r="F17" s="435" t="s">
        <v>242</v>
      </c>
      <c r="G17" s="435" t="s">
        <v>259</v>
      </c>
      <c r="H17" s="436" t="s">
        <v>285</v>
      </c>
    </row>
    <row r="18" spans="1:8" ht="16.8">
      <c r="A18" s="420" t="s">
        <v>286</v>
      </c>
      <c r="B18" s="106">
        <v>1</v>
      </c>
      <c r="C18" s="421" t="s">
        <v>287</v>
      </c>
      <c r="D18" s="422" t="s">
        <v>284</v>
      </c>
      <c r="E18" s="423" t="s">
        <v>236</v>
      </c>
      <c r="F18" s="424" t="s">
        <v>242</v>
      </c>
      <c r="G18" s="424" t="s">
        <v>250</v>
      </c>
      <c r="H18" s="425" t="s">
        <v>288</v>
      </c>
    </row>
    <row r="19" spans="1:8" ht="16.8">
      <c r="A19" s="420" t="s">
        <v>289</v>
      </c>
      <c r="B19" s="106">
        <v>1</v>
      </c>
      <c r="C19" s="421" t="s">
        <v>287</v>
      </c>
      <c r="D19" s="422" t="s">
        <v>235</v>
      </c>
      <c r="E19" s="437" t="s">
        <v>236</v>
      </c>
      <c r="F19" s="438" t="s">
        <v>237</v>
      </c>
      <c r="G19" s="424" t="s">
        <v>250</v>
      </c>
      <c r="H19" s="439" t="s">
        <v>290</v>
      </c>
    </row>
    <row r="20" spans="1:8" ht="16.8">
      <c r="A20" s="420" t="s">
        <v>291</v>
      </c>
      <c r="B20" s="106">
        <v>1</v>
      </c>
      <c r="C20" s="421" t="s">
        <v>287</v>
      </c>
      <c r="D20" s="422" t="s">
        <v>235</v>
      </c>
      <c r="E20" s="437" t="s">
        <v>236</v>
      </c>
      <c r="F20" s="438" t="s">
        <v>237</v>
      </c>
      <c r="G20" s="424" t="s">
        <v>292</v>
      </c>
      <c r="H20" s="439" t="s">
        <v>293</v>
      </c>
    </row>
    <row r="21" spans="1:8" ht="16.8">
      <c r="A21" s="420" t="s">
        <v>294</v>
      </c>
      <c r="B21" s="106">
        <v>1</v>
      </c>
      <c r="C21" s="421" t="s">
        <v>255</v>
      </c>
      <c r="D21" s="422" t="s">
        <v>235</v>
      </c>
      <c r="E21" s="437" t="s">
        <v>295</v>
      </c>
      <c r="F21" s="438" t="s">
        <v>296</v>
      </c>
      <c r="G21" s="424" t="s">
        <v>266</v>
      </c>
      <c r="H21" s="439" t="s">
        <v>297</v>
      </c>
    </row>
    <row r="22" spans="1:8" ht="16.8">
      <c r="A22" s="420" t="s">
        <v>578</v>
      </c>
      <c r="B22" s="106">
        <v>1</v>
      </c>
      <c r="C22" s="421" t="s">
        <v>234</v>
      </c>
      <c r="D22" s="422" t="s">
        <v>284</v>
      </c>
      <c r="E22" s="437" t="s">
        <v>295</v>
      </c>
      <c r="F22" s="438" t="s">
        <v>237</v>
      </c>
      <c r="G22" s="424" t="s">
        <v>320</v>
      </c>
      <c r="H22" s="439" t="s">
        <v>579</v>
      </c>
    </row>
    <row r="23" spans="1:8" ht="16.8">
      <c r="A23" s="420" t="s">
        <v>298</v>
      </c>
      <c r="B23" s="106">
        <v>1</v>
      </c>
      <c r="C23" s="421" t="s">
        <v>241</v>
      </c>
      <c r="D23" s="422" t="s">
        <v>235</v>
      </c>
      <c r="E23" s="437" t="s">
        <v>236</v>
      </c>
      <c r="F23" s="438" t="s">
        <v>242</v>
      </c>
      <c r="G23" s="424" t="s">
        <v>238</v>
      </c>
      <c r="H23" s="430" t="s">
        <v>299</v>
      </c>
    </row>
    <row r="24" spans="1:8" ht="16.8">
      <c r="A24" s="420" t="s">
        <v>300</v>
      </c>
      <c r="B24" s="106">
        <v>1</v>
      </c>
      <c r="C24" s="421" t="s">
        <v>245</v>
      </c>
      <c r="D24" s="422" t="s">
        <v>284</v>
      </c>
      <c r="E24" s="437" t="s">
        <v>236</v>
      </c>
      <c r="F24" s="438" t="s">
        <v>296</v>
      </c>
      <c r="G24" s="424" t="s">
        <v>266</v>
      </c>
      <c r="H24" s="430" t="s">
        <v>301</v>
      </c>
    </row>
    <row r="25" spans="1:8" ht="16.8">
      <c r="A25" s="420" t="s">
        <v>302</v>
      </c>
      <c r="B25" s="106">
        <v>1</v>
      </c>
      <c r="C25" s="421" t="s">
        <v>245</v>
      </c>
      <c r="D25" s="422" t="s">
        <v>235</v>
      </c>
      <c r="E25" s="437" t="s">
        <v>236</v>
      </c>
      <c r="F25" s="438" t="s">
        <v>249</v>
      </c>
      <c r="G25" s="424" t="s">
        <v>266</v>
      </c>
      <c r="H25" s="430" t="s">
        <v>303</v>
      </c>
    </row>
    <row r="26" spans="1:8" ht="16.8">
      <c r="A26" s="420" t="s">
        <v>304</v>
      </c>
      <c r="B26" s="106">
        <v>1</v>
      </c>
      <c r="C26" s="421" t="s">
        <v>280</v>
      </c>
      <c r="D26" s="422" t="s">
        <v>235</v>
      </c>
      <c r="E26" s="437" t="s">
        <v>236</v>
      </c>
      <c r="F26" s="438" t="s">
        <v>242</v>
      </c>
      <c r="G26" s="424" t="s">
        <v>305</v>
      </c>
      <c r="H26" s="430" t="s">
        <v>306</v>
      </c>
    </row>
    <row r="27" spans="1:8" ht="16.8">
      <c r="A27" s="420" t="s">
        <v>226</v>
      </c>
      <c r="B27" s="106">
        <v>1</v>
      </c>
      <c r="C27" s="421" t="s">
        <v>268</v>
      </c>
      <c r="D27" s="422" t="s">
        <v>284</v>
      </c>
      <c r="E27" s="437" t="s">
        <v>236</v>
      </c>
      <c r="F27" s="438" t="s">
        <v>296</v>
      </c>
      <c r="G27" s="424" t="s">
        <v>250</v>
      </c>
      <c r="H27" s="430" t="s">
        <v>307</v>
      </c>
    </row>
    <row r="28" spans="1:8" ht="16.8">
      <c r="A28" s="420" t="s">
        <v>308</v>
      </c>
      <c r="B28" s="106">
        <v>1</v>
      </c>
      <c r="C28" s="421" t="s">
        <v>255</v>
      </c>
      <c r="D28" s="422" t="s">
        <v>284</v>
      </c>
      <c r="E28" s="437" t="s">
        <v>236</v>
      </c>
      <c r="F28" s="438" t="s">
        <v>296</v>
      </c>
      <c r="G28" s="424" t="s">
        <v>250</v>
      </c>
      <c r="H28" s="430" t="s">
        <v>309</v>
      </c>
    </row>
    <row r="29" spans="1:8" ht="16.8">
      <c r="A29" s="420" t="s">
        <v>310</v>
      </c>
      <c r="B29" s="106">
        <v>1</v>
      </c>
      <c r="C29" s="421" t="s">
        <v>268</v>
      </c>
      <c r="D29" s="422" t="s">
        <v>284</v>
      </c>
      <c r="E29" s="437" t="s">
        <v>236</v>
      </c>
      <c r="F29" s="438" t="s">
        <v>242</v>
      </c>
      <c r="G29" s="424" t="s">
        <v>311</v>
      </c>
      <c r="H29" s="430" t="s">
        <v>312</v>
      </c>
    </row>
    <row r="30" spans="1:8" ht="16.8">
      <c r="A30" s="420" t="s">
        <v>313</v>
      </c>
      <c r="B30" s="106">
        <v>1</v>
      </c>
      <c r="C30" s="426" t="s">
        <v>234</v>
      </c>
      <c r="D30" s="427" t="s">
        <v>235</v>
      </c>
      <c r="E30" s="428" t="s">
        <v>314</v>
      </c>
      <c r="F30" s="429" t="s">
        <v>237</v>
      </c>
      <c r="G30" s="429" t="s">
        <v>305</v>
      </c>
      <c r="H30" s="430" t="s">
        <v>315</v>
      </c>
    </row>
    <row r="31" spans="1:8" ht="16.8">
      <c r="A31" s="420" t="s">
        <v>316</v>
      </c>
      <c r="B31" s="106">
        <v>1</v>
      </c>
      <c r="C31" s="421" t="s">
        <v>280</v>
      </c>
      <c r="D31" s="422" t="s">
        <v>317</v>
      </c>
      <c r="E31" s="437" t="s">
        <v>236</v>
      </c>
      <c r="F31" s="438" t="s">
        <v>242</v>
      </c>
      <c r="G31" s="424" t="s">
        <v>266</v>
      </c>
      <c r="H31" s="430" t="s">
        <v>318</v>
      </c>
    </row>
    <row r="32" spans="1:8" ht="16.8">
      <c r="A32" s="420" t="s">
        <v>319</v>
      </c>
      <c r="B32" s="106">
        <v>1</v>
      </c>
      <c r="C32" s="421" t="s">
        <v>268</v>
      </c>
      <c r="D32" s="422" t="s">
        <v>277</v>
      </c>
      <c r="E32" s="423" t="s">
        <v>236</v>
      </c>
      <c r="F32" s="429" t="s">
        <v>237</v>
      </c>
      <c r="G32" s="424" t="s">
        <v>320</v>
      </c>
      <c r="H32" s="425" t="s">
        <v>321</v>
      </c>
    </row>
    <row r="33" spans="1:8" ht="16.8">
      <c r="A33" s="420" t="s">
        <v>52</v>
      </c>
      <c r="B33" s="106">
        <v>1</v>
      </c>
      <c r="C33" s="421" t="s">
        <v>268</v>
      </c>
      <c r="D33" s="422" t="s">
        <v>322</v>
      </c>
      <c r="E33" s="437" t="s">
        <v>236</v>
      </c>
      <c r="F33" s="438" t="s">
        <v>242</v>
      </c>
      <c r="G33" s="424" t="s">
        <v>250</v>
      </c>
      <c r="H33" s="430" t="s">
        <v>263</v>
      </c>
    </row>
    <row r="34" spans="1:8" ht="16.8">
      <c r="A34" s="420" t="s">
        <v>323</v>
      </c>
      <c r="B34" s="106">
        <v>1</v>
      </c>
      <c r="C34" s="421" t="s">
        <v>245</v>
      </c>
      <c r="D34" s="422" t="s">
        <v>235</v>
      </c>
      <c r="E34" s="437" t="s">
        <v>236</v>
      </c>
      <c r="F34" s="438" t="s">
        <v>246</v>
      </c>
      <c r="G34" s="424" t="s">
        <v>238</v>
      </c>
      <c r="H34" s="136" t="s">
        <v>324</v>
      </c>
    </row>
    <row r="35" spans="1:8" ht="16.8">
      <c r="A35" s="420" t="s">
        <v>325</v>
      </c>
      <c r="B35" s="106">
        <v>1</v>
      </c>
      <c r="C35" s="421" t="s">
        <v>268</v>
      </c>
      <c r="D35" s="422" t="s">
        <v>322</v>
      </c>
      <c r="E35" s="437" t="s">
        <v>236</v>
      </c>
      <c r="F35" s="438" t="s">
        <v>262</v>
      </c>
      <c r="G35" s="424" t="s">
        <v>292</v>
      </c>
      <c r="H35" s="430" t="s">
        <v>326</v>
      </c>
    </row>
    <row r="36" spans="1:8" ht="16.8">
      <c r="A36" s="420" t="s">
        <v>327</v>
      </c>
      <c r="B36" s="106">
        <v>1</v>
      </c>
      <c r="C36" s="421" t="s">
        <v>268</v>
      </c>
      <c r="D36" s="422" t="s">
        <v>284</v>
      </c>
      <c r="E36" s="437" t="s">
        <v>236</v>
      </c>
      <c r="F36" s="438" t="s">
        <v>242</v>
      </c>
      <c r="G36" s="424" t="s">
        <v>250</v>
      </c>
      <c r="H36" s="430" t="s">
        <v>328</v>
      </c>
    </row>
    <row r="37" spans="1:8" ht="16.8">
      <c r="A37" s="420" t="s">
        <v>329</v>
      </c>
      <c r="B37" s="106">
        <v>1</v>
      </c>
      <c r="C37" s="421" t="s">
        <v>268</v>
      </c>
      <c r="D37" s="422" t="s">
        <v>284</v>
      </c>
      <c r="E37" s="437" t="s">
        <v>236</v>
      </c>
      <c r="F37" s="438" t="s">
        <v>242</v>
      </c>
      <c r="G37" s="424" t="s">
        <v>330</v>
      </c>
      <c r="H37" s="430" t="s">
        <v>331</v>
      </c>
    </row>
    <row r="38" spans="1:8" ht="16.8">
      <c r="A38" s="420" t="s">
        <v>332</v>
      </c>
      <c r="B38" s="106">
        <v>1</v>
      </c>
      <c r="C38" s="421" t="s">
        <v>234</v>
      </c>
      <c r="D38" s="422" t="s">
        <v>235</v>
      </c>
      <c r="E38" s="437" t="s">
        <v>236</v>
      </c>
      <c r="F38" s="438" t="s">
        <v>333</v>
      </c>
      <c r="G38" s="424" t="s">
        <v>250</v>
      </c>
      <c r="H38" s="430" t="s">
        <v>334</v>
      </c>
    </row>
    <row r="39" spans="1:8" ht="16.8">
      <c r="A39" s="420" t="s">
        <v>335</v>
      </c>
      <c r="B39" s="106">
        <v>1</v>
      </c>
      <c r="C39" s="421" t="s">
        <v>268</v>
      </c>
      <c r="D39" s="422" t="s">
        <v>284</v>
      </c>
      <c r="E39" s="437" t="s">
        <v>236</v>
      </c>
      <c r="F39" s="438" t="s">
        <v>242</v>
      </c>
      <c r="G39" s="424" t="s">
        <v>292</v>
      </c>
      <c r="H39" s="430" t="s">
        <v>336</v>
      </c>
    </row>
    <row r="40" spans="1:8" ht="16.8">
      <c r="A40" s="420" t="s">
        <v>227</v>
      </c>
      <c r="B40" s="106">
        <v>1</v>
      </c>
      <c r="C40" s="421" t="s">
        <v>255</v>
      </c>
      <c r="D40" s="422" t="s">
        <v>235</v>
      </c>
      <c r="E40" s="437" t="s">
        <v>236</v>
      </c>
      <c r="F40" s="438" t="s">
        <v>337</v>
      </c>
      <c r="G40" s="424" t="s">
        <v>250</v>
      </c>
      <c r="H40" s="430" t="s">
        <v>338</v>
      </c>
    </row>
    <row r="41" spans="1:8" ht="16.8">
      <c r="A41" s="420" t="s">
        <v>339</v>
      </c>
      <c r="B41" s="106">
        <v>1</v>
      </c>
      <c r="C41" s="421" t="s">
        <v>280</v>
      </c>
      <c r="D41" s="422" t="s">
        <v>284</v>
      </c>
      <c r="E41" s="437" t="s">
        <v>236</v>
      </c>
      <c r="F41" s="438" t="s">
        <v>242</v>
      </c>
      <c r="G41" s="424" t="s">
        <v>266</v>
      </c>
      <c r="H41" s="430" t="s">
        <v>340</v>
      </c>
    </row>
    <row r="42" spans="1:8" ht="16.8">
      <c r="A42" s="420" t="s">
        <v>341</v>
      </c>
      <c r="B42" s="106">
        <v>1</v>
      </c>
      <c r="C42" s="440"/>
      <c r="D42" s="441"/>
      <c r="E42" s="442"/>
      <c r="F42" s="443"/>
      <c r="G42" s="444"/>
      <c r="H42" s="445" t="s">
        <v>342</v>
      </c>
    </row>
    <row r="43" spans="1:8" ht="16.8">
      <c r="A43" s="420" t="s">
        <v>343</v>
      </c>
      <c r="B43" s="106">
        <v>1</v>
      </c>
      <c r="C43" s="421" t="s">
        <v>268</v>
      </c>
      <c r="D43" s="422" t="s">
        <v>284</v>
      </c>
      <c r="E43" s="437" t="s">
        <v>236</v>
      </c>
      <c r="F43" s="438" t="s">
        <v>242</v>
      </c>
      <c r="G43" s="424" t="s">
        <v>250</v>
      </c>
      <c r="H43" s="430" t="s">
        <v>344</v>
      </c>
    </row>
    <row r="44" spans="1:8" ht="16.8">
      <c r="A44" s="420" t="s">
        <v>345</v>
      </c>
      <c r="B44" s="106">
        <v>1</v>
      </c>
      <c r="C44" s="440"/>
      <c r="D44" s="441"/>
      <c r="E44" s="442"/>
      <c r="F44" s="443"/>
      <c r="G44" s="444"/>
      <c r="H44" s="445" t="s">
        <v>346</v>
      </c>
    </row>
    <row r="45" spans="1:8" ht="16.8">
      <c r="A45" s="446" t="s">
        <v>347</v>
      </c>
      <c r="B45" s="447">
        <v>1</v>
      </c>
      <c r="C45" s="448" t="s">
        <v>245</v>
      </c>
      <c r="D45" s="449" t="s">
        <v>235</v>
      </c>
      <c r="E45" s="450" t="s">
        <v>236</v>
      </c>
      <c r="F45" s="451" t="s">
        <v>262</v>
      </c>
      <c r="G45" s="452" t="s">
        <v>250</v>
      </c>
      <c r="H45" s="453" t="s">
        <v>348</v>
      </c>
    </row>
    <row r="46" spans="1:8" ht="16.8">
      <c r="A46" s="446" t="s">
        <v>604</v>
      </c>
      <c r="B46" s="447">
        <v>1</v>
      </c>
      <c r="C46" s="448" t="s">
        <v>234</v>
      </c>
      <c r="D46" s="449" t="s">
        <v>284</v>
      </c>
      <c r="E46" s="450" t="s">
        <v>236</v>
      </c>
      <c r="F46" s="451" t="s">
        <v>237</v>
      </c>
      <c r="G46" s="452" t="s">
        <v>320</v>
      </c>
      <c r="H46" s="453" t="s">
        <v>349</v>
      </c>
    </row>
    <row r="47" spans="1:8" ht="16.8">
      <c r="A47" s="446" t="s">
        <v>350</v>
      </c>
      <c r="B47" s="447">
        <v>1</v>
      </c>
      <c r="C47" s="440"/>
      <c r="D47" s="441"/>
      <c r="E47" s="442"/>
      <c r="F47" s="443"/>
      <c r="G47" s="444"/>
      <c r="H47" s="445" t="s">
        <v>274</v>
      </c>
    </row>
    <row r="48" spans="1:8" ht="16.8">
      <c r="A48" s="454" t="s">
        <v>351</v>
      </c>
      <c r="B48" s="455">
        <v>1</v>
      </c>
      <c r="C48" s="456" t="s">
        <v>234</v>
      </c>
      <c r="D48" s="457" t="s">
        <v>235</v>
      </c>
      <c r="E48" s="458" t="s">
        <v>236</v>
      </c>
      <c r="F48" s="459" t="s">
        <v>242</v>
      </c>
      <c r="G48" s="459" t="s">
        <v>246</v>
      </c>
      <c r="H48" s="460" t="s">
        <v>274</v>
      </c>
    </row>
    <row r="49" spans="1:8" ht="16.8">
      <c r="A49" s="446" t="s">
        <v>352</v>
      </c>
      <c r="B49" s="447">
        <v>2</v>
      </c>
      <c r="C49" s="448" t="s">
        <v>287</v>
      </c>
      <c r="D49" s="449" t="s">
        <v>322</v>
      </c>
      <c r="E49" s="450" t="s">
        <v>236</v>
      </c>
      <c r="F49" s="451" t="s">
        <v>237</v>
      </c>
      <c r="G49" s="452" t="s">
        <v>311</v>
      </c>
      <c r="H49" s="453" t="s">
        <v>353</v>
      </c>
    </row>
    <row r="50" spans="1:8" ht="16.8">
      <c r="A50" s="446" t="s">
        <v>354</v>
      </c>
      <c r="B50" s="447">
        <v>2</v>
      </c>
      <c r="C50" s="461" t="s">
        <v>287</v>
      </c>
      <c r="D50" s="449" t="s">
        <v>235</v>
      </c>
      <c r="E50" s="462" t="s">
        <v>236</v>
      </c>
      <c r="F50" s="451" t="s">
        <v>237</v>
      </c>
      <c r="G50" s="462" t="s">
        <v>247</v>
      </c>
      <c r="H50" s="463" t="s">
        <v>355</v>
      </c>
    </row>
    <row r="51" spans="1:8" ht="16.8">
      <c r="A51" s="446" t="s">
        <v>356</v>
      </c>
      <c r="B51" s="447">
        <v>2</v>
      </c>
      <c r="C51" s="461" t="s">
        <v>280</v>
      </c>
      <c r="D51" s="464" t="s">
        <v>256</v>
      </c>
      <c r="E51" s="462" t="s">
        <v>236</v>
      </c>
      <c r="F51" s="462" t="s">
        <v>357</v>
      </c>
      <c r="G51" s="462" t="s">
        <v>250</v>
      </c>
      <c r="H51" s="463" t="s">
        <v>358</v>
      </c>
    </row>
    <row r="52" spans="1:8" ht="16.8">
      <c r="A52" s="446" t="s">
        <v>359</v>
      </c>
      <c r="B52" s="447">
        <v>2</v>
      </c>
      <c r="C52" s="448" t="s">
        <v>268</v>
      </c>
      <c r="D52" s="449" t="s">
        <v>284</v>
      </c>
      <c r="E52" s="450" t="s">
        <v>236</v>
      </c>
      <c r="F52" s="451" t="s">
        <v>242</v>
      </c>
      <c r="G52" s="452" t="s">
        <v>266</v>
      </c>
      <c r="H52" s="453" t="s">
        <v>360</v>
      </c>
    </row>
    <row r="53" spans="1:8" ht="16.8">
      <c r="A53" s="446" t="s">
        <v>228</v>
      </c>
      <c r="B53" s="447">
        <v>2</v>
      </c>
      <c r="C53" s="448" t="s">
        <v>268</v>
      </c>
      <c r="D53" s="449" t="s">
        <v>284</v>
      </c>
      <c r="E53" s="450" t="s">
        <v>236</v>
      </c>
      <c r="F53" s="451" t="s">
        <v>242</v>
      </c>
      <c r="G53" s="452" t="s">
        <v>250</v>
      </c>
      <c r="H53" s="465" t="s">
        <v>361</v>
      </c>
    </row>
    <row r="54" spans="1:8" ht="16.8">
      <c r="A54" s="446" t="s">
        <v>362</v>
      </c>
      <c r="B54" s="447">
        <v>2</v>
      </c>
      <c r="C54" s="448" t="s">
        <v>280</v>
      </c>
      <c r="D54" s="449" t="s">
        <v>284</v>
      </c>
      <c r="E54" s="450" t="s">
        <v>236</v>
      </c>
      <c r="F54" s="452" t="s">
        <v>242</v>
      </c>
      <c r="G54" s="452" t="s">
        <v>250</v>
      </c>
      <c r="H54" s="453" t="s">
        <v>363</v>
      </c>
    </row>
    <row r="55" spans="1:8" ht="16.8">
      <c r="A55" s="446" t="s">
        <v>364</v>
      </c>
      <c r="B55" s="447">
        <v>2</v>
      </c>
      <c r="C55" s="448" t="s">
        <v>268</v>
      </c>
      <c r="D55" s="449" t="s">
        <v>281</v>
      </c>
      <c r="E55" s="450" t="s">
        <v>236</v>
      </c>
      <c r="F55" s="451" t="s">
        <v>242</v>
      </c>
      <c r="G55" s="452" t="s">
        <v>292</v>
      </c>
      <c r="H55" s="453" t="s">
        <v>365</v>
      </c>
    </row>
    <row r="56" spans="1:8" ht="16.8">
      <c r="A56" s="446" t="s">
        <v>366</v>
      </c>
      <c r="B56" s="447">
        <v>2</v>
      </c>
      <c r="C56" s="448" t="s">
        <v>268</v>
      </c>
      <c r="D56" s="449" t="s">
        <v>322</v>
      </c>
      <c r="E56" s="450" t="s">
        <v>236</v>
      </c>
      <c r="F56" s="451" t="s">
        <v>242</v>
      </c>
      <c r="G56" s="452" t="s">
        <v>250</v>
      </c>
      <c r="H56" s="465" t="s">
        <v>367</v>
      </c>
    </row>
    <row r="57" spans="1:8" ht="16.8">
      <c r="A57" s="446" t="s">
        <v>368</v>
      </c>
      <c r="B57" s="447">
        <v>2</v>
      </c>
      <c r="C57" s="461" t="s">
        <v>268</v>
      </c>
      <c r="D57" s="449" t="s">
        <v>284</v>
      </c>
      <c r="E57" s="462" t="s">
        <v>236</v>
      </c>
      <c r="F57" s="462" t="s">
        <v>242</v>
      </c>
      <c r="G57" s="462" t="s">
        <v>238</v>
      </c>
      <c r="H57" s="463" t="s">
        <v>369</v>
      </c>
    </row>
    <row r="58" spans="1:8" ht="16.8">
      <c r="A58" s="446" t="s">
        <v>370</v>
      </c>
      <c r="B58" s="447">
        <v>2</v>
      </c>
      <c r="C58" s="461" t="s">
        <v>268</v>
      </c>
      <c r="D58" s="449" t="s">
        <v>235</v>
      </c>
      <c r="E58" s="462" t="s">
        <v>236</v>
      </c>
      <c r="F58" s="462" t="s">
        <v>242</v>
      </c>
      <c r="G58" s="462" t="s">
        <v>292</v>
      </c>
      <c r="H58" s="463" t="s">
        <v>297</v>
      </c>
    </row>
    <row r="59" spans="1:8" ht="16.8">
      <c r="A59" s="420" t="s">
        <v>582</v>
      </c>
      <c r="B59" s="106">
        <v>2</v>
      </c>
      <c r="C59" s="421" t="s">
        <v>234</v>
      </c>
      <c r="D59" s="422" t="s">
        <v>284</v>
      </c>
      <c r="E59" s="437" t="s">
        <v>295</v>
      </c>
      <c r="F59" s="438" t="s">
        <v>237</v>
      </c>
      <c r="G59" s="424" t="s">
        <v>320</v>
      </c>
      <c r="H59" s="439" t="s">
        <v>579</v>
      </c>
    </row>
    <row r="60" spans="1:8" ht="16.8">
      <c r="A60" s="446" t="s">
        <v>371</v>
      </c>
      <c r="B60" s="447">
        <v>2</v>
      </c>
      <c r="C60" s="448" t="s">
        <v>234</v>
      </c>
      <c r="D60" s="449" t="s">
        <v>284</v>
      </c>
      <c r="E60" s="450" t="s">
        <v>236</v>
      </c>
      <c r="F60" s="451" t="s">
        <v>242</v>
      </c>
      <c r="G60" s="452" t="s">
        <v>292</v>
      </c>
      <c r="H60" s="453" t="s">
        <v>372</v>
      </c>
    </row>
    <row r="61" spans="1:8" ht="16.8">
      <c r="A61" s="446" t="s">
        <v>373</v>
      </c>
      <c r="B61" s="447">
        <v>2</v>
      </c>
      <c r="C61" s="448" t="s">
        <v>268</v>
      </c>
      <c r="D61" s="449" t="s">
        <v>235</v>
      </c>
      <c r="E61" s="450" t="s">
        <v>236</v>
      </c>
      <c r="F61" s="452" t="s">
        <v>262</v>
      </c>
      <c r="G61" s="452" t="s">
        <v>266</v>
      </c>
      <c r="H61" s="453" t="s">
        <v>374</v>
      </c>
    </row>
    <row r="62" spans="1:8" ht="16.8">
      <c r="A62" s="446" t="s">
        <v>375</v>
      </c>
      <c r="B62" s="447">
        <v>2</v>
      </c>
      <c r="C62" s="461" t="s">
        <v>280</v>
      </c>
      <c r="D62" s="449" t="s">
        <v>322</v>
      </c>
      <c r="E62" s="462" t="s">
        <v>376</v>
      </c>
      <c r="F62" s="462" t="s">
        <v>242</v>
      </c>
      <c r="G62" s="462" t="s">
        <v>377</v>
      </c>
      <c r="H62" s="463" t="s">
        <v>378</v>
      </c>
    </row>
    <row r="63" spans="1:8" ht="16.8">
      <c r="A63" s="446" t="s">
        <v>379</v>
      </c>
      <c r="B63" s="447">
        <v>2</v>
      </c>
      <c r="C63" s="461" t="s">
        <v>255</v>
      </c>
      <c r="D63" s="449" t="s">
        <v>284</v>
      </c>
      <c r="E63" s="462" t="s">
        <v>236</v>
      </c>
      <c r="F63" s="462" t="s">
        <v>380</v>
      </c>
      <c r="G63" s="462" t="s">
        <v>250</v>
      </c>
      <c r="H63" s="463" t="s">
        <v>378</v>
      </c>
    </row>
    <row r="64" spans="1:8" ht="16.8">
      <c r="A64" s="446" t="s">
        <v>381</v>
      </c>
      <c r="B64" s="447">
        <v>2</v>
      </c>
      <c r="C64" s="448" t="s">
        <v>255</v>
      </c>
      <c r="D64" s="449" t="s">
        <v>281</v>
      </c>
      <c r="E64" s="450" t="s">
        <v>236</v>
      </c>
      <c r="F64" s="451" t="s">
        <v>382</v>
      </c>
      <c r="G64" s="452" t="s">
        <v>320</v>
      </c>
      <c r="H64" s="453" t="s">
        <v>257</v>
      </c>
    </row>
    <row r="65" spans="1:8" ht="16.8">
      <c r="A65" s="446" t="s">
        <v>383</v>
      </c>
      <c r="B65" s="447">
        <v>2</v>
      </c>
      <c r="C65" s="448" t="s">
        <v>234</v>
      </c>
      <c r="D65" s="449" t="s">
        <v>235</v>
      </c>
      <c r="E65" s="450" t="s">
        <v>236</v>
      </c>
      <c r="F65" s="451" t="s">
        <v>382</v>
      </c>
      <c r="G65" s="452" t="s">
        <v>266</v>
      </c>
      <c r="H65" s="453" t="s">
        <v>257</v>
      </c>
    </row>
    <row r="66" spans="1:8" ht="16.8">
      <c r="A66" s="446" t="s">
        <v>384</v>
      </c>
      <c r="B66" s="447">
        <v>2</v>
      </c>
      <c r="C66" s="461" t="s">
        <v>255</v>
      </c>
      <c r="D66" s="449" t="s">
        <v>235</v>
      </c>
      <c r="E66" s="450" t="s">
        <v>236</v>
      </c>
      <c r="F66" s="462" t="s">
        <v>385</v>
      </c>
      <c r="G66" s="462" t="s">
        <v>386</v>
      </c>
      <c r="H66" s="453" t="s">
        <v>387</v>
      </c>
    </row>
    <row r="67" spans="1:8" ht="16.8">
      <c r="A67" s="446" t="s">
        <v>388</v>
      </c>
      <c r="B67" s="447">
        <v>2</v>
      </c>
      <c r="C67" s="448" t="s">
        <v>268</v>
      </c>
      <c r="D67" s="449" t="s">
        <v>284</v>
      </c>
      <c r="E67" s="450" t="s">
        <v>236</v>
      </c>
      <c r="F67" s="451" t="s">
        <v>237</v>
      </c>
      <c r="G67" s="452" t="s">
        <v>389</v>
      </c>
      <c r="H67" s="453" t="s">
        <v>390</v>
      </c>
    </row>
    <row r="68" spans="1:8" ht="16.8">
      <c r="A68" s="446" t="s">
        <v>391</v>
      </c>
      <c r="B68" s="447">
        <v>2</v>
      </c>
      <c r="C68" s="448" t="s">
        <v>287</v>
      </c>
      <c r="D68" s="449" t="s">
        <v>235</v>
      </c>
      <c r="E68" s="450" t="s">
        <v>236</v>
      </c>
      <c r="F68" s="451" t="s">
        <v>382</v>
      </c>
      <c r="G68" s="452" t="s">
        <v>320</v>
      </c>
      <c r="H68" s="453" t="s">
        <v>318</v>
      </c>
    </row>
    <row r="69" spans="1:8" ht="16.8">
      <c r="A69" s="446" t="s">
        <v>392</v>
      </c>
      <c r="B69" s="447">
        <v>2</v>
      </c>
      <c r="C69" s="448" t="s">
        <v>287</v>
      </c>
      <c r="D69" s="449" t="s">
        <v>284</v>
      </c>
      <c r="E69" s="450" t="s">
        <v>295</v>
      </c>
      <c r="F69" s="452" t="s">
        <v>357</v>
      </c>
      <c r="G69" s="452" t="s">
        <v>320</v>
      </c>
      <c r="H69" s="453" t="s">
        <v>393</v>
      </c>
    </row>
    <row r="70" spans="1:8" ht="16.8">
      <c r="A70" s="446" t="s">
        <v>394</v>
      </c>
      <c r="B70" s="447">
        <v>2</v>
      </c>
      <c r="C70" s="461" t="s">
        <v>255</v>
      </c>
      <c r="D70" s="464" t="s">
        <v>273</v>
      </c>
      <c r="E70" s="466" t="s">
        <v>236</v>
      </c>
      <c r="F70" s="462" t="s">
        <v>395</v>
      </c>
      <c r="G70" s="462" t="s">
        <v>238</v>
      </c>
      <c r="H70" s="467" t="s">
        <v>396</v>
      </c>
    </row>
    <row r="71" spans="1:8" ht="16.8">
      <c r="A71" s="446" t="s">
        <v>397</v>
      </c>
      <c r="B71" s="447">
        <v>2</v>
      </c>
      <c r="C71" s="448" t="s">
        <v>234</v>
      </c>
      <c r="D71" s="464" t="s">
        <v>322</v>
      </c>
      <c r="E71" s="450" t="s">
        <v>236</v>
      </c>
      <c r="F71" s="451" t="s">
        <v>237</v>
      </c>
      <c r="G71" s="452" t="s">
        <v>320</v>
      </c>
      <c r="H71" s="453" t="s">
        <v>398</v>
      </c>
    </row>
    <row r="72" spans="1:8" ht="16.8">
      <c r="A72" s="446" t="s">
        <v>399</v>
      </c>
      <c r="B72" s="447">
        <v>2</v>
      </c>
      <c r="C72" s="448" t="s">
        <v>234</v>
      </c>
      <c r="D72" s="449" t="s">
        <v>235</v>
      </c>
      <c r="E72" s="450" t="s">
        <v>236</v>
      </c>
      <c r="F72" s="451" t="s">
        <v>242</v>
      </c>
      <c r="G72" s="452" t="s">
        <v>238</v>
      </c>
      <c r="H72" s="453" t="s">
        <v>400</v>
      </c>
    </row>
    <row r="73" spans="1:8" ht="16.8">
      <c r="A73" s="446" t="s">
        <v>401</v>
      </c>
      <c r="B73" s="447">
        <v>2</v>
      </c>
      <c r="C73" s="448" t="s">
        <v>268</v>
      </c>
      <c r="D73" s="449" t="s">
        <v>235</v>
      </c>
      <c r="E73" s="450" t="s">
        <v>236</v>
      </c>
      <c r="F73" s="452" t="s">
        <v>242</v>
      </c>
      <c r="G73" s="452" t="s">
        <v>320</v>
      </c>
      <c r="H73" s="453" t="s">
        <v>402</v>
      </c>
    </row>
    <row r="74" spans="1:8" ht="16.8">
      <c r="A74" s="446" t="s">
        <v>403</v>
      </c>
      <c r="B74" s="447">
        <v>2</v>
      </c>
      <c r="C74" s="448" t="s">
        <v>268</v>
      </c>
      <c r="D74" s="449" t="s">
        <v>281</v>
      </c>
      <c r="E74" s="450" t="s">
        <v>236</v>
      </c>
      <c r="F74" s="451" t="s">
        <v>242</v>
      </c>
      <c r="G74" s="452" t="s">
        <v>250</v>
      </c>
      <c r="H74" s="453" t="s">
        <v>404</v>
      </c>
    </row>
    <row r="75" spans="1:8" ht="16.8">
      <c r="A75" s="446" t="s">
        <v>405</v>
      </c>
      <c r="B75" s="447">
        <v>2</v>
      </c>
      <c r="C75" s="461" t="s">
        <v>280</v>
      </c>
      <c r="D75" s="464" t="s">
        <v>256</v>
      </c>
      <c r="E75" s="462" t="s">
        <v>236</v>
      </c>
      <c r="F75" s="462" t="s">
        <v>357</v>
      </c>
      <c r="G75" s="462" t="s">
        <v>292</v>
      </c>
      <c r="H75" s="463" t="s">
        <v>406</v>
      </c>
    </row>
    <row r="76" spans="1:8" ht="16.8">
      <c r="A76" s="446" t="s">
        <v>407</v>
      </c>
      <c r="B76" s="447">
        <v>2</v>
      </c>
      <c r="C76" s="461" t="s">
        <v>268</v>
      </c>
      <c r="D76" s="449" t="s">
        <v>235</v>
      </c>
      <c r="E76" s="450" t="s">
        <v>236</v>
      </c>
      <c r="F76" s="462" t="s">
        <v>242</v>
      </c>
      <c r="G76" s="462" t="s">
        <v>292</v>
      </c>
      <c r="H76" s="453" t="s">
        <v>278</v>
      </c>
    </row>
    <row r="77" spans="1:8" ht="16.8">
      <c r="A77" s="446" t="s">
        <v>408</v>
      </c>
      <c r="B77" s="447">
        <v>2</v>
      </c>
      <c r="C77" s="448" t="s">
        <v>280</v>
      </c>
      <c r="D77" s="449" t="s">
        <v>284</v>
      </c>
      <c r="E77" s="450" t="s">
        <v>236</v>
      </c>
      <c r="F77" s="451" t="s">
        <v>242</v>
      </c>
      <c r="G77" s="452" t="s">
        <v>266</v>
      </c>
      <c r="H77" s="453" t="s">
        <v>409</v>
      </c>
    </row>
    <row r="78" spans="1:8" ht="16.8">
      <c r="A78" s="446" t="s">
        <v>410</v>
      </c>
      <c r="B78" s="447">
        <v>2</v>
      </c>
      <c r="C78" s="448" t="s">
        <v>245</v>
      </c>
      <c r="D78" s="464" t="s">
        <v>322</v>
      </c>
      <c r="E78" s="466" t="s">
        <v>236</v>
      </c>
      <c r="F78" s="452" t="s">
        <v>242</v>
      </c>
      <c r="G78" s="452" t="s">
        <v>247</v>
      </c>
      <c r="H78" s="468" t="s">
        <v>411</v>
      </c>
    </row>
    <row r="79" spans="1:8" ht="16.8">
      <c r="A79" s="446" t="s">
        <v>412</v>
      </c>
      <c r="B79" s="447">
        <v>2</v>
      </c>
      <c r="C79" s="461" t="s">
        <v>268</v>
      </c>
      <c r="D79" s="449" t="s">
        <v>284</v>
      </c>
      <c r="E79" s="450" t="s">
        <v>236</v>
      </c>
      <c r="F79" s="451" t="s">
        <v>237</v>
      </c>
      <c r="G79" s="462" t="s">
        <v>238</v>
      </c>
      <c r="H79" s="453" t="s">
        <v>413</v>
      </c>
    </row>
    <row r="80" spans="1:8" ht="16.8">
      <c r="A80" s="446" t="s">
        <v>414</v>
      </c>
      <c r="B80" s="447">
        <v>2</v>
      </c>
      <c r="C80" s="448" t="s">
        <v>280</v>
      </c>
      <c r="D80" s="449" t="s">
        <v>284</v>
      </c>
      <c r="E80" s="450" t="s">
        <v>236</v>
      </c>
      <c r="F80" s="451" t="s">
        <v>242</v>
      </c>
      <c r="G80" s="452" t="s">
        <v>250</v>
      </c>
      <c r="H80" s="453" t="s">
        <v>415</v>
      </c>
    </row>
    <row r="81" spans="1:8" ht="16.8">
      <c r="A81" s="446" t="s">
        <v>416</v>
      </c>
      <c r="B81" s="447">
        <v>2</v>
      </c>
      <c r="C81" s="448" t="s">
        <v>268</v>
      </c>
      <c r="D81" s="449" t="s">
        <v>322</v>
      </c>
      <c r="E81" s="450" t="s">
        <v>236</v>
      </c>
      <c r="F81" s="451" t="s">
        <v>242</v>
      </c>
      <c r="G81" s="452" t="s">
        <v>266</v>
      </c>
      <c r="H81" s="453" t="s">
        <v>417</v>
      </c>
    </row>
    <row r="82" spans="1:8" ht="16.8">
      <c r="A82" s="446" t="s">
        <v>605</v>
      </c>
      <c r="B82" s="447">
        <v>2</v>
      </c>
      <c r="C82" s="448" t="s">
        <v>234</v>
      </c>
      <c r="D82" s="449" t="s">
        <v>284</v>
      </c>
      <c r="E82" s="450" t="s">
        <v>236</v>
      </c>
      <c r="F82" s="451" t="s">
        <v>237</v>
      </c>
      <c r="G82" s="452" t="s">
        <v>320</v>
      </c>
      <c r="H82" s="453" t="s">
        <v>349</v>
      </c>
    </row>
    <row r="83" spans="1:8" ht="16.8">
      <c r="A83" s="446" t="s">
        <v>418</v>
      </c>
      <c r="B83" s="447">
        <v>2</v>
      </c>
      <c r="C83" s="461" t="s">
        <v>234</v>
      </c>
      <c r="D83" s="449" t="s">
        <v>281</v>
      </c>
      <c r="E83" s="462" t="s">
        <v>295</v>
      </c>
      <c r="F83" s="451" t="s">
        <v>237</v>
      </c>
      <c r="G83" s="462" t="s">
        <v>246</v>
      </c>
      <c r="H83" s="453" t="s">
        <v>419</v>
      </c>
    </row>
    <row r="84" spans="1:8" ht="16.8">
      <c r="A84" s="446" t="s">
        <v>420</v>
      </c>
      <c r="B84" s="447">
        <v>2</v>
      </c>
      <c r="C84" s="461" t="s">
        <v>268</v>
      </c>
      <c r="D84" s="449" t="s">
        <v>284</v>
      </c>
      <c r="E84" s="450" t="s">
        <v>236</v>
      </c>
      <c r="F84" s="451" t="s">
        <v>262</v>
      </c>
      <c r="G84" s="452" t="s">
        <v>292</v>
      </c>
      <c r="H84" s="453" t="s">
        <v>421</v>
      </c>
    </row>
    <row r="85" spans="1:8" ht="16.8">
      <c r="A85" s="446" t="s">
        <v>422</v>
      </c>
      <c r="B85" s="447">
        <v>2</v>
      </c>
      <c r="C85" s="461" t="s">
        <v>268</v>
      </c>
      <c r="D85" s="464" t="s">
        <v>235</v>
      </c>
      <c r="E85" s="462" t="s">
        <v>236</v>
      </c>
      <c r="F85" s="462" t="s">
        <v>242</v>
      </c>
      <c r="G85" s="462" t="s">
        <v>266</v>
      </c>
      <c r="H85" s="453" t="s">
        <v>423</v>
      </c>
    </row>
    <row r="86" spans="1:8" ht="16.8">
      <c r="A86" s="454" t="s">
        <v>424</v>
      </c>
      <c r="B86" s="455">
        <v>2</v>
      </c>
      <c r="C86" s="469" t="s">
        <v>268</v>
      </c>
      <c r="D86" s="470" t="s">
        <v>284</v>
      </c>
      <c r="E86" s="471" t="s">
        <v>236</v>
      </c>
      <c r="F86" s="472" t="s">
        <v>242</v>
      </c>
      <c r="G86" s="473" t="s">
        <v>238</v>
      </c>
      <c r="H86" s="460" t="s">
        <v>425</v>
      </c>
    </row>
    <row r="87" spans="1:8" ht="16.8">
      <c r="A87" s="474" t="s">
        <v>426</v>
      </c>
      <c r="B87" s="475">
        <v>3</v>
      </c>
      <c r="C87" s="482" t="s">
        <v>268</v>
      </c>
      <c r="D87" s="477" t="s">
        <v>281</v>
      </c>
      <c r="E87" s="483" t="s">
        <v>236</v>
      </c>
      <c r="F87" s="479" t="s">
        <v>242</v>
      </c>
      <c r="G87" s="483" t="s">
        <v>427</v>
      </c>
      <c r="H87" s="153" t="s">
        <v>358</v>
      </c>
    </row>
    <row r="88" spans="1:8" ht="16.8">
      <c r="A88" s="474" t="s">
        <v>428</v>
      </c>
      <c r="B88" s="475">
        <v>3</v>
      </c>
      <c r="C88" s="482" t="s">
        <v>268</v>
      </c>
      <c r="D88" s="477" t="s">
        <v>281</v>
      </c>
      <c r="E88" s="483" t="s">
        <v>236</v>
      </c>
      <c r="F88" s="479" t="s">
        <v>242</v>
      </c>
      <c r="G88" s="483" t="s">
        <v>250</v>
      </c>
      <c r="H88" s="153" t="s">
        <v>288</v>
      </c>
    </row>
    <row r="89" spans="1:8" ht="16.8">
      <c r="A89" s="474" t="s">
        <v>429</v>
      </c>
      <c r="B89" s="475">
        <v>3</v>
      </c>
      <c r="C89" s="482" t="s">
        <v>255</v>
      </c>
      <c r="D89" s="477" t="s">
        <v>235</v>
      </c>
      <c r="E89" s="478" t="s">
        <v>236</v>
      </c>
      <c r="F89" s="479" t="s">
        <v>382</v>
      </c>
      <c r="G89" s="483" t="s">
        <v>250</v>
      </c>
      <c r="H89" s="153" t="s">
        <v>290</v>
      </c>
    </row>
    <row r="90" spans="1:8" ht="16.8">
      <c r="A90" s="474" t="s">
        <v>430</v>
      </c>
      <c r="B90" s="475">
        <v>3</v>
      </c>
      <c r="C90" s="476" t="s">
        <v>245</v>
      </c>
      <c r="D90" s="477" t="s">
        <v>235</v>
      </c>
      <c r="E90" s="573" t="s">
        <v>259</v>
      </c>
      <c r="F90" s="480" t="s">
        <v>262</v>
      </c>
      <c r="G90" s="480" t="s">
        <v>238</v>
      </c>
      <c r="H90" s="574" t="s">
        <v>431</v>
      </c>
    </row>
    <row r="91" spans="1:8" ht="16.8">
      <c r="A91" s="474" t="s">
        <v>581</v>
      </c>
      <c r="B91" s="475">
        <v>3</v>
      </c>
      <c r="C91" s="476" t="s">
        <v>234</v>
      </c>
      <c r="D91" s="477" t="s">
        <v>284</v>
      </c>
      <c r="E91" s="478" t="s">
        <v>295</v>
      </c>
      <c r="F91" s="479" t="s">
        <v>237</v>
      </c>
      <c r="G91" s="480" t="s">
        <v>320</v>
      </c>
      <c r="H91" s="575" t="s">
        <v>579</v>
      </c>
    </row>
    <row r="92" spans="1:8" ht="16.8">
      <c r="A92" s="474" t="s">
        <v>432</v>
      </c>
      <c r="B92" s="475">
        <v>3</v>
      </c>
      <c r="C92" s="476" t="s">
        <v>272</v>
      </c>
      <c r="D92" s="477" t="s">
        <v>235</v>
      </c>
      <c r="E92" s="478" t="s">
        <v>236</v>
      </c>
      <c r="F92" s="479" t="s">
        <v>242</v>
      </c>
      <c r="G92" s="480" t="s">
        <v>238</v>
      </c>
      <c r="H92" s="481" t="s">
        <v>433</v>
      </c>
    </row>
    <row r="93" spans="1:8" ht="16.8">
      <c r="A93" s="474" t="s">
        <v>434</v>
      </c>
      <c r="B93" s="475">
        <v>3</v>
      </c>
      <c r="C93" s="476" t="s">
        <v>241</v>
      </c>
      <c r="D93" s="477" t="s">
        <v>235</v>
      </c>
      <c r="E93" s="478" t="s">
        <v>236</v>
      </c>
      <c r="F93" s="479" t="s">
        <v>242</v>
      </c>
      <c r="G93" s="480" t="s">
        <v>238</v>
      </c>
      <c r="H93" s="481" t="s">
        <v>435</v>
      </c>
    </row>
    <row r="94" spans="1:8" ht="16.8">
      <c r="A94" s="474" t="s">
        <v>436</v>
      </c>
      <c r="B94" s="475">
        <v>3</v>
      </c>
      <c r="C94" s="476" t="s">
        <v>255</v>
      </c>
      <c r="D94" s="477" t="s">
        <v>235</v>
      </c>
      <c r="E94" s="478" t="s">
        <v>236</v>
      </c>
      <c r="F94" s="479" t="s">
        <v>242</v>
      </c>
      <c r="G94" s="480" t="s">
        <v>266</v>
      </c>
      <c r="H94" s="481" t="s">
        <v>437</v>
      </c>
    </row>
    <row r="95" spans="1:8" ht="16.8">
      <c r="A95" s="474" t="s">
        <v>438</v>
      </c>
      <c r="B95" s="475">
        <v>3</v>
      </c>
      <c r="C95" s="482" t="s">
        <v>268</v>
      </c>
      <c r="D95" s="477" t="s">
        <v>284</v>
      </c>
      <c r="E95" s="478" t="s">
        <v>236</v>
      </c>
      <c r="F95" s="479" t="s">
        <v>246</v>
      </c>
      <c r="G95" s="483" t="s">
        <v>238</v>
      </c>
      <c r="H95" s="153" t="s">
        <v>439</v>
      </c>
    </row>
    <row r="96" spans="1:8" ht="16.8">
      <c r="A96" s="474" t="s">
        <v>440</v>
      </c>
      <c r="B96" s="475">
        <v>3</v>
      </c>
      <c r="C96" s="482" t="s">
        <v>287</v>
      </c>
      <c r="D96" s="484" t="s">
        <v>235</v>
      </c>
      <c r="E96" s="483" t="s">
        <v>236</v>
      </c>
      <c r="F96" s="479" t="s">
        <v>237</v>
      </c>
      <c r="G96" s="483" t="s">
        <v>320</v>
      </c>
      <c r="H96" s="153" t="s">
        <v>441</v>
      </c>
    </row>
    <row r="97" spans="1:8" ht="16.8">
      <c r="A97" s="474" t="s">
        <v>442</v>
      </c>
      <c r="B97" s="475">
        <v>3</v>
      </c>
      <c r="C97" s="476" t="s">
        <v>245</v>
      </c>
      <c r="D97" s="477" t="s">
        <v>284</v>
      </c>
      <c r="E97" s="478" t="s">
        <v>259</v>
      </c>
      <c r="F97" s="480" t="s">
        <v>443</v>
      </c>
      <c r="G97" s="480" t="s">
        <v>250</v>
      </c>
      <c r="H97" s="481" t="s">
        <v>444</v>
      </c>
    </row>
    <row r="98" spans="1:8" ht="16.8">
      <c r="A98" s="474" t="s">
        <v>445</v>
      </c>
      <c r="B98" s="475">
        <v>3</v>
      </c>
      <c r="C98" s="476" t="s">
        <v>268</v>
      </c>
      <c r="D98" s="477" t="s">
        <v>284</v>
      </c>
      <c r="E98" s="478" t="s">
        <v>259</v>
      </c>
      <c r="F98" s="480" t="s">
        <v>443</v>
      </c>
      <c r="G98" s="480" t="s">
        <v>250</v>
      </c>
      <c r="H98" s="481" t="s">
        <v>446</v>
      </c>
    </row>
    <row r="99" spans="1:8" ht="16.8">
      <c r="A99" s="474" t="s">
        <v>447</v>
      </c>
      <c r="B99" s="475">
        <v>3</v>
      </c>
      <c r="C99" s="476" t="s">
        <v>268</v>
      </c>
      <c r="D99" s="477" t="s">
        <v>284</v>
      </c>
      <c r="E99" s="478" t="s">
        <v>236</v>
      </c>
      <c r="F99" s="479" t="s">
        <v>237</v>
      </c>
      <c r="G99" s="483" t="s">
        <v>292</v>
      </c>
      <c r="H99" s="481" t="s">
        <v>328</v>
      </c>
    </row>
    <row r="100" spans="1:8" ht="16.8">
      <c r="A100" s="474" t="s">
        <v>448</v>
      </c>
      <c r="B100" s="475">
        <v>3</v>
      </c>
      <c r="C100" s="476" t="s">
        <v>268</v>
      </c>
      <c r="D100" s="477" t="s">
        <v>284</v>
      </c>
      <c r="E100" s="478" t="s">
        <v>236</v>
      </c>
      <c r="F100" s="479" t="s">
        <v>262</v>
      </c>
      <c r="G100" s="480" t="s">
        <v>266</v>
      </c>
      <c r="H100" s="481" t="s">
        <v>449</v>
      </c>
    </row>
    <row r="101" spans="1:8" ht="16.8">
      <c r="A101" s="474" t="s">
        <v>450</v>
      </c>
      <c r="B101" s="475">
        <v>3</v>
      </c>
      <c r="C101" s="476" t="s">
        <v>234</v>
      </c>
      <c r="D101" s="477" t="s">
        <v>284</v>
      </c>
      <c r="E101" s="478" t="s">
        <v>236</v>
      </c>
      <c r="F101" s="479" t="s">
        <v>242</v>
      </c>
      <c r="G101" s="480" t="s">
        <v>238</v>
      </c>
      <c r="H101" s="481" t="s">
        <v>451</v>
      </c>
    </row>
    <row r="102" spans="1:8" ht="16.8">
      <c r="A102" s="474" t="s">
        <v>452</v>
      </c>
      <c r="B102" s="475">
        <v>3</v>
      </c>
      <c r="C102" s="476" t="s">
        <v>234</v>
      </c>
      <c r="D102" s="477" t="s">
        <v>281</v>
      </c>
      <c r="E102" s="478" t="s">
        <v>236</v>
      </c>
      <c r="F102" s="479" t="s">
        <v>242</v>
      </c>
      <c r="G102" s="480" t="s">
        <v>238</v>
      </c>
      <c r="H102" s="481" t="s">
        <v>453</v>
      </c>
    </row>
    <row r="103" spans="1:8" ht="16.8">
      <c r="A103" s="474" t="s">
        <v>454</v>
      </c>
      <c r="B103" s="475">
        <v>3</v>
      </c>
      <c r="C103" s="482" t="s">
        <v>268</v>
      </c>
      <c r="D103" s="477" t="s">
        <v>284</v>
      </c>
      <c r="E103" s="483" t="s">
        <v>236</v>
      </c>
      <c r="F103" s="483" t="s">
        <v>246</v>
      </c>
      <c r="G103" s="483" t="s">
        <v>238</v>
      </c>
      <c r="H103" s="153" t="s">
        <v>455</v>
      </c>
    </row>
    <row r="104" spans="1:8" ht="16.8">
      <c r="A104" s="474" t="s">
        <v>456</v>
      </c>
      <c r="B104" s="475">
        <v>3</v>
      </c>
      <c r="C104" s="482" t="s">
        <v>272</v>
      </c>
      <c r="D104" s="477" t="s">
        <v>284</v>
      </c>
      <c r="E104" s="483" t="s">
        <v>236</v>
      </c>
      <c r="F104" s="483" t="s">
        <v>242</v>
      </c>
      <c r="G104" s="483" t="s">
        <v>238</v>
      </c>
      <c r="H104" s="153" t="s">
        <v>455</v>
      </c>
    </row>
    <row r="105" spans="1:8" ht="16.8">
      <c r="A105" s="474" t="s">
        <v>457</v>
      </c>
      <c r="B105" s="475">
        <v>3</v>
      </c>
      <c r="C105" s="476" t="s">
        <v>280</v>
      </c>
      <c r="D105" s="477" t="s">
        <v>284</v>
      </c>
      <c r="E105" s="478" t="s">
        <v>236</v>
      </c>
      <c r="F105" s="479" t="s">
        <v>242</v>
      </c>
      <c r="G105" s="480" t="s">
        <v>266</v>
      </c>
      <c r="H105" s="481" t="s">
        <v>458</v>
      </c>
    </row>
    <row r="106" spans="1:8" ht="16.8">
      <c r="A106" s="474" t="s">
        <v>459</v>
      </c>
      <c r="B106" s="475">
        <v>3</v>
      </c>
      <c r="C106" s="482" t="s">
        <v>268</v>
      </c>
      <c r="D106" s="477" t="s">
        <v>284</v>
      </c>
      <c r="E106" s="478" t="s">
        <v>236</v>
      </c>
      <c r="F106" s="479" t="s">
        <v>382</v>
      </c>
      <c r="G106" s="483" t="s">
        <v>238</v>
      </c>
      <c r="H106" s="481" t="s">
        <v>460</v>
      </c>
    </row>
    <row r="107" spans="1:8" ht="16.8">
      <c r="A107" s="474" t="s">
        <v>461</v>
      </c>
      <c r="B107" s="475">
        <v>3</v>
      </c>
      <c r="C107" s="476" t="s">
        <v>234</v>
      </c>
      <c r="D107" s="477" t="s">
        <v>235</v>
      </c>
      <c r="E107" s="478" t="s">
        <v>236</v>
      </c>
      <c r="F107" s="479" t="s">
        <v>242</v>
      </c>
      <c r="G107" s="480" t="s">
        <v>238</v>
      </c>
      <c r="H107" s="481" t="s">
        <v>462</v>
      </c>
    </row>
    <row r="108" spans="1:8" ht="16.8">
      <c r="A108" s="474" t="s">
        <v>463</v>
      </c>
      <c r="B108" s="475">
        <v>3</v>
      </c>
      <c r="C108" s="576" t="s">
        <v>234</v>
      </c>
      <c r="D108" s="477" t="s">
        <v>281</v>
      </c>
      <c r="E108" s="478" t="s">
        <v>236</v>
      </c>
      <c r="F108" s="479" t="s">
        <v>296</v>
      </c>
      <c r="G108" s="480" t="s">
        <v>320</v>
      </c>
      <c r="H108" s="481" t="s">
        <v>413</v>
      </c>
    </row>
    <row r="109" spans="1:8" ht="16.8">
      <c r="A109" s="474" t="s">
        <v>464</v>
      </c>
      <c r="B109" s="475">
        <v>3</v>
      </c>
      <c r="C109" s="476" t="s">
        <v>268</v>
      </c>
      <c r="D109" s="477" t="s">
        <v>284</v>
      </c>
      <c r="E109" s="478" t="s">
        <v>236</v>
      </c>
      <c r="F109" s="479" t="s">
        <v>242</v>
      </c>
      <c r="G109" s="480" t="s">
        <v>246</v>
      </c>
      <c r="H109" s="481" t="s">
        <v>413</v>
      </c>
    </row>
    <row r="110" spans="1:8" ht="16.8">
      <c r="A110" s="474" t="s">
        <v>465</v>
      </c>
      <c r="B110" s="475">
        <v>3</v>
      </c>
      <c r="C110" s="476" t="s">
        <v>245</v>
      </c>
      <c r="D110" s="477" t="s">
        <v>235</v>
      </c>
      <c r="E110" s="478" t="s">
        <v>236</v>
      </c>
      <c r="F110" s="479" t="s">
        <v>262</v>
      </c>
      <c r="G110" s="480" t="s">
        <v>250</v>
      </c>
      <c r="H110" s="481" t="s">
        <v>466</v>
      </c>
    </row>
    <row r="111" spans="1:8" ht="16.8">
      <c r="A111" s="474" t="s">
        <v>467</v>
      </c>
      <c r="B111" s="475">
        <v>3</v>
      </c>
      <c r="C111" s="482" t="s">
        <v>268</v>
      </c>
      <c r="D111" s="477" t="s">
        <v>284</v>
      </c>
      <c r="E111" s="478" t="s">
        <v>236</v>
      </c>
      <c r="F111" s="479" t="s">
        <v>382</v>
      </c>
      <c r="G111" s="483" t="s">
        <v>292</v>
      </c>
      <c r="H111" s="481" t="s">
        <v>417</v>
      </c>
    </row>
    <row r="112" spans="1:8" ht="16.8">
      <c r="A112" s="474" t="s">
        <v>468</v>
      </c>
      <c r="B112" s="475">
        <v>3</v>
      </c>
      <c r="C112" s="482" t="s">
        <v>255</v>
      </c>
      <c r="D112" s="477" t="s">
        <v>322</v>
      </c>
      <c r="E112" s="478" t="s">
        <v>236</v>
      </c>
      <c r="F112" s="479" t="s">
        <v>382</v>
      </c>
      <c r="G112" s="480" t="s">
        <v>320</v>
      </c>
      <c r="H112" s="481" t="s">
        <v>469</v>
      </c>
    </row>
    <row r="113" spans="1:8" ht="16.8">
      <c r="A113" s="474" t="s">
        <v>470</v>
      </c>
      <c r="B113" s="475">
        <v>3</v>
      </c>
      <c r="C113" s="476" t="s">
        <v>268</v>
      </c>
      <c r="D113" s="477" t="s">
        <v>281</v>
      </c>
      <c r="E113" s="478" t="s">
        <v>236</v>
      </c>
      <c r="F113" s="479" t="s">
        <v>242</v>
      </c>
      <c r="G113" s="480" t="s">
        <v>238</v>
      </c>
      <c r="H113" s="481" t="s">
        <v>471</v>
      </c>
    </row>
    <row r="114" spans="1:8" ht="16.8">
      <c r="A114" s="474" t="s">
        <v>606</v>
      </c>
      <c r="B114" s="475">
        <v>3</v>
      </c>
      <c r="C114" s="476" t="s">
        <v>234</v>
      </c>
      <c r="D114" s="477" t="s">
        <v>284</v>
      </c>
      <c r="E114" s="478" t="s">
        <v>236</v>
      </c>
      <c r="F114" s="479" t="s">
        <v>237</v>
      </c>
      <c r="G114" s="480" t="s">
        <v>320</v>
      </c>
      <c r="H114" s="481" t="s">
        <v>349</v>
      </c>
    </row>
    <row r="115" spans="1:8" ht="16.8">
      <c r="A115" s="474" t="s">
        <v>472</v>
      </c>
      <c r="B115" s="475">
        <v>3</v>
      </c>
      <c r="C115" s="482" t="s">
        <v>234</v>
      </c>
      <c r="D115" s="484" t="s">
        <v>235</v>
      </c>
      <c r="E115" s="492" t="s">
        <v>236</v>
      </c>
      <c r="F115" s="483" t="s">
        <v>242</v>
      </c>
      <c r="G115" s="483" t="s">
        <v>246</v>
      </c>
      <c r="H115" s="481" t="s">
        <v>274</v>
      </c>
    </row>
    <row r="116" spans="1:8" ht="16.8">
      <c r="A116" s="474" t="s">
        <v>473</v>
      </c>
      <c r="B116" s="475">
        <v>3</v>
      </c>
      <c r="C116" s="482" t="s">
        <v>234</v>
      </c>
      <c r="D116" s="484" t="s">
        <v>235</v>
      </c>
      <c r="E116" s="492" t="s">
        <v>236</v>
      </c>
      <c r="F116" s="483" t="s">
        <v>357</v>
      </c>
      <c r="G116" s="483" t="s">
        <v>246</v>
      </c>
      <c r="H116" s="481" t="s">
        <v>274</v>
      </c>
    </row>
    <row r="117" spans="1:8" ht="16.8">
      <c r="A117" s="474" t="s">
        <v>474</v>
      </c>
      <c r="B117" s="475">
        <v>3</v>
      </c>
      <c r="C117" s="476" t="s">
        <v>268</v>
      </c>
      <c r="D117" s="477" t="s">
        <v>281</v>
      </c>
      <c r="E117" s="478" t="s">
        <v>236</v>
      </c>
      <c r="F117" s="479" t="s">
        <v>242</v>
      </c>
      <c r="G117" s="480" t="s">
        <v>427</v>
      </c>
      <c r="H117" s="481" t="s">
        <v>423</v>
      </c>
    </row>
    <row r="118" spans="1:8" ht="16.8">
      <c r="A118" s="485" t="s">
        <v>475</v>
      </c>
      <c r="B118" s="486">
        <v>3</v>
      </c>
      <c r="C118" s="487" t="s">
        <v>255</v>
      </c>
      <c r="D118" s="488" t="s">
        <v>281</v>
      </c>
      <c r="E118" s="496" t="s">
        <v>236</v>
      </c>
      <c r="F118" s="497" t="s">
        <v>382</v>
      </c>
      <c r="G118" s="490" t="s">
        <v>320</v>
      </c>
      <c r="H118" s="577" t="s">
        <v>476</v>
      </c>
    </row>
    <row r="119" spans="1:8" ht="16.8">
      <c r="A119" s="474" t="s">
        <v>477</v>
      </c>
      <c r="B119" s="475">
        <v>4</v>
      </c>
      <c r="C119" s="476" t="s">
        <v>268</v>
      </c>
      <c r="D119" s="477" t="s">
        <v>284</v>
      </c>
      <c r="E119" s="478" t="s">
        <v>236</v>
      </c>
      <c r="F119" s="479" t="s">
        <v>242</v>
      </c>
      <c r="G119" s="480" t="s">
        <v>266</v>
      </c>
      <c r="H119" s="481" t="s">
        <v>478</v>
      </c>
    </row>
    <row r="120" spans="1:8" ht="16.8">
      <c r="A120" s="474" t="s">
        <v>479</v>
      </c>
      <c r="B120" s="475">
        <v>4</v>
      </c>
      <c r="C120" s="482" t="s">
        <v>280</v>
      </c>
      <c r="D120" s="477" t="s">
        <v>284</v>
      </c>
      <c r="E120" s="483" t="s">
        <v>236</v>
      </c>
      <c r="F120" s="483" t="s">
        <v>480</v>
      </c>
      <c r="G120" s="483" t="s">
        <v>266</v>
      </c>
      <c r="H120" s="153" t="s">
        <v>481</v>
      </c>
    </row>
    <row r="121" spans="1:8" ht="16.8">
      <c r="A121" s="474" t="s">
        <v>482</v>
      </c>
      <c r="B121" s="475">
        <v>4</v>
      </c>
      <c r="C121" s="482" t="s">
        <v>272</v>
      </c>
      <c r="D121" s="477" t="s">
        <v>284</v>
      </c>
      <c r="E121" s="478" t="s">
        <v>236</v>
      </c>
      <c r="F121" s="483" t="s">
        <v>242</v>
      </c>
      <c r="G121" s="483" t="s">
        <v>238</v>
      </c>
      <c r="H121" s="153" t="s">
        <v>483</v>
      </c>
    </row>
    <row r="122" spans="1:8" ht="16.8">
      <c r="A122" s="474" t="s">
        <v>484</v>
      </c>
      <c r="B122" s="475">
        <v>4</v>
      </c>
      <c r="C122" s="482" t="s">
        <v>268</v>
      </c>
      <c r="D122" s="484" t="s">
        <v>256</v>
      </c>
      <c r="E122" s="478" t="s">
        <v>236</v>
      </c>
      <c r="F122" s="479" t="s">
        <v>237</v>
      </c>
      <c r="G122" s="483" t="s">
        <v>311</v>
      </c>
      <c r="H122" s="153" t="s">
        <v>485</v>
      </c>
    </row>
    <row r="123" spans="1:8" ht="16.8">
      <c r="A123" s="474" t="s">
        <v>580</v>
      </c>
      <c r="B123" s="106">
        <v>4</v>
      </c>
      <c r="C123" s="421" t="s">
        <v>234</v>
      </c>
      <c r="D123" s="422" t="s">
        <v>284</v>
      </c>
      <c r="E123" s="437" t="s">
        <v>295</v>
      </c>
      <c r="F123" s="438" t="s">
        <v>237</v>
      </c>
      <c r="G123" s="424" t="s">
        <v>320</v>
      </c>
      <c r="H123" s="439" t="s">
        <v>579</v>
      </c>
    </row>
    <row r="124" spans="1:8" ht="16.8">
      <c r="A124" s="474" t="s">
        <v>486</v>
      </c>
      <c r="B124" s="475">
        <v>4</v>
      </c>
      <c r="C124" s="476" t="s">
        <v>268</v>
      </c>
      <c r="D124" s="477" t="s">
        <v>281</v>
      </c>
      <c r="E124" s="478" t="s">
        <v>236</v>
      </c>
      <c r="F124" s="479" t="s">
        <v>296</v>
      </c>
      <c r="G124" s="480" t="s">
        <v>266</v>
      </c>
      <c r="H124" s="481" t="s">
        <v>487</v>
      </c>
    </row>
    <row r="125" spans="1:8" ht="16.8">
      <c r="A125" s="474" t="s">
        <v>488</v>
      </c>
      <c r="B125" s="475">
        <v>4</v>
      </c>
      <c r="C125" s="476" t="s">
        <v>241</v>
      </c>
      <c r="D125" s="477" t="s">
        <v>235</v>
      </c>
      <c r="E125" s="478" t="s">
        <v>236</v>
      </c>
      <c r="F125" s="479" t="s">
        <v>242</v>
      </c>
      <c r="G125" s="480" t="s">
        <v>238</v>
      </c>
      <c r="H125" s="481" t="s">
        <v>489</v>
      </c>
    </row>
    <row r="126" spans="1:8" ht="16.8">
      <c r="A126" s="474" t="s">
        <v>490</v>
      </c>
      <c r="B126" s="475">
        <v>4</v>
      </c>
      <c r="C126" s="476" t="s">
        <v>280</v>
      </c>
      <c r="D126" s="477" t="s">
        <v>235</v>
      </c>
      <c r="E126" s="478" t="s">
        <v>236</v>
      </c>
      <c r="F126" s="479" t="s">
        <v>382</v>
      </c>
      <c r="G126" s="480" t="s">
        <v>238</v>
      </c>
      <c r="H126" s="481" t="s">
        <v>491</v>
      </c>
    </row>
    <row r="127" spans="1:8" ht="16.8">
      <c r="A127" s="474" t="s">
        <v>492</v>
      </c>
      <c r="B127" s="475">
        <v>4</v>
      </c>
      <c r="C127" s="476" t="s">
        <v>268</v>
      </c>
      <c r="D127" s="477" t="s">
        <v>235</v>
      </c>
      <c r="E127" s="478" t="s">
        <v>259</v>
      </c>
      <c r="F127" s="479" t="s">
        <v>262</v>
      </c>
      <c r="G127" s="480" t="s">
        <v>292</v>
      </c>
      <c r="H127" s="481" t="s">
        <v>493</v>
      </c>
    </row>
    <row r="128" spans="1:8" ht="16.8">
      <c r="A128" s="474" t="s">
        <v>494</v>
      </c>
      <c r="B128" s="475">
        <v>4</v>
      </c>
      <c r="C128" s="482" t="s">
        <v>255</v>
      </c>
      <c r="D128" s="477" t="s">
        <v>284</v>
      </c>
      <c r="E128" s="483" t="s">
        <v>236</v>
      </c>
      <c r="F128" s="479" t="s">
        <v>382</v>
      </c>
      <c r="G128" s="483" t="s">
        <v>238</v>
      </c>
      <c r="H128" s="153" t="s">
        <v>378</v>
      </c>
    </row>
    <row r="129" spans="1:8" ht="16.8">
      <c r="A129" s="474" t="s">
        <v>495</v>
      </c>
      <c r="B129" s="475">
        <v>4</v>
      </c>
      <c r="C129" s="482" t="s">
        <v>280</v>
      </c>
      <c r="D129" s="477" t="s">
        <v>281</v>
      </c>
      <c r="E129" s="478" t="s">
        <v>236</v>
      </c>
      <c r="F129" s="483" t="s">
        <v>242</v>
      </c>
      <c r="G129" s="483" t="s">
        <v>266</v>
      </c>
      <c r="H129" s="481" t="s">
        <v>496</v>
      </c>
    </row>
    <row r="130" spans="1:8" ht="16.8">
      <c r="A130" s="474" t="s">
        <v>497</v>
      </c>
      <c r="B130" s="475">
        <v>4</v>
      </c>
      <c r="C130" s="476" t="s">
        <v>268</v>
      </c>
      <c r="D130" s="477" t="s">
        <v>284</v>
      </c>
      <c r="E130" s="478" t="s">
        <v>236</v>
      </c>
      <c r="F130" s="479" t="s">
        <v>237</v>
      </c>
      <c r="G130" s="480" t="s">
        <v>250</v>
      </c>
      <c r="H130" s="481" t="s">
        <v>498</v>
      </c>
    </row>
    <row r="131" spans="1:8" ht="16.8">
      <c r="A131" s="474" t="s">
        <v>499</v>
      </c>
      <c r="B131" s="475">
        <v>4</v>
      </c>
      <c r="C131" s="482" t="s">
        <v>255</v>
      </c>
      <c r="D131" s="477" t="s">
        <v>281</v>
      </c>
      <c r="E131" s="483" t="s">
        <v>236</v>
      </c>
      <c r="F131" s="479" t="s">
        <v>296</v>
      </c>
      <c r="G131" s="483" t="s">
        <v>500</v>
      </c>
      <c r="H131" s="153" t="s">
        <v>501</v>
      </c>
    </row>
    <row r="132" spans="1:8" ht="16.8">
      <c r="A132" s="474" t="s">
        <v>502</v>
      </c>
      <c r="B132" s="475">
        <v>4</v>
      </c>
      <c r="C132" s="482" t="s">
        <v>268</v>
      </c>
      <c r="D132" s="477" t="s">
        <v>284</v>
      </c>
      <c r="E132" s="483" t="s">
        <v>503</v>
      </c>
      <c r="F132" s="483" t="s">
        <v>262</v>
      </c>
      <c r="G132" s="483" t="s">
        <v>246</v>
      </c>
      <c r="H132" s="481" t="s">
        <v>444</v>
      </c>
    </row>
    <row r="133" spans="1:8" ht="16.8">
      <c r="A133" s="474" t="s">
        <v>504</v>
      </c>
      <c r="B133" s="475">
        <v>4</v>
      </c>
      <c r="C133" s="482" t="s">
        <v>268</v>
      </c>
      <c r="D133" s="477" t="s">
        <v>284</v>
      </c>
      <c r="E133" s="478" t="s">
        <v>236</v>
      </c>
      <c r="F133" s="479" t="s">
        <v>296</v>
      </c>
      <c r="G133" s="480" t="s">
        <v>250</v>
      </c>
      <c r="H133" s="481" t="s">
        <v>505</v>
      </c>
    </row>
    <row r="134" spans="1:8" ht="16.8">
      <c r="A134" s="474" t="s">
        <v>506</v>
      </c>
      <c r="B134" s="475">
        <v>4</v>
      </c>
      <c r="C134" s="482" t="s">
        <v>268</v>
      </c>
      <c r="D134" s="477" t="s">
        <v>235</v>
      </c>
      <c r="E134" s="478" t="s">
        <v>236</v>
      </c>
      <c r="F134" s="479" t="s">
        <v>237</v>
      </c>
      <c r="G134" s="480" t="s">
        <v>238</v>
      </c>
      <c r="H134" s="481" t="s">
        <v>507</v>
      </c>
    </row>
    <row r="135" spans="1:8" ht="16.8">
      <c r="A135" s="474" t="s">
        <v>508</v>
      </c>
      <c r="B135" s="475">
        <v>4</v>
      </c>
      <c r="C135" s="482" t="s">
        <v>245</v>
      </c>
      <c r="D135" s="477" t="s">
        <v>277</v>
      </c>
      <c r="E135" s="483" t="s">
        <v>509</v>
      </c>
      <c r="F135" s="483" t="s">
        <v>262</v>
      </c>
      <c r="G135" s="483" t="s">
        <v>238</v>
      </c>
      <c r="H135" s="153" t="s">
        <v>324</v>
      </c>
    </row>
    <row r="136" spans="1:8" ht="16.8">
      <c r="A136" s="474" t="s">
        <v>510</v>
      </c>
      <c r="B136" s="475">
        <v>4</v>
      </c>
      <c r="C136" s="482" t="s">
        <v>268</v>
      </c>
      <c r="D136" s="477" t="s">
        <v>284</v>
      </c>
      <c r="E136" s="478" t="s">
        <v>236</v>
      </c>
      <c r="F136" s="479" t="s">
        <v>237</v>
      </c>
      <c r="G136" s="483" t="s">
        <v>320</v>
      </c>
      <c r="H136" s="153" t="s">
        <v>511</v>
      </c>
    </row>
    <row r="137" spans="1:8" ht="16.8">
      <c r="A137" s="474" t="s">
        <v>512</v>
      </c>
      <c r="B137" s="475">
        <v>4</v>
      </c>
      <c r="C137" s="482" t="s">
        <v>268</v>
      </c>
      <c r="D137" s="477" t="s">
        <v>513</v>
      </c>
      <c r="E137" s="483" t="s">
        <v>376</v>
      </c>
      <c r="F137" s="483" t="s">
        <v>242</v>
      </c>
      <c r="G137" s="483" t="s">
        <v>238</v>
      </c>
      <c r="H137" s="153" t="s">
        <v>514</v>
      </c>
    </row>
    <row r="138" spans="1:8" ht="16.8">
      <c r="A138" s="474" t="s">
        <v>515</v>
      </c>
      <c r="B138" s="475">
        <v>4</v>
      </c>
      <c r="C138" s="476" t="s">
        <v>280</v>
      </c>
      <c r="D138" s="477" t="s">
        <v>284</v>
      </c>
      <c r="E138" s="478" t="s">
        <v>236</v>
      </c>
      <c r="F138" s="479" t="s">
        <v>269</v>
      </c>
      <c r="G138" s="480" t="s">
        <v>266</v>
      </c>
      <c r="H138" s="481" t="s">
        <v>516</v>
      </c>
    </row>
    <row r="139" spans="1:8" ht="16.8">
      <c r="A139" s="474" t="s">
        <v>517</v>
      </c>
      <c r="B139" s="475">
        <v>4</v>
      </c>
      <c r="C139" s="482" t="s">
        <v>245</v>
      </c>
      <c r="D139" s="477" t="s">
        <v>518</v>
      </c>
      <c r="E139" s="483" t="s">
        <v>519</v>
      </c>
      <c r="F139" s="483" t="s">
        <v>246</v>
      </c>
      <c r="G139" s="483" t="s">
        <v>250</v>
      </c>
      <c r="H139" s="153" t="s">
        <v>520</v>
      </c>
    </row>
    <row r="140" spans="1:8" ht="16.8">
      <c r="A140" s="474" t="s">
        <v>521</v>
      </c>
      <c r="B140" s="475">
        <v>4</v>
      </c>
      <c r="C140" s="482" t="s">
        <v>268</v>
      </c>
      <c r="D140" s="477" t="s">
        <v>284</v>
      </c>
      <c r="E140" s="478" t="s">
        <v>236</v>
      </c>
      <c r="F140" s="479" t="s">
        <v>382</v>
      </c>
      <c r="G140" s="483" t="s">
        <v>292</v>
      </c>
      <c r="H140" s="481" t="s">
        <v>417</v>
      </c>
    </row>
    <row r="141" spans="1:8" ht="16.8">
      <c r="A141" s="474" t="s">
        <v>522</v>
      </c>
      <c r="B141" s="475">
        <v>4</v>
      </c>
      <c r="C141" s="482" t="s">
        <v>234</v>
      </c>
      <c r="D141" s="477" t="s">
        <v>235</v>
      </c>
      <c r="E141" s="483" t="s">
        <v>295</v>
      </c>
      <c r="F141" s="479" t="s">
        <v>237</v>
      </c>
      <c r="G141" s="483" t="s">
        <v>246</v>
      </c>
      <c r="H141" s="153" t="s">
        <v>523</v>
      </c>
    </row>
    <row r="142" spans="1:8" ht="16.8">
      <c r="A142" s="474" t="s">
        <v>607</v>
      </c>
      <c r="B142" s="475">
        <v>4</v>
      </c>
      <c r="C142" s="476" t="s">
        <v>234</v>
      </c>
      <c r="D142" s="477" t="s">
        <v>284</v>
      </c>
      <c r="E142" s="478" t="s">
        <v>236</v>
      </c>
      <c r="F142" s="479" t="s">
        <v>237</v>
      </c>
      <c r="G142" s="480" t="s">
        <v>320</v>
      </c>
      <c r="H142" s="481" t="s">
        <v>349</v>
      </c>
    </row>
    <row r="143" spans="1:8" ht="16.8">
      <c r="A143" s="474" t="s">
        <v>524</v>
      </c>
      <c r="B143" s="475">
        <v>4</v>
      </c>
      <c r="C143" s="482" t="s">
        <v>268</v>
      </c>
      <c r="D143" s="484" t="s">
        <v>235</v>
      </c>
      <c r="E143" s="483" t="s">
        <v>236</v>
      </c>
      <c r="F143" s="479" t="s">
        <v>382</v>
      </c>
      <c r="G143" s="483" t="s">
        <v>238</v>
      </c>
      <c r="H143" s="153" t="s">
        <v>525</v>
      </c>
    </row>
    <row r="144" spans="1:8" ht="16.8">
      <c r="A144" s="485" t="s">
        <v>526</v>
      </c>
      <c r="B144" s="486">
        <v>4</v>
      </c>
      <c r="C144" s="487" t="s">
        <v>255</v>
      </c>
      <c r="D144" s="488" t="s">
        <v>235</v>
      </c>
      <c r="E144" s="489" t="s">
        <v>236</v>
      </c>
      <c r="F144" s="490" t="s">
        <v>382</v>
      </c>
      <c r="G144" s="490" t="s">
        <v>527</v>
      </c>
      <c r="H144" s="491" t="s">
        <v>528</v>
      </c>
    </row>
    <row r="145" spans="1:8" ht="16.8">
      <c r="A145" s="474" t="s">
        <v>529</v>
      </c>
      <c r="B145" s="475">
        <v>5</v>
      </c>
      <c r="C145" s="482" t="s">
        <v>234</v>
      </c>
      <c r="D145" s="477" t="s">
        <v>322</v>
      </c>
      <c r="E145" s="483" t="s">
        <v>236</v>
      </c>
      <c r="F145" s="479" t="s">
        <v>237</v>
      </c>
      <c r="G145" s="483" t="s">
        <v>311</v>
      </c>
      <c r="H145" s="153" t="s">
        <v>530</v>
      </c>
    </row>
    <row r="146" spans="1:8" ht="16.8">
      <c r="A146" s="474" t="s">
        <v>531</v>
      </c>
      <c r="B146" s="475">
        <v>5</v>
      </c>
      <c r="C146" s="482" t="s">
        <v>268</v>
      </c>
      <c r="D146" s="477" t="s">
        <v>235</v>
      </c>
      <c r="E146" s="478" t="s">
        <v>236</v>
      </c>
      <c r="F146" s="479" t="s">
        <v>242</v>
      </c>
      <c r="G146" s="480" t="s">
        <v>250</v>
      </c>
      <c r="H146" s="153" t="s">
        <v>532</v>
      </c>
    </row>
    <row r="147" spans="1:8" ht="16.8">
      <c r="A147" s="474" t="s">
        <v>533</v>
      </c>
      <c r="B147" s="475">
        <v>5</v>
      </c>
      <c r="C147" s="482" t="s">
        <v>234</v>
      </c>
      <c r="D147" s="477" t="s">
        <v>235</v>
      </c>
      <c r="E147" s="478" t="s">
        <v>236</v>
      </c>
      <c r="F147" s="479" t="s">
        <v>242</v>
      </c>
      <c r="G147" s="480" t="s">
        <v>246</v>
      </c>
      <c r="H147" s="153" t="s">
        <v>274</v>
      </c>
    </row>
    <row r="148" spans="1:8" ht="16.8">
      <c r="A148" s="474" t="s">
        <v>534</v>
      </c>
      <c r="B148" s="475">
        <v>5</v>
      </c>
      <c r="C148" s="482" t="s">
        <v>268</v>
      </c>
      <c r="D148" s="477" t="s">
        <v>235</v>
      </c>
      <c r="E148" s="478" t="s">
        <v>236</v>
      </c>
      <c r="F148" s="479" t="s">
        <v>382</v>
      </c>
      <c r="G148" s="480" t="s">
        <v>250</v>
      </c>
      <c r="H148" s="153" t="s">
        <v>355</v>
      </c>
    </row>
    <row r="149" spans="1:8" ht="16.8">
      <c r="A149" s="474" t="s">
        <v>535</v>
      </c>
      <c r="B149" s="475">
        <v>5</v>
      </c>
      <c r="C149" s="482" t="s">
        <v>280</v>
      </c>
      <c r="D149" s="477" t="s">
        <v>536</v>
      </c>
      <c r="E149" s="478" t="s">
        <v>519</v>
      </c>
      <c r="F149" s="479" t="s">
        <v>242</v>
      </c>
      <c r="G149" s="480" t="s">
        <v>238</v>
      </c>
      <c r="H149" s="153" t="s">
        <v>537</v>
      </c>
    </row>
    <row r="150" spans="1:8" ht="16.8">
      <c r="A150" s="474" t="s">
        <v>538</v>
      </c>
      <c r="B150" s="475">
        <v>5</v>
      </c>
      <c r="C150" s="482" t="s">
        <v>268</v>
      </c>
      <c r="D150" s="477" t="s">
        <v>539</v>
      </c>
      <c r="E150" s="478" t="s">
        <v>305</v>
      </c>
      <c r="F150" s="479" t="s">
        <v>242</v>
      </c>
      <c r="G150" s="480" t="s">
        <v>238</v>
      </c>
      <c r="H150" s="481" t="s">
        <v>540</v>
      </c>
    </row>
    <row r="151" spans="1:8" ht="16.8">
      <c r="A151" s="474" t="s">
        <v>541</v>
      </c>
      <c r="B151" s="475">
        <v>5</v>
      </c>
      <c r="C151" s="482" t="s">
        <v>268</v>
      </c>
      <c r="D151" s="484" t="s">
        <v>235</v>
      </c>
      <c r="E151" s="483" t="s">
        <v>236</v>
      </c>
      <c r="F151" s="483" t="s">
        <v>237</v>
      </c>
      <c r="G151" s="483" t="s">
        <v>542</v>
      </c>
      <c r="H151" s="481" t="s">
        <v>540</v>
      </c>
    </row>
    <row r="152" spans="1:8" ht="16.8">
      <c r="A152" s="474" t="s">
        <v>543</v>
      </c>
      <c r="B152" s="475">
        <v>5</v>
      </c>
      <c r="C152" s="482" t="s">
        <v>255</v>
      </c>
      <c r="D152" s="484" t="s">
        <v>235</v>
      </c>
      <c r="E152" s="483" t="s">
        <v>295</v>
      </c>
      <c r="F152" s="479" t="s">
        <v>382</v>
      </c>
      <c r="G152" s="483" t="s">
        <v>238</v>
      </c>
      <c r="H152" s="481" t="s">
        <v>544</v>
      </c>
    </row>
    <row r="153" spans="1:8" ht="16.8">
      <c r="A153" s="474" t="s">
        <v>545</v>
      </c>
      <c r="B153" s="475">
        <v>5</v>
      </c>
      <c r="C153" s="482" t="s">
        <v>255</v>
      </c>
      <c r="D153" s="484" t="s">
        <v>235</v>
      </c>
      <c r="E153" s="483" t="s">
        <v>295</v>
      </c>
      <c r="F153" s="479" t="s">
        <v>296</v>
      </c>
      <c r="G153" s="480" t="s">
        <v>250</v>
      </c>
      <c r="H153" s="153" t="s">
        <v>290</v>
      </c>
    </row>
    <row r="154" spans="1:8" ht="16.8">
      <c r="A154" s="474" t="s">
        <v>546</v>
      </c>
      <c r="B154" s="475">
        <v>5</v>
      </c>
      <c r="C154" s="482" t="s">
        <v>245</v>
      </c>
      <c r="D154" s="484" t="s">
        <v>235</v>
      </c>
      <c r="E154" s="478" t="s">
        <v>376</v>
      </c>
      <c r="F154" s="479" t="s">
        <v>262</v>
      </c>
      <c r="G154" s="480" t="s">
        <v>238</v>
      </c>
      <c r="H154" s="153" t="s">
        <v>485</v>
      </c>
    </row>
    <row r="155" spans="1:8" ht="16.8">
      <c r="A155" s="474" t="s">
        <v>547</v>
      </c>
      <c r="B155" s="475">
        <v>5</v>
      </c>
      <c r="C155" s="482" t="s">
        <v>268</v>
      </c>
      <c r="D155" s="484" t="s">
        <v>235</v>
      </c>
      <c r="E155" s="483" t="s">
        <v>236</v>
      </c>
      <c r="F155" s="479" t="s">
        <v>548</v>
      </c>
      <c r="G155" s="480" t="s">
        <v>266</v>
      </c>
      <c r="H155" s="153" t="s">
        <v>549</v>
      </c>
    </row>
    <row r="156" spans="1:8" ht="16.8">
      <c r="A156" s="474" t="s">
        <v>550</v>
      </c>
      <c r="B156" s="475">
        <v>5</v>
      </c>
      <c r="C156" s="482" t="s">
        <v>234</v>
      </c>
      <c r="D156" s="484" t="s">
        <v>235</v>
      </c>
      <c r="E156" s="483" t="s">
        <v>236</v>
      </c>
      <c r="F156" s="479" t="s">
        <v>242</v>
      </c>
      <c r="G156" s="480" t="s">
        <v>238</v>
      </c>
      <c r="H156" s="153" t="s">
        <v>551</v>
      </c>
    </row>
    <row r="157" spans="1:8" ht="16.8">
      <c r="A157" s="474" t="s">
        <v>552</v>
      </c>
      <c r="B157" s="475">
        <v>5</v>
      </c>
      <c r="C157" s="482" t="s">
        <v>272</v>
      </c>
      <c r="D157" s="484" t="s">
        <v>284</v>
      </c>
      <c r="E157" s="483" t="s">
        <v>236</v>
      </c>
      <c r="F157" s="479" t="s">
        <v>242</v>
      </c>
      <c r="G157" s="480" t="s">
        <v>250</v>
      </c>
      <c r="H157" s="153" t="s">
        <v>553</v>
      </c>
    </row>
    <row r="158" spans="1:8" ht="16.8">
      <c r="A158" s="474" t="s">
        <v>554</v>
      </c>
      <c r="B158" s="475">
        <v>5</v>
      </c>
      <c r="C158" s="482" t="s">
        <v>268</v>
      </c>
      <c r="D158" s="477" t="s">
        <v>284</v>
      </c>
      <c r="E158" s="478" t="s">
        <v>236</v>
      </c>
      <c r="F158" s="479" t="s">
        <v>382</v>
      </c>
      <c r="G158" s="480" t="s">
        <v>292</v>
      </c>
      <c r="H158" s="481" t="s">
        <v>555</v>
      </c>
    </row>
    <row r="159" spans="1:8" ht="16.8">
      <c r="A159" s="474" t="s">
        <v>556</v>
      </c>
      <c r="B159" s="475">
        <v>5</v>
      </c>
      <c r="C159" s="482" t="s">
        <v>255</v>
      </c>
      <c r="D159" s="477" t="s">
        <v>513</v>
      </c>
      <c r="E159" s="478" t="s">
        <v>305</v>
      </c>
      <c r="F159" s="479" t="s">
        <v>242</v>
      </c>
      <c r="G159" s="480" t="s">
        <v>238</v>
      </c>
      <c r="H159" s="153" t="s">
        <v>387</v>
      </c>
    </row>
    <row r="160" spans="1:8" ht="16.8">
      <c r="A160" s="474" t="s">
        <v>557</v>
      </c>
      <c r="B160" s="475">
        <v>5</v>
      </c>
      <c r="C160" s="482" t="s">
        <v>234</v>
      </c>
      <c r="D160" s="484" t="s">
        <v>284</v>
      </c>
      <c r="E160" s="478" t="s">
        <v>295</v>
      </c>
      <c r="F160" s="479" t="s">
        <v>296</v>
      </c>
      <c r="G160" s="480" t="s">
        <v>250</v>
      </c>
      <c r="H160" s="153" t="s">
        <v>558</v>
      </c>
    </row>
    <row r="161" spans="1:8" ht="16.8">
      <c r="A161" s="474" t="s">
        <v>559</v>
      </c>
      <c r="B161" s="475">
        <v>5</v>
      </c>
      <c r="C161" s="482" t="s">
        <v>280</v>
      </c>
      <c r="D161" s="484" t="s">
        <v>322</v>
      </c>
      <c r="E161" s="492" t="s">
        <v>236</v>
      </c>
      <c r="F161" s="493" t="s">
        <v>242</v>
      </c>
      <c r="G161" s="483" t="s">
        <v>266</v>
      </c>
      <c r="H161" s="481" t="s">
        <v>471</v>
      </c>
    </row>
    <row r="162" spans="1:8" ht="16.8">
      <c r="A162" s="474" t="s">
        <v>560</v>
      </c>
      <c r="B162" s="475">
        <v>5</v>
      </c>
      <c r="C162" s="482" t="s">
        <v>234</v>
      </c>
      <c r="D162" s="477" t="s">
        <v>284</v>
      </c>
      <c r="E162" s="478" t="s">
        <v>236</v>
      </c>
      <c r="F162" s="479" t="s">
        <v>237</v>
      </c>
      <c r="G162" s="480" t="s">
        <v>320</v>
      </c>
      <c r="H162" s="153" t="s">
        <v>419</v>
      </c>
    </row>
    <row r="163" spans="1:8" ht="16.8">
      <c r="A163" s="474" t="s">
        <v>561</v>
      </c>
      <c r="B163" s="475">
        <v>5</v>
      </c>
      <c r="C163" s="482" t="s">
        <v>268</v>
      </c>
      <c r="D163" s="477" t="s">
        <v>281</v>
      </c>
      <c r="E163" s="478" t="s">
        <v>236</v>
      </c>
      <c r="F163" s="479" t="s">
        <v>382</v>
      </c>
      <c r="G163" s="480" t="s">
        <v>542</v>
      </c>
      <c r="H163" s="153" t="s">
        <v>562</v>
      </c>
    </row>
    <row r="164" spans="1:8" ht="16.8">
      <c r="A164" s="474" t="s">
        <v>563</v>
      </c>
      <c r="B164" s="475">
        <v>5</v>
      </c>
      <c r="C164" s="482" t="s">
        <v>268</v>
      </c>
      <c r="D164" s="477" t="s">
        <v>281</v>
      </c>
      <c r="E164" s="478" t="s">
        <v>236</v>
      </c>
      <c r="F164" s="479" t="s">
        <v>382</v>
      </c>
      <c r="G164" s="480" t="s">
        <v>246</v>
      </c>
      <c r="H164" s="153" t="s">
        <v>562</v>
      </c>
    </row>
    <row r="165" spans="1:8" ht="16.8">
      <c r="A165" s="474" t="s">
        <v>564</v>
      </c>
      <c r="B165" s="475">
        <v>5</v>
      </c>
      <c r="C165" s="482" t="s">
        <v>234</v>
      </c>
      <c r="D165" s="484" t="s">
        <v>284</v>
      </c>
      <c r="E165" s="478" t="s">
        <v>236</v>
      </c>
      <c r="F165" s="479" t="s">
        <v>242</v>
      </c>
      <c r="G165" s="480" t="s">
        <v>527</v>
      </c>
      <c r="H165" s="481" t="s">
        <v>565</v>
      </c>
    </row>
    <row r="166" spans="1:8" ht="16.8">
      <c r="A166" s="474" t="s">
        <v>566</v>
      </c>
      <c r="B166" s="475">
        <v>5</v>
      </c>
      <c r="C166" s="482" t="s">
        <v>234</v>
      </c>
      <c r="D166" s="484" t="s">
        <v>284</v>
      </c>
      <c r="E166" s="478" t="s">
        <v>236</v>
      </c>
      <c r="F166" s="479" t="s">
        <v>262</v>
      </c>
      <c r="G166" s="480" t="s">
        <v>292</v>
      </c>
      <c r="H166" s="153" t="s">
        <v>421</v>
      </c>
    </row>
    <row r="167" spans="1:8" ht="16.8">
      <c r="A167" s="474" t="s">
        <v>567</v>
      </c>
      <c r="B167" s="475">
        <v>5</v>
      </c>
      <c r="C167" s="482" t="s">
        <v>255</v>
      </c>
      <c r="D167" s="484" t="s">
        <v>322</v>
      </c>
      <c r="E167" s="478" t="s">
        <v>305</v>
      </c>
      <c r="F167" s="479" t="s">
        <v>242</v>
      </c>
      <c r="G167" s="480" t="s">
        <v>238</v>
      </c>
      <c r="H167" s="153" t="s">
        <v>568</v>
      </c>
    </row>
    <row r="168" spans="1:8" ht="16.8">
      <c r="A168" s="474" t="s">
        <v>569</v>
      </c>
      <c r="B168" s="475">
        <v>5</v>
      </c>
      <c r="C168" s="482" t="s">
        <v>255</v>
      </c>
      <c r="D168" s="477" t="s">
        <v>281</v>
      </c>
      <c r="E168" s="478" t="s">
        <v>236</v>
      </c>
      <c r="F168" s="479" t="s">
        <v>382</v>
      </c>
      <c r="G168" s="480" t="s">
        <v>247</v>
      </c>
      <c r="H168" s="153" t="s">
        <v>570</v>
      </c>
    </row>
    <row r="169" spans="1:8" ht="16.8">
      <c r="A169" s="485" t="s">
        <v>571</v>
      </c>
      <c r="B169" s="486">
        <v>5</v>
      </c>
      <c r="C169" s="494" t="s">
        <v>234</v>
      </c>
      <c r="D169" s="495" t="s">
        <v>235</v>
      </c>
      <c r="E169" s="496" t="s">
        <v>236</v>
      </c>
      <c r="F169" s="497" t="s">
        <v>382</v>
      </c>
      <c r="G169" s="490" t="s">
        <v>266</v>
      </c>
      <c r="H169" s="498" t="s">
        <v>423</v>
      </c>
    </row>
    <row r="170" spans="1:8" ht="16.8">
      <c r="A170" s="474" t="s">
        <v>572</v>
      </c>
      <c r="B170" s="475">
        <v>6</v>
      </c>
      <c r="C170" s="482" t="s">
        <v>272</v>
      </c>
      <c r="D170" s="477" t="s">
        <v>235</v>
      </c>
      <c r="E170" s="478" t="s">
        <v>236</v>
      </c>
      <c r="F170" s="480" t="s">
        <v>395</v>
      </c>
      <c r="G170" s="480" t="s">
        <v>238</v>
      </c>
      <c r="H170" s="153" t="s">
        <v>511</v>
      </c>
    </row>
    <row r="171" spans="1:8" ht="16.8">
      <c r="A171" s="474" t="s">
        <v>573</v>
      </c>
      <c r="B171" s="475">
        <v>6</v>
      </c>
      <c r="C171" s="482" t="s">
        <v>268</v>
      </c>
      <c r="D171" s="477" t="s">
        <v>284</v>
      </c>
      <c r="E171" s="478" t="s">
        <v>236</v>
      </c>
      <c r="F171" s="480" t="s">
        <v>242</v>
      </c>
      <c r="G171" s="480" t="s">
        <v>266</v>
      </c>
      <c r="H171" s="153" t="s">
        <v>574</v>
      </c>
    </row>
    <row r="172" spans="1:8" ht="16.8">
      <c r="A172" s="485" t="s">
        <v>575</v>
      </c>
      <c r="B172" s="486">
        <v>6</v>
      </c>
      <c r="C172" s="494" t="s">
        <v>234</v>
      </c>
      <c r="D172" s="488" t="s">
        <v>284</v>
      </c>
      <c r="E172" s="499" t="s">
        <v>295</v>
      </c>
      <c r="F172" s="497" t="s">
        <v>237</v>
      </c>
      <c r="G172" s="499" t="s">
        <v>246</v>
      </c>
      <c r="H172" s="498" t="s">
        <v>523</v>
      </c>
    </row>
    <row r="173" spans="1:8" ht="17.399999999999999" thickBot="1">
      <c r="A173" s="500" t="s">
        <v>576</v>
      </c>
      <c r="B173" s="341">
        <v>7</v>
      </c>
      <c r="C173" s="501" t="s">
        <v>268</v>
      </c>
      <c r="D173" s="502" t="s">
        <v>284</v>
      </c>
      <c r="E173" s="503" t="s">
        <v>236</v>
      </c>
      <c r="F173" s="503" t="s">
        <v>237</v>
      </c>
      <c r="G173" s="503" t="s">
        <v>320</v>
      </c>
      <c r="H173" s="504" t="s">
        <v>511</v>
      </c>
    </row>
    <row r="174"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heetViews>
  <sheetFormatPr defaultColWidth="10.59765625" defaultRowHeight="16.8"/>
  <cols>
    <col min="1" max="1" width="21.69921875" style="91" bestFit="1" customWidth="1"/>
    <col min="2" max="2" width="6.19921875" style="91" bestFit="1" customWidth="1"/>
    <col min="3" max="3" width="4.09765625" style="91" bestFit="1" customWidth="1"/>
    <col min="4" max="4" width="6.3984375" style="91" bestFit="1" customWidth="1"/>
    <col min="5" max="5" width="1.8984375" style="91" customWidth="1"/>
    <col min="6" max="6" width="16.5" style="91" bestFit="1" customWidth="1"/>
    <col min="7" max="7" width="3.5" style="91" bestFit="1" customWidth="1"/>
    <col min="8" max="8" width="3.3984375" style="91" bestFit="1" customWidth="1"/>
    <col min="9" max="9" width="3.8984375" style="91" bestFit="1" customWidth="1"/>
    <col min="10" max="10" width="3.59765625" style="91" bestFit="1" customWidth="1"/>
    <col min="11" max="14" width="3.5" style="91" bestFit="1" customWidth="1"/>
    <col min="15" max="15" width="2" style="91" customWidth="1"/>
    <col min="16" max="16" width="18.8984375" style="91" bestFit="1" customWidth="1"/>
    <col min="17" max="17" width="6.19921875" style="91" bestFit="1" customWidth="1"/>
    <col min="18" max="16384" width="10.59765625" style="91"/>
  </cols>
  <sheetData>
    <row r="1" spans="1:17" ht="24" thickTop="1" thickBot="1">
      <c r="A1" s="383" t="s">
        <v>184</v>
      </c>
      <c r="B1" s="256"/>
      <c r="C1" s="256"/>
      <c r="D1" s="257"/>
      <c r="F1" s="333"/>
      <c r="G1" s="384" t="s">
        <v>169</v>
      </c>
      <c r="H1" s="340"/>
      <c r="I1" s="339"/>
      <c r="J1" s="338"/>
      <c r="K1" s="339"/>
      <c r="L1" s="339"/>
      <c r="M1" s="339"/>
      <c r="N1" s="338"/>
      <c r="P1" s="383" t="s">
        <v>626</v>
      </c>
      <c r="Q1" s="257"/>
    </row>
    <row r="2" spans="1:17" ht="17.399999999999999" thickTop="1">
      <c r="A2" s="379" t="s">
        <v>131</v>
      </c>
      <c r="B2" s="380" t="s">
        <v>99</v>
      </c>
      <c r="C2" s="381" t="s">
        <v>132</v>
      </c>
      <c r="D2" s="382" t="s">
        <v>133</v>
      </c>
      <c r="F2" s="333"/>
      <c r="G2" s="337" t="s">
        <v>168</v>
      </c>
      <c r="H2" s="336"/>
      <c r="I2" s="335"/>
      <c r="J2" s="335"/>
      <c r="K2" s="335"/>
      <c r="L2" s="335"/>
      <c r="M2" s="335"/>
      <c r="N2" s="334"/>
      <c r="P2" s="379" t="s">
        <v>131</v>
      </c>
      <c r="Q2" s="582" t="s">
        <v>99</v>
      </c>
    </row>
    <row r="3" spans="1:17" ht="17.399999999999999" thickBot="1">
      <c r="A3" s="415" t="s">
        <v>240</v>
      </c>
      <c r="B3" s="98">
        <v>0</v>
      </c>
      <c r="C3" s="567">
        <f>10+B3+'Personal File'!$C$12</f>
        <v>14</v>
      </c>
      <c r="D3" s="265" t="s">
        <v>135</v>
      </c>
      <c r="F3" s="333"/>
      <c r="G3" s="332" t="s">
        <v>167</v>
      </c>
      <c r="H3" s="331" t="s">
        <v>166</v>
      </c>
      <c r="I3" s="331" t="s">
        <v>165</v>
      </c>
      <c r="J3" s="331" t="s">
        <v>164</v>
      </c>
      <c r="K3" s="331" t="s">
        <v>163</v>
      </c>
      <c r="L3" s="331" t="s">
        <v>162</v>
      </c>
      <c r="M3" s="331" t="s">
        <v>161</v>
      </c>
      <c r="N3" s="330" t="s">
        <v>160</v>
      </c>
      <c r="P3" s="415" t="s">
        <v>632</v>
      </c>
      <c r="Q3" s="583">
        <v>0</v>
      </c>
    </row>
    <row r="4" spans="1:17" ht="17.399999999999999" thickTop="1">
      <c r="A4" s="415" t="s">
        <v>224</v>
      </c>
      <c r="B4" s="98">
        <v>0</v>
      </c>
      <c r="C4" s="567">
        <f>10+B4+'Personal File'!$C$12</f>
        <v>14</v>
      </c>
      <c r="D4" s="265" t="s">
        <v>135</v>
      </c>
      <c r="F4" s="329" t="s">
        <v>186</v>
      </c>
      <c r="G4" s="328">
        <v>4</v>
      </c>
      <c r="H4" s="327">
        <v>2</v>
      </c>
      <c r="I4" s="327">
        <v>1</v>
      </c>
      <c r="J4" s="326">
        <v>0</v>
      </c>
      <c r="K4" s="326">
        <v>0</v>
      </c>
      <c r="L4" s="326">
        <v>0</v>
      </c>
      <c r="M4" s="326">
        <v>0</v>
      </c>
      <c r="N4" s="325">
        <v>0</v>
      </c>
      <c r="P4" s="415" t="s">
        <v>632</v>
      </c>
      <c r="Q4" s="583">
        <v>0</v>
      </c>
    </row>
    <row r="5" spans="1:17">
      <c r="A5" s="415" t="s">
        <v>225</v>
      </c>
      <c r="B5" s="98">
        <v>0</v>
      </c>
      <c r="C5" s="567">
        <f>10+B5+'Personal File'!$C$12</f>
        <v>14</v>
      </c>
      <c r="D5" s="265" t="s">
        <v>135</v>
      </c>
      <c r="F5" s="324" t="s">
        <v>187</v>
      </c>
      <c r="G5" s="323">
        <v>0</v>
      </c>
      <c r="H5" s="323">
        <v>1</v>
      </c>
      <c r="I5" s="323">
        <v>1</v>
      </c>
      <c r="J5" s="322">
        <v>0</v>
      </c>
      <c r="K5" s="322">
        <v>0</v>
      </c>
      <c r="L5" s="322">
        <v>0</v>
      </c>
      <c r="M5" s="322">
        <v>0</v>
      </c>
      <c r="N5" s="321">
        <v>0</v>
      </c>
      <c r="P5" s="415" t="s">
        <v>632</v>
      </c>
      <c r="Q5" s="583">
        <v>0</v>
      </c>
    </row>
    <row r="6" spans="1:17" ht="17.399999999999999" thickBot="1">
      <c r="A6" s="416" t="s">
        <v>279</v>
      </c>
      <c r="B6" s="115">
        <v>0</v>
      </c>
      <c r="C6" s="568">
        <f>10+B6+'Personal File'!$C$12</f>
        <v>14</v>
      </c>
      <c r="D6" s="317" t="s">
        <v>135</v>
      </c>
      <c r="F6" s="320" t="s">
        <v>159</v>
      </c>
      <c r="G6" s="385">
        <f>SUM(G4:G5)</f>
        <v>4</v>
      </c>
      <c r="H6" s="385">
        <f>SUM(H4:H5)</f>
        <v>3</v>
      </c>
      <c r="I6" s="385">
        <f>SUM(I4:I5)</f>
        <v>2</v>
      </c>
      <c r="J6" s="319">
        <v>0</v>
      </c>
      <c r="K6" s="319">
        <v>0</v>
      </c>
      <c r="L6" s="319">
        <v>0</v>
      </c>
      <c r="M6" s="319">
        <v>0</v>
      </c>
      <c r="N6" s="318">
        <v>0</v>
      </c>
      <c r="P6" s="416" t="s">
        <v>632</v>
      </c>
      <c r="Q6" s="584">
        <v>0</v>
      </c>
    </row>
    <row r="7" spans="1:17" ht="17.399999999999999" thickTop="1">
      <c r="A7" s="415" t="s">
        <v>298</v>
      </c>
      <c r="B7" s="98">
        <v>1</v>
      </c>
      <c r="C7" s="567">
        <f>10+B7+'Personal File'!$C$12</f>
        <v>15</v>
      </c>
      <c r="D7" s="265" t="s">
        <v>135</v>
      </c>
      <c r="P7" s="415" t="s">
        <v>632</v>
      </c>
      <c r="Q7" s="583">
        <v>1</v>
      </c>
    </row>
    <row r="8" spans="1:17">
      <c r="A8" s="415" t="s">
        <v>298</v>
      </c>
      <c r="B8" s="98">
        <v>1</v>
      </c>
      <c r="C8" s="567">
        <f>10+B8+'Personal File'!$C$12</f>
        <v>15</v>
      </c>
      <c r="D8" s="265" t="s">
        <v>135</v>
      </c>
      <c r="F8" s="578" t="s">
        <v>625</v>
      </c>
      <c r="P8" s="415" t="s">
        <v>632</v>
      </c>
      <c r="Q8" s="583">
        <v>1</v>
      </c>
    </row>
    <row r="9" spans="1:17">
      <c r="A9" s="416" t="s">
        <v>226</v>
      </c>
      <c r="B9" s="115">
        <v>1</v>
      </c>
      <c r="C9" s="568">
        <f>10+B9+'Personal File'!$C$12</f>
        <v>15</v>
      </c>
      <c r="D9" s="317" t="s">
        <v>608</v>
      </c>
      <c r="F9" s="579" t="s">
        <v>622</v>
      </c>
      <c r="P9" s="416" t="s">
        <v>632</v>
      </c>
      <c r="Q9" s="584">
        <v>1</v>
      </c>
    </row>
    <row r="10" spans="1:17">
      <c r="A10" s="415" t="s">
        <v>366</v>
      </c>
      <c r="B10" s="98">
        <v>2</v>
      </c>
      <c r="C10" s="567">
        <f>10+B10+'Personal File'!$C$12</f>
        <v>16</v>
      </c>
      <c r="D10" s="265" t="s">
        <v>135</v>
      </c>
      <c r="F10" s="579" t="s">
        <v>621</v>
      </c>
      <c r="P10" s="580" t="s">
        <v>632</v>
      </c>
      <c r="Q10" s="583">
        <v>2</v>
      </c>
    </row>
    <row r="11" spans="1:17" ht="17.399999999999999" thickBot="1">
      <c r="A11" s="572" t="s">
        <v>582</v>
      </c>
      <c r="B11" s="267">
        <v>2</v>
      </c>
      <c r="C11" s="569">
        <f>10+B11+'Personal File'!$C$12</f>
        <v>16</v>
      </c>
      <c r="D11" s="268" t="s">
        <v>135</v>
      </c>
      <c r="F11" s="578" t="s">
        <v>623</v>
      </c>
      <c r="P11" s="581" t="s">
        <v>632</v>
      </c>
      <c r="Q11" s="585">
        <v>2</v>
      </c>
    </row>
    <row r="12" spans="1:17" ht="18" thickTop="1" thickBot="1">
      <c r="F12" s="578" t="s">
        <v>624</v>
      </c>
    </row>
    <row r="13" spans="1:17" ht="24" thickTop="1" thickBot="1">
      <c r="A13" s="417" t="s">
        <v>130</v>
      </c>
      <c r="B13" s="418"/>
      <c r="C13" s="418"/>
      <c r="D13" s="257"/>
    </row>
    <row r="14" spans="1:17" ht="17.399999999999999" thickTop="1">
      <c r="A14" s="258" t="s">
        <v>131</v>
      </c>
      <c r="B14" s="259" t="s">
        <v>99</v>
      </c>
      <c r="C14" s="260" t="s">
        <v>132</v>
      </c>
      <c r="D14" s="261" t="s">
        <v>133</v>
      </c>
    </row>
    <row r="15" spans="1:17">
      <c r="A15" s="262" t="s">
        <v>134</v>
      </c>
      <c r="B15" s="263">
        <v>0</v>
      </c>
      <c r="C15" s="567">
        <f>10+B15+'Personal File'!$C$11</f>
        <v>10</v>
      </c>
      <c r="D15" s="264" t="s">
        <v>135</v>
      </c>
    </row>
    <row r="16" spans="1:17">
      <c r="A16" s="367" t="s">
        <v>136</v>
      </c>
      <c r="B16" s="98">
        <v>0</v>
      </c>
      <c r="C16" s="567">
        <f>10+B16+'Personal File'!$C$11</f>
        <v>10</v>
      </c>
      <c r="D16" s="265" t="s">
        <v>135</v>
      </c>
    </row>
    <row r="17" spans="1:4">
      <c r="A17" s="367" t="s">
        <v>137</v>
      </c>
      <c r="B17" s="98">
        <v>0</v>
      </c>
      <c r="C17" s="567">
        <f>10+B17+'Personal File'!$C$11</f>
        <v>10</v>
      </c>
      <c r="D17" s="265" t="s">
        <v>135</v>
      </c>
    </row>
    <row r="18" spans="1:4" ht="17.399999999999999" thickBot="1">
      <c r="A18" s="266" t="s">
        <v>138</v>
      </c>
      <c r="B18" s="267">
        <v>0</v>
      </c>
      <c r="C18" s="569">
        <f>10+B18+'Personal File'!$C$11</f>
        <v>10</v>
      </c>
      <c r="D18" s="268" t="s">
        <v>135</v>
      </c>
    </row>
    <row r="19" spans="1:4" ht="17.399999999999999" thickTop="1"/>
  </sheetData>
  <sortState ref="P3:Q11">
    <sortCondition ref="Q3:Q11"/>
    <sortCondition ref="P3:P11"/>
  </sortState>
  <conditionalFormatting sqref="B9:C14 B15:B16 D3:D16">
    <cfRule type="cellIs" dxfId="717" priority="926" stopIfTrue="1" operator="equal">
      <formula>"þ"</formula>
    </cfRule>
  </conditionalFormatting>
  <conditionalFormatting sqref="B9:D10">
    <cfRule type="cellIs" dxfId="716" priority="920" stopIfTrue="1" operator="equal">
      <formula>"þ"</formula>
    </cfRule>
  </conditionalFormatting>
  <conditionalFormatting sqref="B9:B10">
    <cfRule type="cellIs" dxfId="715" priority="915" stopIfTrue="1" operator="greaterThanOrEqual">
      <formula>#REF!</formula>
    </cfRule>
  </conditionalFormatting>
  <conditionalFormatting sqref="B9:B10">
    <cfRule type="cellIs" dxfId="714" priority="913" stopIfTrue="1" operator="equal">
      <formula>"þ"</formula>
    </cfRule>
  </conditionalFormatting>
  <conditionalFormatting sqref="C9:C10">
    <cfRule type="cellIs" dxfId="713" priority="912" stopIfTrue="1" operator="equal">
      <formula>"þ"</formula>
    </cfRule>
  </conditionalFormatting>
  <conditionalFormatting sqref="C9:C10">
    <cfRule type="cellIs" dxfId="712" priority="911" stopIfTrue="1" operator="equal">
      <formula>"þ"</formula>
    </cfRule>
  </conditionalFormatting>
  <conditionalFormatting sqref="D9:D10">
    <cfRule type="cellIs" dxfId="711" priority="910" stopIfTrue="1" operator="equal">
      <formula>"þ"</formula>
    </cfRule>
  </conditionalFormatting>
  <conditionalFormatting sqref="B9:B10">
    <cfRule type="cellIs" dxfId="710" priority="909" stopIfTrue="1" operator="greaterThanOrEqual">
      <formula>#REF!</formula>
    </cfRule>
  </conditionalFormatting>
  <conditionalFormatting sqref="B9:B10">
    <cfRule type="cellIs" dxfId="709" priority="907" stopIfTrue="1" operator="equal">
      <formula>"þ"</formula>
    </cfRule>
  </conditionalFormatting>
  <conditionalFormatting sqref="C9:C10">
    <cfRule type="cellIs" dxfId="708" priority="906" stopIfTrue="1" operator="equal">
      <formula>"þ"</formula>
    </cfRule>
  </conditionalFormatting>
  <conditionalFormatting sqref="C9:C10">
    <cfRule type="cellIs" dxfId="707" priority="905" stopIfTrue="1" operator="equal">
      <formula>"þ"</formula>
    </cfRule>
  </conditionalFormatting>
  <conditionalFormatting sqref="D9:D10">
    <cfRule type="cellIs" dxfId="706" priority="904" stopIfTrue="1" operator="equal">
      <formula>"þ"</formula>
    </cfRule>
  </conditionalFormatting>
  <conditionalFormatting sqref="B11:D11">
    <cfRule type="cellIs" dxfId="705" priority="902" stopIfTrue="1" operator="equal">
      <formula>"þ"</formula>
    </cfRule>
  </conditionalFormatting>
  <conditionalFormatting sqref="B9:B10">
    <cfRule type="cellIs" dxfId="704" priority="897" stopIfTrue="1" operator="greaterThanOrEqual">
      <formula>#REF!</formula>
    </cfRule>
  </conditionalFormatting>
  <conditionalFormatting sqref="B9:B10">
    <cfRule type="cellIs" dxfId="703" priority="895" stopIfTrue="1" operator="equal">
      <formula>"þ"</formula>
    </cfRule>
  </conditionalFormatting>
  <conditionalFormatting sqref="C9:C10">
    <cfRule type="cellIs" dxfId="702" priority="894" stopIfTrue="1" operator="equal">
      <formula>"þ"</formula>
    </cfRule>
  </conditionalFormatting>
  <conditionalFormatting sqref="C9:C10">
    <cfRule type="cellIs" dxfId="701" priority="893" stopIfTrue="1" operator="equal">
      <formula>"þ"</formula>
    </cfRule>
  </conditionalFormatting>
  <conditionalFormatting sqref="D9:D10">
    <cfRule type="cellIs" dxfId="700" priority="892" stopIfTrue="1" operator="equal">
      <formula>"þ"</formula>
    </cfRule>
  </conditionalFormatting>
  <conditionalFormatting sqref="B11:D11">
    <cfRule type="cellIs" dxfId="699" priority="890" stopIfTrue="1" operator="equal">
      <formula>"þ"</formula>
    </cfRule>
  </conditionalFormatting>
  <conditionalFormatting sqref="B11:D11">
    <cfRule type="cellIs" dxfId="698" priority="884" stopIfTrue="1" operator="equal">
      <formula>"þ"</formula>
    </cfRule>
  </conditionalFormatting>
  <conditionalFormatting sqref="B11">
    <cfRule type="cellIs" dxfId="697" priority="879" stopIfTrue="1" operator="greaterThanOrEqual">
      <formula>#REF!</formula>
    </cfRule>
  </conditionalFormatting>
  <conditionalFormatting sqref="B12:D12">
    <cfRule type="cellIs" dxfId="696" priority="878" stopIfTrue="1" operator="equal">
      <formula>"þ"</formula>
    </cfRule>
  </conditionalFormatting>
  <conditionalFormatting sqref="B11">
    <cfRule type="cellIs" dxfId="695" priority="877" stopIfTrue="1" operator="equal">
      <formula>"þ"</formula>
    </cfRule>
  </conditionalFormatting>
  <conditionalFormatting sqref="C11">
    <cfRule type="cellIs" dxfId="694" priority="876" stopIfTrue="1" operator="equal">
      <formula>"þ"</formula>
    </cfRule>
  </conditionalFormatting>
  <conditionalFormatting sqref="C11">
    <cfRule type="cellIs" dxfId="693" priority="875" stopIfTrue="1" operator="equal">
      <formula>"þ"</formula>
    </cfRule>
  </conditionalFormatting>
  <conditionalFormatting sqref="D11">
    <cfRule type="cellIs" dxfId="692" priority="874" stopIfTrue="1" operator="equal">
      <formula>"þ"</formula>
    </cfRule>
  </conditionalFormatting>
  <conditionalFormatting sqref="B9:B10">
    <cfRule type="cellIs" dxfId="691" priority="873" stopIfTrue="1" operator="greaterThanOrEqual">
      <formula>#REF!</formula>
    </cfRule>
  </conditionalFormatting>
  <conditionalFormatting sqref="B9:B10">
    <cfRule type="cellIs" dxfId="690" priority="871" stopIfTrue="1" operator="equal">
      <formula>"þ"</formula>
    </cfRule>
  </conditionalFormatting>
  <conditionalFormatting sqref="C9:C10">
    <cfRule type="cellIs" dxfId="689" priority="870" stopIfTrue="1" operator="equal">
      <formula>"þ"</formula>
    </cfRule>
  </conditionalFormatting>
  <conditionalFormatting sqref="C9:C10">
    <cfRule type="cellIs" dxfId="688" priority="869" stopIfTrue="1" operator="equal">
      <formula>"þ"</formula>
    </cfRule>
  </conditionalFormatting>
  <conditionalFormatting sqref="D9:D10">
    <cfRule type="cellIs" dxfId="687" priority="868" stopIfTrue="1" operator="equal">
      <formula>"þ"</formula>
    </cfRule>
  </conditionalFormatting>
  <conditionalFormatting sqref="B11:D11">
    <cfRule type="cellIs" dxfId="686" priority="866" stopIfTrue="1" operator="equal">
      <formula>"þ"</formula>
    </cfRule>
  </conditionalFormatting>
  <conditionalFormatting sqref="B11:D11">
    <cfRule type="cellIs" dxfId="685" priority="860" stopIfTrue="1" operator="equal">
      <formula>"þ"</formula>
    </cfRule>
  </conditionalFormatting>
  <conditionalFormatting sqref="B11">
    <cfRule type="cellIs" dxfId="684" priority="855" stopIfTrue="1" operator="greaterThanOrEqual">
      <formula>#REF!</formula>
    </cfRule>
  </conditionalFormatting>
  <conditionalFormatting sqref="B12:D12">
    <cfRule type="cellIs" dxfId="683" priority="854" stopIfTrue="1" operator="equal">
      <formula>"þ"</formula>
    </cfRule>
  </conditionalFormatting>
  <conditionalFormatting sqref="B11">
    <cfRule type="cellIs" dxfId="682" priority="853" stopIfTrue="1" operator="equal">
      <formula>"þ"</formula>
    </cfRule>
  </conditionalFormatting>
  <conditionalFormatting sqref="C11">
    <cfRule type="cellIs" dxfId="681" priority="852" stopIfTrue="1" operator="equal">
      <formula>"þ"</formula>
    </cfRule>
  </conditionalFormatting>
  <conditionalFormatting sqref="C11">
    <cfRule type="cellIs" dxfId="680" priority="851" stopIfTrue="1" operator="equal">
      <formula>"þ"</formula>
    </cfRule>
  </conditionalFormatting>
  <conditionalFormatting sqref="D11">
    <cfRule type="cellIs" dxfId="679" priority="850" stopIfTrue="1" operator="equal">
      <formula>"þ"</formula>
    </cfRule>
  </conditionalFormatting>
  <conditionalFormatting sqref="B11:D11">
    <cfRule type="cellIs" dxfId="678" priority="848" stopIfTrue="1" operator="equal">
      <formula>"þ"</formula>
    </cfRule>
  </conditionalFormatting>
  <conditionalFormatting sqref="B11">
    <cfRule type="cellIs" dxfId="677" priority="843" stopIfTrue="1" operator="greaterThanOrEqual">
      <formula>#REF!</formula>
    </cfRule>
  </conditionalFormatting>
  <conditionalFormatting sqref="B12:D12">
    <cfRule type="cellIs" dxfId="676" priority="842" stopIfTrue="1" operator="equal">
      <formula>"þ"</formula>
    </cfRule>
  </conditionalFormatting>
  <conditionalFormatting sqref="B11">
    <cfRule type="cellIs" dxfId="675" priority="841" stopIfTrue="1" operator="equal">
      <formula>"þ"</formula>
    </cfRule>
  </conditionalFormatting>
  <conditionalFormatting sqref="C11">
    <cfRule type="cellIs" dxfId="674" priority="840" stopIfTrue="1" operator="equal">
      <formula>"þ"</formula>
    </cfRule>
  </conditionalFormatting>
  <conditionalFormatting sqref="C11">
    <cfRule type="cellIs" dxfId="673" priority="839" stopIfTrue="1" operator="equal">
      <formula>"þ"</formula>
    </cfRule>
  </conditionalFormatting>
  <conditionalFormatting sqref="D11">
    <cfRule type="cellIs" dxfId="672" priority="838" stopIfTrue="1" operator="equal">
      <formula>"þ"</formula>
    </cfRule>
  </conditionalFormatting>
  <conditionalFormatting sqref="B11">
    <cfRule type="cellIs" dxfId="671" priority="837" stopIfTrue="1" operator="greaterThanOrEqual">
      <formula>#REF!</formula>
    </cfRule>
  </conditionalFormatting>
  <conditionalFormatting sqref="B12:D12">
    <cfRule type="cellIs" dxfId="670" priority="836" stopIfTrue="1" operator="equal">
      <formula>"þ"</formula>
    </cfRule>
  </conditionalFormatting>
  <conditionalFormatting sqref="B11">
    <cfRule type="cellIs" dxfId="669" priority="835" stopIfTrue="1" operator="equal">
      <formula>"þ"</formula>
    </cfRule>
  </conditionalFormatting>
  <conditionalFormatting sqref="C11">
    <cfRule type="cellIs" dxfId="668" priority="834" stopIfTrue="1" operator="equal">
      <formula>"þ"</formula>
    </cfRule>
  </conditionalFormatting>
  <conditionalFormatting sqref="C11">
    <cfRule type="cellIs" dxfId="667" priority="833" stopIfTrue="1" operator="equal">
      <formula>"þ"</formula>
    </cfRule>
  </conditionalFormatting>
  <conditionalFormatting sqref="D11">
    <cfRule type="cellIs" dxfId="666" priority="832" stopIfTrue="1" operator="equal">
      <formula>"þ"</formula>
    </cfRule>
  </conditionalFormatting>
  <conditionalFormatting sqref="B12">
    <cfRule type="cellIs" dxfId="665" priority="831" stopIfTrue="1" operator="greaterThanOrEqual">
      <formula>#REF!</formula>
    </cfRule>
  </conditionalFormatting>
  <conditionalFormatting sqref="B13:D13">
    <cfRule type="cellIs" dxfId="664" priority="830" stopIfTrue="1" operator="equal">
      <formula>"þ"</formula>
    </cfRule>
  </conditionalFormatting>
  <conditionalFormatting sqref="B12">
    <cfRule type="cellIs" dxfId="663" priority="829" stopIfTrue="1" operator="equal">
      <formula>"þ"</formula>
    </cfRule>
  </conditionalFormatting>
  <conditionalFormatting sqref="C12">
    <cfRule type="cellIs" dxfId="662" priority="828" stopIfTrue="1" operator="equal">
      <formula>"þ"</formula>
    </cfRule>
  </conditionalFormatting>
  <conditionalFormatting sqref="C12">
    <cfRule type="cellIs" dxfId="661" priority="827" stopIfTrue="1" operator="equal">
      <formula>"þ"</formula>
    </cfRule>
  </conditionalFormatting>
  <conditionalFormatting sqref="D12">
    <cfRule type="cellIs" dxfId="660" priority="826" stopIfTrue="1" operator="equal">
      <formula>"þ"</formula>
    </cfRule>
  </conditionalFormatting>
  <conditionalFormatting sqref="B9:B10">
    <cfRule type="cellIs" dxfId="659" priority="825" stopIfTrue="1" operator="greaterThanOrEqual">
      <formula>#REF!</formula>
    </cfRule>
  </conditionalFormatting>
  <conditionalFormatting sqref="B9:B10">
    <cfRule type="cellIs" dxfId="658" priority="823" stopIfTrue="1" operator="equal">
      <formula>"þ"</formula>
    </cfRule>
  </conditionalFormatting>
  <conditionalFormatting sqref="C9:C10">
    <cfRule type="cellIs" dxfId="657" priority="822" stopIfTrue="1" operator="equal">
      <formula>"þ"</formula>
    </cfRule>
  </conditionalFormatting>
  <conditionalFormatting sqref="C9:C10">
    <cfRule type="cellIs" dxfId="656" priority="821" stopIfTrue="1" operator="equal">
      <formula>"þ"</formula>
    </cfRule>
  </conditionalFormatting>
  <conditionalFormatting sqref="D9:D10">
    <cfRule type="cellIs" dxfId="655" priority="820" stopIfTrue="1" operator="equal">
      <formula>"þ"</formula>
    </cfRule>
  </conditionalFormatting>
  <conditionalFormatting sqref="B11:D11">
    <cfRule type="cellIs" dxfId="654" priority="818" stopIfTrue="1" operator="equal">
      <formula>"þ"</formula>
    </cfRule>
  </conditionalFormatting>
  <conditionalFormatting sqref="B11:D11">
    <cfRule type="cellIs" dxfId="653" priority="812" stopIfTrue="1" operator="equal">
      <formula>"þ"</formula>
    </cfRule>
  </conditionalFormatting>
  <conditionalFormatting sqref="B11">
    <cfRule type="cellIs" dxfId="652" priority="807" stopIfTrue="1" operator="greaterThanOrEqual">
      <formula>#REF!</formula>
    </cfRule>
  </conditionalFormatting>
  <conditionalFormatting sqref="B12:D12">
    <cfRule type="cellIs" dxfId="651" priority="806" stopIfTrue="1" operator="equal">
      <formula>"þ"</formula>
    </cfRule>
  </conditionalFormatting>
  <conditionalFormatting sqref="B11">
    <cfRule type="cellIs" dxfId="650" priority="805" stopIfTrue="1" operator="equal">
      <formula>"þ"</formula>
    </cfRule>
  </conditionalFormatting>
  <conditionalFormatting sqref="C11">
    <cfRule type="cellIs" dxfId="649" priority="804" stopIfTrue="1" operator="equal">
      <formula>"þ"</formula>
    </cfRule>
  </conditionalFormatting>
  <conditionalFormatting sqref="C11">
    <cfRule type="cellIs" dxfId="648" priority="803" stopIfTrue="1" operator="equal">
      <formula>"þ"</formula>
    </cfRule>
  </conditionalFormatting>
  <conditionalFormatting sqref="D11">
    <cfRule type="cellIs" dxfId="647" priority="802" stopIfTrue="1" operator="equal">
      <formula>"þ"</formula>
    </cfRule>
  </conditionalFormatting>
  <conditionalFormatting sqref="B11:D11">
    <cfRule type="cellIs" dxfId="646" priority="800" stopIfTrue="1" operator="equal">
      <formula>"þ"</formula>
    </cfRule>
  </conditionalFormatting>
  <conditionalFormatting sqref="B11">
    <cfRule type="cellIs" dxfId="645" priority="795" stopIfTrue="1" operator="greaterThanOrEqual">
      <formula>#REF!</formula>
    </cfRule>
  </conditionalFormatting>
  <conditionalFormatting sqref="B12:D12">
    <cfRule type="cellIs" dxfId="644" priority="794" stopIfTrue="1" operator="equal">
      <formula>"þ"</formula>
    </cfRule>
  </conditionalFormatting>
  <conditionalFormatting sqref="B11">
    <cfRule type="cellIs" dxfId="643" priority="793" stopIfTrue="1" operator="equal">
      <formula>"þ"</formula>
    </cfRule>
  </conditionalFormatting>
  <conditionalFormatting sqref="C11">
    <cfRule type="cellIs" dxfId="642" priority="792" stopIfTrue="1" operator="equal">
      <formula>"þ"</formula>
    </cfRule>
  </conditionalFormatting>
  <conditionalFormatting sqref="C11">
    <cfRule type="cellIs" dxfId="641" priority="791" stopIfTrue="1" operator="equal">
      <formula>"þ"</formula>
    </cfRule>
  </conditionalFormatting>
  <conditionalFormatting sqref="D11">
    <cfRule type="cellIs" dxfId="640" priority="790" stopIfTrue="1" operator="equal">
      <formula>"þ"</formula>
    </cfRule>
  </conditionalFormatting>
  <conditionalFormatting sqref="B11">
    <cfRule type="cellIs" dxfId="639" priority="789" stopIfTrue="1" operator="greaterThanOrEqual">
      <formula>#REF!</formula>
    </cfRule>
  </conditionalFormatting>
  <conditionalFormatting sqref="B12:D12">
    <cfRule type="cellIs" dxfId="638" priority="788" stopIfTrue="1" operator="equal">
      <formula>"þ"</formula>
    </cfRule>
  </conditionalFormatting>
  <conditionalFormatting sqref="B11">
    <cfRule type="cellIs" dxfId="637" priority="787" stopIfTrue="1" operator="equal">
      <formula>"þ"</formula>
    </cfRule>
  </conditionalFormatting>
  <conditionalFormatting sqref="C11">
    <cfRule type="cellIs" dxfId="636" priority="786" stopIfTrue="1" operator="equal">
      <formula>"þ"</formula>
    </cfRule>
  </conditionalFormatting>
  <conditionalFormatting sqref="C11">
    <cfRule type="cellIs" dxfId="635" priority="785" stopIfTrue="1" operator="equal">
      <formula>"þ"</formula>
    </cfRule>
  </conditionalFormatting>
  <conditionalFormatting sqref="D11">
    <cfRule type="cellIs" dxfId="634" priority="784" stopIfTrue="1" operator="equal">
      <formula>"þ"</formula>
    </cfRule>
  </conditionalFormatting>
  <conditionalFormatting sqref="B12">
    <cfRule type="cellIs" dxfId="633" priority="783" stopIfTrue="1" operator="greaterThanOrEqual">
      <formula>#REF!</formula>
    </cfRule>
  </conditionalFormatting>
  <conditionalFormatting sqref="B13:D13">
    <cfRule type="cellIs" dxfId="632" priority="782" stopIfTrue="1" operator="equal">
      <formula>"þ"</formula>
    </cfRule>
  </conditionalFormatting>
  <conditionalFormatting sqref="B12">
    <cfRule type="cellIs" dxfId="631" priority="781" stopIfTrue="1" operator="equal">
      <formula>"þ"</formula>
    </cfRule>
  </conditionalFormatting>
  <conditionalFormatting sqref="C12">
    <cfRule type="cellIs" dxfId="630" priority="780" stopIfTrue="1" operator="equal">
      <formula>"þ"</formula>
    </cfRule>
  </conditionalFormatting>
  <conditionalFormatting sqref="C12">
    <cfRule type="cellIs" dxfId="629" priority="779" stopIfTrue="1" operator="equal">
      <formula>"þ"</formula>
    </cfRule>
  </conditionalFormatting>
  <conditionalFormatting sqref="D12">
    <cfRule type="cellIs" dxfId="628" priority="778" stopIfTrue="1" operator="equal">
      <formula>"þ"</formula>
    </cfRule>
  </conditionalFormatting>
  <conditionalFormatting sqref="B11:D11">
    <cfRule type="cellIs" dxfId="627" priority="776" stopIfTrue="1" operator="equal">
      <formula>"þ"</formula>
    </cfRule>
  </conditionalFormatting>
  <conditionalFormatting sqref="B11">
    <cfRule type="cellIs" dxfId="626" priority="771" stopIfTrue="1" operator="greaterThanOrEqual">
      <formula>#REF!</formula>
    </cfRule>
  </conditionalFormatting>
  <conditionalFormatting sqref="B12:D12">
    <cfRule type="cellIs" dxfId="625" priority="770" stopIfTrue="1" operator="equal">
      <formula>"þ"</formula>
    </cfRule>
  </conditionalFormatting>
  <conditionalFormatting sqref="B11">
    <cfRule type="cellIs" dxfId="624" priority="769" stopIfTrue="1" operator="equal">
      <formula>"þ"</formula>
    </cfRule>
  </conditionalFormatting>
  <conditionalFormatting sqref="C11">
    <cfRule type="cellIs" dxfId="623" priority="768" stopIfTrue="1" operator="equal">
      <formula>"þ"</formula>
    </cfRule>
  </conditionalFormatting>
  <conditionalFormatting sqref="C11">
    <cfRule type="cellIs" dxfId="622" priority="767" stopIfTrue="1" operator="equal">
      <formula>"þ"</formula>
    </cfRule>
  </conditionalFormatting>
  <conditionalFormatting sqref="D11">
    <cfRule type="cellIs" dxfId="621" priority="766" stopIfTrue="1" operator="equal">
      <formula>"þ"</formula>
    </cfRule>
  </conditionalFormatting>
  <conditionalFormatting sqref="B11">
    <cfRule type="cellIs" dxfId="620" priority="765" stopIfTrue="1" operator="greaterThanOrEqual">
      <formula>#REF!</formula>
    </cfRule>
  </conditionalFormatting>
  <conditionalFormatting sqref="B12:D12">
    <cfRule type="cellIs" dxfId="619" priority="764" stopIfTrue="1" operator="equal">
      <formula>"þ"</formula>
    </cfRule>
  </conditionalFormatting>
  <conditionalFormatting sqref="B11">
    <cfRule type="cellIs" dxfId="618" priority="763" stopIfTrue="1" operator="equal">
      <formula>"þ"</formula>
    </cfRule>
  </conditionalFormatting>
  <conditionalFormatting sqref="C11">
    <cfRule type="cellIs" dxfId="617" priority="762" stopIfTrue="1" operator="equal">
      <formula>"þ"</formula>
    </cfRule>
  </conditionalFormatting>
  <conditionalFormatting sqref="C11">
    <cfRule type="cellIs" dxfId="616" priority="761" stopIfTrue="1" operator="equal">
      <formula>"þ"</formula>
    </cfRule>
  </conditionalFormatting>
  <conditionalFormatting sqref="D11">
    <cfRule type="cellIs" dxfId="615" priority="760" stopIfTrue="1" operator="equal">
      <formula>"þ"</formula>
    </cfRule>
  </conditionalFormatting>
  <conditionalFormatting sqref="B12">
    <cfRule type="cellIs" dxfId="614" priority="759" stopIfTrue="1" operator="greaterThanOrEqual">
      <formula>#REF!</formula>
    </cfRule>
  </conditionalFormatting>
  <conditionalFormatting sqref="B13:D13">
    <cfRule type="cellIs" dxfId="613" priority="758" stopIfTrue="1" operator="equal">
      <formula>"þ"</formula>
    </cfRule>
  </conditionalFormatting>
  <conditionalFormatting sqref="B12">
    <cfRule type="cellIs" dxfId="612" priority="757" stopIfTrue="1" operator="equal">
      <formula>"þ"</formula>
    </cfRule>
  </conditionalFormatting>
  <conditionalFormatting sqref="C12">
    <cfRule type="cellIs" dxfId="611" priority="756" stopIfTrue="1" operator="equal">
      <formula>"þ"</formula>
    </cfRule>
  </conditionalFormatting>
  <conditionalFormatting sqref="C12">
    <cfRule type="cellIs" dxfId="610" priority="755" stopIfTrue="1" operator="equal">
      <formula>"þ"</formula>
    </cfRule>
  </conditionalFormatting>
  <conditionalFormatting sqref="D12">
    <cfRule type="cellIs" dxfId="609" priority="754" stopIfTrue="1" operator="equal">
      <formula>"þ"</formula>
    </cfRule>
  </conditionalFormatting>
  <conditionalFormatting sqref="B11">
    <cfRule type="cellIs" dxfId="608" priority="753" stopIfTrue="1" operator="greaterThanOrEqual">
      <formula>#REF!</formula>
    </cfRule>
  </conditionalFormatting>
  <conditionalFormatting sqref="B12:D12">
    <cfRule type="cellIs" dxfId="607" priority="752" stopIfTrue="1" operator="equal">
      <formula>"þ"</formula>
    </cfRule>
  </conditionalFormatting>
  <conditionalFormatting sqref="B11">
    <cfRule type="cellIs" dxfId="606" priority="751" stopIfTrue="1" operator="equal">
      <formula>"þ"</formula>
    </cfRule>
  </conditionalFormatting>
  <conditionalFormatting sqref="C11">
    <cfRule type="cellIs" dxfId="605" priority="750" stopIfTrue="1" operator="equal">
      <formula>"þ"</formula>
    </cfRule>
  </conditionalFormatting>
  <conditionalFormatting sqref="C11">
    <cfRule type="cellIs" dxfId="604" priority="749" stopIfTrue="1" operator="equal">
      <formula>"þ"</formula>
    </cfRule>
  </conditionalFormatting>
  <conditionalFormatting sqref="D11">
    <cfRule type="cellIs" dxfId="603" priority="748" stopIfTrue="1" operator="equal">
      <formula>"þ"</formula>
    </cfRule>
  </conditionalFormatting>
  <conditionalFormatting sqref="B12">
    <cfRule type="cellIs" dxfId="602" priority="747" stopIfTrue="1" operator="greaterThanOrEqual">
      <formula>#REF!</formula>
    </cfRule>
  </conditionalFormatting>
  <conditionalFormatting sqref="B13:D13">
    <cfRule type="cellIs" dxfId="601" priority="746" stopIfTrue="1" operator="equal">
      <formula>"þ"</formula>
    </cfRule>
  </conditionalFormatting>
  <conditionalFormatting sqref="B12">
    <cfRule type="cellIs" dxfId="600" priority="745" stopIfTrue="1" operator="equal">
      <formula>"þ"</formula>
    </cfRule>
  </conditionalFormatting>
  <conditionalFormatting sqref="C12">
    <cfRule type="cellIs" dxfId="599" priority="744" stopIfTrue="1" operator="equal">
      <formula>"þ"</formula>
    </cfRule>
  </conditionalFormatting>
  <conditionalFormatting sqref="C12">
    <cfRule type="cellIs" dxfId="598" priority="743" stopIfTrue="1" operator="equal">
      <formula>"þ"</formula>
    </cfRule>
  </conditionalFormatting>
  <conditionalFormatting sqref="D12">
    <cfRule type="cellIs" dxfId="597" priority="742" stopIfTrue="1" operator="equal">
      <formula>"þ"</formula>
    </cfRule>
  </conditionalFormatting>
  <conditionalFormatting sqref="B12">
    <cfRule type="cellIs" dxfId="596" priority="741" stopIfTrue="1" operator="greaterThanOrEqual">
      <formula>#REF!</formula>
    </cfRule>
  </conditionalFormatting>
  <conditionalFormatting sqref="B13:D13">
    <cfRule type="cellIs" dxfId="595" priority="740" stopIfTrue="1" operator="equal">
      <formula>"þ"</formula>
    </cfRule>
  </conditionalFormatting>
  <conditionalFormatting sqref="B12">
    <cfRule type="cellIs" dxfId="594" priority="739" stopIfTrue="1" operator="equal">
      <formula>"þ"</formula>
    </cfRule>
  </conditionalFormatting>
  <conditionalFormatting sqref="C12">
    <cfRule type="cellIs" dxfId="593" priority="738" stopIfTrue="1" operator="equal">
      <formula>"þ"</formula>
    </cfRule>
  </conditionalFormatting>
  <conditionalFormatting sqref="C12">
    <cfRule type="cellIs" dxfId="592" priority="737" stopIfTrue="1" operator="equal">
      <formula>"þ"</formula>
    </cfRule>
  </conditionalFormatting>
  <conditionalFormatting sqref="D12">
    <cfRule type="cellIs" dxfId="591" priority="736" stopIfTrue="1" operator="equal">
      <formula>"þ"</formula>
    </cfRule>
  </conditionalFormatting>
  <conditionalFormatting sqref="B13">
    <cfRule type="cellIs" dxfId="590" priority="735" stopIfTrue="1" operator="greaterThanOrEqual">
      <formula>#REF!</formula>
    </cfRule>
  </conditionalFormatting>
  <conditionalFormatting sqref="B14:D14">
    <cfRule type="cellIs" dxfId="589" priority="734" stopIfTrue="1" operator="equal">
      <formula>"þ"</formula>
    </cfRule>
  </conditionalFormatting>
  <conditionalFormatting sqref="B13">
    <cfRule type="cellIs" dxfId="588" priority="733" stopIfTrue="1" operator="equal">
      <formula>"þ"</formula>
    </cfRule>
  </conditionalFormatting>
  <conditionalFormatting sqref="C13">
    <cfRule type="cellIs" dxfId="587" priority="732" stopIfTrue="1" operator="equal">
      <formula>"þ"</formula>
    </cfRule>
  </conditionalFormatting>
  <conditionalFormatting sqref="C13">
    <cfRule type="cellIs" dxfId="586" priority="731" stopIfTrue="1" operator="equal">
      <formula>"þ"</formula>
    </cfRule>
  </conditionalFormatting>
  <conditionalFormatting sqref="D13">
    <cfRule type="cellIs" dxfId="585" priority="730" stopIfTrue="1" operator="equal">
      <formula>"þ"</formula>
    </cfRule>
  </conditionalFormatting>
  <conditionalFormatting sqref="B9:B10">
    <cfRule type="cellIs" dxfId="584" priority="729" stopIfTrue="1" operator="greaterThanOrEqual">
      <formula>#REF!</formula>
    </cfRule>
  </conditionalFormatting>
  <conditionalFormatting sqref="B9:B10">
    <cfRule type="cellIs" dxfId="583" priority="727" stopIfTrue="1" operator="equal">
      <formula>"þ"</formula>
    </cfRule>
  </conditionalFormatting>
  <conditionalFormatting sqref="C9:C10">
    <cfRule type="cellIs" dxfId="582" priority="726" stopIfTrue="1" operator="equal">
      <formula>"þ"</formula>
    </cfRule>
  </conditionalFormatting>
  <conditionalFormatting sqref="C9:C10">
    <cfRule type="cellIs" dxfId="581" priority="725" stopIfTrue="1" operator="equal">
      <formula>"þ"</formula>
    </cfRule>
  </conditionalFormatting>
  <conditionalFormatting sqref="D9:D10">
    <cfRule type="cellIs" dxfId="580" priority="724" stopIfTrue="1" operator="equal">
      <formula>"þ"</formula>
    </cfRule>
  </conditionalFormatting>
  <conditionalFormatting sqref="B11:D11">
    <cfRule type="cellIs" dxfId="579" priority="722" stopIfTrue="1" operator="equal">
      <formula>"þ"</formula>
    </cfRule>
  </conditionalFormatting>
  <conditionalFormatting sqref="B11:D11">
    <cfRule type="cellIs" dxfId="578" priority="716" stopIfTrue="1" operator="equal">
      <formula>"þ"</formula>
    </cfRule>
  </conditionalFormatting>
  <conditionalFormatting sqref="B11">
    <cfRule type="cellIs" dxfId="577" priority="711" stopIfTrue="1" operator="greaterThanOrEqual">
      <formula>#REF!</formula>
    </cfRule>
  </conditionalFormatting>
  <conditionalFormatting sqref="B12:D12">
    <cfRule type="cellIs" dxfId="576" priority="710" stopIfTrue="1" operator="equal">
      <formula>"þ"</formula>
    </cfRule>
  </conditionalFormatting>
  <conditionalFormatting sqref="B11">
    <cfRule type="cellIs" dxfId="575" priority="709" stopIfTrue="1" operator="equal">
      <formula>"þ"</formula>
    </cfRule>
  </conditionalFormatting>
  <conditionalFormatting sqref="C11">
    <cfRule type="cellIs" dxfId="574" priority="708" stopIfTrue="1" operator="equal">
      <formula>"þ"</formula>
    </cfRule>
  </conditionalFormatting>
  <conditionalFormatting sqref="C11">
    <cfRule type="cellIs" dxfId="573" priority="707" stopIfTrue="1" operator="equal">
      <formula>"þ"</formula>
    </cfRule>
  </conditionalFormatting>
  <conditionalFormatting sqref="D11">
    <cfRule type="cellIs" dxfId="572" priority="706" stopIfTrue="1" operator="equal">
      <formula>"þ"</formula>
    </cfRule>
  </conditionalFormatting>
  <conditionalFormatting sqref="B11:D11">
    <cfRule type="cellIs" dxfId="571" priority="704" stopIfTrue="1" operator="equal">
      <formula>"þ"</formula>
    </cfRule>
  </conditionalFormatting>
  <conditionalFormatting sqref="B11">
    <cfRule type="cellIs" dxfId="570" priority="699" stopIfTrue="1" operator="greaterThanOrEqual">
      <formula>#REF!</formula>
    </cfRule>
  </conditionalFormatting>
  <conditionalFormatting sqref="B12:D12">
    <cfRule type="cellIs" dxfId="569" priority="698" stopIfTrue="1" operator="equal">
      <formula>"þ"</formula>
    </cfRule>
  </conditionalFormatting>
  <conditionalFormatting sqref="B11">
    <cfRule type="cellIs" dxfId="568" priority="697" stopIfTrue="1" operator="equal">
      <formula>"þ"</formula>
    </cfRule>
  </conditionalFormatting>
  <conditionalFormatting sqref="C11">
    <cfRule type="cellIs" dxfId="567" priority="696" stopIfTrue="1" operator="equal">
      <formula>"þ"</formula>
    </cfRule>
  </conditionalFormatting>
  <conditionalFormatting sqref="C11">
    <cfRule type="cellIs" dxfId="566" priority="695" stopIfTrue="1" operator="equal">
      <formula>"þ"</formula>
    </cfRule>
  </conditionalFormatting>
  <conditionalFormatting sqref="D11">
    <cfRule type="cellIs" dxfId="565" priority="694" stopIfTrue="1" operator="equal">
      <formula>"þ"</formula>
    </cfRule>
  </conditionalFormatting>
  <conditionalFormatting sqref="B11">
    <cfRule type="cellIs" dxfId="564" priority="693" stopIfTrue="1" operator="greaterThanOrEqual">
      <formula>#REF!</formula>
    </cfRule>
  </conditionalFormatting>
  <conditionalFormatting sqref="B12:D12">
    <cfRule type="cellIs" dxfId="563" priority="692" stopIfTrue="1" operator="equal">
      <formula>"þ"</formula>
    </cfRule>
  </conditionalFormatting>
  <conditionalFormatting sqref="B11">
    <cfRule type="cellIs" dxfId="562" priority="691" stopIfTrue="1" operator="equal">
      <formula>"þ"</formula>
    </cfRule>
  </conditionalFormatting>
  <conditionalFormatting sqref="C11">
    <cfRule type="cellIs" dxfId="561" priority="690" stopIfTrue="1" operator="equal">
      <formula>"þ"</formula>
    </cfRule>
  </conditionalFormatting>
  <conditionalFormatting sqref="C11">
    <cfRule type="cellIs" dxfId="560" priority="689" stopIfTrue="1" operator="equal">
      <formula>"þ"</formula>
    </cfRule>
  </conditionalFormatting>
  <conditionalFormatting sqref="D11">
    <cfRule type="cellIs" dxfId="559" priority="688" stopIfTrue="1" operator="equal">
      <formula>"þ"</formula>
    </cfRule>
  </conditionalFormatting>
  <conditionalFormatting sqref="B12">
    <cfRule type="cellIs" dxfId="558" priority="687" stopIfTrue="1" operator="greaterThanOrEqual">
      <formula>#REF!</formula>
    </cfRule>
  </conditionalFormatting>
  <conditionalFormatting sqref="B13:D13">
    <cfRule type="cellIs" dxfId="557" priority="686" stopIfTrue="1" operator="equal">
      <formula>"þ"</formula>
    </cfRule>
  </conditionalFormatting>
  <conditionalFormatting sqref="B12">
    <cfRule type="cellIs" dxfId="556" priority="685" stopIfTrue="1" operator="equal">
      <formula>"þ"</formula>
    </cfRule>
  </conditionalFormatting>
  <conditionalFormatting sqref="C12">
    <cfRule type="cellIs" dxfId="555" priority="684" stopIfTrue="1" operator="equal">
      <formula>"þ"</formula>
    </cfRule>
  </conditionalFormatting>
  <conditionalFormatting sqref="C12">
    <cfRule type="cellIs" dxfId="554" priority="683" stopIfTrue="1" operator="equal">
      <formula>"þ"</formula>
    </cfRule>
  </conditionalFormatting>
  <conditionalFormatting sqref="D12">
    <cfRule type="cellIs" dxfId="553" priority="682" stopIfTrue="1" operator="equal">
      <formula>"þ"</formula>
    </cfRule>
  </conditionalFormatting>
  <conditionalFormatting sqref="B11:D11">
    <cfRule type="cellIs" dxfId="552" priority="680" stopIfTrue="1" operator="equal">
      <formula>"þ"</formula>
    </cfRule>
  </conditionalFormatting>
  <conditionalFormatting sqref="B11">
    <cfRule type="cellIs" dxfId="551" priority="675" stopIfTrue="1" operator="greaterThanOrEqual">
      <formula>#REF!</formula>
    </cfRule>
  </conditionalFormatting>
  <conditionalFormatting sqref="B12:D12">
    <cfRule type="cellIs" dxfId="550" priority="674" stopIfTrue="1" operator="equal">
      <formula>"þ"</formula>
    </cfRule>
  </conditionalFormatting>
  <conditionalFormatting sqref="B11">
    <cfRule type="cellIs" dxfId="549" priority="673" stopIfTrue="1" operator="equal">
      <formula>"þ"</formula>
    </cfRule>
  </conditionalFormatting>
  <conditionalFormatting sqref="C11">
    <cfRule type="cellIs" dxfId="548" priority="672" stopIfTrue="1" operator="equal">
      <formula>"þ"</formula>
    </cfRule>
  </conditionalFormatting>
  <conditionalFormatting sqref="C11">
    <cfRule type="cellIs" dxfId="547" priority="671" stopIfTrue="1" operator="equal">
      <formula>"þ"</formula>
    </cfRule>
  </conditionalFormatting>
  <conditionalFormatting sqref="D11">
    <cfRule type="cellIs" dxfId="546" priority="670" stopIfTrue="1" operator="equal">
      <formula>"þ"</formula>
    </cfRule>
  </conditionalFormatting>
  <conditionalFormatting sqref="B11">
    <cfRule type="cellIs" dxfId="545" priority="669" stopIfTrue="1" operator="greaterThanOrEqual">
      <formula>#REF!</formula>
    </cfRule>
  </conditionalFormatting>
  <conditionalFormatting sqref="B12:D12">
    <cfRule type="cellIs" dxfId="544" priority="668" stopIfTrue="1" operator="equal">
      <formula>"þ"</formula>
    </cfRule>
  </conditionalFormatting>
  <conditionalFormatting sqref="B11">
    <cfRule type="cellIs" dxfId="543" priority="667" stopIfTrue="1" operator="equal">
      <formula>"þ"</formula>
    </cfRule>
  </conditionalFormatting>
  <conditionalFormatting sqref="C11">
    <cfRule type="cellIs" dxfId="542" priority="666" stopIfTrue="1" operator="equal">
      <formula>"þ"</formula>
    </cfRule>
  </conditionalFormatting>
  <conditionalFormatting sqref="C11">
    <cfRule type="cellIs" dxfId="541" priority="665" stopIfTrue="1" operator="equal">
      <formula>"þ"</formula>
    </cfRule>
  </conditionalFormatting>
  <conditionalFormatting sqref="D11">
    <cfRule type="cellIs" dxfId="540" priority="664" stopIfTrue="1" operator="equal">
      <formula>"þ"</formula>
    </cfRule>
  </conditionalFormatting>
  <conditionalFormatting sqref="B12">
    <cfRule type="cellIs" dxfId="539" priority="663" stopIfTrue="1" operator="greaterThanOrEqual">
      <formula>#REF!</formula>
    </cfRule>
  </conditionalFormatting>
  <conditionalFormatting sqref="B13:D13">
    <cfRule type="cellIs" dxfId="538" priority="662" stopIfTrue="1" operator="equal">
      <formula>"þ"</formula>
    </cfRule>
  </conditionalFormatting>
  <conditionalFormatting sqref="B12">
    <cfRule type="cellIs" dxfId="537" priority="661" stopIfTrue="1" operator="equal">
      <formula>"þ"</formula>
    </cfRule>
  </conditionalFormatting>
  <conditionalFormatting sqref="C12">
    <cfRule type="cellIs" dxfId="536" priority="660" stopIfTrue="1" operator="equal">
      <formula>"þ"</formula>
    </cfRule>
  </conditionalFormatting>
  <conditionalFormatting sqref="C12">
    <cfRule type="cellIs" dxfId="535" priority="659" stopIfTrue="1" operator="equal">
      <formula>"þ"</formula>
    </cfRule>
  </conditionalFormatting>
  <conditionalFormatting sqref="D12">
    <cfRule type="cellIs" dxfId="534" priority="658" stopIfTrue="1" operator="equal">
      <formula>"þ"</formula>
    </cfRule>
  </conditionalFormatting>
  <conditionalFormatting sqref="B11">
    <cfRule type="cellIs" dxfId="533" priority="657" stopIfTrue="1" operator="greaterThanOrEqual">
      <formula>#REF!</formula>
    </cfRule>
  </conditionalFormatting>
  <conditionalFormatting sqref="B12:D12">
    <cfRule type="cellIs" dxfId="532" priority="656" stopIfTrue="1" operator="equal">
      <formula>"þ"</formula>
    </cfRule>
  </conditionalFormatting>
  <conditionalFormatting sqref="B11">
    <cfRule type="cellIs" dxfId="531" priority="655" stopIfTrue="1" operator="equal">
      <formula>"þ"</formula>
    </cfRule>
  </conditionalFormatting>
  <conditionalFormatting sqref="C11">
    <cfRule type="cellIs" dxfId="530" priority="654" stopIfTrue="1" operator="equal">
      <formula>"þ"</formula>
    </cfRule>
  </conditionalFormatting>
  <conditionalFormatting sqref="C11">
    <cfRule type="cellIs" dxfId="529" priority="653" stopIfTrue="1" operator="equal">
      <formula>"þ"</formula>
    </cfRule>
  </conditionalFormatting>
  <conditionalFormatting sqref="D11">
    <cfRule type="cellIs" dxfId="528" priority="652" stopIfTrue="1" operator="equal">
      <formula>"þ"</formula>
    </cfRule>
  </conditionalFormatting>
  <conditionalFormatting sqref="B12">
    <cfRule type="cellIs" dxfId="527" priority="651" stopIfTrue="1" operator="greaterThanOrEqual">
      <formula>#REF!</formula>
    </cfRule>
  </conditionalFormatting>
  <conditionalFormatting sqref="B13:D13">
    <cfRule type="cellIs" dxfId="526" priority="650" stopIfTrue="1" operator="equal">
      <formula>"þ"</formula>
    </cfRule>
  </conditionalFormatting>
  <conditionalFormatting sqref="B12">
    <cfRule type="cellIs" dxfId="525" priority="649" stopIfTrue="1" operator="equal">
      <formula>"þ"</formula>
    </cfRule>
  </conditionalFormatting>
  <conditionalFormatting sqref="C12">
    <cfRule type="cellIs" dxfId="524" priority="648" stopIfTrue="1" operator="equal">
      <formula>"þ"</formula>
    </cfRule>
  </conditionalFormatting>
  <conditionalFormatting sqref="C12">
    <cfRule type="cellIs" dxfId="523" priority="647" stopIfTrue="1" operator="equal">
      <formula>"þ"</formula>
    </cfRule>
  </conditionalFormatting>
  <conditionalFormatting sqref="D12">
    <cfRule type="cellIs" dxfId="522" priority="646" stopIfTrue="1" operator="equal">
      <formula>"þ"</formula>
    </cfRule>
  </conditionalFormatting>
  <conditionalFormatting sqref="B12">
    <cfRule type="cellIs" dxfId="521" priority="645" stopIfTrue="1" operator="greaterThanOrEqual">
      <formula>#REF!</formula>
    </cfRule>
  </conditionalFormatting>
  <conditionalFormatting sqref="B13:D13">
    <cfRule type="cellIs" dxfId="520" priority="644" stopIfTrue="1" operator="equal">
      <formula>"þ"</formula>
    </cfRule>
  </conditionalFormatting>
  <conditionalFormatting sqref="B12">
    <cfRule type="cellIs" dxfId="519" priority="643" stopIfTrue="1" operator="equal">
      <formula>"þ"</formula>
    </cfRule>
  </conditionalFormatting>
  <conditionalFormatting sqref="C12">
    <cfRule type="cellIs" dxfId="518" priority="642" stopIfTrue="1" operator="equal">
      <formula>"þ"</formula>
    </cfRule>
  </conditionalFormatting>
  <conditionalFormatting sqref="C12">
    <cfRule type="cellIs" dxfId="517" priority="641" stopIfTrue="1" operator="equal">
      <formula>"þ"</formula>
    </cfRule>
  </conditionalFormatting>
  <conditionalFormatting sqref="D12">
    <cfRule type="cellIs" dxfId="516" priority="640" stopIfTrue="1" operator="equal">
      <formula>"þ"</formula>
    </cfRule>
  </conditionalFormatting>
  <conditionalFormatting sqref="B13">
    <cfRule type="cellIs" dxfId="515" priority="639" stopIfTrue="1" operator="greaterThanOrEqual">
      <formula>#REF!</formula>
    </cfRule>
  </conditionalFormatting>
  <conditionalFormatting sqref="B14:D14">
    <cfRule type="cellIs" dxfId="514" priority="638" stopIfTrue="1" operator="equal">
      <formula>"þ"</formula>
    </cfRule>
  </conditionalFormatting>
  <conditionalFormatting sqref="B13">
    <cfRule type="cellIs" dxfId="513" priority="637" stopIfTrue="1" operator="equal">
      <formula>"þ"</formula>
    </cfRule>
  </conditionalFormatting>
  <conditionalFormatting sqref="C13">
    <cfRule type="cellIs" dxfId="512" priority="636" stopIfTrue="1" operator="equal">
      <formula>"þ"</formula>
    </cfRule>
  </conditionalFormatting>
  <conditionalFormatting sqref="C13">
    <cfRule type="cellIs" dxfId="511" priority="635" stopIfTrue="1" operator="equal">
      <formula>"þ"</formula>
    </cfRule>
  </conditionalFormatting>
  <conditionalFormatting sqref="D13">
    <cfRule type="cellIs" dxfId="510" priority="634" stopIfTrue="1" operator="equal">
      <formula>"þ"</formula>
    </cfRule>
  </conditionalFormatting>
  <conditionalFormatting sqref="B11:D11">
    <cfRule type="cellIs" dxfId="509" priority="632" stopIfTrue="1" operator="equal">
      <formula>"þ"</formula>
    </cfRule>
  </conditionalFormatting>
  <conditionalFormatting sqref="B11">
    <cfRule type="cellIs" dxfId="508" priority="627" stopIfTrue="1" operator="greaterThanOrEqual">
      <formula>#REF!</formula>
    </cfRule>
  </conditionalFormatting>
  <conditionalFormatting sqref="B12:D12">
    <cfRule type="cellIs" dxfId="507" priority="626" stopIfTrue="1" operator="equal">
      <formula>"þ"</formula>
    </cfRule>
  </conditionalFormatting>
  <conditionalFormatting sqref="B11">
    <cfRule type="cellIs" dxfId="506" priority="625" stopIfTrue="1" operator="equal">
      <formula>"þ"</formula>
    </cfRule>
  </conditionalFormatting>
  <conditionalFormatting sqref="C11">
    <cfRule type="cellIs" dxfId="505" priority="624" stopIfTrue="1" operator="equal">
      <formula>"þ"</formula>
    </cfRule>
  </conditionalFormatting>
  <conditionalFormatting sqref="C11">
    <cfRule type="cellIs" dxfId="504" priority="623" stopIfTrue="1" operator="equal">
      <formula>"þ"</formula>
    </cfRule>
  </conditionalFormatting>
  <conditionalFormatting sqref="D11">
    <cfRule type="cellIs" dxfId="503" priority="622" stopIfTrue="1" operator="equal">
      <formula>"þ"</formula>
    </cfRule>
  </conditionalFormatting>
  <conditionalFormatting sqref="B11">
    <cfRule type="cellIs" dxfId="502" priority="621" stopIfTrue="1" operator="greaterThanOrEqual">
      <formula>#REF!</formula>
    </cfRule>
  </conditionalFormatting>
  <conditionalFormatting sqref="B12:D12">
    <cfRule type="cellIs" dxfId="501" priority="620" stopIfTrue="1" operator="equal">
      <formula>"þ"</formula>
    </cfRule>
  </conditionalFormatting>
  <conditionalFormatting sqref="B11">
    <cfRule type="cellIs" dxfId="500" priority="619" stopIfTrue="1" operator="equal">
      <formula>"þ"</formula>
    </cfRule>
  </conditionalFormatting>
  <conditionalFormatting sqref="C11">
    <cfRule type="cellIs" dxfId="499" priority="618" stopIfTrue="1" operator="equal">
      <formula>"þ"</formula>
    </cfRule>
  </conditionalFormatting>
  <conditionalFormatting sqref="C11">
    <cfRule type="cellIs" dxfId="498" priority="617" stopIfTrue="1" operator="equal">
      <formula>"þ"</formula>
    </cfRule>
  </conditionalFormatting>
  <conditionalFormatting sqref="D11">
    <cfRule type="cellIs" dxfId="497" priority="616" stopIfTrue="1" operator="equal">
      <formula>"þ"</formula>
    </cfRule>
  </conditionalFormatting>
  <conditionalFormatting sqref="B12">
    <cfRule type="cellIs" dxfId="496" priority="615" stopIfTrue="1" operator="greaterThanOrEqual">
      <formula>#REF!</formula>
    </cfRule>
  </conditionalFormatting>
  <conditionalFormatting sqref="B13:D13">
    <cfRule type="cellIs" dxfId="495" priority="614" stopIfTrue="1" operator="equal">
      <formula>"þ"</formula>
    </cfRule>
  </conditionalFormatting>
  <conditionalFormatting sqref="B12">
    <cfRule type="cellIs" dxfId="494" priority="613" stopIfTrue="1" operator="equal">
      <formula>"þ"</formula>
    </cfRule>
  </conditionalFormatting>
  <conditionalFormatting sqref="C12">
    <cfRule type="cellIs" dxfId="493" priority="612" stopIfTrue="1" operator="equal">
      <formula>"þ"</formula>
    </cfRule>
  </conditionalFormatting>
  <conditionalFormatting sqref="C12">
    <cfRule type="cellIs" dxfId="492" priority="611" stopIfTrue="1" operator="equal">
      <formula>"þ"</formula>
    </cfRule>
  </conditionalFormatting>
  <conditionalFormatting sqref="D12">
    <cfRule type="cellIs" dxfId="491" priority="610" stopIfTrue="1" operator="equal">
      <formula>"þ"</formula>
    </cfRule>
  </conditionalFormatting>
  <conditionalFormatting sqref="B11">
    <cfRule type="cellIs" dxfId="490" priority="609" stopIfTrue="1" operator="greaterThanOrEqual">
      <formula>#REF!</formula>
    </cfRule>
  </conditionalFormatting>
  <conditionalFormatting sqref="B12:D12">
    <cfRule type="cellIs" dxfId="489" priority="608" stopIfTrue="1" operator="equal">
      <formula>"þ"</formula>
    </cfRule>
  </conditionalFormatting>
  <conditionalFormatting sqref="B11">
    <cfRule type="cellIs" dxfId="488" priority="607" stopIfTrue="1" operator="equal">
      <formula>"þ"</formula>
    </cfRule>
  </conditionalFormatting>
  <conditionalFormatting sqref="C11">
    <cfRule type="cellIs" dxfId="487" priority="606" stopIfTrue="1" operator="equal">
      <formula>"þ"</formula>
    </cfRule>
  </conditionalFormatting>
  <conditionalFormatting sqref="C11">
    <cfRule type="cellIs" dxfId="486" priority="605" stopIfTrue="1" operator="equal">
      <formula>"þ"</formula>
    </cfRule>
  </conditionalFormatting>
  <conditionalFormatting sqref="D11">
    <cfRule type="cellIs" dxfId="485" priority="604" stopIfTrue="1" operator="equal">
      <formula>"þ"</formula>
    </cfRule>
  </conditionalFormatting>
  <conditionalFormatting sqref="B12">
    <cfRule type="cellIs" dxfId="484" priority="603" stopIfTrue="1" operator="greaterThanOrEqual">
      <formula>#REF!</formula>
    </cfRule>
  </conditionalFormatting>
  <conditionalFormatting sqref="B13:D13">
    <cfRule type="cellIs" dxfId="483" priority="602" stopIfTrue="1" operator="equal">
      <formula>"þ"</formula>
    </cfRule>
  </conditionalFormatting>
  <conditionalFormatting sqref="B12">
    <cfRule type="cellIs" dxfId="482" priority="601" stopIfTrue="1" operator="equal">
      <formula>"þ"</formula>
    </cfRule>
  </conditionalFormatting>
  <conditionalFormatting sqref="C12">
    <cfRule type="cellIs" dxfId="481" priority="600" stopIfTrue="1" operator="equal">
      <formula>"þ"</formula>
    </cfRule>
  </conditionalFormatting>
  <conditionalFormatting sqref="C12">
    <cfRule type="cellIs" dxfId="480" priority="599" stopIfTrue="1" operator="equal">
      <formula>"þ"</formula>
    </cfRule>
  </conditionalFormatting>
  <conditionalFormatting sqref="D12">
    <cfRule type="cellIs" dxfId="479" priority="598" stopIfTrue="1" operator="equal">
      <formula>"þ"</formula>
    </cfRule>
  </conditionalFormatting>
  <conditionalFormatting sqref="B12">
    <cfRule type="cellIs" dxfId="478" priority="597" stopIfTrue="1" operator="greaterThanOrEqual">
      <formula>#REF!</formula>
    </cfRule>
  </conditionalFormatting>
  <conditionalFormatting sqref="B13:D13">
    <cfRule type="cellIs" dxfId="477" priority="596" stopIfTrue="1" operator="equal">
      <formula>"þ"</formula>
    </cfRule>
  </conditionalFormatting>
  <conditionalFormatting sqref="B12">
    <cfRule type="cellIs" dxfId="476" priority="595" stopIfTrue="1" operator="equal">
      <formula>"þ"</formula>
    </cfRule>
  </conditionalFormatting>
  <conditionalFormatting sqref="C12">
    <cfRule type="cellIs" dxfId="475" priority="594" stopIfTrue="1" operator="equal">
      <formula>"þ"</formula>
    </cfRule>
  </conditionalFormatting>
  <conditionalFormatting sqref="C12">
    <cfRule type="cellIs" dxfId="474" priority="593" stopIfTrue="1" operator="equal">
      <formula>"þ"</formula>
    </cfRule>
  </conditionalFormatting>
  <conditionalFormatting sqref="D12">
    <cfRule type="cellIs" dxfId="473" priority="592" stopIfTrue="1" operator="equal">
      <formula>"þ"</formula>
    </cfRule>
  </conditionalFormatting>
  <conditionalFormatting sqref="B13">
    <cfRule type="cellIs" dxfId="472" priority="591" stopIfTrue="1" operator="greaterThanOrEqual">
      <formula>#REF!</formula>
    </cfRule>
  </conditionalFormatting>
  <conditionalFormatting sqref="B14:D14">
    <cfRule type="cellIs" dxfId="471" priority="590" stopIfTrue="1" operator="equal">
      <formula>"þ"</formula>
    </cfRule>
  </conditionalFormatting>
  <conditionalFormatting sqref="B13">
    <cfRule type="cellIs" dxfId="470" priority="589" stopIfTrue="1" operator="equal">
      <formula>"þ"</formula>
    </cfRule>
  </conditionalFormatting>
  <conditionalFormatting sqref="C13">
    <cfRule type="cellIs" dxfId="469" priority="588" stopIfTrue="1" operator="equal">
      <formula>"þ"</formula>
    </cfRule>
  </conditionalFormatting>
  <conditionalFormatting sqref="C13">
    <cfRule type="cellIs" dxfId="468" priority="587" stopIfTrue="1" operator="equal">
      <formula>"þ"</formula>
    </cfRule>
  </conditionalFormatting>
  <conditionalFormatting sqref="D13">
    <cfRule type="cellIs" dxfId="467" priority="586" stopIfTrue="1" operator="equal">
      <formula>"þ"</formula>
    </cfRule>
  </conditionalFormatting>
  <conditionalFormatting sqref="B11">
    <cfRule type="cellIs" dxfId="466" priority="585" stopIfTrue="1" operator="greaterThanOrEqual">
      <formula>#REF!</formula>
    </cfRule>
  </conditionalFormatting>
  <conditionalFormatting sqref="B12:D12">
    <cfRule type="cellIs" dxfId="465" priority="584" stopIfTrue="1" operator="equal">
      <formula>"þ"</formula>
    </cfRule>
  </conditionalFormatting>
  <conditionalFormatting sqref="B11">
    <cfRule type="cellIs" dxfId="464" priority="583" stopIfTrue="1" operator="equal">
      <formula>"þ"</formula>
    </cfRule>
  </conditionalFormatting>
  <conditionalFormatting sqref="C11">
    <cfRule type="cellIs" dxfId="463" priority="582" stopIfTrue="1" operator="equal">
      <formula>"þ"</formula>
    </cfRule>
  </conditionalFormatting>
  <conditionalFormatting sqref="C11">
    <cfRule type="cellIs" dxfId="462" priority="581" stopIfTrue="1" operator="equal">
      <formula>"þ"</formula>
    </cfRule>
  </conditionalFormatting>
  <conditionalFormatting sqref="D11">
    <cfRule type="cellIs" dxfId="461" priority="580" stopIfTrue="1" operator="equal">
      <formula>"þ"</formula>
    </cfRule>
  </conditionalFormatting>
  <conditionalFormatting sqref="B12">
    <cfRule type="cellIs" dxfId="460" priority="579" stopIfTrue="1" operator="greaterThanOrEqual">
      <formula>#REF!</formula>
    </cfRule>
  </conditionalFormatting>
  <conditionalFormatting sqref="B13:D13">
    <cfRule type="cellIs" dxfId="459" priority="578" stopIfTrue="1" operator="equal">
      <formula>"þ"</formula>
    </cfRule>
  </conditionalFormatting>
  <conditionalFormatting sqref="B12">
    <cfRule type="cellIs" dxfId="458" priority="577" stopIfTrue="1" operator="equal">
      <formula>"þ"</formula>
    </cfRule>
  </conditionalFormatting>
  <conditionalFormatting sqref="C12">
    <cfRule type="cellIs" dxfId="457" priority="576" stopIfTrue="1" operator="equal">
      <formula>"þ"</formula>
    </cfRule>
  </conditionalFormatting>
  <conditionalFormatting sqref="C12">
    <cfRule type="cellIs" dxfId="456" priority="575" stopIfTrue="1" operator="equal">
      <formula>"þ"</formula>
    </cfRule>
  </conditionalFormatting>
  <conditionalFormatting sqref="D12">
    <cfRule type="cellIs" dxfId="455" priority="574" stopIfTrue="1" operator="equal">
      <formula>"þ"</formula>
    </cfRule>
  </conditionalFormatting>
  <conditionalFormatting sqref="B12">
    <cfRule type="cellIs" dxfId="454" priority="573" stopIfTrue="1" operator="greaterThanOrEqual">
      <formula>#REF!</formula>
    </cfRule>
  </conditionalFormatting>
  <conditionalFormatting sqref="B13:D13">
    <cfRule type="cellIs" dxfId="453" priority="572" stopIfTrue="1" operator="equal">
      <formula>"þ"</formula>
    </cfRule>
  </conditionalFormatting>
  <conditionalFormatting sqref="B12">
    <cfRule type="cellIs" dxfId="452" priority="571" stopIfTrue="1" operator="equal">
      <formula>"þ"</formula>
    </cfRule>
  </conditionalFormatting>
  <conditionalFormatting sqref="C12">
    <cfRule type="cellIs" dxfId="451" priority="570" stopIfTrue="1" operator="equal">
      <formula>"þ"</formula>
    </cfRule>
  </conditionalFormatting>
  <conditionalFormatting sqref="C12">
    <cfRule type="cellIs" dxfId="450" priority="569" stopIfTrue="1" operator="equal">
      <formula>"þ"</formula>
    </cfRule>
  </conditionalFormatting>
  <conditionalFormatting sqref="D12">
    <cfRule type="cellIs" dxfId="449" priority="568" stopIfTrue="1" operator="equal">
      <formula>"þ"</formula>
    </cfRule>
  </conditionalFormatting>
  <conditionalFormatting sqref="B13">
    <cfRule type="cellIs" dxfId="448" priority="567" stopIfTrue="1" operator="greaterThanOrEqual">
      <formula>#REF!</formula>
    </cfRule>
  </conditionalFormatting>
  <conditionalFormatting sqref="B14:D14">
    <cfRule type="cellIs" dxfId="447" priority="566" stopIfTrue="1" operator="equal">
      <formula>"þ"</formula>
    </cfRule>
  </conditionalFormatting>
  <conditionalFormatting sqref="B13">
    <cfRule type="cellIs" dxfId="446" priority="565" stopIfTrue="1" operator="equal">
      <formula>"þ"</formula>
    </cfRule>
  </conditionalFormatting>
  <conditionalFormatting sqref="C13">
    <cfRule type="cellIs" dxfId="445" priority="564" stopIfTrue="1" operator="equal">
      <formula>"þ"</formula>
    </cfRule>
  </conditionalFormatting>
  <conditionalFormatting sqref="C13">
    <cfRule type="cellIs" dxfId="444" priority="563" stopIfTrue="1" operator="equal">
      <formula>"þ"</formula>
    </cfRule>
  </conditionalFormatting>
  <conditionalFormatting sqref="D13">
    <cfRule type="cellIs" dxfId="443" priority="562" stopIfTrue="1" operator="equal">
      <formula>"þ"</formula>
    </cfRule>
  </conditionalFormatting>
  <conditionalFormatting sqref="B12">
    <cfRule type="cellIs" dxfId="442" priority="561" stopIfTrue="1" operator="greaterThanOrEqual">
      <formula>#REF!</formula>
    </cfRule>
  </conditionalFormatting>
  <conditionalFormatting sqref="B13:D13">
    <cfRule type="cellIs" dxfId="441" priority="560" stopIfTrue="1" operator="equal">
      <formula>"þ"</formula>
    </cfRule>
  </conditionalFormatting>
  <conditionalFormatting sqref="B12">
    <cfRule type="cellIs" dxfId="440" priority="559" stopIfTrue="1" operator="equal">
      <formula>"þ"</formula>
    </cfRule>
  </conditionalFormatting>
  <conditionalFormatting sqref="C12">
    <cfRule type="cellIs" dxfId="439" priority="558" stopIfTrue="1" operator="equal">
      <formula>"þ"</formula>
    </cfRule>
  </conditionalFormatting>
  <conditionalFormatting sqref="C12">
    <cfRule type="cellIs" dxfId="438" priority="557" stopIfTrue="1" operator="equal">
      <formula>"þ"</formula>
    </cfRule>
  </conditionalFormatting>
  <conditionalFormatting sqref="D12">
    <cfRule type="cellIs" dxfId="437" priority="556" stopIfTrue="1" operator="equal">
      <formula>"þ"</formula>
    </cfRule>
  </conditionalFormatting>
  <conditionalFormatting sqref="B13">
    <cfRule type="cellIs" dxfId="436" priority="555" stopIfTrue="1" operator="greaterThanOrEqual">
      <formula>#REF!</formula>
    </cfRule>
  </conditionalFormatting>
  <conditionalFormatting sqref="B14:D14">
    <cfRule type="cellIs" dxfId="435" priority="554" stopIfTrue="1" operator="equal">
      <formula>"þ"</formula>
    </cfRule>
  </conditionalFormatting>
  <conditionalFormatting sqref="B13">
    <cfRule type="cellIs" dxfId="434" priority="553" stopIfTrue="1" operator="equal">
      <formula>"þ"</formula>
    </cfRule>
  </conditionalFormatting>
  <conditionalFormatting sqref="C13">
    <cfRule type="cellIs" dxfId="433" priority="552" stopIfTrue="1" operator="equal">
      <formula>"þ"</formula>
    </cfRule>
  </conditionalFormatting>
  <conditionalFormatting sqref="C13">
    <cfRule type="cellIs" dxfId="432" priority="551" stopIfTrue="1" operator="equal">
      <formula>"þ"</formula>
    </cfRule>
  </conditionalFormatting>
  <conditionalFormatting sqref="D13">
    <cfRule type="cellIs" dxfId="431" priority="550" stopIfTrue="1" operator="equal">
      <formula>"þ"</formula>
    </cfRule>
  </conditionalFormatting>
  <conditionalFormatting sqref="B13">
    <cfRule type="cellIs" dxfId="430" priority="549" stopIfTrue="1" operator="greaterThanOrEqual">
      <formula>#REF!</formula>
    </cfRule>
  </conditionalFormatting>
  <conditionalFormatting sqref="B14:D14">
    <cfRule type="cellIs" dxfId="429" priority="548" stopIfTrue="1" operator="equal">
      <formula>"þ"</formula>
    </cfRule>
  </conditionalFormatting>
  <conditionalFormatting sqref="B13">
    <cfRule type="cellIs" dxfId="428" priority="547" stopIfTrue="1" operator="equal">
      <formula>"þ"</formula>
    </cfRule>
  </conditionalFormatting>
  <conditionalFormatting sqref="C13">
    <cfRule type="cellIs" dxfId="427" priority="546" stopIfTrue="1" operator="equal">
      <formula>"þ"</formula>
    </cfRule>
  </conditionalFormatting>
  <conditionalFormatting sqref="C13">
    <cfRule type="cellIs" dxfId="426" priority="545" stopIfTrue="1" operator="equal">
      <formula>"þ"</formula>
    </cfRule>
  </conditionalFormatting>
  <conditionalFormatting sqref="D13">
    <cfRule type="cellIs" dxfId="425" priority="544" stopIfTrue="1" operator="equal">
      <formula>"þ"</formula>
    </cfRule>
  </conditionalFormatting>
  <conditionalFormatting sqref="B14">
    <cfRule type="cellIs" dxfId="424" priority="543" stopIfTrue="1" operator="greaterThanOrEqual">
      <formula>#REF!</formula>
    </cfRule>
  </conditionalFormatting>
  <conditionalFormatting sqref="B15 D15">
    <cfRule type="cellIs" dxfId="423" priority="542" stopIfTrue="1" operator="equal">
      <formula>"þ"</formula>
    </cfRule>
  </conditionalFormatting>
  <conditionalFormatting sqref="B14">
    <cfRule type="cellIs" dxfId="422" priority="541" stopIfTrue="1" operator="equal">
      <formula>"þ"</formula>
    </cfRule>
  </conditionalFormatting>
  <conditionalFormatting sqref="C14">
    <cfRule type="cellIs" dxfId="421" priority="540" stopIfTrue="1" operator="equal">
      <formula>"þ"</formula>
    </cfRule>
  </conditionalFormatting>
  <conditionalFormatting sqref="C14">
    <cfRule type="cellIs" dxfId="420" priority="539" stopIfTrue="1" operator="equal">
      <formula>"þ"</formula>
    </cfRule>
  </conditionalFormatting>
  <conditionalFormatting sqref="D14">
    <cfRule type="cellIs" dxfId="419" priority="538" stopIfTrue="1" operator="equal">
      <formula>"þ"</formula>
    </cfRule>
  </conditionalFormatting>
  <conditionalFormatting sqref="B11">
    <cfRule type="cellIs" dxfId="418" priority="536" stopIfTrue="1" operator="greaterThanOrEqual">
      <formula>#REF!</formula>
    </cfRule>
  </conditionalFormatting>
  <conditionalFormatting sqref="B12:D12">
    <cfRule type="cellIs" dxfId="417" priority="535" stopIfTrue="1" operator="equal">
      <formula>"þ"</formula>
    </cfRule>
  </conditionalFormatting>
  <conditionalFormatting sqref="B11">
    <cfRule type="cellIs" dxfId="416" priority="534" stopIfTrue="1" operator="equal">
      <formula>"þ"</formula>
    </cfRule>
  </conditionalFormatting>
  <conditionalFormatting sqref="C11">
    <cfRule type="cellIs" dxfId="415" priority="533" stopIfTrue="1" operator="equal">
      <formula>"þ"</formula>
    </cfRule>
  </conditionalFormatting>
  <conditionalFormatting sqref="C11">
    <cfRule type="cellIs" dxfId="414" priority="532" stopIfTrue="1" operator="equal">
      <formula>"þ"</formula>
    </cfRule>
  </conditionalFormatting>
  <conditionalFormatting sqref="D11">
    <cfRule type="cellIs" dxfId="413" priority="531" stopIfTrue="1" operator="equal">
      <formula>"þ"</formula>
    </cfRule>
  </conditionalFormatting>
  <conditionalFormatting sqref="B12">
    <cfRule type="cellIs" dxfId="412" priority="530" stopIfTrue="1" operator="greaterThanOrEqual">
      <formula>#REF!</formula>
    </cfRule>
  </conditionalFormatting>
  <conditionalFormatting sqref="B13:D13">
    <cfRule type="cellIs" dxfId="411" priority="529" stopIfTrue="1" operator="equal">
      <formula>"þ"</formula>
    </cfRule>
  </conditionalFormatting>
  <conditionalFormatting sqref="B12">
    <cfRule type="cellIs" dxfId="410" priority="528" stopIfTrue="1" operator="equal">
      <formula>"þ"</formula>
    </cfRule>
  </conditionalFormatting>
  <conditionalFormatting sqref="C12">
    <cfRule type="cellIs" dxfId="409" priority="527" stopIfTrue="1" operator="equal">
      <formula>"þ"</formula>
    </cfRule>
  </conditionalFormatting>
  <conditionalFormatting sqref="C12">
    <cfRule type="cellIs" dxfId="408" priority="526" stopIfTrue="1" operator="equal">
      <formula>"þ"</formula>
    </cfRule>
  </conditionalFormatting>
  <conditionalFormatting sqref="D12">
    <cfRule type="cellIs" dxfId="407" priority="525" stopIfTrue="1" operator="equal">
      <formula>"þ"</formula>
    </cfRule>
  </conditionalFormatting>
  <conditionalFormatting sqref="B12">
    <cfRule type="cellIs" dxfId="406" priority="524" stopIfTrue="1" operator="greaterThanOrEqual">
      <formula>#REF!</formula>
    </cfRule>
  </conditionalFormatting>
  <conditionalFormatting sqref="B13:D13">
    <cfRule type="cellIs" dxfId="405" priority="523" stopIfTrue="1" operator="equal">
      <formula>"þ"</formula>
    </cfRule>
  </conditionalFormatting>
  <conditionalFormatting sqref="B12">
    <cfRule type="cellIs" dxfId="404" priority="522" stopIfTrue="1" operator="equal">
      <formula>"þ"</formula>
    </cfRule>
  </conditionalFormatting>
  <conditionalFormatting sqref="C12">
    <cfRule type="cellIs" dxfId="403" priority="521" stopIfTrue="1" operator="equal">
      <formula>"þ"</formula>
    </cfRule>
  </conditionalFormatting>
  <conditionalFormatting sqref="C12">
    <cfRule type="cellIs" dxfId="402" priority="520" stopIfTrue="1" operator="equal">
      <formula>"þ"</formula>
    </cfRule>
  </conditionalFormatting>
  <conditionalFormatting sqref="D12">
    <cfRule type="cellIs" dxfId="401" priority="519" stopIfTrue="1" operator="equal">
      <formula>"þ"</formula>
    </cfRule>
  </conditionalFormatting>
  <conditionalFormatting sqref="B13">
    <cfRule type="cellIs" dxfId="400" priority="518" stopIfTrue="1" operator="greaterThanOrEqual">
      <formula>#REF!</formula>
    </cfRule>
  </conditionalFormatting>
  <conditionalFormatting sqref="B14:D14">
    <cfRule type="cellIs" dxfId="399" priority="517" stopIfTrue="1" operator="equal">
      <formula>"þ"</formula>
    </cfRule>
  </conditionalFormatting>
  <conditionalFormatting sqref="B13">
    <cfRule type="cellIs" dxfId="398" priority="516" stopIfTrue="1" operator="equal">
      <formula>"þ"</formula>
    </cfRule>
  </conditionalFormatting>
  <conditionalFormatting sqref="C13">
    <cfRule type="cellIs" dxfId="397" priority="515" stopIfTrue="1" operator="equal">
      <formula>"þ"</formula>
    </cfRule>
  </conditionalFormatting>
  <conditionalFormatting sqref="C13">
    <cfRule type="cellIs" dxfId="396" priority="514" stopIfTrue="1" operator="equal">
      <formula>"þ"</formula>
    </cfRule>
  </conditionalFormatting>
  <conditionalFormatting sqref="D13">
    <cfRule type="cellIs" dxfId="395" priority="513" stopIfTrue="1" operator="equal">
      <formula>"þ"</formula>
    </cfRule>
  </conditionalFormatting>
  <conditionalFormatting sqref="B12">
    <cfRule type="cellIs" dxfId="394" priority="512" stopIfTrue="1" operator="greaterThanOrEqual">
      <formula>#REF!</formula>
    </cfRule>
  </conditionalFormatting>
  <conditionalFormatting sqref="B13:D13">
    <cfRule type="cellIs" dxfId="393" priority="511" stopIfTrue="1" operator="equal">
      <formula>"þ"</formula>
    </cfRule>
  </conditionalFormatting>
  <conditionalFormatting sqref="B12">
    <cfRule type="cellIs" dxfId="392" priority="510" stopIfTrue="1" operator="equal">
      <formula>"þ"</formula>
    </cfRule>
  </conditionalFormatting>
  <conditionalFormatting sqref="C12">
    <cfRule type="cellIs" dxfId="391" priority="509" stopIfTrue="1" operator="equal">
      <formula>"þ"</formula>
    </cfRule>
  </conditionalFormatting>
  <conditionalFormatting sqref="C12">
    <cfRule type="cellIs" dxfId="390" priority="508" stopIfTrue="1" operator="equal">
      <formula>"þ"</formula>
    </cfRule>
  </conditionalFormatting>
  <conditionalFormatting sqref="D12">
    <cfRule type="cellIs" dxfId="389" priority="507" stopIfTrue="1" operator="equal">
      <formula>"þ"</formula>
    </cfRule>
  </conditionalFormatting>
  <conditionalFormatting sqref="B13">
    <cfRule type="cellIs" dxfId="388" priority="506" stopIfTrue="1" operator="greaterThanOrEqual">
      <formula>#REF!</formula>
    </cfRule>
  </conditionalFormatting>
  <conditionalFormatting sqref="B14:D14">
    <cfRule type="cellIs" dxfId="387" priority="505" stopIfTrue="1" operator="equal">
      <formula>"þ"</formula>
    </cfRule>
  </conditionalFormatting>
  <conditionalFormatting sqref="B13">
    <cfRule type="cellIs" dxfId="386" priority="504" stopIfTrue="1" operator="equal">
      <formula>"þ"</formula>
    </cfRule>
  </conditionalFormatting>
  <conditionalFormatting sqref="C13">
    <cfRule type="cellIs" dxfId="385" priority="503" stopIfTrue="1" operator="equal">
      <formula>"þ"</formula>
    </cfRule>
  </conditionalFormatting>
  <conditionalFormatting sqref="C13">
    <cfRule type="cellIs" dxfId="384" priority="502" stopIfTrue="1" operator="equal">
      <formula>"þ"</formula>
    </cfRule>
  </conditionalFormatting>
  <conditionalFormatting sqref="D13">
    <cfRule type="cellIs" dxfId="383" priority="501" stopIfTrue="1" operator="equal">
      <formula>"þ"</formula>
    </cfRule>
  </conditionalFormatting>
  <conditionalFormatting sqref="B13">
    <cfRule type="cellIs" dxfId="382" priority="500" stopIfTrue="1" operator="greaterThanOrEqual">
      <formula>#REF!</formula>
    </cfRule>
  </conditionalFormatting>
  <conditionalFormatting sqref="B14:D14">
    <cfRule type="cellIs" dxfId="381" priority="499" stopIfTrue="1" operator="equal">
      <formula>"þ"</formula>
    </cfRule>
  </conditionalFormatting>
  <conditionalFormatting sqref="B13">
    <cfRule type="cellIs" dxfId="380" priority="498" stopIfTrue="1" operator="equal">
      <formula>"þ"</formula>
    </cfRule>
  </conditionalFormatting>
  <conditionalFormatting sqref="C13">
    <cfRule type="cellIs" dxfId="379" priority="497" stopIfTrue="1" operator="equal">
      <formula>"þ"</formula>
    </cfRule>
  </conditionalFormatting>
  <conditionalFormatting sqref="C13">
    <cfRule type="cellIs" dxfId="378" priority="496" stopIfTrue="1" operator="equal">
      <formula>"þ"</formula>
    </cfRule>
  </conditionalFormatting>
  <conditionalFormatting sqref="D13">
    <cfRule type="cellIs" dxfId="377" priority="495" stopIfTrue="1" operator="equal">
      <formula>"þ"</formula>
    </cfRule>
  </conditionalFormatting>
  <conditionalFormatting sqref="B14">
    <cfRule type="cellIs" dxfId="376" priority="494" stopIfTrue="1" operator="greaterThanOrEqual">
      <formula>#REF!</formula>
    </cfRule>
  </conditionalFormatting>
  <conditionalFormatting sqref="B15 D15">
    <cfRule type="cellIs" dxfId="375" priority="493" stopIfTrue="1" operator="equal">
      <formula>"þ"</formula>
    </cfRule>
  </conditionalFormatting>
  <conditionalFormatting sqref="B14">
    <cfRule type="cellIs" dxfId="374" priority="492" stopIfTrue="1" operator="equal">
      <formula>"þ"</formula>
    </cfRule>
  </conditionalFormatting>
  <conditionalFormatting sqref="C14">
    <cfRule type="cellIs" dxfId="373" priority="491" stopIfTrue="1" operator="equal">
      <formula>"þ"</formula>
    </cfRule>
  </conditionalFormatting>
  <conditionalFormatting sqref="C14">
    <cfRule type="cellIs" dxfId="372" priority="490" stopIfTrue="1" operator="equal">
      <formula>"þ"</formula>
    </cfRule>
  </conditionalFormatting>
  <conditionalFormatting sqref="D14">
    <cfRule type="cellIs" dxfId="371" priority="489" stopIfTrue="1" operator="equal">
      <formula>"þ"</formula>
    </cfRule>
  </conditionalFormatting>
  <conditionalFormatting sqref="B12">
    <cfRule type="cellIs" dxfId="370" priority="488" stopIfTrue="1" operator="greaterThanOrEqual">
      <formula>#REF!</formula>
    </cfRule>
  </conditionalFormatting>
  <conditionalFormatting sqref="B13:D13">
    <cfRule type="cellIs" dxfId="369" priority="487" stopIfTrue="1" operator="equal">
      <formula>"þ"</formula>
    </cfRule>
  </conditionalFormatting>
  <conditionalFormatting sqref="B12">
    <cfRule type="cellIs" dxfId="368" priority="486" stopIfTrue="1" operator="equal">
      <formula>"þ"</formula>
    </cfRule>
  </conditionalFormatting>
  <conditionalFormatting sqref="C12">
    <cfRule type="cellIs" dxfId="367" priority="485" stopIfTrue="1" operator="equal">
      <formula>"þ"</formula>
    </cfRule>
  </conditionalFormatting>
  <conditionalFormatting sqref="C12">
    <cfRule type="cellIs" dxfId="366" priority="484" stopIfTrue="1" operator="equal">
      <formula>"þ"</formula>
    </cfRule>
  </conditionalFormatting>
  <conditionalFormatting sqref="D12">
    <cfRule type="cellIs" dxfId="365" priority="483" stopIfTrue="1" operator="equal">
      <formula>"þ"</formula>
    </cfRule>
  </conditionalFormatting>
  <conditionalFormatting sqref="B13">
    <cfRule type="cellIs" dxfId="364" priority="482" stopIfTrue="1" operator="greaterThanOrEqual">
      <formula>#REF!</formula>
    </cfRule>
  </conditionalFormatting>
  <conditionalFormatting sqref="B14:D14">
    <cfRule type="cellIs" dxfId="363" priority="481" stopIfTrue="1" operator="equal">
      <formula>"þ"</formula>
    </cfRule>
  </conditionalFormatting>
  <conditionalFormatting sqref="B13">
    <cfRule type="cellIs" dxfId="362" priority="480" stopIfTrue="1" operator="equal">
      <formula>"þ"</formula>
    </cfRule>
  </conditionalFormatting>
  <conditionalFormatting sqref="C13">
    <cfRule type="cellIs" dxfId="361" priority="479" stopIfTrue="1" operator="equal">
      <formula>"þ"</formula>
    </cfRule>
  </conditionalFormatting>
  <conditionalFormatting sqref="C13">
    <cfRule type="cellIs" dxfId="360" priority="478" stopIfTrue="1" operator="equal">
      <formula>"þ"</formula>
    </cfRule>
  </conditionalFormatting>
  <conditionalFormatting sqref="D13">
    <cfRule type="cellIs" dxfId="359" priority="477" stopIfTrue="1" operator="equal">
      <formula>"þ"</formula>
    </cfRule>
  </conditionalFormatting>
  <conditionalFormatting sqref="B13">
    <cfRule type="cellIs" dxfId="358" priority="476" stopIfTrue="1" operator="greaterThanOrEqual">
      <formula>#REF!</formula>
    </cfRule>
  </conditionalFormatting>
  <conditionalFormatting sqref="B14:D14">
    <cfRule type="cellIs" dxfId="357" priority="475" stopIfTrue="1" operator="equal">
      <formula>"þ"</formula>
    </cfRule>
  </conditionalFormatting>
  <conditionalFormatting sqref="B13">
    <cfRule type="cellIs" dxfId="356" priority="474" stopIfTrue="1" operator="equal">
      <formula>"þ"</formula>
    </cfRule>
  </conditionalFormatting>
  <conditionalFormatting sqref="C13">
    <cfRule type="cellIs" dxfId="355" priority="473" stopIfTrue="1" operator="equal">
      <formula>"þ"</formula>
    </cfRule>
  </conditionalFormatting>
  <conditionalFormatting sqref="C13">
    <cfRule type="cellIs" dxfId="354" priority="472" stopIfTrue="1" operator="equal">
      <formula>"þ"</formula>
    </cfRule>
  </conditionalFormatting>
  <conditionalFormatting sqref="D13">
    <cfRule type="cellIs" dxfId="353" priority="471" stopIfTrue="1" operator="equal">
      <formula>"þ"</formula>
    </cfRule>
  </conditionalFormatting>
  <conditionalFormatting sqref="B14">
    <cfRule type="cellIs" dxfId="352" priority="470" stopIfTrue="1" operator="greaterThanOrEqual">
      <formula>#REF!</formula>
    </cfRule>
  </conditionalFormatting>
  <conditionalFormatting sqref="B15 D15">
    <cfRule type="cellIs" dxfId="351" priority="469" stopIfTrue="1" operator="equal">
      <formula>"þ"</formula>
    </cfRule>
  </conditionalFormatting>
  <conditionalFormatting sqref="B14">
    <cfRule type="cellIs" dxfId="350" priority="468" stopIfTrue="1" operator="equal">
      <formula>"þ"</formula>
    </cfRule>
  </conditionalFormatting>
  <conditionalFormatting sqref="C14">
    <cfRule type="cellIs" dxfId="349" priority="467" stopIfTrue="1" operator="equal">
      <formula>"þ"</formula>
    </cfRule>
  </conditionalFormatting>
  <conditionalFormatting sqref="C14">
    <cfRule type="cellIs" dxfId="348" priority="466" stopIfTrue="1" operator="equal">
      <formula>"þ"</formula>
    </cfRule>
  </conditionalFormatting>
  <conditionalFormatting sqref="D14">
    <cfRule type="cellIs" dxfId="347" priority="465" stopIfTrue="1" operator="equal">
      <formula>"þ"</formula>
    </cfRule>
  </conditionalFormatting>
  <conditionalFormatting sqref="B13">
    <cfRule type="cellIs" dxfId="346" priority="464" stopIfTrue="1" operator="greaterThanOrEqual">
      <formula>#REF!</formula>
    </cfRule>
  </conditionalFormatting>
  <conditionalFormatting sqref="B14:D14">
    <cfRule type="cellIs" dxfId="345" priority="463" stopIfTrue="1" operator="equal">
      <formula>"þ"</formula>
    </cfRule>
  </conditionalFormatting>
  <conditionalFormatting sqref="B13">
    <cfRule type="cellIs" dxfId="344" priority="462" stopIfTrue="1" operator="equal">
      <formula>"þ"</formula>
    </cfRule>
  </conditionalFormatting>
  <conditionalFormatting sqref="C13">
    <cfRule type="cellIs" dxfId="343" priority="461" stopIfTrue="1" operator="equal">
      <formula>"þ"</formula>
    </cfRule>
  </conditionalFormatting>
  <conditionalFormatting sqref="C13">
    <cfRule type="cellIs" dxfId="342" priority="460" stopIfTrue="1" operator="equal">
      <formula>"þ"</formula>
    </cfRule>
  </conditionalFormatting>
  <conditionalFormatting sqref="D13">
    <cfRule type="cellIs" dxfId="341" priority="459" stopIfTrue="1" operator="equal">
      <formula>"þ"</formula>
    </cfRule>
  </conditionalFormatting>
  <conditionalFormatting sqref="B14">
    <cfRule type="cellIs" dxfId="340" priority="458" stopIfTrue="1" operator="greaterThanOrEqual">
      <formula>#REF!</formula>
    </cfRule>
  </conditionalFormatting>
  <conditionalFormatting sqref="B15 D15">
    <cfRule type="cellIs" dxfId="339" priority="457" stopIfTrue="1" operator="equal">
      <formula>"þ"</formula>
    </cfRule>
  </conditionalFormatting>
  <conditionalFormatting sqref="B14">
    <cfRule type="cellIs" dxfId="338" priority="456" stopIfTrue="1" operator="equal">
      <formula>"þ"</formula>
    </cfRule>
  </conditionalFormatting>
  <conditionalFormatting sqref="C14">
    <cfRule type="cellIs" dxfId="337" priority="455" stopIfTrue="1" operator="equal">
      <formula>"þ"</formula>
    </cfRule>
  </conditionalFormatting>
  <conditionalFormatting sqref="C14">
    <cfRule type="cellIs" dxfId="336" priority="454" stopIfTrue="1" operator="equal">
      <formula>"þ"</formula>
    </cfRule>
  </conditionalFormatting>
  <conditionalFormatting sqref="D14">
    <cfRule type="cellIs" dxfId="335" priority="453" stopIfTrue="1" operator="equal">
      <formula>"þ"</formula>
    </cfRule>
  </conditionalFormatting>
  <conditionalFormatting sqref="B14">
    <cfRule type="cellIs" dxfId="334" priority="452" stopIfTrue="1" operator="greaterThanOrEqual">
      <formula>#REF!</formula>
    </cfRule>
  </conditionalFormatting>
  <conditionalFormatting sqref="B15 D15">
    <cfRule type="cellIs" dxfId="333" priority="451" stopIfTrue="1" operator="equal">
      <formula>"þ"</formula>
    </cfRule>
  </conditionalFormatting>
  <conditionalFormatting sqref="B14">
    <cfRule type="cellIs" dxfId="332" priority="450" stopIfTrue="1" operator="equal">
      <formula>"þ"</formula>
    </cfRule>
  </conditionalFormatting>
  <conditionalFormatting sqref="C14">
    <cfRule type="cellIs" dxfId="331" priority="449" stopIfTrue="1" operator="equal">
      <formula>"þ"</formula>
    </cfRule>
  </conditionalFormatting>
  <conditionalFormatting sqref="C14">
    <cfRule type="cellIs" dxfId="330" priority="448" stopIfTrue="1" operator="equal">
      <formula>"þ"</formula>
    </cfRule>
  </conditionalFormatting>
  <conditionalFormatting sqref="D14">
    <cfRule type="cellIs" dxfId="329" priority="447" stopIfTrue="1" operator="equal">
      <formula>"þ"</formula>
    </cfRule>
  </conditionalFormatting>
  <conditionalFormatting sqref="B15">
    <cfRule type="cellIs" dxfId="328" priority="446" stopIfTrue="1" operator="greaterThanOrEqual">
      <formula>#REF!</formula>
    </cfRule>
  </conditionalFormatting>
  <conditionalFormatting sqref="B16 D16">
    <cfRule type="cellIs" dxfId="327" priority="445" stopIfTrue="1" operator="equal">
      <formula>"þ"</formula>
    </cfRule>
  </conditionalFormatting>
  <conditionalFormatting sqref="B15">
    <cfRule type="cellIs" dxfId="326" priority="444" stopIfTrue="1" operator="equal">
      <formula>"þ"</formula>
    </cfRule>
  </conditionalFormatting>
  <conditionalFormatting sqref="D15">
    <cfRule type="cellIs" dxfId="325" priority="441" stopIfTrue="1" operator="equal">
      <formula>"þ"</formula>
    </cfRule>
  </conditionalFormatting>
  <conditionalFormatting sqref="B12">
    <cfRule type="cellIs" dxfId="324" priority="440" stopIfTrue="1" operator="greaterThanOrEqual">
      <formula>#REF!</formula>
    </cfRule>
  </conditionalFormatting>
  <conditionalFormatting sqref="B13:D13">
    <cfRule type="cellIs" dxfId="323" priority="439" stopIfTrue="1" operator="equal">
      <formula>"þ"</formula>
    </cfRule>
  </conditionalFormatting>
  <conditionalFormatting sqref="B12">
    <cfRule type="cellIs" dxfId="322" priority="438" stopIfTrue="1" operator="equal">
      <formula>"þ"</formula>
    </cfRule>
  </conditionalFormatting>
  <conditionalFormatting sqref="C12">
    <cfRule type="cellIs" dxfId="321" priority="437" stopIfTrue="1" operator="equal">
      <formula>"þ"</formula>
    </cfRule>
  </conditionalFormatting>
  <conditionalFormatting sqref="C12">
    <cfRule type="cellIs" dxfId="320" priority="436" stopIfTrue="1" operator="equal">
      <formula>"þ"</formula>
    </cfRule>
  </conditionalFormatting>
  <conditionalFormatting sqref="D12">
    <cfRule type="cellIs" dxfId="319" priority="435" stopIfTrue="1" operator="equal">
      <formula>"þ"</formula>
    </cfRule>
  </conditionalFormatting>
  <conditionalFormatting sqref="B13">
    <cfRule type="cellIs" dxfId="318" priority="434" stopIfTrue="1" operator="greaterThanOrEqual">
      <formula>#REF!</formula>
    </cfRule>
  </conditionalFormatting>
  <conditionalFormatting sqref="B14:D14">
    <cfRule type="cellIs" dxfId="317" priority="433" stopIfTrue="1" operator="equal">
      <formula>"þ"</formula>
    </cfRule>
  </conditionalFormatting>
  <conditionalFormatting sqref="B13">
    <cfRule type="cellIs" dxfId="316" priority="432" stopIfTrue="1" operator="equal">
      <formula>"þ"</formula>
    </cfRule>
  </conditionalFormatting>
  <conditionalFormatting sqref="C13">
    <cfRule type="cellIs" dxfId="315" priority="431" stopIfTrue="1" operator="equal">
      <formula>"þ"</formula>
    </cfRule>
  </conditionalFormatting>
  <conditionalFormatting sqref="C13">
    <cfRule type="cellIs" dxfId="314" priority="430" stopIfTrue="1" operator="equal">
      <formula>"þ"</formula>
    </cfRule>
  </conditionalFormatting>
  <conditionalFormatting sqref="D13">
    <cfRule type="cellIs" dxfId="313" priority="429" stopIfTrue="1" operator="equal">
      <formula>"þ"</formula>
    </cfRule>
  </conditionalFormatting>
  <conditionalFormatting sqref="B13">
    <cfRule type="cellIs" dxfId="312" priority="428" stopIfTrue="1" operator="greaterThanOrEqual">
      <formula>#REF!</formula>
    </cfRule>
  </conditionalFormatting>
  <conditionalFormatting sqref="B14:D14">
    <cfRule type="cellIs" dxfId="311" priority="427" stopIfTrue="1" operator="equal">
      <formula>"þ"</formula>
    </cfRule>
  </conditionalFormatting>
  <conditionalFormatting sqref="B13">
    <cfRule type="cellIs" dxfId="310" priority="426" stopIfTrue="1" operator="equal">
      <formula>"þ"</formula>
    </cfRule>
  </conditionalFormatting>
  <conditionalFormatting sqref="C13">
    <cfRule type="cellIs" dxfId="309" priority="425" stopIfTrue="1" operator="equal">
      <formula>"þ"</formula>
    </cfRule>
  </conditionalFormatting>
  <conditionalFormatting sqref="C13">
    <cfRule type="cellIs" dxfId="308" priority="424" stopIfTrue="1" operator="equal">
      <formula>"þ"</formula>
    </cfRule>
  </conditionalFormatting>
  <conditionalFormatting sqref="D13">
    <cfRule type="cellIs" dxfId="307" priority="423" stopIfTrue="1" operator="equal">
      <formula>"þ"</formula>
    </cfRule>
  </conditionalFormatting>
  <conditionalFormatting sqref="B14">
    <cfRule type="cellIs" dxfId="306" priority="422" stopIfTrue="1" operator="greaterThanOrEqual">
      <formula>#REF!</formula>
    </cfRule>
  </conditionalFormatting>
  <conditionalFormatting sqref="B15 D15">
    <cfRule type="cellIs" dxfId="305" priority="421" stopIfTrue="1" operator="equal">
      <formula>"þ"</formula>
    </cfRule>
  </conditionalFormatting>
  <conditionalFormatting sqref="B14">
    <cfRule type="cellIs" dxfId="304" priority="420" stopIfTrue="1" operator="equal">
      <formula>"þ"</formula>
    </cfRule>
  </conditionalFormatting>
  <conditionalFormatting sqref="C14">
    <cfRule type="cellIs" dxfId="303" priority="419" stopIfTrue="1" operator="equal">
      <formula>"þ"</formula>
    </cfRule>
  </conditionalFormatting>
  <conditionalFormatting sqref="C14">
    <cfRule type="cellIs" dxfId="302" priority="418" stopIfTrue="1" operator="equal">
      <formula>"þ"</formula>
    </cfRule>
  </conditionalFormatting>
  <conditionalFormatting sqref="D14">
    <cfRule type="cellIs" dxfId="301" priority="417" stopIfTrue="1" operator="equal">
      <formula>"þ"</formula>
    </cfRule>
  </conditionalFormatting>
  <conditionalFormatting sqref="B13">
    <cfRule type="cellIs" dxfId="300" priority="416" stopIfTrue="1" operator="greaterThanOrEqual">
      <formula>#REF!</formula>
    </cfRule>
  </conditionalFormatting>
  <conditionalFormatting sqref="B14:D14">
    <cfRule type="cellIs" dxfId="299" priority="415" stopIfTrue="1" operator="equal">
      <formula>"þ"</formula>
    </cfRule>
  </conditionalFormatting>
  <conditionalFormatting sqref="B13">
    <cfRule type="cellIs" dxfId="298" priority="414" stopIfTrue="1" operator="equal">
      <formula>"þ"</formula>
    </cfRule>
  </conditionalFormatting>
  <conditionalFormatting sqref="C13">
    <cfRule type="cellIs" dxfId="297" priority="413" stopIfTrue="1" operator="equal">
      <formula>"þ"</formula>
    </cfRule>
  </conditionalFormatting>
  <conditionalFormatting sqref="C13">
    <cfRule type="cellIs" dxfId="296" priority="412" stopIfTrue="1" operator="equal">
      <formula>"þ"</formula>
    </cfRule>
  </conditionalFormatting>
  <conditionalFormatting sqref="D13">
    <cfRule type="cellIs" dxfId="295" priority="411" stopIfTrue="1" operator="equal">
      <formula>"þ"</formula>
    </cfRule>
  </conditionalFormatting>
  <conditionalFormatting sqref="B14">
    <cfRule type="cellIs" dxfId="294" priority="410" stopIfTrue="1" operator="greaterThanOrEqual">
      <formula>#REF!</formula>
    </cfRule>
  </conditionalFormatting>
  <conditionalFormatting sqref="B15 D15">
    <cfRule type="cellIs" dxfId="293" priority="409" stopIfTrue="1" operator="equal">
      <formula>"þ"</formula>
    </cfRule>
  </conditionalFormatting>
  <conditionalFormatting sqref="B14">
    <cfRule type="cellIs" dxfId="292" priority="408" stopIfTrue="1" operator="equal">
      <formula>"þ"</formula>
    </cfRule>
  </conditionalFormatting>
  <conditionalFormatting sqref="C14">
    <cfRule type="cellIs" dxfId="291" priority="407" stopIfTrue="1" operator="equal">
      <formula>"þ"</formula>
    </cfRule>
  </conditionalFormatting>
  <conditionalFormatting sqref="C14">
    <cfRule type="cellIs" dxfId="290" priority="406" stopIfTrue="1" operator="equal">
      <formula>"þ"</formula>
    </cfRule>
  </conditionalFormatting>
  <conditionalFormatting sqref="D14">
    <cfRule type="cellIs" dxfId="289" priority="405" stopIfTrue="1" operator="equal">
      <formula>"þ"</formula>
    </cfRule>
  </conditionalFormatting>
  <conditionalFormatting sqref="B14">
    <cfRule type="cellIs" dxfId="288" priority="404" stopIfTrue="1" operator="greaterThanOrEqual">
      <formula>#REF!</formula>
    </cfRule>
  </conditionalFormatting>
  <conditionalFormatting sqref="B15 D15">
    <cfRule type="cellIs" dxfId="287" priority="403" stopIfTrue="1" operator="equal">
      <formula>"þ"</formula>
    </cfRule>
  </conditionalFormatting>
  <conditionalFormatting sqref="B14">
    <cfRule type="cellIs" dxfId="286" priority="402" stopIfTrue="1" operator="equal">
      <formula>"þ"</formula>
    </cfRule>
  </conditionalFormatting>
  <conditionalFormatting sqref="C14">
    <cfRule type="cellIs" dxfId="285" priority="401" stopIfTrue="1" operator="equal">
      <formula>"þ"</formula>
    </cfRule>
  </conditionalFormatting>
  <conditionalFormatting sqref="C14">
    <cfRule type="cellIs" dxfId="284" priority="400" stopIfTrue="1" operator="equal">
      <formula>"þ"</formula>
    </cfRule>
  </conditionalFormatting>
  <conditionalFormatting sqref="D14">
    <cfRule type="cellIs" dxfId="283" priority="399" stopIfTrue="1" operator="equal">
      <formula>"þ"</formula>
    </cfRule>
  </conditionalFormatting>
  <conditionalFormatting sqref="B15">
    <cfRule type="cellIs" dxfId="282" priority="398" stopIfTrue="1" operator="greaterThanOrEqual">
      <formula>#REF!</formula>
    </cfRule>
  </conditionalFormatting>
  <conditionalFormatting sqref="B16 D16">
    <cfRule type="cellIs" dxfId="281" priority="397" stopIfTrue="1" operator="equal">
      <formula>"þ"</formula>
    </cfRule>
  </conditionalFormatting>
  <conditionalFormatting sqref="B15">
    <cfRule type="cellIs" dxfId="280" priority="396" stopIfTrue="1" operator="equal">
      <formula>"þ"</formula>
    </cfRule>
  </conditionalFormatting>
  <conditionalFormatting sqref="D15">
    <cfRule type="cellIs" dxfId="279" priority="393" stopIfTrue="1" operator="equal">
      <formula>"þ"</formula>
    </cfRule>
  </conditionalFormatting>
  <conditionalFormatting sqref="B13">
    <cfRule type="cellIs" dxfId="278" priority="392" stopIfTrue="1" operator="greaterThanOrEqual">
      <formula>#REF!</formula>
    </cfRule>
  </conditionalFormatting>
  <conditionalFormatting sqref="B14:D14">
    <cfRule type="cellIs" dxfId="277" priority="391" stopIfTrue="1" operator="equal">
      <formula>"þ"</formula>
    </cfRule>
  </conditionalFormatting>
  <conditionalFormatting sqref="B13">
    <cfRule type="cellIs" dxfId="276" priority="390" stopIfTrue="1" operator="equal">
      <formula>"þ"</formula>
    </cfRule>
  </conditionalFormatting>
  <conditionalFormatting sqref="C13">
    <cfRule type="cellIs" dxfId="275" priority="389" stopIfTrue="1" operator="equal">
      <formula>"þ"</formula>
    </cfRule>
  </conditionalFormatting>
  <conditionalFormatting sqref="C13">
    <cfRule type="cellIs" dxfId="274" priority="388" stopIfTrue="1" operator="equal">
      <formula>"þ"</formula>
    </cfRule>
  </conditionalFormatting>
  <conditionalFormatting sqref="D13">
    <cfRule type="cellIs" dxfId="273" priority="387" stopIfTrue="1" operator="equal">
      <formula>"þ"</formula>
    </cfRule>
  </conditionalFormatting>
  <conditionalFormatting sqref="B14">
    <cfRule type="cellIs" dxfId="272" priority="386" stopIfTrue="1" operator="greaterThanOrEqual">
      <formula>#REF!</formula>
    </cfRule>
  </conditionalFormatting>
  <conditionalFormatting sqref="B15 D15">
    <cfRule type="cellIs" dxfId="271" priority="385" stopIfTrue="1" operator="equal">
      <formula>"þ"</formula>
    </cfRule>
  </conditionalFormatting>
  <conditionalFormatting sqref="B14">
    <cfRule type="cellIs" dxfId="270" priority="384" stopIfTrue="1" operator="equal">
      <formula>"þ"</formula>
    </cfRule>
  </conditionalFormatting>
  <conditionalFormatting sqref="C14">
    <cfRule type="cellIs" dxfId="269" priority="383" stopIfTrue="1" operator="equal">
      <formula>"þ"</formula>
    </cfRule>
  </conditionalFormatting>
  <conditionalFormatting sqref="C14">
    <cfRule type="cellIs" dxfId="268" priority="382" stopIfTrue="1" operator="equal">
      <formula>"þ"</formula>
    </cfRule>
  </conditionalFormatting>
  <conditionalFormatting sqref="D14">
    <cfRule type="cellIs" dxfId="267" priority="381" stopIfTrue="1" operator="equal">
      <formula>"þ"</formula>
    </cfRule>
  </conditionalFormatting>
  <conditionalFormatting sqref="B14">
    <cfRule type="cellIs" dxfId="266" priority="380" stopIfTrue="1" operator="greaterThanOrEqual">
      <formula>#REF!</formula>
    </cfRule>
  </conditionalFormatting>
  <conditionalFormatting sqref="B15 D15">
    <cfRule type="cellIs" dxfId="265" priority="379" stopIfTrue="1" operator="equal">
      <formula>"þ"</formula>
    </cfRule>
  </conditionalFormatting>
  <conditionalFormatting sqref="B14">
    <cfRule type="cellIs" dxfId="264" priority="378" stopIfTrue="1" operator="equal">
      <formula>"þ"</formula>
    </cfRule>
  </conditionalFormatting>
  <conditionalFormatting sqref="C14">
    <cfRule type="cellIs" dxfId="263" priority="377" stopIfTrue="1" operator="equal">
      <formula>"þ"</formula>
    </cfRule>
  </conditionalFormatting>
  <conditionalFormatting sqref="C14">
    <cfRule type="cellIs" dxfId="262" priority="376" stopIfTrue="1" operator="equal">
      <formula>"þ"</formula>
    </cfRule>
  </conditionalFormatting>
  <conditionalFormatting sqref="D14">
    <cfRule type="cellIs" dxfId="261" priority="375" stopIfTrue="1" operator="equal">
      <formula>"þ"</formula>
    </cfRule>
  </conditionalFormatting>
  <conditionalFormatting sqref="B15">
    <cfRule type="cellIs" dxfId="260" priority="374" stopIfTrue="1" operator="greaterThanOrEqual">
      <formula>#REF!</formula>
    </cfRule>
  </conditionalFormatting>
  <conditionalFormatting sqref="B16 D16">
    <cfRule type="cellIs" dxfId="259" priority="373" stopIfTrue="1" operator="equal">
      <formula>"þ"</formula>
    </cfRule>
  </conditionalFormatting>
  <conditionalFormatting sqref="B15">
    <cfRule type="cellIs" dxfId="258" priority="372" stopIfTrue="1" operator="equal">
      <formula>"þ"</formula>
    </cfRule>
  </conditionalFormatting>
  <conditionalFormatting sqref="D15">
    <cfRule type="cellIs" dxfId="257" priority="369" stopIfTrue="1" operator="equal">
      <formula>"þ"</formula>
    </cfRule>
  </conditionalFormatting>
  <conditionalFormatting sqref="B14">
    <cfRule type="cellIs" dxfId="256" priority="368" stopIfTrue="1" operator="greaterThanOrEqual">
      <formula>#REF!</formula>
    </cfRule>
  </conditionalFormatting>
  <conditionalFormatting sqref="B15 D15">
    <cfRule type="cellIs" dxfId="255" priority="367" stopIfTrue="1" operator="equal">
      <formula>"þ"</formula>
    </cfRule>
  </conditionalFormatting>
  <conditionalFormatting sqref="B14">
    <cfRule type="cellIs" dxfId="254" priority="366" stopIfTrue="1" operator="equal">
      <formula>"þ"</formula>
    </cfRule>
  </conditionalFormatting>
  <conditionalFormatting sqref="C14">
    <cfRule type="cellIs" dxfId="253" priority="365" stopIfTrue="1" operator="equal">
      <formula>"þ"</formula>
    </cfRule>
  </conditionalFormatting>
  <conditionalFormatting sqref="C14">
    <cfRule type="cellIs" dxfId="252" priority="364" stopIfTrue="1" operator="equal">
      <formula>"þ"</formula>
    </cfRule>
  </conditionalFormatting>
  <conditionalFormatting sqref="D14">
    <cfRule type="cellIs" dxfId="251" priority="363" stopIfTrue="1" operator="equal">
      <formula>"þ"</formula>
    </cfRule>
  </conditionalFormatting>
  <conditionalFormatting sqref="B15">
    <cfRule type="cellIs" dxfId="250" priority="362" stopIfTrue="1" operator="greaterThanOrEqual">
      <formula>#REF!</formula>
    </cfRule>
  </conditionalFormatting>
  <conditionalFormatting sqref="B16 D16">
    <cfRule type="cellIs" dxfId="249" priority="361" stopIfTrue="1" operator="equal">
      <formula>"þ"</formula>
    </cfRule>
  </conditionalFormatting>
  <conditionalFormatting sqref="B15">
    <cfRule type="cellIs" dxfId="248" priority="360" stopIfTrue="1" operator="equal">
      <formula>"þ"</formula>
    </cfRule>
  </conditionalFormatting>
  <conditionalFormatting sqref="D15">
    <cfRule type="cellIs" dxfId="247" priority="357" stopIfTrue="1" operator="equal">
      <formula>"þ"</formula>
    </cfRule>
  </conditionalFormatting>
  <conditionalFormatting sqref="B15">
    <cfRule type="cellIs" dxfId="246" priority="356" stopIfTrue="1" operator="greaterThanOrEqual">
      <formula>#REF!</formula>
    </cfRule>
  </conditionalFormatting>
  <conditionalFormatting sqref="B16 D16">
    <cfRule type="cellIs" dxfId="245" priority="355" stopIfTrue="1" operator="equal">
      <formula>"þ"</formula>
    </cfRule>
  </conditionalFormatting>
  <conditionalFormatting sqref="B15">
    <cfRule type="cellIs" dxfId="244" priority="354" stopIfTrue="1" operator="equal">
      <formula>"þ"</formula>
    </cfRule>
  </conditionalFormatting>
  <conditionalFormatting sqref="D15">
    <cfRule type="cellIs" dxfId="243" priority="351" stopIfTrue="1" operator="equal">
      <formula>"þ"</formula>
    </cfRule>
  </conditionalFormatting>
  <conditionalFormatting sqref="B16">
    <cfRule type="cellIs" dxfId="242" priority="350" stopIfTrue="1" operator="greaterThanOrEqual">
      <formula>#REF!</formula>
    </cfRule>
  </conditionalFormatting>
  <conditionalFormatting sqref="B17 D17">
    <cfRule type="cellIs" dxfId="241" priority="349" stopIfTrue="1" operator="equal">
      <formula>"þ"</formula>
    </cfRule>
  </conditionalFormatting>
  <conditionalFormatting sqref="B16">
    <cfRule type="cellIs" dxfId="240" priority="348" stopIfTrue="1" operator="equal">
      <formula>"þ"</formula>
    </cfRule>
  </conditionalFormatting>
  <conditionalFormatting sqref="D16">
    <cfRule type="cellIs" dxfId="239" priority="345" stopIfTrue="1" operator="equal">
      <formula>"þ"</formula>
    </cfRule>
  </conditionalFormatting>
  <conditionalFormatting sqref="B12">
    <cfRule type="cellIs" dxfId="238" priority="344" stopIfTrue="1" operator="greaterThanOrEqual">
      <formula>#REF!</formula>
    </cfRule>
  </conditionalFormatting>
  <conditionalFormatting sqref="B13:D13">
    <cfRule type="cellIs" dxfId="237" priority="343" stopIfTrue="1" operator="equal">
      <formula>"þ"</formula>
    </cfRule>
  </conditionalFormatting>
  <conditionalFormatting sqref="B12">
    <cfRule type="cellIs" dxfId="236" priority="342" stopIfTrue="1" operator="equal">
      <formula>"þ"</formula>
    </cfRule>
  </conditionalFormatting>
  <conditionalFormatting sqref="C12">
    <cfRule type="cellIs" dxfId="235" priority="341" stopIfTrue="1" operator="equal">
      <formula>"þ"</formula>
    </cfRule>
  </conditionalFormatting>
  <conditionalFormatting sqref="C12">
    <cfRule type="cellIs" dxfId="234" priority="340" stopIfTrue="1" operator="equal">
      <formula>"þ"</formula>
    </cfRule>
  </conditionalFormatting>
  <conditionalFormatting sqref="D12">
    <cfRule type="cellIs" dxfId="233" priority="339" stopIfTrue="1" operator="equal">
      <formula>"þ"</formula>
    </cfRule>
  </conditionalFormatting>
  <conditionalFormatting sqref="B13">
    <cfRule type="cellIs" dxfId="232" priority="338" stopIfTrue="1" operator="greaterThanOrEqual">
      <formula>#REF!</formula>
    </cfRule>
  </conditionalFormatting>
  <conditionalFormatting sqref="B14:D14">
    <cfRule type="cellIs" dxfId="231" priority="337" stopIfTrue="1" operator="equal">
      <formula>"þ"</formula>
    </cfRule>
  </conditionalFormatting>
  <conditionalFormatting sqref="B13">
    <cfRule type="cellIs" dxfId="230" priority="336" stopIfTrue="1" operator="equal">
      <formula>"þ"</formula>
    </cfRule>
  </conditionalFormatting>
  <conditionalFormatting sqref="C13">
    <cfRule type="cellIs" dxfId="229" priority="335" stopIfTrue="1" operator="equal">
      <formula>"þ"</formula>
    </cfRule>
  </conditionalFormatting>
  <conditionalFormatting sqref="C13">
    <cfRule type="cellIs" dxfId="228" priority="334" stopIfTrue="1" operator="equal">
      <formula>"þ"</formula>
    </cfRule>
  </conditionalFormatting>
  <conditionalFormatting sqref="D13">
    <cfRule type="cellIs" dxfId="227" priority="333" stopIfTrue="1" operator="equal">
      <formula>"þ"</formula>
    </cfRule>
  </conditionalFormatting>
  <conditionalFormatting sqref="B13">
    <cfRule type="cellIs" dxfId="226" priority="332" stopIfTrue="1" operator="greaterThanOrEqual">
      <formula>#REF!</formula>
    </cfRule>
  </conditionalFormatting>
  <conditionalFormatting sqref="B14:D14">
    <cfRule type="cellIs" dxfId="225" priority="331" stopIfTrue="1" operator="equal">
      <formula>"þ"</formula>
    </cfRule>
  </conditionalFormatting>
  <conditionalFormatting sqref="B13">
    <cfRule type="cellIs" dxfId="224" priority="330" stopIfTrue="1" operator="equal">
      <formula>"þ"</formula>
    </cfRule>
  </conditionalFormatting>
  <conditionalFormatting sqref="C13">
    <cfRule type="cellIs" dxfId="223" priority="329" stopIfTrue="1" operator="equal">
      <formula>"þ"</formula>
    </cfRule>
  </conditionalFormatting>
  <conditionalFormatting sqref="C13">
    <cfRule type="cellIs" dxfId="222" priority="328" stopIfTrue="1" operator="equal">
      <formula>"þ"</formula>
    </cfRule>
  </conditionalFormatting>
  <conditionalFormatting sqref="D13">
    <cfRule type="cellIs" dxfId="221" priority="327" stopIfTrue="1" operator="equal">
      <formula>"þ"</formula>
    </cfRule>
  </conditionalFormatting>
  <conditionalFormatting sqref="B14">
    <cfRule type="cellIs" dxfId="220" priority="326" stopIfTrue="1" operator="greaterThanOrEqual">
      <formula>#REF!</formula>
    </cfRule>
  </conditionalFormatting>
  <conditionalFormatting sqref="B15 D15">
    <cfRule type="cellIs" dxfId="219" priority="325" stopIfTrue="1" operator="equal">
      <formula>"þ"</formula>
    </cfRule>
  </conditionalFormatting>
  <conditionalFormatting sqref="B14">
    <cfRule type="cellIs" dxfId="218" priority="324" stopIfTrue="1" operator="equal">
      <formula>"þ"</formula>
    </cfRule>
  </conditionalFormatting>
  <conditionalFormatting sqref="C14">
    <cfRule type="cellIs" dxfId="217" priority="323" stopIfTrue="1" operator="equal">
      <formula>"þ"</formula>
    </cfRule>
  </conditionalFormatting>
  <conditionalFormatting sqref="C14">
    <cfRule type="cellIs" dxfId="216" priority="322" stopIfTrue="1" operator="equal">
      <formula>"þ"</formula>
    </cfRule>
  </conditionalFormatting>
  <conditionalFormatting sqref="D14">
    <cfRule type="cellIs" dxfId="215" priority="321" stopIfTrue="1" operator="equal">
      <formula>"þ"</formula>
    </cfRule>
  </conditionalFormatting>
  <conditionalFormatting sqref="B13">
    <cfRule type="cellIs" dxfId="214" priority="320" stopIfTrue="1" operator="greaterThanOrEqual">
      <formula>#REF!</formula>
    </cfRule>
  </conditionalFormatting>
  <conditionalFormatting sqref="B14:D14">
    <cfRule type="cellIs" dxfId="213" priority="319" stopIfTrue="1" operator="equal">
      <formula>"þ"</formula>
    </cfRule>
  </conditionalFormatting>
  <conditionalFormatting sqref="B13">
    <cfRule type="cellIs" dxfId="212" priority="318" stopIfTrue="1" operator="equal">
      <formula>"þ"</formula>
    </cfRule>
  </conditionalFormatting>
  <conditionalFormatting sqref="C13">
    <cfRule type="cellIs" dxfId="211" priority="317" stopIfTrue="1" operator="equal">
      <formula>"þ"</formula>
    </cfRule>
  </conditionalFormatting>
  <conditionalFormatting sqref="C13">
    <cfRule type="cellIs" dxfId="210" priority="316" stopIfTrue="1" operator="equal">
      <formula>"þ"</formula>
    </cfRule>
  </conditionalFormatting>
  <conditionalFormatting sqref="D13">
    <cfRule type="cellIs" dxfId="209" priority="315" stopIfTrue="1" operator="equal">
      <formula>"þ"</formula>
    </cfRule>
  </conditionalFormatting>
  <conditionalFormatting sqref="B14">
    <cfRule type="cellIs" dxfId="208" priority="314" stopIfTrue="1" operator="greaterThanOrEqual">
      <formula>#REF!</formula>
    </cfRule>
  </conditionalFormatting>
  <conditionalFormatting sqref="B15 D15">
    <cfRule type="cellIs" dxfId="207" priority="313" stopIfTrue="1" operator="equal">
      <formula>"þ"</formula>
    </cfRule>
  </conditionalFormatting>
  <conditionalFormatting sqref="B14">
    <cfRule type="cellIs" dxfId="206" priority="312" stopIfTrue="1" operator="equal">
      <formula>"þ"</formula>
    </cfRule>
  </conditionalFormatting>
  <conditionalFormatting sqref="C14">
    <cfRule type="cellIs" dxfId="205" priority="311" stopIfTrue="1" operator="equal">
      <formula>"þ"</formula>
    </cfRule>
  </conditionalFormatting>
  <conditionalFormatting sqref="C14">
    <cfRule type="cellIs" dxfId="204" priority="310" stopIfTrue="1" operator="equal">
      <formula>"þ"</formula>
    </cfRule>
  </conditionalFormatting>
  <conditionalFormatting sqref="D14">
    <cfRule type="cellIs" dxfId="203" priority="309" stopIfTrue="1" operator="equal">
      <formula>"þ"</formula>
    </cfRule>
  </conditionalFormatting>
  <conditionalFormatting sqref="B14">
    <cfRule type="cellIs" dxfId="202" priority="308" stopIfTrue="1" operator="greaterThanOrEqual">
      <formula>#REF!</formula>
    </cfRule>
  </conditionalFormatting>
  <conditionalFormatting sqref="B15 D15">
    <cfRule type="cellIs" dxfId="201" priority="307" stopIfTrue="1" operator="equal">
      <formula>"þ"</formula>
    </cfRule>
  </conditionalFormatting>
  <conditionalFormatting sqref="B14">
    <cfRule type="cellIs" dxfId="200" priority="306" stopIfTrue="1" operator="equal">
      <formula>"þ"</formula>
    </cfRule>
  </conditionalFormatting>
  <conditionalFormatting sqref="C14">
    <cfRule type="cellIs" dxfId="199" priority="305" stopIfTrue="1" operator="equal">
      <formula>"þ"</formula>
    </cfRule>
  </conditionalFormatting>
  <conditionalFormatting sqref="C14">
    <cfRule type="cellIs" dxfId="198" priority="304" stopIfTrue="1" operator="equal">
      <formula>"þ"</formula>
    </cfRule>
  </conditionalFormatting>
  <conditionalFormatting sqref="D14">
    <cfRule type="cellIs" dxfId="197" priority="303" stopIfTrue="1" operator="equal">
      <formula>"þ"</formula>
    </cfRule>
  </conditionalFormatting>
  <conditionalFormatting sqref="B15">
    <cfRule type="cellIs" dxfId="196" priority="302" stopIfTrue="1" operator="greaterThanOrEqual">
      <formula>#REF!</formula>
    </cfRule>
  </conditionalFormatting>
  <conditionalFormatting sqref="B16 D16">
    <cfRule type="cellIs" dxfId="195" priority="301" stopIfTrue="1" operator="equal">
      <formula>"þ"</formula>
    </cfRule>
  </conditionalFormatting>
  <conditionalFormatting sqref="B15">
    <cfRule type="cellIs" dxfId="194" priority="300" stopIfTrue="1" operator="equal">
      <formula>"þ"</formula>
    </cfRule>
  </conditionalFormatting>
  <conditionalFormatting sqref="D15">
    <cfRule type="cellIs" dxfId="193" priority="297" stopIfTrue="1" operator="equal">
      <formula>"þ"</formula>
    </cfRule>
  </conditionalFormatting>
  <conditionalFormatting sqref="B13">
    <cfRule type="cellIs" dxfId="192" priority="296" stopIfTrue="1" operator="greaterThanOrEqual">
      <formula>#REF!</formula>
    </cfRule>
  </conditionalFormatting>
  <conditionalFormatting sqref="B14:D14">
    <cfRule type="cellIs" dxfId="191" priority="295" stopIfTrue="1" operator="equal">
      <formula>"þ"</formula>
    </cfRule>
  </conditionalFormatting>
  <conditionalFormatting sqref="B13">
    <cfRule type="cellIs" dxfId="190" priority="294" stopIfTrue="1" operator="equal">
      <formula>"þ"</formula>
    </cfRule>
  </conditionalFormatting>
  <conditionalFormatting sqref="C13">
    <cfRule type="cellIs" dxfId="189" priority="293" stopIfTrue="1" operator="equal">
      <formula>"þ"</formula>
    </cfRule>
  </conditionalFormatting>
  <conditionalFormatting sqref="C13">
    <cfRule type="cellIs" dxfId="188" priority="292" stopIfTrue="1" operator="equal">
      <formula>"þ"</formula>
    </cfRule>
  </conditionalFormatting>
  <conditionalFormatting sqref="D13">
    <cfRule type="cellIs" dxfId="187" priority="291" stopIfTrue="1" operator="equal">
      <formula>"þ"</formula>
    </cfRule>
  </conditionalFormatting>
  <conditionalFormatting sqref="B14">
    <cfRule type="cellIs" dxfId="186" priority="290" stopIfTrue="1" operator="greaterThanOrEqual">
      <formula>#REF!</formula>
    </cfRule>
  </conditionalFormatting>
  <conditionalFormatting sqref="B15 D15">
    <cfRule type="cellIs" dxfId="185" priority="289" stopIfTrue="1" operator="equal">
      <formula>"þ"</formula>
    </cfRule>
  </conditionalFormatting>
  <conditionalFormatting sqref="B14">
    <cfRule type="cellIs" dxfId="184" priority="288" stopIfTrue="1" operator="equal">
      <formula>"þ"</formula>
    </cfRule>
  </conditionalFormatting>
  <conditionalFormatting sqref="C14">
    <cfRule type="cellIs" dxfId="183" priority="287" stopIfTrue="1" operator="equal">
      <formula>"þ"</formula>
    </cfRule>
  </conditionalFormatting>
  <conditionalFormatting sqref="C14">
    <cfRule type="cellIs" dxfId="182" priority="286" stopIfTrue="1" operator="equal">
      <formula>"þ"</formula>
    </cfRule>
  </conditionalFormatting>
  <conditionalFormatting sqref="D14">
    <cfRule type="cellIs" dxfId="181" priority="285" stopIfTrue="1" operator="equal">
      <formula>"þ"</formula>
    </cfRule>
  </conditionalFormatting>
  <conditionalFormatting sqref="B14">
    <cfRule type="cellIs" dxfId="180" priority="284" stopIfTrue="1" operator="greaterThanOrEqual">
      <formula>#REF!</formula>
    </cfRule>
  </conditionalFormatting>
  <conditionalFormatting sqref="B15 D15">
    <cfRule type="cellIs" dxfId="179" priority="283" stopIfTrue="1" operator="equal">
      <formula>"þ"</formula>
    </cfRule>
  </conditionalFormatting>
  <conditionalFormatting sqref="B14">
    <cfRule type="cellIs" dxfId="178" priority="282" stopIfTrue="1" operator="equal">
      <formula>"þ"</formula>
    </cfRule>
  </conditionalFormatting>
  <conditionalFormatting sqref="C14">
    <cfRule type="cellIs" dxfId="177" priority="281" stopIfTrue="1" operator="equal">
      <formula>"þ"</formula>
    </cfRule>
  </conditionalFormatting>
  <conditionalFormatting sqref="C14">
    <cfRule type="cellIs" dxfId="176" priority="280" stopIfTrue="1" operator="equal">
      <formula>"þ"</formula>
    </cfRule>
  </conditionalFormatting>
  <conditionalFormatting sqref="D14">
    <cfRule type="cellIs" dxfId="175" priority="279" stopIfTrue="1" operator="equal">
      <formula>"þ"</formula>
    </cfRule>
  </conditionalFormatting>
  <conditionalFormatting sqref="B15">
    <cfRule type="cellIs" dxfId="174" priority="278" stopIfTrue="1" operator="greaterThanOrEqual">
      <formula>#REF!</formula>
    </cfRule>
  </conditionalFormatting>
  <conditionalFormatting sqref="B16 D16">
    <cfRule type="cellIs" dxfId="173" priority="277" stopIfTrue="1" operator="equal">
      <formula>"þ"</formula>
    </cfRule>
  </conditionalFormatting>
  <conditionalFormatting sqref="B15">
    <cfRule type="cellIs" dxfId="172" priority="276" stopIfTrue="1" operator="equal">
      <formula>"þ"</formula>
    </cfRule>
  </conditionalFormatting>
  <conditionalFormatting sqref="D15">
    <cfRule type="cellIs" dxfId="171" priority="273" stopIfTrue="1" operator="equal">
      <formula>"þ"</formula>
    </cfRule>
  </conditionalFormatting>
  <conditionalFormatting sqref="B14">
    <cfRule type="cellIs" dxfId="170" priority="272" stopIfTrue="1" operator="greaterThanOrEqual">
      <formula>#REF!</formula>
    </cfRule>
  </conditionalFormatting>
  <conditionalFormatting sqref="B15 D15">
    <cfRule type="cellIs" dxfId="169" priority="271" stopIfTrue="1" operator="equal">
      <formula>"þ"</formula>
    </cfRule>
  </conditionalFormatting>
  <conditionalFormatting sqref="B14">
    <cfRule type="cellIs" dxfId="168" priority="270" stopIfTrue="1" operator="equal">
      <formula>"þ"</formula>
    </cfRule>
  </conditionalFormatting>
  <conditionalFormatting sqref="C14">
    <cfRule type="cellIs" dxfId="167" priority="269" stopIfTrue="1" operator="equal">
      <formula>"þ"</formula>
    </cfRule>
  </conditionalFormatting>
  <conditionalFormatting sqref="C14">
    <cfRule type="cellIs" dxfId="166" priority="268" stopIfTrue="1" operator="equal">
      <formula>"þ"</formula>
    </cfRule>
  </conditionalFormatting>
  <conditionalFormatting sqref="D14">
    <cfRule type="cellIs" dxfId="165" priority="267" stopIfTrue="1" operator="equal">
      <formula>"þ"</formula>
    </cfRule>
  </conditionalFormatting>
  <conditionalFormatting sqref="B15">
    <cfRule type="cellIs" dxfId="164" priority="266" stopIfTrue="1" operator="greaterThanOrEqual">
      <formula>#REF!</formula>
    </cfRule>
  </conditionalFormatting>
  <conditionalFormatting sqref="B16 D16">
    <cfRule type="cellIs" dxfId="163" priority="265" stopIfTrue="1" operator="equal">
      <formula>"þ"</formula>
    </cfRule>
  </conditionalFormatting>
  <conditionalFormatting sqref="B15">
    <cfRule type="cellIs" dxfId="162" priority="264" stopIfTrue="1" operator="equal">
      <formula>"þ"</formula>
    </cfRule>
  </conditionalFormatting>
  <conditionalFormatting sqref="D15">
    <cfRule type="cellIs" dxfId="161" priority="261" stopIfTrue="1" operator="equal">
      <formula>"þ"</formula>
    </cfRule>
  </conditionalFormatting>
  <conditionalFormatting sqref="B15">
    <cfRule type="cellIs" dxfId="160" priority="260" stopIfTrue="1" operator="greaterThanOrEqual">
      <formula>#REF!</formula>
    </cfRule>
  </conditionalFormatting>
  <conditionalFormatting sqref="B16 D16">
    <cfRule type="cellIs" dxfId="159" priority="259" stopIfTrue="1" operator="equal">
      <formula>"þ"</formula>
    </cfRule>
  </conditionalFormatting>
  <conditionalFormatting sqref="B15">
    <cfRule type="cellIs" dxfId="158" priority="258" stopIfTrue="1" operator="equal">
      <formula>"þ"</formula>
    </cfRule>
  </conditionalFormatting>
  <conditionalFormatting sqref="D15">
    <cfRule type="cellIs" dxfId="157" priority="255" stopIfTrue="1" operator="equal">
      <formula>"þ"</formula>
    </cfRule>
  </conditionalFormatting>
  <conditionalFormatting sqref="B16">
    <cfRule type="cellIs" dxfId="156" priority="254" stopIfTrue="1" operator="greaterThanOrEqual">
      <formula>#REF!</formula>
    </cfRule>
  </conditionalFormatting>
  <conditionalFormatting sqref="B17 D17">
    <cfRule type="cellIs" dxfId="155" priority="253" stopIfTrue="1" operator="equal">
      <formula>"þ"</formula>
    </cfRule>
  </conditionalFormatting>
  <conditionalFormatting sqref="B16">
    <cfRule type="cellIs" dxfId="154" priority="252" stopIfTrue="1" operator="equal">
      <formula>"þ"</formula>
    </cfRule>
  </conditionalFormatting>
  <conditionalFormatting sqref="D16">
    <cfRule type="cellIs" dxfId="153" priority="249" stopIfTrue="1" operator="equal">
      <formula>"þ"</formula>
    </cfRule>
  </conditionalFormatting>
  <conditionalFormatting sqref="B13">
    <cfRule type="cellIs" dxfId="152" priority="248" stopIfTrue="1" operator="greaterThanOrEqual">
      <formula>#REF!</formula>
    </cfRule>
  </conditionalFormatting>
  <conditionalFormatting sqref="B14:D14">
    <cfRule type="cellIs" dxfId="151" priority="247" stopIfTrue="1" operator="equal">
      <formula>"þ"</formula>
    </cfRule>
  </conditionalFormatting>
  <conditionalFormatting sqref="B13">
    <cfRule type="cellIs" dxfId="150" priority="246" stopIfTrue="1" operator="equal">
      <formula>"þ"</formula>
    </cfRule>
  </conditionalFormatting>
  <conditionalFormatting sqref="C13">
    <cfRule type="cellIs" dxfId="149" priority="245" stopIfTrue="1" operator="equal">
      <formula>"þ"</formula>
    </cfRule>
  </conditionalFormatting>
  <conditionalFormatting sqref="C13">
    <cfRule type="cellIs" dxfId="148" priority="244" stopIfTrue="1" operator="equal">
      <formula>"þ"</formula>
    </cfRule>
  </conditionalFormatting>
  <conditionalFormatting sqref="D13">
    <cfRule type="cellIs" dxfId="147" priority="243" stopIfTrue="1" operator="equal">
      <formula>"þ"</formula>
    </cfRule>
  </conditionalFormatting>
  <conditionalFormatting sqref="B14">
    <cfRule type="cellIs" dxfId="146" priority="242" stopIfTrue="1" operator="greaterThanOrEqual">
      <formula>#REF!</formula>
    </cfRule>
  </conditionalFormatting>
  <conditionalFormatting sqref="B15 D15">
    <cfRule type="cellIs" dxfId="145" priority="241" stopIfTrue="1" operator="equal">
      <formula>"þ"</formula>
    </cfRule>
  </conditionalFormatting>
  <conditionalFormatting sqref="B14">
    <cfRule type="cellIs" dxfId="144" priority="240" stopIfTrue="1" operator="equal">
      <formula>"þ"</formula>
    </cfRule>
  </conditionalFormatting>
  <conditionalFormatting sqref="C14">
    <cfRule type="cellIs" dxfId="143" priority="239" stopIfTrue="1" operator="equal">
      <formula>"þ"</formula>
    </cfRule>
  </conditionalFormatting>
  <conditionalFormatting sqref="C14">
    <cfRule type="cellIs" dxfId="142" priority="238" stopIfTrue="1" operator="equal">
      <formula>"þ"</formula>
    </cfRule>
  </conditionalFormatting>
  <conditionalFormatting sqref="D14">
    <cfRule type="cellIs" dxfId="141" priority="237" stopIfTrue="1" operator="equal">
      <formula>"þ"</formula>
    </cfRule>
  </conditionalFormatting>
  <conditionalFormatting sqref="B14">
    <cfRule type="cellIs" dxfId="140" priority="236" stopIfTrue="1" operator="greaterThanOrEqual">
      <formula>#REF!</formula>
    </cfRule>
  </conditionalFormatting>
  <conditionalFormatting sqref="B15 D15">
    <cfRule type="cellIs" dxfId="139" priority="235" stopIfTrue="1" operator="equal">
      <formula>"þ"</formula>
    </cfRule>
  </conditionalFormatting>
  <conditionalFormatting sqref="B14">
    <cfRule type="cellIs" dxfId="138" priority="234" stopIfTrue="1" operator="equal">
      <formula>"þ"</formula>
    </cfRule>
  </conditionalFormatting>
  <conditionalFormatting sqref="C14">
    <cfRule type="cellIs" dxfId="137" priority="233" stopIfTrue="1" operator="equal">
      <formula>"þ"</formula>
    </cfRule>
  </conditionalFormatting>
  <conditionalFormatting sqref="C14">
    <cfRule type="cellIs" dxfId="136" priority="232" stopIfTrue="1" operator="equal">
      <formula>"þ"</formula>
    </cfRule>
  </conditionalFormatting>
  <conditionalFormatting sqref="D14">
    <cfRule type="cellIs" dxfId="135" priority="231" stopIfTrue="1" operator="equal">
      <formula>"þ"</formula>
    </cfRule>
  </conditionalFormatting>
  <conditionalFormatting sqref="B15">
    <cfRule type="cellIs" dxfId="134" priority="230" stopIfTrue="1" operator="greaterThanOrEqual">
      <formula>#REF!</formula>
    </cfRule>
  </conditionalFormatting>
  <conditionalFormatting sqref="B16 D16">
    <cfRule type="cellIs" dxfId="133" priority="229" stopIfTrue="1" operator="equal">
      <formula>"þ"</formula>
    </cfRule>
  </conditionalFormatting>
  <conditionalFormatting sqref="B15">
    <cfRule type="cellIs" dxfId="132" priority="228" stopIfTrue="1" operator="equal">
      <formula>"þ"</formula>
    </cfRule>
  </conditionalFormatting>
  <conditionalFormatting sqref="D15">
    <cfRule type="cellIs" dxfId="131" priority="225" stopIfTrue="1" operator="equal">
      <formula>"þ"</formula>
    </cfRule>
  </conditionalFormatting>
  <conditionalFormatting sqref="B14">
    <cfRule type="cellIs" dxfId="130" priority="224" stopIfTrue="1" operator="greaterThanOrEqual">
      <formula>#REF!</formula>
    </cfRule>
  </conditionalFormatting>
  <conditionalFormatting sqref="B15 D15">
    <cfRule type="cellIs" dxfId="129" priority="223" stopIfTrue="1" operator="equal">
      <formula>"þ"</formula>
    </cfRule>
  </conditionalFormatting>
  <conditionalFormatting sqref="B14">
    <cfRule type="cellIs" dxfId="128" priority="222" stopIfTrue="1" operator="equal">
      <formula>"þ"</formula>
    </cfRule>
  </conditionalFormatting>
  <conditionalFormatting sqref="C14">
    <cfRule type="cellIs" dxfId="127" priority="221" stopIfTrue="1" operator="equal">
      <formula>"þ"</formula>
    </cfRule>
  </conditionalFormatting>
  <conditionalFormatting sqref="C14">
    <cfRule type="cellIs" dxfId="126" priority="220" stopIfTrue="1" operator="equal">
      <formula>"þ"</formula>
    </cfRule>
  </conditionalFormatting>
  <conditionalFormatting sqref="D14">
    <cfRule type="cellIs" dxfId="125" priority="219" stopIfTrue="1" operator="equal">
      <formula>"þ"</formula>
    </cfRule>
  </conditionalFormatting>
  <conditionalFormatting sqref="B15">
    <cfRule type="cellIs" dxfId="124" priority="218" stopIfTrue="1" operator="greaterThanOrEqual">
      <formula>#REF!</formula>
    </cfRule>
  </conditionalFormatting>
  <conditionalFormatting sqref="B16 D16">
    <cfRule type="cellIs" dxfId="123" priority="217" stopIfTrue="1" operator="equal">
      <formula>"þ"</formula>
    </cfRule>
  </conditionalFormatting>
  <conditionalFormatting sqref="B15">
    <cfRule type="cellIs" dxfId="122" priority="216" stopIfTrue="1" operator="equal">
      <formula>"þ"</formula>
    </cfRule>
  </conditionalFormatting>
  <conditionalFormatting sqref="D15">
    <cfRule type="cellIs" dxfId="121" priority="213" stopIfTrue="1" operator="equal">
      <formula>"þ"</formula>
    </cfRule>
  </conditionalFormatting>
  <conditionalFormatting sqref="B15">
    <cfRule type="cellIs" dxfId="120" priority="212" stopIfTrue="1" operator="greaterThanOrEqual">
      <formula>#REF!</formula>
    </cfRule>
  </conditionalFormatting>
  <conditionalFormatting sqref="B16 D16">
    <cfRule type="cellIs" dxfId="119" priority="211" stopIfTrue="1" operator="equal">
      <formula>"þ"</formula>
    </cfRule>
  </conditionalFormatting>
  <conditionalFormatting sqref="B15">
    <cfRule type="cellIs" dxfId="118" priority="210" stopIfTrue="1" operator="equal">
      <formula>"þ"</formula>
    </cfRule>
  </conditionalFormatting>
  <conditionalFormatting sqref="D15">
    <cfRule type="cellIs" dxfId="117" priority="207" stopIfTrue="1" operator="equal">
      <formula>"þ"</formula>
    </cfRule>
  </conditionalFormatting>
  <conditionalFormatting sqref="B16">
    <cfRule type="cellIs" dxfId="116" priority="206" stopIfTrue="1" operator="greaterThanOrEqual">
      <formula>#REF!</formula>
    </cfRule>
  </conditionalFormatting>
  <conditionalFormatting sqref="B17 D17">
    <cfRule type="cellIs" dxfId="115" priority="205" stopIfTrue="1" operator="equal">
      <formula>"þ"</formula>
    </cfRule>
  </conditionalFormatting>
  <conditionalFormatting sqref="B16">
    <cfRule type="cellIs" dxfId="114" priority="204" stopIfTrue="1" operator="equal">
      <formula>"þ"</formula>
    </cfRule>
  </conditionalFormatting>
  <conditionalFormatting sqref="D16">
    <cfRule type="cellIs" dxfId="113" priority="201" stopIfTrue="1" operator="equal">
      <formula>"þ"</formula>
    </cfRule>
  </conditionalFormatting>
  <conditionalFormatting sqref="B14">
    <cfRule type="cellIs" dxfId="112" priority="200" stopIfTrue="1" operator="greaterThanOrEqual">
      <formula>#REF!</formula>
    </cfRule>
  </conditionalFormatting>
  <conditionalFormatting sqref="B15 D15">
    <cfRule type="cellIs" dxfId="111" priority="199" stopIfTrue="1" operator="equal">
      <formula>"þ"</formula>
    </cfRule>
  </conditionalFormatting>
  <conditionalFormatting sqref="B14">
    <cfRule type="cellIs" dxfId="110" priority="198" stopIfTrue="1" operator="equal">
      <formula>"þ"</formula>
    </cfRule>
  </conditionalFormatting>
  <conditionalFormatting sqref="C14">
    <cfRule type="cellIs" dxfId="109" priority="197" stopIfTrue="1" operator="equal">
      <formula>"þ"</formula>
    </cfRule>
  </conditionalFormatting>
  <conditionalFormatting sqref="C14">
    <cfRule type="cellIs" dxfId="108" priority="196" stopIfTrue="1" operator="equal">
      <formula>"þ"</formula>
    </cfRule>
  </conditionalFormatting>
  <conditionalFormatting sqref="D14">
    <cfRule type="cellIs" dxfId="107" priority="195" stopIfTrue="1" operator="equal">
      <formula>"þ"</formula>
    </cfRule>
  </conditionalFormatting>
  <conditionalFormatting sqref="B15">
    <cfRule type="cellIs" dxfId="106" priority="194" stopIfTrue="1" operator="greaterThanOrEqual">
      <formula>#REF!</formula>
    </cfRule>
  </conditionalFormatting>
  <conditionalFormatting sqref="B16 D16">
    <cfRule type="cellIs" dxfId="105" priority="193" stopIfTrue="1" operator="equal">
      <formula>"þ"</formula>
    </cfRule>
  </conditionalFormatting>
  <conditionalFormatting sqref="B15">
    <cfRule type="cellIs" dxfId="104" priority="192" stopIfTrue="1" operator="equal">
      <formula>"þ"</formula>
    </cfRule>
  </conditionalFormatting>
  <conditionalFormatting sqref="D15">
    <cfRule type="cellIs" dxfId="103" priority="189" stopIfTrue="1" operator="equal">
      <formula>"þ"</formula>
    </cfRule>
  </conditionalFormatting>
  <conditionalFormatting sqref="B15">
    <cfRule type="cellIs" dxfId="102" priority="188" stopIfTrue="1" operator="greaterThanOrEqual">
      <formula>#REF!</formula>
    </cfRule>
  </conditionalFormatting>
  <conditionalFormatting sqref="B16 D16">
    <cfRule type="cellIs" dxfId="101" priority="187" stopIfTrue="1" operator="equal">
      <formula>"þ"</formula>
    </cfRule>
  </conditionalFormatting>
  <conditionalFormatting sqref="B15">
    <cfRule type="cellIs" dxfId="100" priority="186" stopIfTrue="1" operator="equal">
      <formula>"þ"</formula>
    </cfRule>
  </conditionalFormatting>
  <conditionalFormatting sqref="D15">
    <cfRule type="cellIs" dxfId="99" priority="183" stopIfTrue="1" operator="equal">
      <formula>"þ"</formula>
    </cfRule>
  </conditionalFormatting>
  <conditionalFormatting sqref="B16">
    <cfRule type="cellIs" dxfId="98" priority="182" stopIfTrue="1" operator="greaterThanOrEqual">
      <formula>#REF!</formula>
    </cfRule>
  </conditionalFormatting>
  <conditionalFormatting sqref="B17 D17">
    <cfRule type="cellIs" dxfId="97" priority="181" stopIfTrue="1" operator="equal">
      <formula>"þ"</formula>
    </cfRule>
  </conditionalFormatting>
  <conditionalFormatting sqref="B16">
    <cfRule type="cellIs" dxfId="96" priority="180" stopIfTrue="1" operator="equal">
      <formula>"þ"</formula>
    </cfRule>
  </conditionalFormatting>
  <conditionalFormatting sqref="D16">
    <cfRule type="cellIs" dxfId="95" priority="177" stopIfTrue="1" operator="equal">
      <formula>"þ"</formula>
    </cfRule>
  </conditionalFormatting>
  <conditionalFormatting sqref="B15">
    <cfRule type="cellIs" dxfId="94" priority="176" stopIfTrue="1" operator="greaterThanOrEqual">
      <formula>#REF!</formula>
    </cfRule>
  </conditionalFormatting>
  <conditionalFormatting sqref="B16 D16">
    <cfRule type="cellIs" dxfId="93" priority="175" stopIfTrue="1" operator="equal">
      <formula>"þ"</formula>
    </cfRule>
  </conditionalFormatting>
  <conditionalFormatting sqref="B15">
    <cfRule type="cellIs" dxfId="92" priority="174" stopIfTrue="1" operator="equal">
      <formula>"þ"</formula>
    </cfRule>
  </conditionalFormatting>
  <conditionalFormatting sqref="D15">
    <cfRule type="cellIs" dxfId="91" priority="171" stopIfTrue="1" operator="equal">
      <formula>"þ"</formula>
    </cfRule>
  </conditionalFormatting>
  <conditionalFormatting sqref="B16">
    <cfRule type="cellIs" dxfId="90" priority="170" stopIfTrue="1" operator="greaterThanOrEqual">
      <formula>#REF!</formula>
    </cfRule>
  </conditionalFormatting>
  <conditionalFormatting sqref="B17 D17">
    <cfRule type="cellIs" dxfId="89" priority="169" stopIfTrue="1" operator="equal">
      <formula>"þ"</formula>
    </cfRule>
  </conditionalFormatting>
  <conditionalFormatting sqref="B16">
    <cfRule type="cellIs" dxfId="88" priority="168" stopIfTrue="1" operator="equal">
      <formula>"þ"</formula>
    </cfRule>
  </conditionalFormatting>
  <conditionalFormatting sqref="D16">
    <cfRule type="cellIs" dxfId="87" priority="165" stopIfTrue="1" operator="equal">
      <formula>"þ"</formula>
    </cfRule>
  </conditionalFormatting>
  <conditionalFormatting sqref="B16">
    <cfRule type="cellIs" dxfId="86" priority="164" stopIfTrue="1" operator="greaterThanOrEqual">
      <formula>#REF!</formula>
    </cfRule>
  </conditionalFormatting>
  <conditionalFormatting sqref="B17 D17">
    <cfRule type="cellIs" dxfId="85" priority="163" stopIfTrue="1" operator="equal">
      <formula>"þ"</formula>
    </cfRule>
  </conditionalFormatting>
  <conditionalFormatting sqref="B16">
    <cfRule type="cellIs" dxfId="84" priority="162" stopIfTrue="1" operator="equal">
      <formula>"þ"</formula>
    </cfRule>
  </conditionalFormatting>
  <conditionalFormatting sqref="D16">
    <cfRule type="cellIs" dxfId="83" priority="159" stopIfTrue="1" operator="equal">
      <formula>"þ"</formula>
    </cfRule>
  </conditionalFormatting>
  <conditionalFormatting sqref="B17">
    <cfRule type="cellIs" dxfId="82" priority="158" stopIfTrue="1" operator="greaterThanOrEqual">
      <formula>#REF!</formula>
    </cfRule>
  </conditionalFormatting>
  <conditionalFormatting sqref="B18 D18">
    <cfRule type="cellIs" dxfId="81" priority="157" stopIfTrue="1" operator="equal">
      <formula>"þ"</formula>
    </cfRule>
  </conditionalFormatting>
  <conditionalFormatting sqref="B17">
    <cfRule type="cellIs" dxfId="80" priority="156" stopIfTrue="1" operator="equal">
      <formula>"þ"</formula>
    </cfRule>
  </conditionalFormatting>
  <conditionalFormatting sqref="D17">
    <cfRule type="cellIs" dxfId="79" priority="153" stopIfTrue="1" operator="equal">
      <formula>"þ"</formula>
    </cfRule>
  </conditionalFormatting>
  <conditionalFormatting sqref="Q9:Q11">
    <cfRule type="cellIs" dxfId="78" priority="152" stopIfTrue="1" operator="equal">
      <formula>"þ"</formula>
    </cfRule>
  </conditionalFormatting>
  <conditionalFormatting sqref="Q9:Q10">
    <cfRule type="cellIs" dxfId="77" priority="151" stopIfTrue="1" operator="equal">
      <formula>"þ"</formula>
    </cfRule>
  </conditionalFormatting>
  <conditionalFormatting sqref="Q9:Q10">
    <cfRule type="cellIs" dxfId="76" priority="150" stopIfTrue="1" operator="greaterThanOrEqual">
      <formula>#REF!</formula>
    </cfRule>
  </conditionalFormatting>
  <conditionalFormatting sqref="Q9:Q10">
    <cfRule type="cellIs" dxfId="75" priority="149" stopIfTrue="1" operator="equal">
      <formula>"þ"</formula>
    </cfRule>
  </conditionalFormatting>
  <conditionalFormatting sqref="Q9:Q10">
    <cfRule type="cellIs" dxfId="74" priority="145" stopIfTrue="1" operator="greaterThanOrEqual">
      <formula>#REF!</formula>
    </cfRule>
  </conditionalFormatting>
  <conditionalFormatting sqref="Q9:Q10">
    <cfRule type="cellIs" dxfId="73" priority="144" stopIfTrue="1" operator="equal">
      <formula>"þ"</formula>
    </cfRule>
  </conditionalFormatting>
  <conditionalFormatting sqref="Q11">
    <cfRule type="cellIs" dxfId="72" priority="140" stopIfTrue="1" operator="equal">
      <formula>"þ"</formula>
    </cfRule>
  </conditionalFormatting>
  <conditionalFormatting sqref="Q9:Q10">
    <cfRule type="cellIs" dxfId="71" priority="139" stopIfTrue="1" operator="greaterThanOrEqual">
      <formula>#REF!</formula>
    </cfRule>
  </conditionalFormatting>
  <conditionalFormatting sqref="Q9:Q10">
    <cfRule type="cellIs" dxfId="70" priority="138" stopIfTrue="1" operator="equal">
      <formula>"þ"</formula>
    </cfRule>
  </conditionalFormatting>
  <conditionalFormatting sqref="Q11">
    <cfRule type="cellIs" dxfId="69" priority="134" stopIfTrue="1" operator="equal">
      <formula>"þ"</formula>
    </cfRule>
  </conditionalFormatting>
  <conditionalFormatting sqref="Q11">
    <cfRule type="cellIs" dxfId="68" priority="133" stopIfTrue="1" operator="equal">
      <formula>"þ"</formula>
    </cfRule>
  </conditionalFormatting>
  <conditionalFormatting sqref="Q11">
    <cfRule type="cellIs" dxfId="67" priority="132" stopIfTrue="1" operator="greaterThanOrEqual">
      <formula>#REF!</formula>
    </cfRule>
  </conditionalFormatting>
  <conditionalFormatting sqref="Q11">
    <cfRule type="cellIs" dxfId="66" priority="131" stopIfTrue="1" operator="equal">
      <formula>"þ"</formula>
    </cfRule>
  </conditionalFormatting>
  <conditionalFormatting sqref="Q9:Q10">
    <cfRule type="cellIs" dxfId="65" priority="127" stopIfTrue="1" operator="greaterThanOrEqual">
      <formula>#REF!</formula>
    </cfRule>
  </conditionalFormatting>
  <conditionalFormatting sqref="Q9:Q10">
    <cfRule type="cellIs" dxfId="64" priority="126" stopIfTrue="1" operator="equal">
      <formula>"þ"</formula>
    </cfRule>
  </conditionalFormatting>
  <conditionalFormatting sqref="Q11">
    <cfRule type="cellIs" dxfId="63" priority="122" stopIfTrue="1" operator="equal">
      <formula>"þ"</formula>
    </cfRule>
  </conditionalFormatting>
  <conditionalFormatting sqref="Q11">
    <cfRule type="cellIs" dxfId="62" priority="121" stopIfTrue="1" operator="equal">
      <formula>"þ"</formula>
    </cfRule>
  </conditionalFormatting>
  <conditionalFormatting sqref="Q11">
    <cfRule type="cellIs" dxfId="61" priority="120" stopIfTrue="1" operator="greaterThanOrEqual">
      <formula>#REF!</formula>
    </cfRule>
  </conditionalFormatting>
  <conditionalFormatting sqref="Q11">
    <cfRule type="cellIs" dxfId="60" priority="119" stopIfTrue="1" operator="equal">
      <formula>"þ"</formula>
    </cfRule>
  </conditionalFormatting>
  <conditionalFormatting sqref="Q11">
    <cfRule type="cellIs" dxfId="59" priority="115" stopIfTrue="1" operator="equal">
      <formula>"þ"</formula>
    </cfRule>
  </conditionalFormatting>
  <conditionalFormatting sqref="Q11">
    <cfRule type="cellIs" dxfId="58" priority="114" stopIfTrue="1" operator="greaterThanOrEqual">
      <formula>#REF!</formula>
    </cfRule>
  </conditionalFormatting>
  <conditionalFormatting sqref="Q11">
    <cfRule type="cellIs" dxfId="57" priority="113" stopIfTrue="1" operator="equal">
      <formula>"þ"</formula>
    </cfRule>
  </conditionalFormatting>
  <conditionalFormatting sqref="Q11">
    <cfRule type="cellIs" dxfId="56" priority="109" stopIfTrue="1" operator="greaterThanOrEqual">
      <formula>#REF!</formula>
    </cfRule>
  </conditionalFormatting>
  <conditionalFormatting sqref="Q11">
    <cfRule type="cellIs" dxfId="55" priority="108" stopIfTrue="1" operator="equal">
      <formula>"þ"</formula>
    </cfRule>
  </conditionalFormatting>
  <conditionalFormatting sqref="Q9:Q10">
    <cfRule type="cellIs" dxfId="54" priority="104" stopIfTrue="1" operator="greaterThanOrEqual">
      <formula>#REF!</formula>
    </cfRule>
  </conditionalFormatting>
  <conditionalFormatting sqref="Q9:Q10">
    <cfRule type="cellIs" dxfId="53" priority="103" stopIfTrue="1" operator="equal">
      <formula>"þ"</formula>
    </cfRule>
  </conditionalFormatting>
  <conditionalFormatting sqref="Q11">
    <cfRule type="cellIs" dxfId="52" priority="99" stopIfTrue="1" operator="equal">
      <formula>"þ"</formula>
    </cfRule>
  </conditionalFormatting>
  <conditionalFormatting sqref="Q11">
    <cfRule type="cellIs" dxfId="51" priority="98" stopIfTrue="1" operator="equal">
      <formula>"þ"</formula>
    </cfRule>
  </conditionalFormatting>
  <conditionalFormatting sqref="Q11">
    <cfRule type="cellIs" dxfId="50" priority="97" stopIfTrue="1" operator="greaterThanOrEqual">
      <formula>#REF!</formula>
    </cfRule>
  </conditionalFormatting>
  <conditionalFormatting sqref="Q11">
    <cfRule type="cellIs" dxfId="49" priority="96" stopIfTrue="1" operator="equal">
      <formula>"þ"</formula>
    </cfRule>
  </conditionalFormatting>
  <conditionalFormatting sqref="Q11">
    <cfRule type="cellIs" dxfId="48" priority="92" stopIfTrue="1" operator="equal">
      <formula>"þ"</formula>
    </cfRule>
  </conditionalFormatting>
  <conditionalFormatting sqref="Q11">
    <cfRule type="cellIs" dxfId="47" priority="91" stopIfTrue="1" operator="greaterThanOrEqual">
      <formula>#REF!</formula>
    </cfRule>
  </conditionalFormatting>
  <conditionalFormatting sqref="Q11">
    <cfRule type="cellIs" dxfId="46" priority="90" stopIfTrue="1" operator="equal">
      <formula>"þ"</formula>
    </cfRule>
  </conditionalFormatting>
  <conditionalFormatting sqref="Q11">
    <cfRule type="cellIs" dxfId="45" priority="86" stopIfTrue="1" operator="greaterThanOrEqual">
      <formula>#REF!</formula>
    </cfRule>
  </conditionalFormatting>
  <conditionalFormatting sqref="Q11">
    <cfRule type="cellIs" dxfId="44" priority="85" stopIfTrue="1" operator="equal">
      <formula>"þ"</formula>
    </cfRule>
  </conditionalFormatting>
  <conditionalFormatting sqref="Q11">
    <cfRule type="cellIs" dxfId="43" priority="81" stopIfTrue="1" operator="equal">
      <formula>"þ"</formula>
    </cfRule>
  </conditionalFormatting>
  <conditionalFormatting sqref="Q11">
    <cfRule type="cellIs" dxfId="42" priority="80" stopIfTrue="1" operator="greaterThanOrEqual">
      <formula>#REF!</formula>
    </cfRule>
  </conditionalFormatting>
  <conditionalFormatting sqref="Q11">
    <cfRule type="cellIs" dxfId="41" priority="79" stopIfTrue="1" operator="equal">
      <formula>"þ"</formula>
    </cfRule>
  </conditionalFormatting>
  <conditionalFormatting sqref="Q11">
    <cfRule type="cellIs" dxfId="40" priority="75" stopIfTrue="1" operator="greaterThanOrEqual">
      <formula>#REF!</formula>
    </cfRule>
  </conditionalFormatting>
  <conditionalFormatting sqref="Q11">
    <cfRule type="cellIs" dxfId="39" priority="74" stopIfTrue="1" operator="equal">
      <formula>"þ"</formula>
    </cfRule>
  </conditionalFormatting>
  <conditionalFormatting sqref="Q11">
    <cfRule type="cellIs" dxfId="38" priority="70" stopIfTrue="1" operator="greaterThanOrEqual">
      <formula>#REF!</formula>
    </cfRule>
  </conditionalFormatting>
  <conditionalFormatting sqref="Q11">
    <cfRule type="cellIs" dxfId="37" priority="69" stopIfTrue="1" operator="equal">
      <formula>"þ"</formula>
    </cfRule>
  </conditionalFormatting>
  <conditionalFormatting sqref="Q9:Q10">
    <cfRule type="cellIs" dxfId="36" priority="65" stopIfTrue="1" operator="greaterThanOrEqual">
      <formula>#REF!</formula>
    </cfRule>
  </conditionalFormatting>
  <conditionalFormatting sqref="Q9:Q10">
    <cfRule type="cellIs" dxfId="35" priority="64" stopIfTrue="1" operator="equal">
      <formula>"þ"</formula>
    </cfRule>
  </conditionalFormatting>
  <conditionalFormatting sqref="Q11">
    <cfRule type="cellIs" dxfId="34" priority="60" stopIfTrue="1" operator="equal">
      <formula>"þ"</formula>
    </cfRule>
  </conditionalFormatting>
  <conditionalFormatting sqref="Q11">
    <cfRule type="cellIs" dxfId="33" priority="59" stopIfTrue="1" operator="equal">
      <formula>"þ"</formula>
    </cfRule>
  </conditionalFormatting>
  <conditionalFormatting sqref="Q11">
    <cfRule type="cellIs" dxfId="32" priority="58" stopIfTrue="1" operator="greaterThanOrEqual">
      <formula>#REF!</formula>
    </cfRule>
  </conditionalFormatting>
  <conditionalFormatting sqref="Q11">
    <cfRule type="cellIs" dxfId="31" priority="57" stopIfTrue="1" operator="equal">
      <formula>"þ"</formula>
    </cfRule>
  </conditionalFormatting>
  <conditionalFormatting sqref="Q11">
    <cfRule type="cellIs" dxfId="30" priority="53" stopIfTrue="1" operator="equal">
      <formula>"þ"</formula>
    </cfRule>
  </conditionalFormatting>
  <conditionalFormatting sqref="Q11">
    <cfRule type="cellIs" dxfId="29" priority="52" stopIfTrue="1" operator="greaterThanOrEqual">
      <formula>#REF!</formula>
    </cfRule>
  </conditionalFormatting>
  <conditionalFormatting sqref="Q11">
    <cfRule type="cellIs" dxfId="28" priority="51" stopIfTrue="1" operator="equal">
      <formula>"þ"</formula>
    </cfRule>
  </conditionalFormatting>
  <conditionalFormatting sqref="Q11">
    <cfRule type="cellIs" dxfId="27" priority="47" stopIfTrue="1" operator="greaterThanOrEqual">
      <formula>#REF!</formula>
    </cfRule>
  </conditionalFormatting>
  <conditionalFormatting sqref="Q11">
    <cfRule type="cellIs" dxfId="26" priority="46" stopIfTrue="1" operator="equal">
      <formula>"þ"</formula>
    </cfRule>
  </conditionalFormatting>
  <conditionalFormatting sqref="Q11">
    <cfRule type="cellIs" dxfId="25" priority="42" stopIfTrue="1" operator="equal">
      <formula>"þ"</formula>
    </cfRule>
  </conditionalFormatting>
  <conditionalFormatting sqref="Q11">
    <cfRule type="cellIs" dxfId="24" priority="41" stopIfTrue="1" operator="greaterThanOrEqual">
      <formula>#REF!</formula>
    </cfRule>
  </conditionalFormatting>
  <conditionalFormatting sqref="Q11">
    <cfRule type="cellIs" dxfId="23" priority="40" stopIfTrue="1" operator="equal">
      <formula>"þ"</formula>
    </cfRule>
  </conditionalFormatting>
  <conditionalFormatting sqref="Q11">
    <cfRule type="cellIs" dxfId="22" priority="36" stopIfTrue="1" operator="greaterThanOrEqual">
      <formula>#REF!</formula>
    </cfRule>
  </conditionalFormatting>
  <conditionalFormatting sqref="Q11">
    <cfRule type="cellIs" dxfId="21" priority="35" stopIfTrue="1" operator="equal">
      <formula>"þ"</formula>
    </cfRule>
  </conditionalFormatting>
  <conditionalFormatting sqref="Q11">
    <cfRule type="cellIs" dxfId="20" priority="31" stopIfTrue="1" operator="greaterThanOrEqual">
      <formula>#REF!</formula>
    </cfRule>
  </conditionalFormatting>
  <conditionalFormatting sqref="Q11">
    <cfRule type="cellIs" dxfId="19" priority="30" stopIfTrue="1" operator="equal">
      <formula>"þ"</formula>
    </cfRule>
  </conditionalFormatting>
  <conditionalFormatting sqref="Q11">
    <cfRule type="cellIs" dxfId="18" priority="26" stopIfTrue="1" operator="equal">
      <formula>"þ"</formula>
    </cfRule>
  </conditionalFormatting>
  <conditionalFormatting sqref="Q11">
    <cfRule type="cellIs" dxfId="17" priority="25" stopIfTrue="1" operator="greaterThanOrEqual">
      <formula>#REF!</formula>
    </cfRule>
  </conditionalFormatting>
  <conditionalFormatting sqref="Q11">
    <cfRule type="cellIs" dxfId="16" priority="24" stopIfTrue="1" operator="equal">
      <formula>"þ"</formula>
    </cfRule>
  </conditionalFormatting>
  <conditionalFormatting sqref="Q11">
    <cfRule type="cellIs" dxfId="15" priority="20" stopIfTrue="1" operator="greaterThanOrEqual">
      <formula>#REF!</formula>
    </cfRule>
  </conditionalFormatting>
  <conditionalFormatting sqref="Q11">
    <cfRule type="cellIs" dxfId="14" priority="19" stopIfTrue="1" operator="equal">
      <formula>"þ"</formula>
    </cfRule>
  </conditionalFormatting>
  <conditionalFormatting sqref="Q11">
    <cfRule type="cellIs" dxfId="13" priority="15" stopIfTrue="1" operator="greaterThanOrEqual">
      <formula>#REF!</formula>
    </cfRule>
  </conditionalFormatting>
  <conditionalFormatting sqref="Q11">
    <cfRule type="cellIs" dxfId="12" priority="14" stopIfTrue="1" operator="equal">
      <formula>"þ"</formula>
    </cfRule>
  </conditionalFormatting>
  <conditionalFormatting sqref="Q11">
    <cfRule type="cellIs" dxfId="11" priority="10" stopIfTrue="1" operator="greaterThanOrEqual">
      <formula>#REF!</formula>
    </cfRule>
  </conditionalFormatting>
  <conditionalFormatting sqref="Q11">
    <cfRule type="cellIs" dxfId="10" priority="9" stopIfTrue="1" operator="equal">
      <formula>"þ"</formula>
    </cfRule>
  </conditionalFormatting>
  <conditionalFormatting sqref="Q11">
    <cfRule type="cellIs" dxfId="9" priority="5" stopIfTrue="1" operator="greaterThanOrEqual">
      <formula>#REF!</formula>
    </cfRule>
  </conditionalFormatting>
  <conditionalFormatting sqref="Q11">
    <cfRule type="cellIs" dxfId="8" priority="4"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workbookViewId="0"/>
  </sheetViews>
  <sheetFormatPr defaultColWidth="10.59765625" defaultRowHeight="16.8"/>
  <cols>
    <col min="1" max="1" width="40.59765625" style="92" bestFit="1" customWidth="1"/>
    <col min="2" max="2" width="2.59765625" style="90" customWidth="1"/>
    <col min="3" max="3" width="33.09765625" style="91" bestFit="1" customWidth="1"/>
    <col min="4" max="16384" width="10.59765625" style="91"/>
  </cols>
  <sheetData>
    <row r="1" spans="1:3" ht="22.2" thickTop="1" thickBot="1">
      <c r="A1" s="368" t="s">
        <v>93</v>
      </c>
      <c r="C1" s="1" t="s">
        <v>103</v>
      </c>
    </row>
    <row r="2" spans="1:3">
      <c r="A2" s="250" t="s">
        <v>185</v>
      </c>
      <c r="C2" s="94" t="s">
        <v>119</v>
      </c>
    </row>
    <row r="3" spans="1:3">
      <c r="A3" s="587" t="s">
        <v>203</v>
      </c>
      <c r="C3" s="94" t="s">
        <v>118</v>
      </c>
    </row>
    <row r="4" spans="1:3">
      <c r="A4" s="408" t="s">
        <v>214</v>
      </c>
      <c r="C4" s="97" t="s">
        <v>104</v>
      </c>
    </row>
    <row r="5" spans="1:3" ht="17.399999999999999" thickBot="1">
      <c r="A5" s="411" t="s">
        <v>627</v>
      </c>
      <c r="C5" s="97" t="s">
        <v>142</v>
      </c>
    </row>
    <row r="6" spans="1:3" ht="18" thickTop="1" thickBot="1">
      <c r="C6" s="520" t="s">
        <v>590</v>
      </c>
    </row>
    <row r="7" spans="1:3" ht="22.2" thickTop="1" thickBot="1">
      <c r="A7" s="586" t="s">
        <v>217</v>
      </c>
      <c r="C7" s="365" t="s">
        <v>215</v>
      </c>
    </row>
    <row r="8" spans="1:3" ht="17.399999999999999" thickBot="1">
      <c r="A8" s="412" t="s">
        <v>218</v>
      </c>
    </row>
    <row r="9" spans="1:3" ht="22.2" thickTop="1" thickBot="1">
      <c r="A9" s="412" t="s">
        <v>219</v>
      </c>
      <c r="C9" s="394" t="s">
        <v>91</v>
      </c>
    </row>
    <row r="10" spans="1:3">
      <c r="A10" s="412" t="s">
        <v>220</v>
      </c>
      <c r="C10" s="93" t="s">
        <v>179</v>
      </c>
    </row>
    <row r="11" spans="1:3" ht="17.399999999999999" thickBot="1">
      <c r="A11" s="412" t="s">
        <v>617</v>
      </c>
      <c r="C11" s="96" t="s">
        <v>121</v>
      </c>
    </row>
    <row r="12" spans="1:3" ht="18" thickTop="1" thickBot="1">
      <c r="A12" s="412" t="s">
        <v>618</v>
      </c>
      <c r="C12" s="92"/>
    </row>
    <row r="13" spans="1:3" ht="22.2" thickTop="1" thickBot="1">
      <c r="A13" s="413" t="s">
        <v>221</v>
      </c>
      <c r="C13" s="395" t="s">
        <v>76</v>
      </c>
    </row>
    <row r="14" spans="1:3" ht="17.399999999999999" thickBot="1">
      <c r="A14" s="414" t="s">
        <v>222</v>
      </c>
      <c r="C14" s="95" t="s">
        <v>191</v>
      </c>
    </row>
    <row r="15" spans="1:3" ht="17.399999999999999" thickTop="1"/>
  </sheetData>
  <sortState ref="C8:C11">
    <sortCondition ref="C8:C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zoomScaleNormal="100" workbookViewId="0"/>
  </sheetViews>
  <sheetFormatPr defaultColWidth="13" defaultRowHeight="15.6"/>
  <cols>
    <col min="1" max="1" width="18" style="27" bestFit="1" customWidth="1"/>
    <col min="2" max="2" width="8.59765625" style="27" customWidth="1"/>
    <col min="3" max="3" width="4.3984375" style="27" bestFit="1" customWidth="1"/>
    <col min="4" max="4" width="6.19921875" style="27" bestFit="1" customWidth="1"/>
    <col min="5" max="5" width="8.5" style="27" bestFit="1" customWidth="1"/>
    <col min="6" max="6" width="10.09765625" style="27" bestFit="1" customWidth="1"/>
    <col min="7" max="7" width="4.5" style="27" bestFit="1" customWidth="1"/>
    <col min="8" max="8" width="5.59765625" style="27" bestFit="1" customWidth="1"/>
    <col min="9" max="9" width="5.5" style="27" bestFit="1" customWidth="1"/>
    <col min="10" max="10" width="6.19921875" style="27" bestFit="1" customWidth="1"/>
    <col min="11" max="11" width="22.69921875" style="27" bestFit="1" customWidth="1"/>
    <col min="12" max="12" width="2" style="22" customWidth="1"/>
    <col min="13" max="13" width="5.8984375" style="242" bestFit="1" customWidth="1"/>
    <col min="14" max="16384" width="13" style="22"/>
  </cols>
  <sheetData>
    <row r="1" spans="1:13" ht="23.4" thickBot="1">
      <c r="A1" s="20" t="s">
        <v>23</v>
      </c>
      <c r="B1" s="20"/>
      <c r="C1" s="20"/>
      <c r="D1" s="20"/>
      <c r="E1" s="20"/>
      <c r="F1" s="20"/>
      <c r="G1" s="20"/>
      <c r="H1" s="20"/>
      <c r="I1" s="20"/>
      <c r="J1" s="20"/>
      <c r="K1" s="20"/>
    </row>
    <row r="2" spans="1:13" ht="16.8" thickTop="1" thickBot="1">
      <c r="A2" s="46" t="s">
        <v>4</v>
      </c>
      <c r="B2" s="47" t="s">
        <v>5</v>
      </c>
      <c r="C2" s="47" t="s">
        <v>25</v>
      </c>
      <c r="D2" s="47" t="s">
        <v>26</v>
      </c>
      <c r="E2" s="48" t="s">
        <v>67</v>
      </c>
      <c r="F2" s="47" t="s">
        <v>24</v>
      </c>
      <c r="G2" s="47" t="s">
        <v>27</v>
      </c>
      <c r="H2" s="49" t="s">
        <v>92</v>
      </c>
      <c r="I2" s="50" t="s">
        <v>97</v>
      </c>
      <c r="J2" s="49" t="s">
        <v>82</v>
      </c>
      <c r="K2" s="51" t="s">
        <v>80</v>
      </c>
      <c r="M2" s="243" t="s">
        <v>125</v>
      </c>
    </row>
    <row r="3" spans="1:13">
      <c r="A3" s="387" t="s">
        <v>175</v>
      </c>
      <c r="B3" s="388" t="s">
        <v>109</v>
      </c>
      <c r="C3" s="389" t="s">
        <v>129</v>
      </c>
      <c r="D3" s="283" t="s">
        <v>62</v>
      </c>
      <c r="E3" s="390" t="s">
        <v>124</v>
      </c>
      <c r="F3" s="391" t="s">
        <v>110</v>
      </c>
      <c r="G3" s="392">
        <v>0</v>
      </c>
      <c r="H3" s="272">
        <f>'Personal File'!$B$6+'Personal File'!$C$8+D3</f>
        <v>3</v>
      </c>
      <c r="I3" s="12">
        <f t="shared" ref="I3:I5" ca="1" si="0">RANDBETWEEN(1,20)</f>
        <v>1</v>
      </c>
      <c r="J3" s="273">
        <f t="shared" ref="J3:J5" ca="1" si="1">I3+RIGHT(H3,1)</f>
        <v>4</v>
      </c>
      <c r="K3" s="274" t="s">
        <v>104</v>
      </c>
      <c r="M3" s="518" t="s">
        <v>205</v>
      </c>
    </row>
    <row r="4" spans="1:13">
      <c r="A4" s="397" t="s">
        <v>631</v>
      </c>
      <c r="B4" s="9" t="s">
        <v>109</v>
      </c>
      <c r="C4" s="398" t="s">
        <v>129</v>
      </c>
      <c r="D4" s="399" t="s">
        <v>62</v>
      </c>
      <c r="E4" s="399" t="s">
        <v>200</v>
      </c>
      <c r="F4" s="400" t="s">
        <v>201</v>
      </c>
      <c r="G4" s="77">
        <v>1</v>
      </c>
      <c r="H4" s="361">
        <f>'Personal File'!$B$6+'Personal File'!$C$8+D4</f>
        <v>3</v>
      </c>
      <c r="I4" s="12">
        <f t="shared" ca="1" si="0"/>
        <v>15</v>
      </c>
      <c r="J4" s="401">
        <f t="shared" ref="J4" ca="1" si="2">I4+RIGHT(H4,1)</f>
        <v>18</v>
      </c>
      <c r="K4" s="402" t="s">
        <v>104</v>
      </c>
      <c r="M4" s="249">
        <v>2000</v>
      </c>
    </row>
    <row r="5" spans="1:13">
      <c r="A5" s="356" t="s">
        <v>599</v>
      </c>
      <c r="B5" s="357" t="s">
        <v>111</v>
      </c>
      <c r="C5" s="358" t="s">
        <v>129</v>
      </c>
      <c r="D5" s="399" t="s">
        <v>600</v>
      </c>
      <c r="E5" s="399" t="s">
        <v>200</v>
      </c>
      <c r="F5" s="359" t="s">
        <v>190</v>
      </c>
      <c r="G5" s="360">
        <v>0.5</v>
      </c>
      <c r="H5" s="361">
        <f>'Personal File'!$B$6+'Personal File'!$C$8+D5</f>
        <v>4</v>
      </c>
      <c r="I5" s="386">
        <f t="shared" ca="1" si="0"/>
        <v>3</v>
      </c>
      <c r="J5" s="362">
        <f t="shared" ca="1" si="1"/>
        <v>7</v>
      </c>
      <c r="K5" s="363" t="s">
        <v>104</v>
      </c>
      <c r="M5" s="364">
        <v>302</v>
      </c>
    </row>
    <row r="6" spans="1:13" ht="16.2" thickBot="1">
      <c r="A6" s="13" t="s">
        <v>204</v>
      </c>
      <c r="B6" s="14" t="s">
        <v>205</v>
      </c>
      <c r="C6" s="15" t="s">
        <v>205</v>
      </c>
      <c r="D6" s="16" t="s">
        <v>62</v>
      </c>
      <c r="E6" s="16" t="s">
        <v>205</v>
      </c>
      <c r="F6" s="14" t="s">
        <v>205</v>
      </c>
      <c r="G6" s="17">
        <v>0</v>
      </c>
      <c r="H6" s="18">
        <f>'Personal File'!$B$6+'Personal File'!$C$8+D6</f>
        <v>3</v>
      </c>
      <c r="I6" s="52">
        <f t="shared" ref="I6" ca="1" si="3">RANDBETWEEN(1,20)</f>
        <v>20</v>
      </c>
      <c r="J6" s="53">
        <f t="shared" ref="J6" ca="1" si="4">I6+RIGHT(H6,1)</f>
        <v>23</v>
      </c>
      <c r="K6" s="19" t="s">
        <v>104</v>
      </c>
      <c r="M6" s="519" t="s">
        <v>205</v>
      </c>
    </row>
    <row r="7" spans="1:13" ht="6" customHeight="1" thickTop="1" thickBot="1">
      <c r="I7" s="54"/>
      <c r="J7" s="54"/>
      <c r="M7" s="246"/>
    </row>
    <row r="8" spans="1:13" ht="16.8" thickTop="1" thickBot="1">
      <c r="A8" s="46" t="s">
        <v>7</v>
      </c>
      <c r="B8" s="47" t="s">
        <v>8</v>
      </c>
      <c r="C8" s="47" t="s">
        <v>25</v>
      </c>
      <c r="D8" s="47" t="s">
        <v>26</v>
      </c>
      <c r="E8" s="48" t="s">
        <v>67</v>
      </c>
      <c r="F8" s="47" t="s">
        <v>9</v>
      </c>
      <c r="G8" s="47" t="s">
        <v>27</v>
      </c>
      <c r="H8" s="49" t="s">
        <v>92</v>
      </c>
      <c r="I8" s="50" t="s">
        <v>97</v>
      </c>
      <c r="J8" s="49" t="s">
        <v>82</v>
      </c>
      <c r="K8" s="51" t="s">
        <v>80</v>
      </c>
      <c r="M8" s="243" t="s">
        <v>125</v>
      </c>
    </row>
    <row r="9" spans="1:13">
      <c r="A9" s="570" t="s">
        <v>176</v>
      </c>
      <c r="B9" s="11" t="s">
        <v>192</v>
      </c>
      <c r="C9" s="282">
        <v>2</v>
      </c>
      <c r="D9" s="283" t="s">
        <v>96</v>
      </c>
      <c r="E9" s="283" t="s">
        <v>194</v>
      </c>
      <c r="F9" s="393" t="s">
        <v>193</v>
      </c>
      <c r="G9" s="284">
        <v>2</v>
      </c>
      <c r="H9" s="286" t="str">
        <f>CONCATENATE("+",RIGHT('Personal File'!$B$6,1)+RIGHT('Personal File'!$C$9)+D9+1)</f>
        <v>+8</v>
      </c>
      <c r="I9" s="10">
        <f t="shared" ref="I9:I10" ca="1" si="5">RANDBETWEEN(1,20)</f>
        <v>2</v>
      </c>
      <c r="J9" s="292">
        <f t="shared" ref="J9:J10" ca="1" si="6">I9+RIGHT(H9,1)</f>
        <v>10</v>
      </c>
      <c r="K9" s="293" t="s">
        <v>612</v>
      </c>
      <c r="M9" s="244">
        <v>8000</v>
      </c>
    </row>
    <row r="10" spans="1:13" ht="16.2" thickBot="1">
      <c r="A10" s="287" t="s">
        <v>613</v>
      </c>
      <c r="B10" s="288" t="s">
        <v>614</v>
      </c>
      <c r="C10" s="289" t="s">
        <v>615</v>
      </c>
      <c r="D10" s="289" t="s">
        <v>140</v>
      </c>
      <c r="E10" s="288" t="s">
        <v>205</v>
      </c>
      <c r="F10" s="289" t="s">
        <v>269</v>
      </c>
      <c r="G10" s="290">
        <v>0</v>
      </c>
      <c r="H10" s="291" t="str">
        <f>CONCATENATE("+",RIGHT('Personal File'!$B$6,1)+RIGHT('Personal File'!$C$9)+D10)</f>
        <v>+9</v>
      </c>
      <c r="I10" s="55">
        <f t="shared" ca="1" si="5"/>
        <v>9</v>
      </c>
      <c r="J10" s="291">
        <f t="shared" ca="1" si="6"/>
        <v>18</v>
      </c>
      <c r="K10" s="294" t="s">
        <v>612</v>
      </c>
      <c r="M10" s="247" t="s">
        <v>205</v>
      </c>
    </row>
    <row r="11" spans="1:13" ht="6" customHeight="1" thickTop="1" thickBot="1">
      <c r="D11" s="56"/>
      <c r="E11" s="56"/>
      <c r="G11" s="45"/>
      <c r="H11" s="45"/>
      <c r="I11" s="54"/>
      <c r="J11" s="45"/>
      <c r="M11" s="246"/>
    </row>
    <row r="12" spans="1:13" ht="16.8" thickTop="1" thickBot="1">
      <c r="A12" s="46" t="s">
        <v>71</v>
      </c>
      <c r="B12" s="47" t="s">
        <v>17</v>
      </c>
      <c r="C12" s="47" t="s">
        <v>34</v>
      </c>
      <c r="D12" s="47" t="s">
        <v>82</v>
      </c>
      <c r="E12" s="47" t="s">
        <v>83</v>
      </c>
      <c r="F12" s="47" t="s">
        <v>84</v>
      </c>
      <c r="G12" s="47" t="s">
        <v>27</v>
      </c>
      <c r="H12" s="57" t="s">
        <v>80</v>
      </c>
      <c r="I12" s="58"/>
      <c r="J12" s="58"/>
      <c r="K12" s="59"/>
      <c r="M12" s="243" t="s">
        <v>125</v>
      </c>
    </row>
    <row r="13" spans="1:13">
      <c r="A13" s="571" t="s">
        <v>630</v>
      </c>
      <c r="B13" s="295">
        <v>2</v>
      </c>
      <c r="C13" s="296">
        <v>5</v>
      </c>
      <c r="D13" s="295">
        <v>0</v>
      </c>
      <c r="E13" s="297">
        <v>0.15</v>
      </c>
      <c r="F13" s="298" t="s">
        <v>120</v>
      </c>
      <c r="G13" s="299">
        <f>15/2</f>
        <v>7.5</v>
      </c>
      <c r="H13" s="60"/>
      <c r="I13" s="61"/>
      <c r="J13" s="61"/>
      <c r="K13" s="62"/>
      <c r="M13" s="248">
        <v>4000</v>
      </c>
    </row>
    <row r="14" spans="1:13" ht="16.2" thickBot="1">
      <c r="A14" s="13" t="s">
        <v>206</v>
      </c>
      <c r="B14" s="14">
        <v>4</v>
      </c>
      <c r="C14" s="63" t="s">
        <v>205</v>
      </c>
      <c r="D14" s="63">
        <v>-2</v>
      </c>
      <c r="E14" s="409">
        <v>0.15</v>
      </c>
      <c r="F14" s="63" t="s">
        <v>205</v>
      </c>
      <c r="G14" s="17">
        <v>15</v>
      </c>
      <c r="H14" s="64"/>
      <c r="I14" s="65"/>
      <c r="J14" s="65"/>
      <c r="K14" s="66"/>
      <c r="M14" s="245">
        <v>4000</v>
      </c>
    </row>
    <row r="15" spans="1:13" ht="6.75" customHeight="1" thickTop="1" thickBot="1">
      <c r="M15" s="246"/>
    </row>
    <row r="16" spans="1:13" ht="16.8" thickTop="1" thickBot="1">
      <c r="A16" s="67"/>
      <c r="B16" s="45"/>
      <c r="D16" s="68" t="s">
        <v>72</v>
      </c>
      <c r="E16" s="69"/>
      <c r="F16" s="57" t="s">
        <v>6</v>
      </c>
      <c r="G16" s="47" t="s">
        <v>27</v>
      </c>
      <c r="H16" s="49" t="s">
        <v>92</v>
      </c>
      <c r="I16" s="57" t="s">
        <v>80</v>
      </c>
      <c r="J16" s="58"/>
      <c r="K16" s="59"/>
      <c r="M16" s="243" t="s">
        <v>125</v>
      </c>
    </row>
    <row r="17" spans="1:13">
      <c r="A17" s="67"/>
      <c r="B17" s="45"/>
      <c r="D17" s="410" t="s">
        <v>213</v>
      </c>
      <c r="E17" s="300"/>
      <c r="F17" s="70">
        <v>50</v>
      </c>
      <c r="G17" s="284">
        <f>F17/4</f>
        <v>12.5</v>
      </c>
      <c r="H17" s="301" t="s">
        <v>129</v>
      </c>
      <c r="I17" s="71"/>
      <c r="J17" s="72"/>
      <c r="K17" s="73"/>
      <c r="M17" s="244">
        <v>0</v>
      </c>
    </row>
    <row r="18" spans="1:13">
      <c r="A18" s="67"/>
      <c r="B18" s="45"/>
      <c r="D18" s="74" t="s">
        <v>207</v>
      </c>
      <c r="E18" s="75"/>
      <c r="F18" s="76">
        <v>50</v>
      </c>
      <c r="G18" s="77">
        <v>12.5</v>
      </c>
      <c r="H18" s="78" t="s">
        <v>129</v>
      </c>
      <c r="I18" s="79"/>
      <c r="J18" s="80"/>
      <c r="K18" s="81"/>
      <c r="L18" s="233"/>
      <c r="M18" s="249">
        <v>0</v>
      </c>
    </row>
    <row r="19" spans="1:13" ht="16.2" thickBot="1">
      <c r="A19" s="67"/>
      <c r="B19" s="45"/>
      <c r="D19" s="82"/>
      <c r="E19" s="83"/>
      <c r="F19" s="84"/>
      <c r="G19" s="17"/>
      <c r="H19" s="85"/>
      <c r="I19" s="86"/>
      <c r="J19" s="87"/>
      <c r="K19" s="66"/>
      <c r="M19" s="245"/>
    </row>
    <row r="20" spans="1:13" ht="16.8" thickTop="1" thickBot="1"/>
    <row r="21" spans="1:13" ht="16.8" thickTop="1" thickBot="1">
      <c r="D21" s="68" t="s">
        <v>123</v>
      </c>
      <c r="E21" s="58"/>
      <c r="F21" s="58"/>
      <c r="G21" s="88" t="s">
        <v>6</v>
      </c>
      <c r="H21" s="88" t="s">
        <v>99</v>
      </c>
      <c r="I21" s="88" t="s">
        <v>114</v>
      </c>
      <c r="J21" s="89" t="s">
        <v>80</v>
      </c>
      <c r="K21" s="59"/>
      <c r="M21" s="243" t="s">
        <v>125</v>
      </c>
    </row>
    <row r="22" spans="1:13">
      <c r="D22" s="234" t="s">
        <v>601</v>
      </c>
      <c r="E22" s="235"/>
      <c r="F22" s="235"/>
      <c r="G22" s="9">
        <v>1</v>
      </c>
      <c r="H22" s="9">
        <v>1</v>
      </c>
      <c r="I22" s="9">
        <v>1</v>
      </c>
      <c r="J22" s="236"/>
      <c r="K22" s="237"/>
      <c r="L22" s="233"/>
      <c r="M22" s="249"/>
    </row>
    <row r="23" spans="1:13">
      <c r="D23" s="234" t="s">
        <v>609</v>
      </c>
      <c r="E23" s="235"/>
      <c r="F23" s="235"/>
      <c r="G23" s="9">
        <v>1</v>
      </c>
      <c r="H23" s="9" t="s">
        <v>610</v>
      </c>
      <c r="I23" s="9" t="s">
        <v>610</v>
      </c>
      <c r="J23" s="236" t="s">
        <v>611</v>
      </c>
      <c r="K23" s="237"/>
      <c r="M23" s="249"/>
    </row>
    <row r="24" spans="1:13" ht="16.2" thickBot="1">
      <c r="D24" s="238"/>
      <c r="E24" s="239"/>
      <c r="F24" s="239"/>
      <c r="G24" s="14"/>
      <c r="H24" s="14"/>
      <c r="I24" s="14"/>
      <c r="J24" s="240"/>
      <c r="K24" s="241"/>
      <c r="M24" s="245"/>
    </row>
    <row r="25" spans="1:13" ht="16.2" thickTop="1"/>
    <row r="26" spans="1:13">
      <c r="K26" s="180" t="s">
        <v>126</v>
      </c>
      <c r="L26" s="233"/>
      <c r="M26" s="251">
        <f>SUM(M3:M24)</f>
        <v>18302</v>
      </c>
    </row>
  </sheetData>
  <sortState ref="D19:K39">
    <sortCondition ref="I19:I39"/>
    <sortCondition ref="D19:D39"/>
  </sortState>
  <phoneticPr fontId="0" type="noConversion"/>
  <conditionalFormatting sqref="I3:I6">
    <cfRule type="cellIs" dxfId="7" priority="13" operator="equal">
      <formula>20</formula>
    </cfRule>
    <cfRule type="cellIs" dxfId="6" priority="14" operator="equal">
      <formula>1</formula>
    </cfRule>
  </conditionalFormatting>
  <conditionalFormatting sqref="I9">
    <cfRule type="cellIs" dxfId="5" priority="11" operator="equal">
      <formula>20</formula>
    </cfRule>
    <cfRule type="cellIs" dxfId="4" priority="12" operator="equal">
      <formula>1</formula>
    </cfRule>
  </conditionalFormatting>
  <conditionalFormatting sqref="I10">
    <cfRule type="cellIs" dxfId="3" priority="9" operator="equal">
      <formula>20</formula>
    </cfRule>
    <cfRule type="cellIs" dxfId="2"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heetViews>
  <sheetFormatPr defaultColWidth="13" defaultRowHeight="15.6"/>
  <cols>
    <col min="1" max="1" width="16.5" style="27" bestFit="1" customWidth="1"/>
    <col min="2" max="2" width="4.5" style="27" bestFit="1" customWidth="1"/>
    <col min="3" max="3" width="3.8984375" style="45" bestFit="1" customWidth="1"/>
    <col min="4" max="5" width="18.09765625" style="22" customWidth="1"/>
    <col min="6" max="6" width="2.09765625" style="22" customWidth="1"/>
    <col min="7" max="7" width="7.3984375" style="22" bestFit="1" customWidth="1"/>
    <col min="8" max="16384" width="13" style="22"/>
  </cols>
  <sheetData>
    <row r="1" spans="1:7" ht="23.4" thickBot="1">
      <c r="A1" s="20" t="s">
        <v>77</v>
      </c>
      <c r="B1" s="20"/>
      <c r="C1" s="21"/>
      <c r="D1" s="20"/>
      <c r="E1" s="20"/>
    </row>
    <row r="2" spans="1:7" s="27" customFormat="1" ht="16.8" thickTop="1" thickBot="1">
      <c r="A2" s="23" t="s">
        <v>78</v>
      </c>
      <c r="B2" s="23" t="s">
        <v>6</v>
      </c>
      <c r="C2" s="24" t="s">
        <v>27</v>
      </c>
      <c r="D2" s="25" t="s">
        <v>79</v>
      </c>
      <c r="E2" s="26" t="s">
        <v>80</v>
      </c>
      <c r="G2" s="231" t="s">
        <v>125</v>
      </c>
    </row>
    <row r="3" spans="1:7">
      <c r="A3" s="28" t="s">
        <v>122</v>
      </c>
      <c r="B3" s="29">
        <v>1</v>
      </c>
      <c r="C3" s="30">
        <v>0.5</v>
      </c>
      <c r="D3" s="31"/>
      <c r="E3" s="32"/>
      <c r="G3" s="592">
        <v>1</v>
      </c>
    </row>
    <row r="4" spans="1:7">
      <c r="A4" s="588" t="s">
        <v>209</v>
      </c>
      <c r="B4" s="589">
        <v>1</v>
      </c>
      <c r="C4" s="344" t="s">
        <v>210</v>
      </c>
      <c r="D4" s="590"/>
      <c r="E4" s="591"/>
      <c r="G4" s="593" t="s">
        <v>211</v>
      </c>
    </row>
    <row r="5" spans="1:7">
      <c r="A5" s="588" t="s">
        <v>628</v>
      </c>
      <c r="B5" s="589">
        <v>1</v>
      </c>
      <c r="C5" s="344">
        <v>2</v>
      </c>
      <c r="D5" s="590"/>
      <c r="E5" s="591"/>
      <c r="G5" s="593" t="s">
        <v>216</v>
      </c>
    </row>
    <row r="6" spans="1:7">
      <c r="A6" s="595" t="s">
        <v>629</v>
      </c>
      <c r="B6" s="596">
        <v>1</v>
      </c>
      <c r="C6" s="346">
        <v>5</v>
      </c>
      <c r="D6" s="597"/>
      <c r="E6" s="598"/>
      <c r="G6" s="599" t="s">
        <v>216</v>
      </c>
    </row>
    <row r="7" spans="1:7" ht="16.2" thickBot="1">
      <c r="A7" s="269" t="s">
        <v>208</v>
      </c>
      <c r="B7" s="270">
        <v>1</v>
      </c>
      <c r="C7" s="271">
        <v>0.5</v>
      </c>
      <c r="D7" s="34"/>
      <c r="E7" s="35"/>
      <c r="G7" s="594" t="s">
        <v>216</v>
      </c>
    </row>
    <row r="8" spans="1:7" ht="24" thickTop="1" thickBot="1">
      <c r="A8" s="20" t="s">
        <v>81</v>
      </c>
      <c r="B8" s="20"/>
      <c r="C8" s="36"/>
      <c r="D8" s="20"/>
      <c r="E8" s="37"/>
      <c r="G8" s="36"/>
    </row>
    <row r="9" spans="1:7" ht="16.8" thickTop="1" thickBot="1">
      <c r="A9" s="23" t="s">
        <v>78</v>
      </c>
      <c r="B9" s="23" t="s">
        <v>6</v>
      </c>
      <c r="C9" s="24" t="s">
        <v>27</v>
      </c>
      <c r="D9" s="25" t="s">
        <v>79</v>
      </c>
      <c r="E9" s="26" t="s">
        <v>80</v>
      </c>
      <c r="G9" s="231" t="s">
        <v>125</v>
      </c>
    </row>
    <row r="10" spans="1:7">
      <c r="A10" s="33" t="s">
        <v>112</v>
      </c>
      <c r="B10" s="38">
        <v>0</v>
      </c>
      <c r="C10" s="344">
        <f t="shared" ref="C10:C11" si="0">B10/100</f>
        <v>0</v>
      </c>
      <c r="D10" s="345"/>
      <c r="E10" s="39"/>
      <c r="F10" s="233"/>
      <c r="G10" s="232">
        <f>B10</f>
        <v>0</v>
      </c>
    </row>
    <row r="11" spans="1:7">
      <c r="A11" s="40" t="s">
        <v>177</v>
      </c>
      <c r="B11" s="41">
        <v>1</v>
      </c>
      <c r="C11" s="346">
        <f t="shared" si="0"/>
        <v>0.01</v>
      </c>
      <c r="D11" s="347"/>
      <c r="E11" s="42"/>
      <c r="F11" s="233"/>
      <c r="G11" s="302" t="s">
        <v>211</v>
      </c>
    </row>
    <row r="12" spans="1:7">
      <c r="A12" s="40" t="s">
        <v>178</v>
      </c>
      <c r="B12" s="41">
        <v>1</v>
      </c>
      <c r="C12" s="346">
        <v>0</v>
      </c>
      <c r="D12" s="347"/>
      <c r="E12" s="42"/>
      <c r="F12" s="233"/>
      <c r="G12" s="302" t="s">
        <v>211</v>
      </c>
    </row>
    <row r="13" spans="1:7">
      <c r="A13" s="40" t="s">
        <v>171</v>
      </c>
      <c r="B13" s="41">
        <v>1</v>
      </c>
      <c r="C13" s="346">
        <v>1.5</v>
      </c>
      <c r="D13" s="347"/>
      <c r="E13" s="42"/>
      <c r="F13" s="233"/>
      <c r="G13" s="302">
        <v>0</v>
      </c>
    </row>
    <row r="14" spans="1:7">
      <c r="A14" s="40" t="s">
        <v>107</v>
      </c>
      <c r="B14" s="41">
        <v>1</v>
      </c>
      <c r="C14" s="346">
        <v>0</v>
      </c>
      <c r="D14" s="347"/>
      <c r="E14" s="42"/>
      <c r="F14" s="233"/>
      <c r="G14" s="302">
        <v>1</v>
      </c>
    </row>
    <row r="15" spans="1:7">
      <c r="A15" s="40" t="s">
        <v>212</v>
      </c>
      <c r="B15" s="41">
        <v>2</v>
      </c>
      <c r="C15" s="346">
        <f>B15/2</f>
        <v>1</v>
      </c>
      <c r="D15" s="347"/>
      <c r="E15" s="42"/>
      <c r="F15" s="233"/>
      <c r="G15" s="302">
        <v>0.5</v>
      </c>
    </row>
    <row r="16" spans="1:7" ht="16.2" thickBot="1">
      <c r="A16" s="43" t="s">
        <v>141</v>
      </c>
      <c r="B16" s="44">
        <v>2</v>
      </c>
      <c r="C16" s="348">
        <f>B16</f>
        <v>2</v>
      </c>
      <c r="D16" s="349"/>
      <c r="E16" s="350"/>
      <c r="F16" s="233"/>
      <c r="G16" s="351">
        <f>B16/100</f>
        <v>0.02</v>
      </c>
    </row>
    <row r="17" spans="1:7" ht="16.2" thickTop="1"/>
    <row r="18" spans="1:7">
      <c r="A18" s="181"/>
      <c r="E18" s="180" t="s">
        <v>126</v>
      </c>
      <c r="F18" s="233"/>
      <c r="G18" s="285">
        <f>SUM(G3:G16)</f>
        <v>2.52</v>
      </c>
    </row>
    <row r="19" spans="1:7">
      <c r="A19" s="54"/>
      <c r="E19" s="180" t="s">
        <v>127</v>
      </c>
      <c r="F19" s="233"/>
      <c r="G19" s="285">
        <f>G18+Martial!M26</f>
        <v>18304.52</v>
      </c>
    </row>
    <row r="20" spans="1:7">
      <c r="A20" s="54"/>
    </row>
    <row r="21" spans="1:7">
      <c r="A21" s="54"/>
    </row>
    <row r="22" spans="1:7">
      <c r="A22" s="54"/>
    </row>
    <row r="23" spans="1:7">
      <c r="A23" s="54"/>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6"/>
  <cols>
    <col min="1" max="1" width="13.69921875" style="523" bestFit="1" customWidth="1"/>
    <col min="2" max="2" width="10" style="522" customWidth="1"/>
    <col min="3" max="3" width="5.5" style="522" customWidth="1"/>
    <col min="4" max="4" width="13.69921875" style="523" bestFit="1" customWidth="1"/>
    <col min="5" max="5" width="9.59765625" style="522" bestFit="1" customWidth="1"/>
    <col min="6" max="6" width="14.8984375" style="523" customWidth="1"/>
    <col min="7" max="7" width="9.5" style="522" customWidth="1"/>
    <col min="8" max="16384" width="13" style="521"/>
  </cols>
  <sheetData>
    <row r="1" spans="1:7" ht="29.4" thickTop="1" thickBot="1">
      <c r="A1" s="566" t="s">
        <v>597</v>
      </c>
      <c r="B1" s="565"/>
      <c r="C1" s="565"/>
      <c r="D1" s="564"/>
      <c r="E1" s="564"/>
      <c r="F1" s="563"/>
      <c r="G1" s="562" t="s">
        <v>218</v>
      </c>
    </row>
    <row r="2" spans="1:7" ht="17.399999999999999" thickTop="1">
      <c r="A2" s="532" t="s">
        <v>0</v>
      </c>
      <c r="B2" s="561" t="s">
        <v>596</v>
      </c>
      <c r="C2" s="560"/>
      <c r="D2" s="558" t="s">
        <v>1</v>
      </c>
      <c r="E2" s="559" t="s">
        <v>174</v>
      </c>
      <c r="F2" s="558" t="s">
        <v>108</v>
      </c>
      <c r="G2" s="557" t="str">
        <f>C5</f>
        <v>+3</v>
      </c>
    </row>
    <row r="3" spans="1:7" ht="17.399999999999999" thickBot="1">
      <c r="A3" s="556" t="s">
        <v>595</v>
      </c>
      <c r="B3" s="555" t="s">
        <v>598</v>
      </c>
      <c r="C3" s="555"/>
      <c r="D3" s="553" t="s">
        <v>583</v>
      </c>
      <c r="E3" s="554" t="s">
        <v>584</v>
      </c>
      <c r="F3" s="553" t="s">
        <v>594</v>
      </c>
      <c r="G3" s="552" t="s">
        <v>249</v>
      </c>
    </row>
    <row r="4" spans="1:7" ht="17.399999999999999" thickTop="1">
      <c r="A4" s="551" t="s">
        <v>2</v>
      </c>
      <c r="B4" s="550">
        <v>13</v>
      </c>
      <c r="C4" s="512" t="str">
        <f t="shared" ref="C4:C9" si="0">IF(B4&gt;9.9,CONCATENATE("+",ROUNDDOWN((B4-10)/2,0)),ROUNDUP((B4-10)/2,0))</f>
        <v>+1</v>
      </c>
      <c r="D4" s="542" t="s">
        <v>14</v>
      </c>
      <c r="E4" s="549">
        <v>13</v>
      </c>
      <c r="F4" s="548">
        <v>13</v>
      </c>
      <c r="G4" s="547"/>
    </row>
    <row r="5" spans="1:7" ht="16.8">
      <c r="A5" s="546" t="s">
        <v>3</v>
      </c>
      <c r="B5" s="539">
        <v>17</v>
      </c>
      <c r="C5" s="513" t="str">
        <f t="shared" si="0"/>
        <v>+3</v>
      </c>
      <c r="D5" s="545" t="s">
        <v>585</v>
      </c>
      <c r="E5" s="537" t="s">
        <v>593</v>
      </c>
      <c r="F5" s="537" t="s">
        <v>592</v>
      </c>
      <c r="G5" s="530"/>
    </row>
    <row r="6" spans="1:7" ht="16.8">
      <c r="A6" s="544" t="s">
        <v>12</v>
      </c>
      <c r="B6" s="539">
        <v>15</v>
      </c>
      <c r="C6" s="513" t="str">
        <f t="shared" si="0"/>
        <v>+2</v>
      </c>
      <c r="D6" s="542" t="s">
        <v>586</v>
      </c>
      <c r="E6" s="541">
        <v>1</v>
      </c>
      <c r="F6" s="514"/>
      <c r="G6" s="530"/>
    </row>
    <row r="7" spans="1:7" ht="16.8">
      <c r="A7" s="543" t="s">
        <v>13</v>
      </c>
      <c r="B7" s="539">
        <v>2</v>
      </c>
      <c r="C7" s="513">
        <f t="shared" si="0"/>
        <v>-4</v>
      </c>
      <c r="D7" s="542" t="s">
        <v>587</v>
      </c>
      <c r="E7" s="541">
        <v>5</v>
      </c>
      <c r="F7" s="515"/>
      <c r="G7" s="530"/>
    </row>
    <row r="8" spans="1:7" ht="16.8">
      <c r="A8" s="540" t="s">
        <v>15</v>
      </c>
      <c r="B8" s="539">
        <v>12</v>
      </c>
      <c r="C8" s="516" t="str">
        <f t="shared" si="0"/>
        <v>+1</v>
      </c>
      <c r="D8" s="538" t="s">
        <v>588</v>
      </c>
      <c r="E8" s="537" t="s">
        <v>591</v>
      </c>
      <c r="F8" s="515"/>
      <c r="G8" s="530"/>
    </row>
    <row r="9" spans="1:7" ht="17.399999999999999" thickBot="1">
      <c r="A9" s="536" t="s">
        <v>11</v>
      </c>
      <c r="B9" s="535">
        <v>6</v>
      </c>
      <c r="C9" s="517">
        <f t="shared" si="0"/>
        <v>-2</v>
      </c>
      <c r="D9" s="534" t="s">
        <v>589</v>
      </c>
      <c r="E9" s="533">
        <v>1</v>
      </c>
      <c r="F9" s="515"/>
      <c r="G9" s="530"/>
    </row>
    <row r="10" spans="1:7" ht="17.399999999999999" thickTop="1">
      <c r="A10" s="532"/>
      <c r="B10" s="528"/>
      <c r="C10" s="528"/>
      <c r="D10" s="528"/>
      <c r="E10" s="527"/>
      <c r="F10" s="515"/>
      <c r="G10" s="530"/>
    </row>
    <row r="11" spans="1:7" ht="16.8">
      <c r="A11" s="532"/>
      <c r="B11" s="528"/>
      <c r="C11" s="528"/>
      <c r="D11" s="528"/>
      <c r="E11" s="527"/>
      <c r="F11" s="531"/>
      <c r="G11" s="530"/>
    </row>
    <row r="12" spans="1:7" ht="16.8">
      <c r="A12" s="529"/>
      <c r="B12" s="528"/>
      <c r="C12" s="528"/>
      <c r="D12" s="528"/>
      <c r="E12" s="527"/>
      <c r="F12" s="528"/>
      <c r="G12" s="527"/>
    </row>
    <row r="13" spans="1:7" ht="17.399999999999999" thickBot="1">
      <c r="A13" s="526"/>
      <c r="B13" s="525"/>
      <c r="C13" s="525"/>
      <c r="D13" s="525"/>
      <c r="E13" s="524"/>
      <c r="F13" s="525"/>
      <c r="G13" s="524"/>
    </row>
    <row r="14" spans="1:7" ht="16.2" thickTop="1">
      <c r="A14"/>
    </row>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ColWidth="9" defaultRowHeight="15.6"/>
  <cols>
    <col min="1" max="1" width="1.8984375" style="303" customWidth="1"/>
    <col min="2" max="2" width="8.59765625" style="304" bestFit="1" customWidth="1"/>
    <col min="3" max="3" width="2.8984375" style="303" bestFit="1" customWidth="1"/>
    <col min="4" max="8" width="3.8984375" style="303" bestFit="1" customWidth="1"/>
    <col min="9" max="14" width="8.69921875" style="303" customWidth="1"/>
    <col min="15" max="16384" width="9" style="303"/>
  </cols>
  <sheetData>
    <row r="1" spans="1:16" s="304" customFormat="1" ht="16.8" thickTop="1" thickBot="1">
      <c r="B1" s="316" t="s">
        <v>158</v>
      </c>
      <c r="C1" s="315" t="s">
        <v>157</v>
      </c>
      <c r="D1" s="315" t="s">
        <v>156</v>
      </c>
      <c r="E1" s="315" t="s">
        <v>155</v>
      </c>
      <c r="F1" s="315" t="s">
        <v>154</v>
      </c>
      <c r="G1" s="315" t="s">
        <v>153</v>
      </c>
      <c r="H1" s="314" t="s">
        <v>152</v>
      </c>
    </row>
    <row r="2" spans="1:16">
      <c r="B2" s="313" t="s">
        <v>151</v>
      </c>
      <c r="C2" s="312">
        <f ca="1">RANDBETWEEN(1,3)</f>
        <v>2</v>
      </c>
      <c r="D2" s="312">
        <f ca="1">RANDBETWEEN(1,3)+RANDBETWEEN(1,3)</f>
        <v>4</v>
      </c>
      <c r="E2" s="312">
        <f ca="1">RANDBETWEEN(1,3)+RANDBETWEEN(1,3)+RANDBETWEEN(1,3)</f>
        <v>4</v>
      </c>
      <c r="F2" s="312">
        <f ca="1">RANDBETWEEN(1,3)+RANDBETWEEN(1,3)+RANDBETWEEN(1,3)+RANDBETWEEN(1,3)</f>
        <v>8</v>
      </c>
      <c r="G2" s="312">
        <f ca="1">RANDBETWEEN(1,3)+RANDBETWEEN(1,3)+RANDBETWEEN(1,3)+RANDBETWEEN(1,3)+RANDBETWEEN(1,3)</f>
        <v>8</v>
      </c>
      <c r="H2" s="311">
        <f ca="1">RANDBETWEEN(1,3)+RANDBETWEEN(1,3)+RANDBETWEEN(1,3)+RANDBETWEEN(1,3)+RANDBETWEEN(1,3)+RANDBETWEEN(1,3)</f>
        <v>13</v>
      </c>
      <c r="L2" s="304"/>
      <c r="M2" s="304"/>
      <c r="N2" s="304"/>
      <c r="O2" s="304"/>
      <c r="P2" s="304"/>
    </row>
    <row r="3" spans="1:16">
      <c r="B3" s="310" t="s">
        <v>150</v>
      </c>
      <c r="C3" s="309">
        <f ca="1">RANDBETWEEN(1,4)</f>
        <v>3</v>
      </c>
      <c r="D3" s="309">
        <f ca="1">RANDBETWEEN(1,4)+RANDBETWEEN(1,4)</f>
        <v>8</v>
      </c>
      <c r="E3" s="309">
        <f ca="1">RANDBETWEEN(1,4)+RANDBETWEEN(1,4)+RANDBETWEEN(1,4)</f>
        <v>11</v>
      </c>
      <c r="F3" s="309">
        <f ca="1">RANDBETWEEN(1,4)+RANDBETWEEN(1,4)+RANDBETWEEN(1,4)+RANDBETWEEN(1,4)</f>
        <v>13</v>
      </c>
      <c r="G3" s="309">
        <f ca="1">RANDBETWEEN(1,4)+RANDBETWEEN(1,4)+RANDBETWEEN(1,4)+RANDBETWEEN(1,4)+RANDBETWEEN(1,4)</f>
        <v>11</v>
      </c>
      <c r="H3" s="308">
        <f ca="1">RANDBETWEEN(1,4)+RANDBETWEEN(1,4)+RANDBETWEEN(1,4)+RANDBETWEEN(1,4)+RANDBETWEEN(1,4)+RANDBETWEEN(1,4)</f>
        <v>15</v>
      </c>
      <c r="L3" s="304"/>
      <c r="M3" s="304"/>
      <c r="N3" s="304"/>
      <c r="O3" s="304"/>
      <c r="P3" s="304"/>
    </row>
    <row r="4" spans="1:16">
      <c r="B4" s="310" t="s">
        <v>149</v>
      </c>
      <c r="C4" s="309">
        <f ca="1">RANDBETWEEN(1,6)</f>
        <v>6</v>
      </c>
      <c r="D4" s="309">
        <f ca="1">RANDBETWEEN(1,6)+RANDBETWEEN(1,6)</f>
        <v>5</v>
      </c>
      <c r="E4" s="309">
        <f ca="1">RANDBETWEEN(1,6)+RANDBETWEEN(1,6)+RANDBETWEEN(1,6)</f>
        <v>16</v>
      </c>
      <c r="F4" s="309">
        <f ca="1">RANDBETWEEN(1,6)+RANDBETWEEN(1,6)+RANDBETWEEN(1,6)+RANDBETWEEN(1,6)</f>
        <v>17</v>
      </c>
      <c r="G4" s="309">
        <f ca="1">RANDBETWEEN(1,6)+RANDBETWEEN(1,6)+RANDBETWEEN(1,6)+RANDBETWEEN(1,6)+RANDBETWEEN(1,6)</f>
        <v>14</v>
      </c>
      <c r="H4" s="308">
        <f ca="1">RANDBETWEEN(1,6)+RANDBETWEEN(1,6)+RANDBETWEEN(1,6)+RANDBETWEEN(1,6)+RANDBETWEEN(1,6)+RANDBETWEEN(1,6)</f>
        <v>27</v>
      </c>
      <c r="L4" s="304"/>
      <c r="M4" s="304"/>
      <c r="N4" s="304"/>
      <c r="O4" s="304"/>
      <c r="P4" s="304"/>
    </row>
    <row r="5" spans="1:16">
      <c r="B5" s="310" t="s">
        <v>148</v>
      </c>
      <c r="C5" s="309">
        <f ca="1">RANDBETWEEN(1,8)</f>
        <v>8</v>
      </c>
      <c r="D5" s="309">
        <f ca="1">RANDBETWEEN(1,8)+RANDBETWEEN(1,8)</f>
        <v>7</v>
      </c>
      <c r="E5" s="309">
        <f ca="1">RANDBETWEEN(1,8)+RANDBETWEEN(1,8)+RANDBETWEEN(1,8)</f>
        <v>11</v>
      </c>
      <c r="F5" s="309">
        <f ca="1">RANDBETWEEN(1,8)+RANDBETWEEN(1,8)+RANDBETWEEN(1,8)+RANDBETWEEN(1,8)</f>
        <v>24</v>
      </c>
      <c r="G5" s="309">
        <f ca="1">RANDBETWEEN(1,8)+RANDBETWEEN(1,8)+RANDBETWEEN(1,8)+RANDBETWEEN(1,8)+RANDBETWEEN(1,8)</f>
        <v>30</v>
      </c>
      <c r="H5" s="308">
        <f ca="1">RANDBETWEEN(1,8)+RANDBETWEEN(1,8)+RANDBETWEEN(1,8)+RANDBETWEEN(1,8)+RANDBETWEEN(1,8)+RANDBETWEEN(1,8)</f>
        <v>26</v>
      </c>
      <c r="L5" s="304"/>
      <c r="M5" s="304"/>
      <c r="N5" s="304"/>
      <c r="O5" s="304"/>
      <c r="P5" s="304"/>
    </row>
    <row r="6" spans="1:16">
      <c r="B6" s="310" t="s">
        <v>147</v>
      </c>
      <c r="C6" s="309">
        <f ca="1">RANDBETWEEN(1,10)</f>
        <v>4</v>
      </c>
      <c r="D6" s="309">
        <f ca="1">RANDBETWEEN(1,10)+RANDBETWEEN(1,10)</f>
        <v>10</v>
      </c>
      <c r="E6" s="309">
        <f ca="1">RANDBETWEEN(1,10)+RANDBETWEEN(1,10)+RANDBETWEEN(1,10)</f>
        <v>20</v>
      </c>
      <c r="F6" s="309">
        <f ca="1">RANDBETWEEN(1,10)+RANDBETWEEN(1,10)+RANDBETWEEN(1,10)+RANDBETWEEN(1,10)</f>
        <v>28</v>
      </c>
      <c r="G6" s="309">
        <f ca="1">RANDBETWEEN(1,10)+RANDBETWEEN(1,10)+RANDBETWEEN(1,10)+RANDBETWEEN(1,10)+RANDBETWEEN(1,10)</f>
        <v>29</v>
      </c>
      <c r="H6" s="308">
        <f ca="1">RANDBETWEEN(1,10)+RANDBETWEEN(1,10)+RANDBETWEEN(1,10)+RANDBETWEEN(1,10)+RANDBETWEEN(1,10)+RANDBETWEEN(1,10)</f>
        <v>39</v>
      </c>
      <c r="L6" s="304"/>
      <c r="M6" s="304"/>
      <c r="N6" s="304"/>
      <c r="O6" s="304"/>
      <c r="P6" s="304"/>
    </row>
    <row r="7" spans="1:16">
      <c r="B7" s="310" t="s">
        <v>146</v>
      </c>
      <c r="C7" s="309">
        <f ca="1">RANDBETWEEN(1,12)</f>
        <v>2</v>
      </c>
      <c r="D7" s="309">
        <f ca="1">RANDBETWEEN(1,12)+RANDBETWEEN(1,12)</f>
        <v>18</v>
      </c>
      <c r="E7" s="309">
        <f ca="1">RANDBETWEEN(1,12)+RANDBETWEEN(1,12)+RANDBETWEEN(1,12)</f>
        <v>20</v>
      </c>
      <c r="F7" s="309">
        <f ca="1">RANDBETWEEN(1,12)+RANDBETWEEN(1,12)+RANDBETWEEN(1,12)+RANDBETWEEN(1,12)</f>
        <v>30</v>
      </c>
      <c r="G7" s="309">
        <f ca="1">RANDBETWEEN(1,12)+RANDBETWEEN(1,12)+RANDBETWEEN(1,12)+RANDBETWEEN(1,12)+RANDBETWEEN(1,12)</f>
        <v>33</v>
      </c>
      <c r="H7" s="308">
        <f ca="1">RANDBETWEEN(1,12)+RANDBETWEEN(1,12)+RANDBETWEEN(1,12)+RANDBETWEEN(1,12)+RANDBETWEEN(1,12)+RANDBETWEEN(1,12)</f>
        <v>27</v>
      </c>
      <c r="L7" s="304"/>
      <c r="M7" s="304"/>
      <c r="N7" s="304"/>
      <c r="O7" s="304"/>
      <c r="P7" s="304"/>
    </row>
    <row r="8" spans="1:16">
      <c r="B8" s="310" t="s">
        <v>145</v>
      </c>
      <c r="C8" s="309">
        <f ca="1">RANDBETWEEN(1,20)</f>
        <v>12</v>
      </c>
      <c r="D8" s="309">
        <f ca="1">RANDBETWEEN(1,20)+RANDBETWEEN(1,20)</f>
        <v>31</v>
      </c>
      <c r="E8" s="309">
        <f ca="1">RANDBETWEEN(1,20)+RANDBETWEEN(1,20)+RANDBETWEEN(1,20)</f>
        <v>49</v>
      </c>
      <c r="F8" s="309">
        <f ca="1">RANDBETWEEN(1,20)+RANDBETWEEN(1,20)+RANDBETWEEN(1,20)+RANDBETWEEN(1,20)</f>
        <v>49</v>
      </c>
      <c r="G8" s="309">
        <f ca="1">RANDBETWEEN(1,20)+RANDBETWEEN(1,20)+RANDBETWEEN(1,20)+RANDBETWEEN(1,20)+RANDBETWEEN(1,20)</f>
        <v>75</v>
      </c>
      <c r="H8" s="308">
        <f ca="1">RANDBETWEEN(1,20)+RANDBETWEEN(1,20)+RANDBETWEEN(1,20)+RANDBETWEEN(1,20)+RANDBETWEEN(1,20)+RANDBETWEEN(1,20)</f>
        <v>63</v>
      </c>
      <c r="L8" s="304"/>
      <c r="M8" s="304"/>
      <c r="N8" s="304"/>
      <c r="O8" s="304"/>
      <c r="P8" s="304"/>
    </row>
    <row r="9" spans="1:16" ht="16.2" thickBot="1">
      <c r="B9" s="307" t="s">
        <v>144</v>
      </c>
      <c r="C9" s="306">
        <f ca="1">RANDBETWEEN(1,100)</f>
        <v>86</v>
      </c>
      <c r="D9" s="306">
        <f ca="1">RANDBETWEEN(1,100)+RANDBETWEEN(1,100)</f>
        <v>90</v>
      </c>
      <c r="E9" s="306">
        <f ca="1">RANDBETWEEN(1,100)+RANDBETWEEN(1,100)+RANDBETWEEN(1,100)</f>
        <v>177</v>
      </c>
      <c r="F9" s="306">
        <f ca="1">RANDBETWEEN(1,100)+RANDBETWEEN(1,100)+RANDBETWEEN(1,100)+RANDBETWEEN(1,100)</f>
        <v>131</v>
      </c>
      <c r="G9" s="306">
        <f ca="1">RANDBETWEEN(1,100)+RANDBETWEEN(1,100)+RANDBETWEEN(1,100)+RANDBETWEEN(1,100)+RANDBETWEEN(1,100)</f>
        <v>319</v>
      </c>
      <c r="H9" s="305">
        <f ca="1">RANDBETWEEN(1,100)+RANDBETWEEN(1,100)+RANDBETWEEN(1,100)+RANDBETWEEN(1,100)+RANDBETWEEN(1,100)+RANDBETWEEN(1,100)</f>
        <v>233</v>
      </c>
      <c r="L9" s="304"/>
      <c r="M9" s="304"/>
      <c r="N9" s="304"/>
      <c r="O9" s="304"/>
      <c r="P9" s="304"/>
    </row>
    <row r="10" spans="1:16" ht="16.2" thickTop="1">
      <c r="A10" s="304"/>
      <c r="C10" s="304"/>
      <c r="D10" s="304"/>
      <c r="E10" s="304"/>
      <c r="F10" s="304"/>
    </row>
    <row r="11" spans="1:16">
      <c r="A11" s="304"/>
      <c r="C11" s="304"/>
      <c r="D11" s="304"/>
      <c r="E11" s="304"/>
      <c r="F11" s="304"/>
    </row>
    <row r="12" spans="1:16">
      <c r="A12" s="304"/>
      <c r="C12" s="304"/>
      <c r="D12" s="304"/>
      <c r="E12" s="304"/>
      <c r="F12" s="304"/>
    </row>
    <row r="13" spans="1:16">
      <c r="A13" s="304"/>
      <c r="C13" s="304"/>
      <c r="D13" s="304"/>
      <c r="E13" s="304"/>
      <c r="F13" s="304"/>
    </row>
    <row r="14" spans="1:16">
      <c r="A14" s="304"/>
      <c r="C14" s="304"/>
      <c r="D14" s="304"/>
      <c r="E14" s="304"/>
      <c r="F14" s="304"/>
    </row>
    <row r="15" spans="1:16">
      <c r="A15" s="304"/>
      <c r="C15" s="304"/>
      <c r="D15" s="304"/>
      <c r="E15" s="304"/>
      <c r="F15" s="304"/>
    </row>
    <row r="16" spans="1:16">
      <c r="A16" s="304"/>
      <c r="C16" s="304"/>
      <c r="D16" s="304"/>
      <c r="E16" s="304"/>
      <c r="F16" s="304"/>
    </row>
    <row r="17" spans="1:7">
      <c r="A17" s="304"/>
      <c r="C17" s="304"/>
      <c r="D17" s="304"/>
      <c r="E17" s="304"/>
      <c r="F17" s="304"/>
    </row>
    <row r="18" spans="1:7">
      <c r="A18" s="304"/>
      <c r="C18" s="304"/>
      <c r="D18" s="304"/>
      <c r="E18" s="304"/>
      <c r="F18" s="304"/>
    </row>
    <row r="19" spans="1:7">
      <c r="A19" s="304"/>
      <c r="C19" s="304"/>
      <c r="D19" s="304"/>
      <c r="E19" s="304"/>
      <c r="F19" s="304"/>
    </row>
    <row r="20" spans="1:7">
      <c r="A20" s="304"/>
      <c r="C20" s="304"/>
      <c r="D20" s="304"/>
      <c r="E20" s="304"/>
      <c r="F20" s="304"/>
    </row>
    <row r="21" spans="1:7">
      <c r="A21" s="304"/>
      <c r="C21" s="304"/>
      <c r="D21" s="304"/>
      <c r="E21" s="304"/>
      <c r="F21" s="304"/>
    </row>
    <row r="22" spans="1:7">
      <c r="A22" s="304"/>
      <c r="C22" s="304"/>
      <c r="D22" s="304"/>
      <c r="E22" s="304"/>
      <c r="F22" s="304"/>
    </row>
    <row r="23" spans="1:7">
      <c r="A23" s="304"/>
      <c r="C23" s="304"/>
      <c r="D23" s="304"/>
      <c r="E23" s="304"/>
      <c r="F23" s="304"/>
    </row>
    <row r="24" spans="1:7">
      <c r="A24" s="304"/>
      <c r="C24" s="304"/>
      <c r="D24" s="304"/>
      <c r="E24" s="304"/>
      <c r="F24" s="304"/>
    </row>
    <row r="25" spans="1:7">
      <c r="A25" s="304"/>
      <c r="C25" s="304"/>
      <c r="D25" s="304"/>
      <c r="E25" s="304"/>
      <c r="F25" s="304"/>
    </row>
    <row r="26" spans="1:7">
      <c r="A26" s="304"/>
      <c r="C26" s="304"/>
      <c r="D26" s="304"/>
      <c r="E26" s="304"/>
      <c r="F26" s="304"/>
    </row>
    <row r="27" spans="1:7">
      <c r="A27" s="304"/>
      <c r="C27" s="304"/>
      <c r="D27" s="304"/>
      <c r="E27" s="304"/>
      <c r="F27" s="304"/>
    </row>
    <row r="28" spans="1:7">
      <c r="A28" s="304"/>
      <c r="C28" s="304"/>
      <c r="D28" s="304"/>
      <c r="E28" s="304"/>
      <c r="F28" s="304"/>
    </row>
    <row r="29" spans="1:7">
      <c r="A29" s="304"/>
      <c r="C29" s="304"/>
      <c r="D29" s="304"/>
      <c r="E29" s="304"/>
      <c r="F29" s="304"/>
    </row>
    <row r="30" spans="1:7">
      <c r="A30" s="304"/>
      <c r="C30" s="304"/>
      <c r="D30" s="304"/>
      <c r="E30" s="304"/>
      <c r="F30" s="304"/>
    </row>
    <row r="31" spans="1:7">
      <c r="C31" s="304"/>
      <c r="D31" s="304"/>
      <c r="E31" s="304"/>
      <c r="F31" s="304"/>
      <c r="G31" s="304"/>
    </row>
    <row r="32" spans="1:7">
      <c r="C32" s="304"/>
      <c r="D32" s="304"/>
      <c r="E32" s="304"/>
      <c r="F32" s="304"/>
      <c r="G32" s="304"/>
    </row>
    <row r="33" spans="3:7">
      <c r="C33" s="304"/>
      <c r="D33" s="304"/>
      <c r="E33" s="304"/>
      <c r="F33" s="304"/>
      <c r="G33" s="304"/>
    </row>
    <row r="34" spans="3:7">
      <c r="C34" s="304"/>
      <c r="D34" s="304"/>
      <c r="E34" s="304"/>
      <c r="F34" s="304"/>
      <c r="G34" s="304"/>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Spells Granted</vt:lpstr>
      <vt:lpstr>Daily Spells</vt:lpstr>
      <vt:lpstr>Feats</vt:lpstr>
      <vt:lpstr>Martial</vt:lpstr>
      <vt:lpstr>Equipment</vt:lpstr>
      <vt:lpstr>Animal</vt:lpstr>
      <vt:lpstr>Rolls</vt:lpstr>
      <vt:lpstr>Animal!Print_Area</vt:lpstr>
      <vt:lpstr>'Personal File'!Print_Area</vt:lpstr>
      <vt:lpstr>Skills!Print_Area</vt:lpstr>
      <vt:lpstr>'Spells Granted'!Print_Area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2015-10-04T21:18:51Z</dcterms:modified>
</cp:coreProperties>
</file>