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12" windowWidth="7656" windowHeight="9612" tabRatio="638"/>
  </bookViews>
  <sheets>
    <sheet name="Personal File" sheetId="4" r:id="rId1"/>
    <sheet name="Skills" sheetId="15" r:id="rId2"/>
    <sheet name="Spells" sheetId="25" r:id="rId3"/>
    <sheet name="Feats" sheetId="21"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File'!$A$1:$H$22</definedName>
    <definedName name="_xlnm.Print_Area" localSheetId="1">Skills!$A$1:$K$36</definedName>
    <definedName name="_xlnm.Print_Area" localSheetId="2">Spells!$A$1:$H$11</definedName>
  </definedNames>
  <calcPr calcId="145621"/>
</workbook>
</file>

<file path=xl/calcChain.xml><?xml version="1.0" encoding="utf-8"?>
<calcChain xmlns="http://schemas.openxmlformats.org/spreadsheetml/2006/main">
  <c r="H10" i="15" l="1"/>
  <c r="G3" i="15" l="1"/>
  <c r="G4" i="15"/>
  <c r="G5" i="15"/>
  <c r="G6" i="15"/>
  <c r="H9" i="15" l="1"/>
  <c r="H43" i="15"/>
  <c r="I43" i="15" s="1"/>
  <c r="E9" i="4" l="1"/>
  <c r="D3" i="15" l="1"/>
  <c r="E3" i="15" s="1"/>
  <c r="D4" i="15"/>
  <c r="D5" i="15"/>
  <c r="E5" i="15" s="1"/>
  <c r="D6" i="15"/>
  <c r="E4" i="15"/>
  <c r="E6" i="15"/>
  <c r="F9" i="21" l="1"/>
  <c r="B12" i="4"/>
  <c r="B8" i="4"/>
  <c r="B23" i="19" l="1"/>
  <c r="B17" i="19"/>
  <c r="B16" i="19"/>
  <c r="G29" i="19" l="1"/>
  <c r="G31" i="19" s="1"/>
  <c r="E60" i="15" l="1"/>
  <c r="H21" i="15"/>
  <c r="H49" i="15" l="1"/>
  <c r="H48" i="15"/>
  <c r="H47" i="15"/>
  <c r="H46" i="15"/>
  <c r="H45" i="15"/>
  <c r="H44" i="15"/>
  <c r="H42" i="15"/>
  <c r="H41" i="15"/>
  <c r="H40" i="15"/>
  <c r="H39" i="15"/>
  <c r="H38" i="15"/>
  <c r="H37" i="15"/>
  <c r="H36" i="15"/>
  <c r="H35" i="15"/>
  <c r="H34" i="15"/>
  <c r="H33" i="15"/>
  <c r="H32" i="15"/>
  <c r="H31" i="15"/>
  <c r="H30" i="15"/>
  <c r="H29" i="15"/>
  <c r="H28" i="15"/>
  <c r="H27" i="15"/>
  <c r="H26" i="15"/>
  <c r="H25" i="15"/>
  <c r="H24" i="15"/>
  <c r="H23" i="15"/>
  <c r="H22" i="15"/>
  <c r="H20" i="15"/>
  <c r="H19" i="15"/>
  <c r="H18" i="15"/>
  <c r="H17" i="15"/>
  <c r="H16" i="15"/>
  <c r="H15" i="15"/>
  <c r="H14" i="15"/>
  <c r="H13" i="15"/>
  <c r="H12" i="15"/>
  <c r="H11" i="15"/>
  <c r="H6" i="15" l="1"/>
  <c r="H8" i="15"/>
  <c r="H7" i="15"/>
  <c r="H50" i="15" l="1"/>
  <c r="I49" i="15"/>
  <c r="I38" i="15"/>
  <c r="I36" i="15"/>
  <c r="I19" i="15"/>
  <c r="I14" i="15"/>
  <c r="H5" i="15"/>
  <c r="I5" i="15" s="1"/>
  <c r="H4" i="15"/>
  <c r="I4" i="15" s="1"/>
  <c r="H3" i="15"/>
  <c r="I3" i="15" s="1"/>
  <c r="C12" i="4" l="1"/>
  <c r="C11" i="4"/>
  <c r="C10" i="4"/>
  <c r="C9" i="4"/>
  <c r="C8" i="4"/>
  <c r="C7" i="4"/>
  <c r="E6" i="4" l="1"/>
  <c r="H9" i="6"/>
  <c r="H8" i="6"/>
  <c r="D27" i="15"/>
  <c r="E27" i="15" s="1"/>
  <c r="G27" i="15" s="1"/>
  <c r="I27" i="15" s="1"/>
  <c r="D31" i="15"/>
  <c r="E31" i="15" s="1"/>
  <c r="G31" i="15" s="1"/>
  <c r="I31" i="15" s="1"/>
  <c r="D26" i="15"/>
  <c r="E26" i="15" s="1"/>
  <c r="G26" i="15" s="1"/>
  <c r="I26" i="15" s="1"/>
  <c r="D29" i="15"/>
  <c r="E29" i="15" s="1"/>
  <c r="G29" i="15" s="1"/>
  <c r="I29" i="15" s="1"/>
  <c r="D33" i="15"/>
  <c r="E33" i="15" s="1"/>
  <c r="G33" i="15" s="1"/>
  <c r="I33" i="15" s="1"/>
  <c r="D25" i="15"/>
  <c r="E25" i="15" s="1"/>
  <c r="G25" i="15" s="1"/>
  <c r="I25" i="15" s="1"/>
  <c r="D32" i="15"/>
  <c r="E32" i="15" s="1"/>
  <c r="G32" i="15" s="1"/>
  <c r="I32" i="15" s="1"/>
  <c r="D28" i="15"/>
  <c r="E28" i="15" s="1"/>
  <c r="G28" i="15" s="1"/>
  <c r="I28" i="15" s="1"/>
  <c r="E59" i="15"/>
  <c r="E58" i="15"/>
  <c r="E52" i="15"/>
  <c r="E54" i="15"/>
  <c r="E57" i="15"/>
  <c r="E53" i="15"/>
  <c r="E56" i="15"/>
  <c r="E55" i="15"/>
  <c r="H3" i="6"/>
  <c r="H4" i="6"/>
  <c r="H5" i="6"/>
  <c r="C6" i="21"/>
  <c r="C5" i="21"/>
  <c r="C4" i="21"/>
  <c r="C3" i="21"/>
  <c r="D44" i="15"/>
  <c r="E44" i="15" s="1"/>
  <c r="G44" i="15" s="1"/>
  <c r="I44" i="15" s="1"/>
  <c r="G16" i="6"/>
  <c r="E11" i="4"/>
  <c r="D12" i="15"/>
  <c r="E12" i="15" s="1"/>
  <c r="G12" i="15" s="1"/>
  <c r="I12" i="15" s="1"/>
  <c r="D30" i="15"/>
  <c r="E30" i="15" s="1"/>
  <c r="G30" i="15" s="1"/>
  <c r="I30" i="15" s="1"/>
  <c r="B51" i="15"/>
  <c r="D49" i="15"/>
  <c r="E49" i="15" s="1"/>
  <c r="D24" i="15"/>
  <c r="E24" i="15" s="1"/>
  <c r="G24" i="15" s="1"/>
  <c r="I24" i="15" s="1"/>
  <c r="D38" i="15"/>
  <c r="E38" i="15" s="1"/>
  <c r="D19" i="15"/>
  <c r="E19" i="15" s="1"/>
  <c r="D46" i="15"/>
  <c r="E46" i="15" s="1"/>
  <c r="G46" i="15" s="1"/>
  <c r="I46" i="15" s="1"/>
  <c r="D43" i="15"/>
  <c r="E43" i="15" s="1"/>
  <c r="D48" i="15"/>
  <c r="E48" i="15" s="1"/>
  <c r="G48" i="15" s="1"/>
  <c r="I48" i="15" s="1"/>
  <c r="D45" i="15"/>
  <c r="E45" i="15" s="1"/>
  <c r="G45" i="15" s="1"/>
  <c r="I45" i="15" s="1"/>
  <c r="D47" i="15"/>
  <c r="E47" i="15" s="1"/>
  <c r="G47" i="15" s="1"/>
  <c r="I47" i="15" s="1"/>
  <c r="D40" i="15"/>
  <c r="E40" i="15" s="1"/>
  <c r="D36" i="15"/>
  <c r="E36" i="15" s="1"/>
  <c r="D42" i="15"/>
  <c r="E42" i="15" s="1"/>
  <c r="G42" i="15" s="1"/>
  <c r="I42" i="15" s="1"/>
  <c r="D14" i="15"/>
  <c r="E14" i="15" s="1"/>
  <c r="D50" i="15"/>
  <c r="E50" i="15" s="1"/>
  <c r="G50" i="15" s="1"/>
  <c r="I50" i="15" s="1"/>
  <c r="D41" i="15"/>
  <c r="E41" i="15" s="1"/>
  <c r="D39" i="15"/>
  <c r="E39" i="15" s="1"/>
  <c r="G39" i="15" s="1"/>
  <c r="I39" i="15" s="1"/>
  <c r="D37" i="15"/>
  <c r="E37" i="15" s="1"/>
  <c r="G37" i="15" s="1"/>
  <c r="I37" i="15" s="1"/>
  <c r="D35" i="15"/>
  <c r="E35" i="15" s="1"/>
  <c r="G35" i="15" s="1"/>
  <c r="I35" i="15" s="1"/>
  <c r="D34" i="15"/>
  <c r="E34" i="15" s="1"/>
  <c r="G34" i="15" s="1"/>
  <c r="I34" i="15" s="1"/>
  <c r="D23" i="15"/>
  <c r="E23" i="15" s="1"/>
  <c r="G23" i="15" s="1"/>
  <c r="I23" i="15" s="1"/>
  <c r="D22" i="15"/>
  <c r="E22" i="15" s="1"/>
  <c r="G22" i="15" s="1"/>
  <c r="I22" i="15" s="1"/>
  <c r="D21" i="15"/>
  <c r="E21" i="15" s="1"/>
  <c r="G21" i="15" s="1"/>
  <c r="I21" i="15" s="1"/>
  <c r="D20" i="15"/>
  <c r="E20" i="15" s="1"/>
  <c r="G20" i="15" s="1"/>
  <c r="I20" i="15" s="1"/>
  <c r="D18" i="15"/>
  <c r="E18" i="15" s="1"/>
  <c r="G18" i="15" s="1"/>
  <c r="I18" i="15" s="1"/>
  <c r="D17" i="15"/>
  <c r="E17" i="15" s="1"/>
  <c r="G17" i="15" s="1"/>
  <c r="I17" i="15" s="1"/>
  <c r="D16" i="15"/>
  <c r="E16" i="15" s="1"/>
  <c r="G16" i="15" s="1"/>
  <c r="I16" i="15" s="1"/>
  <c r="D15" i="15"/>
  <c r="E15" i="15" s="1"/>
  <c r="G15" i="15" s="1"/>
  <c r="I15" i="15" s="1"/>
  <c r="D13" i="15"/>
  <c r="E13" i="15" s="1"/>
  <c r="G13" i="15" s="1"/>
  <c r="I13" i="15" s="1"/>
  <c r="D11" i="15"/>
  <c r="E11" i="15" s="1"/>
  <c r="G11" i="15" s="1"/>
  <c r="I11" i="15" s="1"/>
  <c r="D10" i="15"/>
  <c r="E10" i="15" s="1"/>
  <c r="G10" i="15" s="1"/>
  <c r="I10" i="15" s="1"/>
  <c r="D9" i="15"/>
  <c r="E9" i="15" s="1"/>
  <c r="G9" i="15" s="1"/>
  <c r="I9" i="15" s="1"/>
  <c r="D8" i="15"/>
  <c r="E8" i="15" s="1"/>
  <c r="G8" i="15" s="1"/>
  <c r="I8" i="15" s="1"/>
  <c r="D7" i="15"/>
  <c r="E7" i="15" s="1"/>
  <c r="G7" i="15" s="1"/>
  <c r="I7" i="15" s="1"/>
  <c r="I6" i="15"/>
  <c r="E12" i="4" l="1"/>
  <c r="E10" i="4" s="1"/>
  <c r="B15" i="6"/>
  <c r="E8" i="4"/>
  <c r="E51" i="15"/>
  <c r="G41" i="15"/>
  <c r="I41" i="15" s="1"/>
  <c r="G40" i="15"/>
  <c r="I40"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B8" authorId="0">
      <text>
        <r>
          <rPr>
            <sz val="12"/>
            <color indexed="81"/>
            <rFont val="Times New Roman"/>
            <family val="1"/>
          </rPr>
          <t>Gloves of Dexterity +2</t>
        </r>
      </text>
    </comment>
    <comment ref="E9" authorId="0">
      <text>
        <r>
          <rPr>
            <sz val="12"/>
            <color indexed="81"/>
            <rFont val="Times New Roman"/>
            <family val="1"/>
          </rPr>
          <t>[(8 * 6 Bard) * 75%] + (8 * 2 Con)</t>
        </r>
      </text>
    </comment>
    <comment ref="B12" authorId="0">
      <text>
        <r>
          <rPr>
            <sz val="12"/>
            <color indexed="81"/>
            <rFont val="Times New Roman"/>
            <family val="1"/>
          </rPr>
          <t>Cloak of Charisma +2</t>
        </r>
      </text>
    </comment>
  </commentList>
</comments>
</file>

<file path=xl/comments2.xml><?xml version="1.0" encoding="utf-8"?>
<comments xmlns="http://schemas.openxmlformats.org/spreadsheetml/2006/main">
  <authors>
    <author>Alexis Álvarez</author>
  </authors>
  <commentList>
    <comment ref="F13" authorId="0">
      <text>
        <r>
          <rPr>
            <sz val="12"/>
            <color indexed="81"/>
            <rFont val="Times New Roman"/>
            <family val="1"/>
          </rPr>
          <t>Bluff synergy +2
Know:  Nobility synergy +2
Keen Insight +2</t>
        </r>
      </text>
    </comment>
    <comment ref="F18" authorId="0">
      <text>
        <r>
          <rPr>
            <sz val="12"/>
            <color indexed="81"/>
            <rFont val="Times New Roman"/>
            <family val="1"/>
          </rPr>
          <t>Bluff synergy +2</t>
        </r>
      </text>
    </comment>
    <comment ref="F22" authorId="0">
      <text>
        <r>
          <rPr>
            <sz val="12"/>
            <color indexed="81"/>
            <rFont val="Times New Roman"/>
            <family val="1"/>
          </rPr>
          <t>Bluff synergy +2</t>
        </r>
      </text>
    </comment>
    <comment ref="F44" authorId="0">
      <text>
        <r>
          <rPr>
            <sz val="12"/>
            <color indexed="81"/>
            <rFont val="Times New Roman"/>
            <family val="1"/>
          </rPr>
          <t>Know:  Arcana synergy +2</t>
        </r>
      </text>
    </comment>
  </commentList>
</comments>
</file>

<file path=xl/comments3.xml><?xml version="1.0" encoding="utf-8"?>
<comments xmlns="http://schemas.openxmlformats.org/spreadsheetml/2006/main">
  <authors>
    <author>Alexis Álvarez</author>
  </authors>
  <commentList>
    <comment ref="D4" authorId="0">
      <text>
        <r>
          <rPr>
            <sz val="12"/>
            <color indexed="81"/>
            <rFont val="Times New Roman"/>
            <family val="1"/>
          </rPr>
          <t>Phosphorescent moss</t>
        </r>
      </text>
    </comment>
    <comment ref="D6" authorId="0">
      <text>
        <r>
          <rPr>
            <sz val="12"/>
            <color indexed="81"/>
            <rFont val="Times New Roman"/>
            <family val="1"/>
          </rPr>
          <t>Copper wire</t>
        </r>
      </text>
    </comment>
    <comment ref="D7" authorId="0">
      <text>
        <r>
          <rPr>
            <sz val="12"/>
            <color indexed="81"/>
            <rFont val="Times New Roman"/>
            <family val="1"/>
          </rPr>
          <t>Prism, lens, or monocle</t>
        </r>
      </text>
    </comment>
    <comment ref="D14" authorId="0">
      <text>
        <r>
          <rPr>
            <sz val="12"/>
            <color indexed="81"/>
            <rFont val="Times New Roman"/>
            <family val="1"/>
          </rPr>
          <t>Salt</t>
        </r>
      </text>
    </comment>
    <comment ref="D15" authorId="0">
      <text>
        <r>
          <rPr>
            <sz val="12"/>
            <color indexed="81"/>
            <rFont val="Times New Roman"/>
            <family val="1"/>
          </rPr>
          <t>Pendulum</t>
        </r>
      </text>
    </comment>
    <comment ref="D16" authorId="0">
      <text/>
    </comment>
    <comment ref="D17" authorId="0">
      <text>
        <r>
          <rPr>
            <sz val="12"/>
            <color indexed="81"/>
            <rFont val="Times New Roman"/>
            <family val="1"/>
          </rPr>
          <t>Roots</t>
        </r>
      </text>
    </comment>
    <comment ref="D18" authorId="0">
      <text>
        <r>
          <rPr>
            <sz val="12"/>
            <color indexed="81"/>
            <rFont val="Times New Roman"/>
            <family val="1"/>
          </rPr>
          <t>Elelash in gum arabic</t>
        </r>
      </text>
    </comment>
    <comment ref="D19" authorId="0">
      <text>
        <r>
          <rPr>
            <sz val="12"/>
            <color indexed="81"/>
            <rFont val="Times New Roman"/>
            <family val="1"/>
          </rPr>
          <t>small crystal bead</t>
        </r>
      </text>
    </comment>
  </commentList>
</comments>
</file>

<file path=xl/comments4.xml><?xml version="1.0" encoding="utf-8"?>
<comments xmlns="http://schemas.openxmlformats.org/spreadsheetml/2006/main">
  <authors>
    <author>Alexis Álvarez</author>
  </authors>
  <commentList>
    <comment ref="F2" authorId="0">
      <text>
        <r>
          <rPr>
            <sz val="12"/>
            <color indexed="81"/>
            <rFont val="Times New Roman"/>
            <family val="1"/>
          </rPr>
          <t xml:space="preserve">Your bardic music stays with the listeners long after the last note has died away.
</t>
        </r>
        <r>
          <rPr>
            <b/>
            <sz val="12"/>
            <color indexed="81"/>
            <rFont val="Times New Roman"/>
            <family val="1"/>
          </rPr>
          <t xml:space="preserve">Prerequisite:  </t>
        </r>
        <r>
          <rPr>
            <sz val="12"/>
            <color indexed="81"/>
            <rFont val="Times New Roman"/>
            <family val="1"/>
          </rPr>
          <t xml:space="preserve">Bardic music ability.
</t>
        </r>
        <r>
          <rPr>
            <b/>
            <sz val="12"/>
            <color indexed="81"/>
            <rFont val="Times New Roman"/>
            <family val="1"/>
          </rPr>
          <t xml:space="preserve">Benefit:  </t>
        </r>
        <r>
          <rPr>
            <sz val="12"/>
            <color indexed="81"/>
            <rFont val="Times New Roman"/>
            <family val="1"/>
          </rPr>
          <t>If ou use bardic music to inspire competence, inspire courage, or inspire greatness, the effects last twice as long as they otherwise would.
Normal:  Inspire courage and inspire greatness last as long as the bard sings, plus an additional 5 rounds thereafter.  Inspire confidence lasts 2 minutes.
Song and Silence 40</t>
        </r>
      </text>
    </comment>
    <comment ref="F3" authorId="0">
      <text>
        <r>
          <rPr>
            <sz val="12"/>
            <color indexed="81"/>
            <rFont val="Times New Roman"/>
            <family val="1"/>
          </rPr>
          <t xml:space="preserve">You are skilled at many kinds of performances.
</t>
        </r>
        <r>
          <rPr>
            <b/>
            <sz val="12"/>
            <color indexed="81"/>
            <rFont val="Times New Roman"/>
            <family val="1"/>
          </rPr>
          <t xml:space="preserve">Prerequisite:  </t>
        </r>
        <r>
          <rPr>
            <sz val="12"/>
            <color indexed="81"/>
            <rFont val="Times New Roman"/>
            <family val="1"/>
          </rPr>
          <t xml:space="preserve">Perform (any) 5 ranks.
</t>
        </r>
        <r>
          <rPr>
            <b/>
            <sz val="12"/>
            <color indexed="81"/>
            <rFont val="Times New Roman"/>
            <family val="1"/>
          </rPr>
          <t>Benefit:</t>
        </r>
        <r>
          <rPr>
            <sz val="12"/>
            <color indexed="81"/>
            <rFont val="Times New Roman"/>
            <family val="1"/>
          </rPr>
          <t xml:space="preserve">  Pick a number of Perform categories equal to your Intelligence bonus (minimum 1).  For the purpose of making Perform checks, you are treated as having a number of ranks in those skills equal to the highest number of ranks you have in any Perform category.  You cannot change these categories once you have picked them, but your score in them automatically increases if you later add additional ranks in your highestranked Perform category.  You gain new categories of your choice if your Intelligence bonus permanently increases.
In addition, you gain a +2 bonus on a combined Perform check when using two or more forms of performance at the same time, such as a bard strumming a lyre while singing.  In such cases, add the bonus to the higher of your two Perform skill modifiers.
Complete Adventurer 112</t>
        </r>
      </text>
    </comment>
    <comment ref="F4" authorId="0">
      <text>
        <r>
          <rPr>
            <sz val="12"/>
            <color indexed="81"/>
            <rFont val="Times New Roman"/>
            <family val="1"/>
          </rPr>
          <t xml:space="preserve">Your bardic music reaches the depths of its listeners’ hearts.
</t>
        </r>
        <r>
          <rPr>
            <b/>
            <sz val="12"/>
            <color indexed="81"/>
            <rFont val="Times New Roman"/>
            <family val="1"/>
          </rPr>
          <t xml:space="preserve">Prerequisites:  </t>
        </r>
        <r>
          <rPr>
            <sz val="12"/>
            <color indexed="81"/>
            <rFont val="Times New Roman"/>
            <family val="1"/>
          </rPr>
          <t xml:space="preserve">Bardic music class feature, inspire competence ability, Perform 6 ranks.
</t>
        </r>
        <r>
          <rPr>
            <b/>
            <sz val="12"/>
            <color indexed="81"/>
            <rFont val="Times New Roman"/>
            <family val="1"/>
          </rPr>
          <t xml:space="preserve">Benefit:  </t>
        </r>
        <r>
          <rPr>
            <sz val="12"/>
            <color indexed="81"/>
            <rFont val="Times New Roman"/>
            <family val="1"/>
          </rPr>
          <t>When you use inspire courage, inspire competence, inspire greatness, or inspire heroics, any bonus granted by your music increases by +1. Thus, a 15th-level bard with this feat grants his allies a +4 bonus on attack rolls, damage rolls, and saving throws against fear when he uses inspire courage, rather than the +3 he would normally grant. If he uses inspire greatness, the same bard grants up to three allies 3 bonus Hit Dice, a +3 bonus on attack rolls, and a +2 bonus on Fortitude saves.
Also, when you use fascinate, suggestion, or mass suggestion, the saving throw DC increases by 1.
If you have the Haunting Melody feat, the saving throw DC for that effect also increases by 1. If you have the Music of Growth feat, the bonus bestowed by that feat increases to +6. If you have the Music of Making feat, the bonus on Craft checks bestowed by that feat increases to +6. If you have the Soothe the Beast feat, you gain a +2 circumstance bonus on your Perform check to improve the attitude of an animal or magical beast.
Eberron 60</t>
        </r>
      </text>
    </comment>
    <comment ref="F5" authorId="0">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Feat Bible 81</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6" authorId="0">
      <text>
        <r>
          <rPr>
            <sz val="12"/>
            <color indexed="81"/>
            <rFont val="Times New Roman"/>
            <family val="1"/>
          </rPr>
          <t>3/day allies gain +2 on saves against charm/fear, or increase inspire courage bonus by 1</t>
        </r>
      </text>
    </comment>
    <comment ref="A7" authorId="0">
      <text>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See text
This glass lens is rimmed with gold and has a fine gold chain attached to an ear clip.  Putting on a monocle is a standard action.  While wearing an artificer’s monocle, whenever you successfully use your artificer knowledge class feature (ECS 31) to detect an item’s magical aura or you cast detect magic and have at least 5 ranks of Knowledge (arcana), you can spend 1 additional minute studying the item.  If you do, you can identify the abilities of that item as if you had cast identify upon it.
MIC 72</t>
        </r>
      </text>
    </comment>
  </commentList>
</comments>
</file>

<file path=xl/sharedStrings.xml><?xml version="1.0" encoding="utf-8"?>
<sst xmlns="http://schemas.openxmlformats.org/spreadsheetml/2006/main" count="448" uniqueCount="260">
  <si>
    <t>Race:</t>
  </si>
  <si>
    <t>Sex:</t>
  </si>
  <si>
    <t>Height:</t>
  </si>
  <si>
    <t>Weight:</t>
  </si>
  <si>
    <t>Strength:</t>
  </si>
  <si>
    <t>Dexterity:</t>
  </si>
  <si>
    <t>Skill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</si>
  <si>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</si>
  <si>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</si>
  <si>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</si>
  <si>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</si>
  <si>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</si>
  <si>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</si>
  <si>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</si>
  <si>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</si>
  <si>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</si>
  <si>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</si>
  <si>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</si>
  <si>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</si>
  <si>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</si>
  <si>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</si>
  <si>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</si>
  <si>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</si>
  <si>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</si>
  <si>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</si>
  <si>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</si>
  <si>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</si>
  <si>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</si>
  <si>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</si>
  <si>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</si>
  <si>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</si>
  <si>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</si>
  <si>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</si>
  <si>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</si>
  <si>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</si>
  <si>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</si>
  <si>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</si>
  <si>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</si>
  <si>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</si>
  <si>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</si>
  <si>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</si>
  <si>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</si>
  <si>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</si>
  <si>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</si>
  <si>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</si>
  <si>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</si>
  <si>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</si>
  <si>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</si>
  <si>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</si>
  <si>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</si>
  <si>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</si>
  <si>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</si>
  <si>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</si>
  <si>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</si>
  <si>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</si>
  <si>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</si>
  <si>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</si>
  <si>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</si>
  <si>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</si>
  <si>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</si>
  <si>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</si>
  <si>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</si>
  <si>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</si>
  <si>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</si>
  <si>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</si>
  <si>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</si>
  <si>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</si>
  <si>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</si>
  <si>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</si>
  <si>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</si>
  <si>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</si>
  <si>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</si>
  <si>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</si>
  <si>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</si>
  <si>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</si>
  <si>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</si>
  <si>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</si>
  <si>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</si>
  <si>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</si>
  <si>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</si>
  <si>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</si>
  <si>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</si>
  <si>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</si>
  <si>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+0</t>
  </si>
  <si>
    <t>Languages</t>
  </si>
  <si>
    <t>Equipment Worn</t>
  </si>
  <si>
    <t>Item</t>
  </si>
  <si>
    <t>Effects/</t>
  </si>
  <si>
    <t>Notes</t>
  </si>
  <si>
    <t>Equipment Carried</t>
  </si>
  <si>
    <t>Check</t>
  </si>
  <si>
    <t>Arcane</t>
  </si>
  <si>
    <t>Speed</t>
  </si>
  <si>
    <t>Knowledge:  Arcana</t>
  </si>
  <si>
    <t>Sleight of Hand</t>
  </si>
  <si>
    <t>Survival</t>
  </si>
  <si>
    <t>Craft:  (type)</t>
  </si>
  <si>
    <t>Profession:  (type)</t>
  </si>
  <si>
    <t>Bedroll</t>
  </si>
  <si>
    <t>Waterskin</t>
  </si>
  <si>
    <t>19-20, x2</t>
  </si>
  <si>
    <t>Attack Bonus:</t>
  </si>
  <si>
    <t>Class Features</t>
  </si>
  <si>
    <t>Touch AC:</t>
  </si>
  <si>
    <t>Weapon Proficiencies</t>
  </si>
  <si>
    <t>Atk</t>
  </si>
  <si>
    <t>Knowledge:  Dungeoneering</t>
  </si>
  <si>
    <t>Soap</t>
  </si>
  <si>
    <t>Spell</t>
  </si>
  <si>
    <t>Level</t>
  </si>
  <si>
    <t>School</t>
  </si>
  <si>
    <t>Components</t>
  </si>
  <si>
    <t>Casting</t>
  </si>
  <si>
    <t>Range</t>
  </si>
  <si>
    <t>Duration</t>
  </si>
  <si>
    <t>V S</t>
  </si>
  <si>
    <t>1 SA</t>
  </si>
  <si>
    <t>25’ + 2½’/lvl</t>
  </si>
  <si>
    <t>Instant</t>
  </si>
  <si>
    <t>Universal</t>
  </si>
  <si>
    <t>Touch</t>
  </si>
  <si>
    <t>Detect Magic</t>
  </si>
  <si>
    <t>60’</t>
  </si>
  <si>
    <t>1 min/lvl</t>
  </si>
  <si>
    <t>Divination</t>
  </si>
  <si>
    <t>10 min/lvl</t>
  </si>
  <si>
    <t>Personal</t>
  </si>
  <si>
    <t>V S M</t>
  </si>
  <si>
    <t>DC</t>
  </si>
  <si>
    <t>Cast?</t>
  </si>
  <si>
    <t>Male</t>
  </si>
  <si>
    <t>Bard</t>
  </si>
  <si>
    <t>Countersong</t>
  </si>
  <si>
    <t>Fascinate</t>
  </si>
  <si>
    <t>Feats</t>
  </si>
  <si>
    <t>Shields (not tower)</t>
  </si>
  <si>
    <t>Daily Spells</t>
  </si>
  <si>
    <t>Available</t>
  </si>
  <si>
    <t>Spells Known</t>
  </si>
  <si>
    <t>Mage Hand</t>
  </si>
  <si>
    <t>Read Magic</t>
  </si>
  <si>
    <t>Longsword, Rapier, Sap</t>
  </si>
  <si>
    <t>Short Sword, Shortbow, and Whip</t>
  </si>
  <si>
    <t>80’</t>
  </si>
  <si>
    <t>Bolts</t>
  </si>
  <si>
    <t>Spell Component Pouch</t>
  </si>
  <si>
    <t>Fishing Pole &amp; Hooks</t>
  </si>
  <si>
    <t>20’</t>
  </si>
  <si>
    <t>Roll</t>
  </si>
  <si>
    <r>
      <t>20</t>
    </r>
    <r>
      <rPr>
        <sz val="13"/>
        <rFont val="Times New Roman"/>
        <family val="1"/>
      </rPr>
      <t>/</t>
    </r>
    <r>
      <rPr>
        <sz val="13"/>
        <color indexed="51"/>
        <rFont val="Times New Roman"/>
        <family val="1"/>
      </rPr>
      <t>40</t>
    </r>
    <r>
      <rPr>
        <sz val="13"/>
        <rFont val="Times New Roman"/>
        <family val="1"/>
      </rPr>
      <t>/</t>
    </r>
    <r>
      <rPr>
        <sz val="13"/>
        <color indexed="10"/>
        <rFont val="Times New Roman"/>
        <family val="1"/>
      </rPr>
      <t>60</t>
    </r>
  </si>
  <si>
    <t>Initiative:</t>
  </si>
  <si>
    <t>1</t>
  </si>
  <si>
    <t>Explorer’s Outfit</t>
  </si>
  <si>
    <t>Bard 1</t>
  </si>
  <si>
    <t>Bard 7</t>
  </si>
  <si>
    <t>Bard 2</t>
  </si>
  <si>
    <t>Bard 3</t>
  </si>
  <si>
    <t>Bard 4</t>
  </si>
  <si>
    <t>Bard 5</t>
  </si>
  <si>
    <t>Bard 6</t>
  </si>
  <si>
    <t>Gloves of Dexterity +2</t>
  </si>
  <si>
    <t>Cloak of Charisma +2</t>
  </si>
  <si>
    <t>Melodic Casting</t>
  </si>
  <si>
    <t>Lingering Song</t>
  </si>
  <si>
    <t>Armor (Light), Simple Weapons</t>
  </si>
  <si>
    <t>Blake</t>
  </si>
  <si>
    <t>of Seven Falls</t>
  </si>
  <si>
    <t>Played by Jason Davis</t>
  </si>
  <si>
    <t>Neutral Good</t>
  </si>
  <si>
    <t>Human</t>
  </si>
  <si>
    <t>Common, Abyssal, Aquan, Auran,</t>
  </si>
  <si>
    <t>Celestial, Draconic, Dwarven, Elven,</t>
  </si>
  <si>
    <t>Terran, Undercommon</t>
  </si>
  <si>
    <t>Giant, Ignan, Infernal, Sylvan,</t>
  </si>
  <si>
    <t>FF AC:</t>
  </si>
  <si>
    <t>Bard 8</t>
  </si>
  <si>
    <t>Knowledge:  History</t>
  </si>
  <si>
    <t>Knowledge:  Local</t>
  </si>
  <si>
    <t>Knowledge:  Nobility</t>
  </si>
  <si>
    <t>Knowledge:  Arch. &amp; Eng.</t>
  </si>
  <si>
    <t>Knowledge:  Geography</t>
  </si>
  <si>
    <t>Knowledge:  Nature</t>
  </si>
  <si>
    <t>Knowledge:  Religion</t>
  </si>
  <si>
    <t>Knowledge:  The Planes</t>
  </si>
  <si>
    <t>Versatile Performer</t>
  </si>
  <si>
    <t>Song of the Heart</t>
  </si>
  <si>
    <t>Light</t>
  </si>
  <si>
    <t>Message</t>
  </si>
  <si>
    <t>Summon Instrument</t>
  </si>
  <si>
    <t>Cure Light Wounds</t>
  </si>
  <si>
    <t>Feather Fall</t>
  </si>
  <si>
    <t>Inspirational Boost</t>
  </si>
  <si>
    <t>Friendly Face</t>
  </si>
  <si>
    <t>Alter Self</t>
  </si>
  <si>
    <t>GlitterDust</t>
  </si>
  <si>
    <t>Invisibility</t>
  </si>
  <si>
    <t>Tongues</t>
  </si>
  <si>
    <t>Haste</t>
  </si>
  <si>
    <t>Invisibility Sphere</t>
  </si>
  <si>
    <t>Leomund’s Tiny Hut</t>
  </si>
  <si>
    <t>Evocation</t>
  </si>
  <si>
    <t>V M/DF</t>
  </si>
  <si>
    <t>PHB</t>
  </si>
  <si>
    <t>Reference</t>
  </si>
  <si>
    <t>Page</t>
  </si>
  <si>
    <t>Transmutation</t>
  </si>
  <si>
    <t>V S F</t>
  </si>
  <si>
    <t>100’ + 10’/lvl</t>
  </si>
  <si>
    <t>V S M/DF</t>
  </si>
  <si>
    <t>V</t>
  </si>
  <si>
    <t>Free</t>
  </si>
  <si>
    <t>1 rnd/lvl</t>
  </si>
  <si>
    <t>Enchantment</t>
  </si>
  <si>
    <t>Swift</t>
  </si>
  <si>
    <t>special</t>
  </si>
  <si>
    <t>Complete Adventurer</t>
  </si>
  <si>
    <t>Conjuration</t>
  </si>
  <si>
    <t>Illusion</t>
  </si>
  <si>
    <t>V S F/DF</t>
  </si>
  <si>
    <t>Prsnl./Tch.</t>
  </si>
  <si>
    <t>10’ radius</t>
  </si>
  <si>
    <t>2 hrs/lvl</t>
  </si>
  <si>
    <t>0’</t>
  </si>
  <si>
    <t>30’</t>
  </si>
  <si>
    <t>Speak Languages</t>
  </si>
  <si>
    <t>Value</t>
  </si>
  <si>
    <t>6’</t>
  </si>
  <si>
    <t>190 lbs.</t>
  </si>
  <si>
    <t>Total Equity:</t>
  </si>
  <si>
    <t>Wealth Cap:</t>
  </si>
  <si>
    <t>Remaining Balance:</t>
  </si>
  <si>
    <t>MW Light Crossbow</t>
  </si>
  <si>
    <t>1d6</t>
  </si>
  <si>
    <t>Mithral Chain Shirt +2</t>
  </si>
  <si>
    <t>Mithral Buckler +2</t>
  </si>
  <si>
    <t>Handy Haversack</t>
  </si>
  <si>
    <t>Weight</t>
  </si>
  <si>
    <t>Badge of Valor</t>
  </si>
  <si>
    <t>Small Steel Mirror</t>
  </si>
  <si>
    <t>Sunrods</t>
  </si>
  <si>
    <t>Torches</t>
  </si>
  <si>
    <t>Map Cases</t>
  </si>
  <si>
    <t>Flask</t>
  </si>
  <si>
    <t>Daily Rations</t>
  </si>
  <si>
    <t>Sacks</t>
  </si>
  <si>
    <t>Vials</t>
  </si>
  <si>
    <t>Lesser Rod of Extend</t>
  </si>
  <si>
    <t>Bait &amp; Tackle</t>
  </si>
  <si>
    <t>-</t>
  </si>
  <si>
    <t>Races of Destiny</t>
  </si>
  <si>
    <t>Extends 3 spells per day</t>
  </si>
  <si>
    <t>Inspire Courage +3</t>
  </si>
  <si>
    <t>see Melodic Casting</t>
  </si>
  <si>
    <t>2</t>
  </si>
  <si>
    <t>6</t>
  </si>
  <si>
    <t>Perform:  Song, String, Dance</t>
  </si>
  <si>
    <t>Bardic Knowledge 1d20+12</t>
  </si>
  <si>
    <t>Suggestion</t>
  </si>
  <si>
    <t>Artificer’s Monocle</t>
  </si>
  <si>
    <t>MW Lute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</si>
</sst>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4"/>
      <color indexed="57"/>
      <name val="Times New Roman"/>
      <family val="1"/>
    </font>
    <font>
      <i/>
      <sz val="22"/>
      <color indexed="46"/>
      <name val="Times New Roman"/>
      <family val="1"/>
    </font>
    <font>
      <i/>
      <sz val="18"/>
      <color indexed="20"/>
      <name val="Times New Roman"/>
      <family val="1"/>
    </font>
    <font>
      <sz val="13"/>
      <color indexed="20"/>
      <name val="Times New Roman"/>
      <family val="1"/>
    </font>
    <font>
      <i/>
      <sz val="12"/>
      <color indexed="51"/>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0000FF"/>
      <name val="Times New Roman"/>
      <family val="1"/>
    </font>
    <font>
      <i/>
      <sz val="16"/>
      <color indexed="57"/>
      <name val="Times New Roman"/>
      <family val="1"/>
    </font>
    <font>
      <i/>
      <sz val="16"/>
      <color indexed="12"/>
      <name val="Times New Roman"/>
      <family val="1"/>
    </font>
    <font>
      <i/>
      <sz val="16"/>
      <color indexed="53"/>
      <name val="Times New Roman"/>
      <family val="1"/>
    </font>
    <font>
      <i/>
      <sz val="16"/>
      <color indexed="10"/>
      <name val="Times New Roman"/>
      <family val="1"/>
    </font>
    <font>
      <b/>
      <sz val="12"/>
      <color indexed="81"/>
      <name val="Times New Roman"/>
      <family val="1"/>
    </font>
    <font>
      <sz val="13"/>
      <color theme="0"/>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CCFFCC"/>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FF00"/>
        <bgColor indexed="64"/>
      </patternFill>
    </fill>
    <fill>
      <patternFill patternType="solid">
        <fgColor theme="1"/>
        <bgColor indexed="64"/>
      </patternFill>
    </fill>
  </fills>
  <borders count="9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right style="double">
        <color indexed="64"/>
      </right>
      <top style="double">
        <color indexed="64"/>
      </top>
      <bottom style="medium">
        <color indexed="64"/>
      </bottom>
      <diagonal/>
    </border>
    <border>
      <left/>
      <right/>
      <top style="double">
        <color indexed="64"/>
      </top>
      <bottom style="thick">
        <color indexed="10"/>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bottom style="hair">
        <color indexed="64"/>
      </bottom>
      <diagonal/>
    </border>
    <border>
      <left/>
      <right style="double">
        <color indexed="64"/>
      </right>
      <top/>
      <bottom style="hair">
        <color indexed="64"/>
      </bottom>
      <diagonal/>
    </border>
    <border>
      <left/>
      <right/>
      <top style="double">
        <color indexed="64"/>
      </top>
      <bottom style="medium">
        <color indexed="64"/>
      </bottom>
      <diagonal/>
    </border>
    <border>
      <left style="double">
        <color indexed="64"/>
      </left>
      <right/>
      <top style="double">
        <color indexed="64"/>
      </top>
      <bottom style="thick">
        <color indexed="10"/>
      </bottom>
      <diagonal/>
    </border>
    <border>
      <left/>
      <right style="double">
        <color indexed="64"/>
      </right>
      <top style="double">
        <color indexed="64"/>
      </top>
      <bottom style="thick">
        <color indexed="10"/>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s>
  <cellStyleXfs count="5">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40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1" xfId="0" applyFont="1" applyFill="1" applyBorder="1" applyAlignment="1">
      <alignment horizontal="right"/>
    </xf>
    <xf numFmtId="0" fontId="8" fillId="0" borderId="12" xfId="0" applyFont="1" applyBorder="1" applyAlignment="1">
      <alignment horizontal="center"/>
    </xf>
    <xf numFmtId="0" fontId="13" fillId="2" borderId="13"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0" xfId="0" applyFont="1" applyFill="1" applyBorder="1" applyAlignment="1">
      <alignment horizontal="centerContinuous"/>
    </xf>
    <xf numFmtId="0" fontId="11" fillId="3" borderId="21" xfId="0" applyFont="1" applyFill="1" applyBorder="1" applyAlignment="1">
      <alignment horizontal="center"/>
    </xf>
    <xf numFmtId="0" fontId="11" fillId="3" borderId="22" xfId="0" applyFont="1" applyFill="1" applyBorder="1" applyAlignment="1">
      <alignment horizontal="center"/>
    </xf>
    <xf numFmtId="0" fontId="25" fillId="0" borderId="23"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3" borderId="21" xfId="0" applyFont="1" applyFill="1" applyBorder="1" applyAlignment="1">
      <alignment horizontal="center" wrapText="1"/>
    </xf>
    <xf numFmtId="49" fontId="26" fillId="0" borderId="12"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1"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5" xfId="0" applyNumberFormat="1" applyFont="1" applyFill="1" applyBorder="1" applyAlignment="1">
      <alignment horizontal="center"/>
    </xf>
    <xf numFmtId="49" fontId="16" fillId="5" borderId="25" xfId="0" applyNumberFormat="1" applyFont="1" applyFill="1" applyBorder="1" applyAlignment="1">
      <alignment horizontal="center"/>
    </xf>
    <xf numFmtId="0" fontId="16" fillId="5" borderId="26" xfId="0" applyNumberFormat="1" applyFont="1" applyFill="1" applyBorder="1" applyAlignment="1">
      <alignment horizontal="center"/>
    </xf>
    <xf numFmtId="49" fontId="6" fillId="5" borderId="26" xfId="0" applyNumberFormat="1" applyFont="1" applyFill="1" applyBorder="1" applyAlignment="1">
      <alignment horizontal="center"/>
    </xf>
    <xf numFmtId="0" fontId="6" fillId="5" borderId="27" xfId="0" applyNumberFormat="1" applyFont="1" applyFill="1" applyBorder="1" applyAlignment="1">
      <alignment horizontal="center"/>
    </xf>
    <xf numFmtId="0" fontId="13" fillId="5" borderId="1" xfId="0" applyFont="1" applyFill="1" applyBorder="1" applyAlignment="1"/>
    <xf numFmtId="49" fontId="23" fillId="5" borderId="25" xfId="0" applyNumberFormat="1" applyFont="1" applyFill="1" applyBorder="1" applyAlignment="1">
      <alignment horizontal="center"/>
    </xf>
    <xf numFmtId="0" fontId="23" fillId="5" borderId="26" xfId="0" applyNumberFormat="1" applyFont="1" applyFill="1" applyBorder="1" applyAlignment="1">
      <alignment horizontal="center"/>
    </xf>
    <xf numFmtId="0" fontId="6" fillId="6" borderId="25"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13" fillId="6" borderId="1" xfId="0" applyFont="1" applyFill="1" applyBorder="1" applyAlignment="1"/>
    <xf numFmtId="49" fontId="23" fillId="7" borderId="25" xfId="0" applyNumberFormat="1" applyFont="1" applyFill="1" applyBorder="1" applyAlignment="1">
      <alignment horizontal="center"/>
    </xf>
    <xf numFmtId="0" fontId="23" fillId="7" borderId="26" xfId="0" applyNumberFormat="1" applyFont="1" applyFill="1" applyBorder="1" applyAlignment="1">
      <alignment horizontal="center"/>
    </xf>
    <xf numFmtId="49" fontId="28" fillId="5" borderId="25" xfId="0" applyNumberFormat="1" applyFont="1" applyFill="1" applyBorder="1" applyAlignment="1">
      <alignment horizontal="center"/>
    </xf>
    <xf numFmtId="0" fontId="28" fillId="5" borderId="26" xfId="0" applyNumberFormat="1" applyFont="1" applyFill="1" applyBorder="1" applyAlignment="1">
      <alignment horizontal="center"/>
    </xf>
    <xf numFmtId="0" fontId="6" fillId="8" borderId="25" xfId="0" applyNumberFormat="1"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NumberFormat="1" applyFont="1" applyFill="1" applyBorder="1" applyAlignment="1">
      <alignment horizontal="center"/>
    </xf>
    <xf numFmtId="49" fontId="6" fillId="0" borderId="28" xfId="0" applyNumberFormat="1" applyFont="1" applyBorder="1" applyAlignment="1">
      <alignment horizontal="center"/>
    </xf>
    <xf numFmtId="164" fontId="5" fillId="9" borderId="29"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5" xfId="0" applyNumberFormat="1" applyFont="1" applyFill="1" applyBorder="1" applyAlignment="1">
      <alignment horizontal="center"/>
    </xf>
    <xf numFmtId="0" fontId="24" fillId="5" borderId="26" xfId="0" applyNumberFormat="1" applyFont="1" applyFill="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7"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0" fontId="10" fillId="8" borderId="1" xfId="0" applyFont="1" applyFill="1" applyBorder="1" applyAlignment="1"/>
    <xf numFmtId="49" fontId="16" fillId="8" borderId="25" xfId="0" applyNumberFormat="1" applyFont="1" applyFill="1" applyBorder="1" applyAlignment="1">
      <alignment horizontal="center"/>
    </xf>
    <xf numFmtId="0" fontId="16" fillId="8" borderId="26"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0" fontId="12"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49" fontId="6" fillId="4" borderId="26" xfId="0" applyNumberFormat="1" applyFont="1" applyFill="1" applyBorder="1" applyAlignment="1">
      <alignment horizontal="center"/>
    </xf>
    <xf numFmtId="0" fontId="13" fillId="4" borderId="1" xfId="0" applyFont="1" applyFill="1" applyBorder="1" applyAlignment="1"/>
    <xf numFmtId="0" fontId="7" fillId="4" borderId="51" xfId="0" applyFont="1" applyFill="1" applyBorder="1" applyAlignment="1">
      <alignment horizontal="right"/>
    </xf>
    <xf numFmtId="0" fontId="7" fillId="4" borderId="49" xfId="0" applyFont="1" applyFill="1" applyBorder="1" applyAlignment="1">
      <alignment horizontal="right"/>
    </xf>
    <xf numFmtId="0" fontId="10" fillId="4" borderId="49" xfId="0" applyFont="1" applyFill="1" applyBorder="1" applyAlignment="1">
      <alignment horizontal="right"/>
    </xf>
    <xf numFmtId="0" fontId="10" fillId="4" borderId="50" xfId="0" applyFont="1" applyFill="1" applyBorder="1" applyAlignment="1">
      <alignment horizontal="right"/>
    </xf>
    <xf numFmtId="0" fontId="6" fillId="0" borderId="52" xfId="0" applyFont="1" applyFill="1" applyBorder="1" applyAlignment="1">
      <alignment horizontal="centerContinuous"/>
    </xf>
    <xf numFmtId="0" fontId="6" fillId="0" borderId="48" xfId="0" applyFont="1" applyFill="1" applyBorder="1" applyAlignment="1">
      <alignment horizontal="centerContinuous"/>
    </xf>
    <xf numFmtId="0" fontId="20" fillId="2" borderId="54" xfId="0" applyFont="1" applyFill="1" applyBorder="1" applyAlignment="1">
      <alignment horizontal="left"/>
    </xf>
    <xf numFmtId="0" fontId="3" fillId="2" borderId="54" xfId="0" applyFont="1" applyFill="1" applyBorder="1" applyAlignment="1">
      <alignment horizontal="centerContinuous"/>
    </xf>
    <xf numFmtId="0" fontId="4" fillId="2" borderId="54" xfId="0" applyFont="1" applyFill="1" applyBorder="1" applyAlignment="1">
      <alignment horizontal="centerContinuous"/>
    </xf>
    <xf numFmtId="0" fontId="6" fillId="0" borderId="0" xfId="0" applyFont="1" applyBorder="1" applyAlignment="1">
      <alignment horizontal="right"/>
    </xf>
    <xf numFmtId="0" fontId="15" fillId="0" borderId="0" xfId="0" applyFont="1" applyBorder="1" applyAlignment="1">
      <alignment horizontal="centerContinuous" wrapText="1"/>
    </xf>
    <xf numFmtId="0" fontId="6" fillId="0" borderId="25" xfId="0" applyFont="1" applyBorder="1" applyAlignment="1">
      <alignment horizontal="center" wrapText="1"/>
    </xf>
    <xf numFmtId="9" fontId="6" fillId="0" borderId="26" xfId="2" applyFont="1" applyFill="1" applyBorder="1" applyAlignment="1">
      <alignment horizontal="center" vertical="center" shrinkToFit="1"/>
    </xf>
    <xf numFmtId="0" fontId="6" fillId="0" borderId="57" xfId="0" applyFont="1" applyBorder="1" applyAlignment="1">
      <alignment horizontal="center" wrapText="1"/>
    </xf>
    <xf numFmtId="0" fontId="15" fillId="0" borderId="59" xfId="0" applyFont="1" applyBorder="1" applyAlignment="1">
      <alignment horizontal="centerContinuous" wrapText="1"/>
    </xf>
    <xf numFmtId="0" fontId="15" fillId="0" borderId="60" xfId="0" applyFont="1" applyBorder="1" applyAlignment="1">
      <alignment horizontal="centerContinuous" wrapText="1"/>
    </xf>
    <xf numFmtId="0" fontId="11" fillId="10" borderId="61" xfId="0" applyFont="1" applyFill="1" applyBorder="1" applyAlignment="1">
      <alignment horizontal="centerContinuous" wrapText="1"/>
    </xf>
    <xf numFmtId="0" fontId="11" fillId="10" borderId="62" xfId="0" applyFont="1" applyFill="1" applyBorder="1" applyAlignment="1">
      <alignment horizontal="center" wrapText="1"/>
    </xf>
    <xf numFmtId="0" fontId="11" fillId="10" borderId="63" xfId="0" applyFont="1" applyFill="1" applyBorder="1" applyAlignment="1">
      <alignment horizontal="center" wrapText="1"/>
    </xf>
    <xf numFmtId="0" fontId="6" fillId="0" borderId="61" xfId="0" applyFont="1" applyFill="1" applyBorder="1" applyAlignment="1">
      <alignment horizontal="center" shrinkToFit="1"/>
    </xf>
    <xf numFmtId="0" fontId="6" fillId="0" borderId="57" xfId="0" applyFont="1" applyFill="1" applyBorder="1" applyAlignment="1">
      <alignment horizontal="center"/>
    </xf>
    <xf numFmtId="49" fontId="6" fillId="0" borderId="57" xfId="0" applyNumberFormat="1" applyFont="1" applyFill="1" applyBorder="1" applyAlignment="1">
      <alignment horizontal="center"/>
    </xf>
    <xf numFmtId="0" fontId="27" fillId="0" borderId="48" xfId="0" applyFont="1" applyBorder="1" applyAlignment="1">
      <alignment horizontal="centerContinuous"/>
    </xf>
    <xf numFmtId="0" fontId="6" fillId="0" borderId="65" xfId="0" applyFont="1" applyFill="1" applyBorder="1" applyAlignment="1">
      <alignment horizontal="centerContinuous"/>
    </xf>
    <xf numFmtId="9" fontId="6" fillId="0" borderId="12" xfId="2" applyFont="1" applyFill="1" applyBorder="1" applyAlignment="1">
      <alignment horizontal="center" vertical="center" shrinkToFit="1"/>
    </xf>
    <xf numFmtId="0" fontId="6" fillId="0" borderId="12" xfId="2" applyNumberFormat="1" applyFont="1" applyFill="1" applyBorder="1" applyAlignment="1">
      <alignment horizontal="center" vertical="center" shrinkToFit="1"/>
    </xf>
    <xf numFmtId="0" fontId="22"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22" fillId="0" borderId="26" xfId="0" applyNumberFormat="1" applyFont="1" applyFill="1" applyBorder="1" applyAlignment="1">
      <alignment horizontal="center"/>
    </xf>
    <xf numFmtId="0" fontId="6" fillId="0" borderId="27" xfId="0" quotePrefix="1" applyNumberFormat="1" applyFont="1" applyFill="1" applyBorder="1" applyAlignment="1">
      <alignment horizontal="center"/>
    </xf>
    <xf numFmtId="0" fontId="12" fillId="0" borderId="8" xfId="0" applyFont="1" applyFill="1" applyBorder="1" applyAlignment="1"/>
    <xf numFmtId="0" fontId="6" fillId="0" borderId="66" xfId="0" applyNumberFormat="1" applyFont="1" applyFill="1" applyBorder="1" applyAlignment="1">
      <alignment horizontal="center"/>
    </xf>
    <xf numFmtId="49" fontId="24" fillId="0" borderId="66" xfId="0" applyNumberFormat="1" applyFont="1" applyFill="1" applyBorder="1" applyAlignment="1">
      <alignment horizontal="center"/>
    </xf>
    <xf numFmtId="0" fontId="24" fillId="0" borderId="67" xfId="0" applyNumberFormat="1" applyFont="1" applyFill="1" applyBorder="1" applyAlignment="1">
      <alignment horizontal="center"/>
    </xf>
    <xf numFmtId="49" fontId="6" fillId="0" borderId="67" xfId="0" applyNumberFormat="1" applyFont="1" applyFill="1" applyBorder="1" applyAlignment="1">
      <alignment horizontal="center"/>
    </xf>
    <xf numFmtId="0" fontId="6" fillId="0" borderId="68" xfId="0" applyNumberFormat="1" applyFont="1" applyFill="1" applyBorder="1" applyAlignment="1">
      <alignment horizontal="center"/>
    </xf>
    <xf numFmtId="0" fontId="6" fillId="0" borderId="27" xfId="0" applyNumberFormat="1" applyFont="1" applyFill="1" applyBorder="1" applyAlignment="1">
      <alignment horizontal="center" vertical="center" wrapText="1"/>
    </xf>
    <xf numFmtId="0" fontId="6" fillId="0" borderId="26" xfId="2" applyNumberFormat="1" applyFont="1" applyFill="1" applyBorder="1" applyAlignment="1">
      <alignment horizontal="center" vertical="center" shrinkToFit="1"/>
    </xf>
    <xf numFmtId="0" fontId="27" fillId="0" borderId="48" xfId="0" applyFont="1" applyFill="1" applyBorder="1" applyAlignment="1">
      <alignment horizontal="center" shrinkToFit="1"/>
    </xf>
    <xf numFmtId="0" fontId="27" fillId="0" borderId="69" xfId="0" applyFont="1" applyFill="1" applyBorder="1" applyAlignment="1">
      <alignment horizontal="center" shrinkToFit="1"/>
    </xf>
    <xf numFmtId="0" fontId="6" fillId="0" borderId="45" xfId="0" applyFont="1" applyFill="1" applyBorder="1" applyAlignment="1">
      <alignment horizontal="centerContinuous"/>
    </xf>
    <xf numFmtId="0" fontId="6" fillId="0" borderId="70" xfId="0" applyFont="1" applyFill="1" applyBorder="1" applyAlignment="1">
      <alignment horizontal="centerContinuous"/>
    </xf>
    <xf numFmtId="0" fontId="6" fillId="9" borderId="64" xfId="2" applyNumberFormat="1" applyFont="1" applyFill="1" applyBorder="1" applyAlignment="1">
      <alignment horizontal="center" shrinkToFit="1"/>
    </xf>
    <xf numFmtId="0" fontId="6" fillId="0" borderId="41" xfId="0" applyFont="1" applyFill="1" applyBorder="1" applyAlignment="1">
      <alignment horizontal="centerContinuous"/>
    </xf>
    <xf numFmtId="0" fontId="6" fillId="0" borderId="71" xfId="0" applyFont="1" applyFill="1" applyBorder="1" applyAlignment="1">
      <alignment horizontal="centerContinuous"/>
    </xf>
    <xf numFmtId="0" fontId="6" fillId="0" borderId="72" xfId="0" applyFont="1" applyFill="1" applyBorder="1" applyAlignment="1">
      <alignment horizontal="centerContinuous"/>
    </xf>
    <xf numFmtId="0" fontId="6" fillId="0" borderId="73" xfId="0" applyFont="1" applyFill="1" applyBorder="1" applyAlignment="1">
      <alignment horizontal="centerContinuous"/>
    </xf>
    <xf numFmtId="0" fontId="6" fillId="0" borderId="74" xfId="0" applyFont="1" applyFill="1" applyBorder="1" applyAlignment="1">
      <alignment horizontal="centerContinuous"/>
    </xf>
    <xf numFmtId="0" fontId="35" fillId="0" borderId="75" xfId="0" applyFont="1" applyBorder="1" applyAlignment="1">
      <alignment horizontal="centerContinuous" vertical="center" wrapText="1"/>
    </xf>
    <xf numFmtId="0" fontId="35" fillId="0" borderId="53" xfId="0" applyFont="1" applyBorder="1" applyAlignment="1">
      <alignment horizontal="centerContinuous" vertical="center" wrapText="1"/>
    </xf>
    <xf numFmtId="0" fontId="36" fillId="2" borderId="76" xfId="0" applyFont="1" applyFill="1" applyBorder="1" applyAlignment="1">
      <alignment horizontal="right"/>
    </xf>
    <xf numFmtId="0" fontId="36" fillId="2" borderId="54" xfId="0" applyFont="1" applyFill="1" applyBorder="1" applyAlignment="1">
      <alignment horizontal="left"/>
    </xf>
    <xf numFmtId="0" fontId="37" fillId="0" borderId="23" xfId="0" applyFont="1" applyBorder="1" applyAlignment="1">
      <alignment horizontal="centerContinuous" wrapText="1"/>
    </xf>
    <xf numFmtId="0" fontId="11" fillId="11" borderId="21" xfId="0" applyFont="1" applyFill="1" applyBorder="1" applyAlignment="1">
      <alignment horizontal="center" wrapText="1"/>
    </xf>
    <xf numFmtId="0" fontId="21" fillId="11" borderId="21" xfId="0" applyFont="1" applyFill="1" applyBorder="1" applyAlignment="1">
      <alignment horizontal="center" wrapText="1"/>
    </xf>
    <xf numFmtId="0" fontId="21" fillId="11" borderId="21" xfId="0" applyNumberFormat="1" applyFont="1" applyFill="1" applyBorder="1" applyAlignment="1">
      <alignment horizontal="center" wrapText="1"/>
    </xf>
    <xf numFmtId="0" fontId="38" fillId="0" borderId="1" xfId="0" applyFont="1" applyBorder="1" applyAlignment="1">
      <alignment horizontal="center" shrinkToFit="1"/>
    </xf>
    <xf numFmtId="0" fontId="6" fillId="0" borderId="25" xfId="0" applyFont="1" applyFill="1" applyBorder="1" applyAlignment="1">
      <alignment horizontal="center" vertical="center" shrinkToFit="1"/>
    </xf>
    <xf numFmtId="0" fontId="38" fillId="0" borderId="61" xfId="0" applyFont="1" applyBorder="1" applyAlignment="1">
      <alignment horizontal="center" shrinkToFit="1"/>
    </xf>
    <xf numFmtId="0" fontId="6" fillId="0" borderId="57" xfId="0" applyFont="1" applyFill="1" applyBorder="1" applyAlignment="1">
      <alignment horizontal="center" vertical="center" shrinkToFit="1"/>
    </xf>
    <xf numFmtId="0" fontId="38" fillId="0" borderId="8" xfId="0" applyFont="1" applyFill="1" applyBorder="1" applyAlignment="1">
      <alignment horizontal="center" shrinkToFit="1"/>
    </xf>
    <xf numFmtId="0" fontId="6" fillId="0" borderId="66" xfId="0" applyFont="1" applyFill="1" applyBorder="1" applyAlignment="1">
      <alignment horizontal="center" wrapText="1"/>
    </xf>
    <xf numFmtId="9" fontId="6" fillId="0" borderId="66" xfId="2" applyFont="1" applyFill="1" applyBorder="1" applyAlignment="1">
      <alignment horizontal="center" shrinkToFit="1"/>
    </xf>
    <xf numFmtId="9" fontId="6" fillId="0" borderId="67" xfId="2" applyFont="1" applyFill="1" applyBorder="1" applyAlignment="1">
      <alignment horizontal="center" shrinkToFit="1"/>
    </xf>
    <xf numFmtId="0" fontId="6" fillId="0" borderId="67" xfId="2" applyNumberFormat="1" applyFont="1" applyFill="1" applyBorder="1" applyAlignment="1">
      <alignment horizontal="center" shrinkToFit="1"/>
    </xf>
    <xf numFmtId="0" fontId="39" fillId="2" borderId="77" xfId="1" applyFont="1" applyFill="1" applyBorder="1" applyAlignment="1" applyProtection="1">
      <alignment horizontal="right"/>
    </xf>
    <xf numFmtId="0" fontId="12" fillId="8" borderId="1" xfId="0" applyFont="1" applyFill="1" applyBorder="1" applyAlignment="1"/>
    <xf numFmtId="49" fontId="24" fillId="8" borderId="25" xfId="0" applyNumberFormat="1" applyFont="1" applyFill="1" applyBorder="1" applyAlignment="1">
      <alignment horizontal="center"/>
    </xf>
    <xf numFmtId="0" fontId="24" fillId="8" borderId="26" xfId="0" applyNumberFormat="1" applyFont="1" applyFill="1" applyBorder="1" applyAlignment="1">
      <alignment horizontal="center"/>
    </xf>
    <xf numFmtId="0" fontId="13" fillId="8" borderId="1" xfId="0" applyFont="1" applyFill="1" applyBorder="1" applyAlignment="1"/>
    <xf numFmtId="49" fontId="23" fillId="8" borderId="25" xfId="0" applyNumberFormat="1" applyFont="1" applyFill="1" applyBorder="1" applyAlignment="1">
      <alignment horizontal="center"/>
    </xf>
    <xf numFmtId="0" fontId="23" fillId="8" borderId="26" xfId="0" applyNumberFormat="1" applyFont="1" applyFill="1" applyBorder="1" applyAlignment="1">
      <alignment horizontal="center"/>
    </xf>
    <xf numFmtId="0" fontId="13" fillId="8" borderId="26" xfId="0" applyNumberFormat="1" applyFont="1" applyFill="1" applyBorder="1" applyAlignment="1">
      <alignment horizontal="center"/>
    </xf>
    <xf numFmtId="0" fontId="22" fillId="8" borderId="1" xfId="0" applyFont="1" applyFill="1" applyBorder="1" applyAlignment="1"/>
    <xf numFmtId="49" fontId="28" fillId="8" borderId="25" xfId="0" applyNumberFormat="1" applyFont="1" applyFill="1" applyBorder="1" applyAlignment="1">
      <alignment horizontal="center"/>
    </xf>
    <xf numFmtId="0" fontId="28" fillId="8" borderId="26" xfId="0" applyNumberFormat="1" applyFont="1" applyFill="1" applyBorder="1" applyAlignment="1">
      <alignment horizontal="center"/>
    </xf>
    <xf numFmtId="0" fontId="6" fillId="8" borderId="27" xfId="0" quotePrefix="1" applyNumberFormat="1" applyFont="1" applyFill="1" applyBorder="1" applyAlignment="1">
      <alignment horizontal="center"/>
    </xf>
    <xf numFmtId="1" fontId="6" fillId="0" borderId="28" xfId="0" applyNumberFormat="1" applyFont="1" applyBorder="1" applyAlignment="1">
      <alignment horizontal="center"/>
    </xf>
    <xf numFmtId="0" fontId="40" fillId="2" borderId="4" xfId="0" applyFont="1" applyFill="1" applyBorder="1" applyAlignment="1">
      <alignment horizontal="right"/>
    </xf>
    <xf numFmtId="0" fontId="26" fillId="0" borderId="12" xfId="0" applyNumberFormat="1" applyFont="1" applyBorder="1" applyAlignment="1">
      <alignment horizontal="center"/>
    </xf>
    <xf numFmtId="0" fontId="41" fillId="0" borderId="1" xfId="0" applyFont="1" applyFill="1" applyBorder="1" applyAlignment="1">
      <alignment vertical="center"/>
    </xf>
    <xf numFmtId="0" fontId="5" fillId="0" borderId="25" xfId="0" applyFont="1" applyFill="1" applyBorder="1" applyAlignment="1">
      <alignment horizontal="center" vertical="center"/>
    </xf>
    <xf numFmtId="0" fontId="6" fillId="0" borderId="25" xfId="0" applyFont="1" applyFill="1" applyBorder="1" applyAlignment="1">
      <alignment horizontal="center" vertical="center"/>
    </xf>
    <xf numFmtId="0" fontId="42" fillId="0"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1" fontId="6" fillId="0" borderId="25" xfId="0" applyNumberFormat="1" applyFont="1" applyFill="1" applyBorder="1" applyAlignment="1">
      <alignment horizontal="center" vertical="center" wrapText="1"/>
    </xf>
    <xf numFmtId="0" fontId="43" fillId="12" borderId="26"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44"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61" xfId="0" applyFont="1" applyFill="1" applyBorder="1" applyAlignment="1">
      <alignment vertical="center"/>
    </xf>
    <xf numFmtId="0" fontId="5" fillId="0" borderId="57" xfId="0" applyFont="1" applyFill="1" applyBorder="1" applyAlignment="1">
      <alignment horizontal="center" vertical="center"/>
    </xf>
    <xf numFmtId="0" fontId="6" fillId="0" borderId="57" xfId="0" applyFont="1" applyFill="1" applyBorder="1" applyAlignment="1">
      <alignment horizontal="center" vertical="center"/>
    </xf>
    <xf numFmtId="0" fontId="45" fillId="0" borderId="57" xfId="0" applyFont="1" applyFill="1" applyBorder="1" applyAlignment="1">
      <alignment horizontal="center" vertical="center" wrapText="1"/>
    </xf>
    <xf numFmtId="0" fontId="6" fillId="0" borderId="57" xfId="0" applyFont="1" applyFill="1" applyBorder="1" applyAlignment="1">
      <alignment horizontal="center" vertical="center" wrapText="1"/>
    </xf>
    <xf numFmtId="1" fontId="6" fillId="0" borderId="57" xfId="0" applyNumberFormat="1" applyFont="1" applyFill="1" applyBorder="1" applyAlignment="1">
      <alignment horizontal="center" vertical="center" wrapText="1"/>
    </xf>
    <xf numFmtId="0" fontId="43" fillId="12" borderId="57" xfId="0" applyNumberFormat="1" applyFont="1" applyFill="1" applyBorder="1" applyAlignment="1">
      <alignment horizontal="center" vertical="center"/>
    </xf>
    <xf numFmtId="0" fontId="6" fillId="0" borderId="63" xfId="0" applyFont="1" applyFill="1" applyBorder="1" applyAlignment="1">
      <alignment horizontal="center" vertical="center"/>
    </xf>
    <xf numFmtId="0" fontId="45" fillId="12" borderId="32" xfId="0" applyNumberFormat="1" applyFont="1" applyFill="1" applyBorder="1" applyAlignment="1">
      <alignment horizontal="center" vertical="center" wrapText="1"/>
    </xf>
    <xf numFmtId="0" fontId="11" fillId="3" borderId="33" xfId="0" applyNumberFormat="1" applyFont="1" applyFill="1" applyBorder="1" applyAlignment="1">
      <alignment horizontal="center" vertical="center"/>
    </xf>
    <xf numFmtId="0" fontId="43" fillId="12" borderId="66" xfId="0" applyNumberFormat="1" applyFont="1" applyFill="1" applyBorder="1" applyAlignment="1">
      <alignment horizontal="center" vertical="center"/>
    </xf>
    <xf numFmtId="1" fontId="6" fillId="8" borderId="26" xfId="0" applyNumberFormat="1" applyFont="1" applyFill="1" applyBorder="1" applyAlignment="1">
      <alignment horizontal="center"/>
    </xf>
    <xf numFmtId="1" fontId="6" fillId="0" borderId="26" xfId="0" applyNumberFormat="1" applyFont="1" applyFill="1" applyBorder="1" applyAlignment="1">
      <alignment horizontal="center"/>
    </xf>
    <xf numFmtId="1" fontId="6" fillId="5" borderId="26" xfId="0" applyNumberFormat="1" applyFont="1" applyFill="1" applyBorder="1" applyAlignment="1">
      <alignment horizontal="center"/>
    </xf>
    <xf numFmtId="1" fontId="6" fillId="6" borderId="26" xfId="0" applyNumberFormat="1" applyFont="1" applyFill="1" applyBorder="1" applyAlignment="1">
      <alignment horizontal="center"/>
    </xf>
    <xf numFmtId="1" fontId="6" fillId="0" borderId="67" xfId="0" applyNumberFormat="1" applyFont="1" applyFill="1" applyBorder="1" applyAlignment="1">
      <alignment horizontal="center"/>
    </xf>
    <xf numFmtId="49" fontId="16" fillId="0" borderId="64" xfId="0" applyNumberFormat="1" applyFont="1" applyBorder="1" applyAlignment="1">
      <alignment horizontal="center" shrinkToFit="1"/>
    </xf>
    <xf numFmtId="0" fontId="1" fillId="0" borderId="0" xfId="0" applyFont="1" applyBorder="1" applyAlignment="1">
      <alignment horizontal="center"/>
    </xf>
    <xf numFmtId="0" fontId="1" fillId="0" borderId="0" xfId="0" applyFont="1" applyBorder="1" applyAlignment="1">
      <alignment horizontal="left"/>
    </xf>
    <xf numFmtId="0" fontId="13" fillId="13" borderId="1" xfId="0" applyFont="1" applyFill="1" applyBorder="1" applyAlignment="1"/>
    <xf numFmtId="0" fontId="6" fillId="13" borderId="25" xfId="0" applyNumberFormat="1" applyFont="1" applyFill="1" applyBorder="1" applyAlignment="1">
      <alignment horizontal="center"/>
    </xf>
    <xf numFmtId="49" fontId="23" fillId="13" borderId="25" xfId="0" applyNumberFormat="1" applyFont="1" applyFill="1" applyBorder="1" applyAlignment="1">
      <alignment horizontal="center"/>
    </xf>
    <xf numFmtId="0" fontId="23" fillId="13" borderId="26" xfId="0" applyNumberFormat="1" applyFont="1" applyFill="1" applyBorder="1" applyAlignment="1">
      <alignment horizontal="center"/>
    </xf>
    <xf numFmtId="49" fontId="6" fillId="13" borderId="26" xfId="0" applyNumberFormat="1" applyFont="1" applyFill="1" applyBorder="1" applyAlignment="1">
      <alignment horizontal="center"/>
    </xf>
    <xf numFmtId="1" fontId="6" fillId="14" borderId="26" xfId="0" applyNumberFormat="1" applyFont="1" applyFill="1" applyBorder="1" applyAlignment="1">
      <alignment horizontal="center"/>
    </xf>
    <xf numFmtId="0" fontId="6" fillId="13" borderId="27" xfId="0" applyNumberFormat="1" applyFont="1" applyFill="1" applyBorder="1" applyAlignment="1">
      <alignment horizontal="center"/>
    </xf>
    <xf numFmtId="0" fontId="6" fillId="0" borderId="26" xfId="0" applyNumberFormat="1" applyFont="1" applyFill="1" applyBorder="1" applyAlignment="1">
      <alignment horizontal="center"/>
    </xf>
    <xf numFmtId="49" fontId="6" fillId="15" borderId="26" xfId="0" applyNumberFormat="1" applyFont="1" applyFill="1" applyBorder="1" applyAlignment="1">
      <alignment horizontal="center"/>
    </xf>
    <xf numFmtId="0" fontId="6" fillId="16" borderId="3" xfId="0" quotePrefix="1" applyFont="1" applyFill="1" applyBorder="1" applyAlignment="1">
      <alignment horizontal="center"/>
    </xf>
    <xf numFmtId="0" fontId="6" fillId="16" borderId="24" xfId="0" quotePrefix="1" applyFont="1" applyFill="1" applyBorder="1" applyAlignment="1">
      <alignment horizontal="center"/>
    </xf>
    <xf numFmtId="0" fontId="21" fillId="17" borderId="14" xfId="0" applyFont="1" applyFill="1" applyBorder="1" applyAlignment="1">
      <alignment horizontal="center"/>
    </xf>
    <xf numFmtId="0" fontId="21" fillId="17" borderId="15" xfId="0" applyFont="1" applyFill="1" applyBorder="1" applyAlignment="1">
      <alignment horizontal="center"/>
    </xf>
    <xf numFmtId="49" fontId="21" fillId="17" borderId="15" xfId="0" applyNumberFormat="1" applyFont="1" applyFill="1" applyBorder="1" applyAlignment="1">
      <alignment horizontal="center"/>
    </xf>
    <xf numFmtId="0" fontId="21" fillId="17" borderId="19" xfId="0" applyFont="1" applyFill="1" applyBorder="1" applyAlignment="1">
      <alignment horizontal="center"/>
    </xf>
    <xf numFmtId="0" fontId="21" fillId="17" borderId="16" xfId="0" applyFont="1" applyFill="1" applyBorder="1" applyAlignment="1">
      <alignment horizontal="center"/>
    </xf>
    <xf numFmtId="0" fontId="21" fillId="17" borderId="19" xfId="0" applyFont="1" applyFill="1" applyBorder="1" applyAlignment="1">
      <alignment horizontal="centerContinuous"/>
    </xf>
    <xf numFmtId="0" fontId="21" fillId="17" borderId="53" xfId="0" applyFont="1" applyFill="1" applyBorder="1" applyAlignment="1">
      <alignment horizontal="centerContinuous"/>
    </xf>
    <xf numFmtId="0" fontId="21" fillId="17" borderId="17" xfId="0" applyFont="1" applyFill="1" applyBorder="1" applyAlignment="1">
      <alignment horizontal="centerContinuous"/>
    </xf>
    <xf numFmtId="0" fontId="21" fillId="17" borderId="18" xfId="0" applyFont="1" applyFill="1" applyBorder="1" applyAlignment="1">
      <alignment horizontal="centerContinuous"/>
    </xf>
    <xf numFmtId="0" fontId="10" fillId="15" borderId="1" xfId="0" applyFont="1" applyFill="1" applyBorder="1" applyAlignment="1"/>
    <xf numFmtId="0" fontId="6" fillId="15" borderId="25" xfId="0" applyNumberFormat="1" applyFont="1" applyFill="1" applyBorder="1" applyAlignment="1">
      <alignment horizontal="center"/>
    </xf>
    <xf numFmtId="49" fontId="16" fillId="15" borderId="25" xfId="0" applyNumberFormat="1" applyFont="1" applyFill="1" applyBorder="1" applyAlignment="1">
      <alignment horizontal="center"/>
    </xf>
    <xf numFmtId="0" fontId="16" fillId="15" borderId="26" xfId="0" applyNumberFormat="1" applyFont="1" applyFill="1" applyBorder="1" applyAlignment="1">
      <alignment horizontal="center"/>
    </xf>
    <xf numFmtId="1" fontId="6" fillId="15" borderId="26" xfId="0" applyNumberFormat="1" applyFont="1" applyFill="1" applyBorder="1" applyAlignment="1">
      <alignment horizontal="center"/>
    </xf>
    <xf numFmtId="0" fontId="6" fillId="15" borderId="27" xfId="0" applyNumberFormat="1" applyFont="1" applyFill="1" applyBorder="1" applyAlignment="1">
      <alignment horizontal="center"/>
    </xf>
    <xf numFmtId="0" fontId="13"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46" fillId="0" borderId="48" xfId="0" applyFont="1" applyBorder="1" applyAlignment="1">
      <alignment horizontal="centerContinuous"/>
    </xf>
    <xf numFmtId="0" fontId="46" fillId="0" borderId="69" xfId="0" applyFont="1" applyFill="1" applyBorder="1" applyAlignment="1">
      <alignment horizontal="center" shrinkToFit="1"/>
    </xf>
    <xf numFmtId="9" fontId="6" fillId="0" borderId="25"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11" fillId="11" borderId="21" xfId="0" applyFont="1" applyFill="1" applyBorder="1" applyAlignment="1">
      <alignment horizontal="center" vertical="center" wrapText="1"/>
    </xf>
    <xf numFmtId="0" fontId="6" fillId="0" borderId="26" xfId="3" applyNumberFormat="1" applyFont="1" applyFill="1" applyBorder="1" applyAlignment="1">
      <alignment horizontal="center" vertical="center" shrinkToFit="1"/>
    </xf>
    <xf numFmtId="0" fontId="6" fillId="0" borderId="67" xfId="2" applyNumberFormat="1" applyFont="1" applyFill="1" applyBorder="1" applyAlignment="1">
      <alignment horizontal="center" vertical="center" shrinkToFit="1"/>
    </xf>
    <xf numFmtId="0" fontId="6" fillId="0" borderId="68" xfId="0" applyNumberFormat="1" applyFont="1" applyFill="1" applyBorder="1" applyAlignment="1">
      <alignment horizontal="center" vertical="center" wrapText="1"/>
    </xf>
    <xf numFmtId="9" fontId="6" fillId="0" borderId="26" xfId="3" applyFont="1" applyFill="1" applyBorder="1" applyAlignment="1">
      <alignment horizontal="center" vertical="center" shrinkToFit="1"/>
    </xf>
    <xf numFmtId="0" fontId="6" fillId="0" borderId="27"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shrinkToFit="1"/>
    </xf>
    <xf numFmtId="0" fontId="6" fillId="0" borderId="27" xfId="0" quotePrefix="1" applyNumberFormat="1" applyFont="1" applyFill="1" applyBorder="1" applyAlignment="1">
      <alignment horizontal="center" vertical="center" wrapText="1"/>
    </xf>
    <xf numFmtId="0" fontId="1" fillId="0" borderId="0" xfId="0" applyFont="1" applyBorder="1" applyAlignment="1">
      <alignment wrapText="1"/>
    </xf>
    <xf numFmtId="0" fontId="6" fillId="0" borderId="8" xfId="0" applyFont="1" applyFill="1" applyBorder="1" applyAlignment="1">
      <alignment horizontal="center" shrinkToFit="1"/>
    </xf>
    <xf numFmtId="0" fontId="6" fillId="0" borderId="66" xfId="0" applyFont="1" applyFill="1" applyBorder="1" applyAlignment="1">
      <alignment horizontal="center"/>
    </xf>
    <xf numFmtId="49" fontId="6" fillId="0" borderId="66" xfId="0" applyNumberFormat="1" applyFont="1" applyFill="1" applyBorder="1" applyAlignment="1">
      <alignment horizontal="center"/>
    </xf>
    <xf numFmtId="0" fontId="6" fillId="18" borderId="68" xfId="2" applyNumberFormat="1" applyFont="1" applyFill="1" applyBorder="1" applyAlignment="1">
      <alignment horizontal="center" shrinkToFit="1"/>
    </xf>
    <xf numFmtId="0" fontId="6" fillId="0" borderId="12" xfId="0" applyNumberFormat="1" applyFont="1" applyFill="1" applyBorder="1" applyAlignment="1">
      <alignment horizontal="center" vertical="center" shrinkToFit="1"/>
    </xf>
    <xf numFmtId="0" fontId="6" fillId="0" borderId="64" xfId="0" applyNumberFormat="1" applyFont="1" applyFill="1" applyBorder="1" applyAlignment="1">
      <alignment horizontal="center" vertical="center" wrapText="1"/>
    </xf>
    <xf numFmtId="9" fontId="6" fillId="0" borderId="57" xfId="2" applyFont="1" applyFill="1" applyBorder="1" applyAlignment="1">
      <alignment horizontal="center" shrinkToFit="1"/>
    </xf>
    <xf numFmtId="0" fontId="6" fillId="0" borderId="12" xfId="2" applyNumberFormat="1" applyFont="1" applyFill="1" applyBorder="1" applyAlignment="1">
      <alignment horizontal="center" shrinkToFit="1"/>
    </xf>
    <xf numFmtId="9" fontId="6" fillId="0" borderId="57" xfId="2" applyFont="1" applyFill="1" applyBorder="1" applyAlignment="1">
      <alignment horizontal="center" vertical="center" shrinkToFit="1"/>
    </xf>
    <xf numFmtId="164" fontId="21" fillId="3" borderId="31"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69" xfId="0" applyNumberFormat="1" applyFont="1" applyBorder="1" applyAlignment="1">
      <alignment horizontal="center" vertical="center" shrinkToFit="1"/>
    </xf>
    <xf numFmtId="1" fontId="6" fillId="0" borderId="30" xfId="0" applyNumberFormat="1" applyFont="1" applyBorder="1" applyAlignment="1">
      <alignment horizontal="center"/>
    </xf>
    <xf numFmtId="1" fontId="21" fillId="17" borderId="31" xfId="0" applyNumberFormat="1" applyFont="1" applyFill="1" applyBorder="1" applyAlignment="1">
      <alignment horizontal="center" vertical="center"/>
    </xf>
    <xf numFmtId="1" fontId="1" fillId="13" borderId="69" xfId="0" applyNumberFormat="1" applyFont="1" applyFill="1" applyBorder="1" applyAlignment="1">
      <alignment horizontal="center" vertical="center"/>
    </xf>
    <xf numFmtId="0" fontId="1" fillId="0" borderId="0" xfId="0" applyFont="1" applyBorder="1" applyAlignment="1">
      <alignment vertical="center"/>
    </xf>
    <xf numFmtId="1" fontId="1" fillId="0" borderId="52" xfId="0" applyNumberFormat="1" applyFont="1" applyFill="1" applyBorder="1" applyAlignment="1">
      <alignment horizontal="center" vertical="center"/>
    </xf>
    <xf numFmtId="1" fontId="1" fillId="0" borderId="69" xfId="0" applyNumberFormat="1" applyFont="1" applyBorder="1" applyAlignment="1">
      <alignment horizontal="center" vertical="center"/>
    </xf>
    <xf numFmtId="1" fontId="1" fillId="0" borderId="48" xfId="0" applyNumberFormat="1" applyFont="1" applyFill="1" applyBorder="1" applyAlignment="1">
      <alignment horizontal="center" vertical="center"/>
    </xf>
    <xf numFmtId="0" fontId="3" fillId="0" borderId="0" xfId="0" applyFont="1" applyBorder="1" applyAlignment="1">
      <alignment horizontal="right" vertical="center"/>
    </xf>
    <xf numFmtId="165" fontId="1" fillId="0" borderId="0" xfId="0" applyNumberFormat="1" applyFont="1" applyBorder="1" applyAlignment="1">
      <alignment vertical="center"/>
    </xf>
    <xf numFmtId="0" fontId="47" fillId="0" borderId="17" xfId="0" applyFont="1" applyBorder="1" applyAlignment="1">
      <alignment horizontal="centerContinuous" vertical="center" wrapText="1"/>
    </xf>
    <xf numFmtId="0" fontId="48" fillId="0" borderId="58" xfId="0" applyFont="1" applyBorder="1" applyAlignment="1">
      <alignment horizontal="centerContinuous" wrapText="1"/>
    </xf>
    <xf numFmtId="0" fontId="49" fillId="0" borderId="31" xfId="0" applyFont="1" applyBorder="1" applyAlignment="1">
      <alignment horizontal="centerContinuous"/>
    </xf>
    <xf numFmtId="0" fontId="50" fillId="0" borderId="31" xfId="0" applyFont="1" applyBorder="1" applyAlignment="1">
      <alignment horizontal="centerContinuous" vertical="center" wrapText="1"/>
    </xf>
    <xf numFmtId="0" fontId="6" fillId="0" borderId="67" xfId="0" applyFont="1" applyFill="1" applyBorder="1" applyAlignment="1">
      <alignment horizontal="center" wrapText="1"/>
    </xf>
    <xf numFmtId="0" fontId="11" fillId="11" borderId="20" xfId="0" applyFont="1" applyFill="1" applyBorder="1" applyAlignment="1">
      <alignment horizontal="center" wrapText="1"/>
    </xf>
    <xf numFmtId="0" fontId="11" fillId="11" borderId="22" xfId="0" applyNumberFormat="1" applyFont="1" applyFill="1" applyBorder="1" applyAlignment="1">
      <alignment horizontal="center" vertical="center" wrapText="1"/>
    </xf>
    <xf numFmtId="0" fontId="3" fillId="0" borderId="0" xfId="0" applyFont="1" applyBorder="1" applyAlignment="1">
      <alignment horizont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1" xfId="0" quotePrefix="1" applyFont="1" applyBorder="1" applyAlignment="1">
      <alignment horizontal="center" vertical="center" wrapText="1"/>
    </xf>
    <xf numFmtId="49" fontId="1" fillId="0" borderId="81" xfId="2" applyNumberFormat="1" applyFont="1" applyBorder="1" applyAlignment="1">
      <alignment horizontal="center" vertical="center"/>
    </xf>
    <xf numFmtId="0" fontId="4" fillId="0" borderId="81" xfId="0" applyFont="1" applyBorder="1" applyAlignment="1">
      <alignment horizontal="center" vertical="center" shrinkToFit="1"/>
    </xf>
    <xf numFmtId="164" fontId="4" fillId="0" borderId="81" xfId="0" applyNumberFormat="1" applyFont="1" applyBorder="1" applyAlignment="1">
      <alignment horizontal="center" vertical="center"/>
    </xf>
    <xf numFmtId="164" fontId="4" fillId="0" borderId="82" xfId="0" applyNumberFormat="1" applyFont="1" applyFill="1" applyBorder="1" applyAlignment="1">
      <alignment horizontal="center" vertical="center"/>
    </xf>
    <xf numFmtId="0" fontId="4"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4" fillId="0" borderId="85" xfId="0" quotePrefix="1" applyFont="1" applyBorder="1" applyAlignment="1">
      <alignment horizontal="center" vertical="center" wrapText="1"/>
    </xf>
    <xf numFmtId="49" fontId="4" fillId="0" borderId="85" xfId="2" applyNumberFormat="1" applyFont="1" applyBorder="1" applyAlignment="1">
      <alignment horizontal="center" vertical="center"/>
    </xf>
    <xf numFmtId="49" fontId="1" fillId="0" borderId="85" xfId="2" applyNumberFormat="1" applyFont="1" applyBorder="1" applyAlignment="1">
      <alignment horizontal="center" vertical="center"/>
    </xf>
    <xf numFmtId="0" fontId="4" fillId="0" borderId="85" xfId="0" applyFont="1" applyBorder="1" applyAlignment="1">
      <alignment horizontal="center" vertical="center" shrinkToFit="1"/>
    </xf>
    <xf numFmtId="164" fontId="4" fillId="0" borderId="85" xfId="0" applyNumberFormat="1" applyFont="1" applyBorder="1" applyAlignment="1">
      <alignment horizontal="center" vertical="center"/>
    </xf>
    <xf numFmtId="164" fontId="4" fillId="0" borderId="86" xfId="0" applyNumberFormat="1" applyFont="1" applyFill="1" applyBorder="1" applyAlignment="1">
      <alignment horizontal="center" vertical="center"/>
    </xf>
    <xf numFmtId="0" fontId="4" fillId="0" borderId="87" xfId="0" applyFont="1" applyBorder="1" applyAlignment="1">
      <alignment horizontal="center" vertical="center"/>
    </xf>
    <xf numFmtId="0" fontId="1" fillId="0" borderId="88" xfId="0" applyFont="1" applyFill="1" applyBorder="1" applyAlignment="1">
      <alignment horizontal="center"/>
    </xf>
    <xf numFmtId="0" fontId="4" fillId="0" borderId="89" xfId="0" applyFont="1" applyFill="1" applyBorder="1" applyAlignment="1">
      <alignment horizontal="center"/>
    </xf>
    <xf numFmtId="49" fontId="4" fillId="0" borderId="89" xfId="2" applyNumberFormat="1" applyFont="1" applyFill="1" applyBorder="1" applyAlignment="1">
      <alignment horizontal="center"/>
    </xf>
    <xf numFmtId="0" fontId="4" fillId="0" borderId="89" xfId="0" applyFont="1" applyBorder="1" applyAlignment="1">
      <alignment horizontal="center"/>
    </xf>
    <xf numFmtId="164" fontId="4" fillId="0" borderId="89" xfId="0" applyNumberFormat="1" applyFont="1" applyFill="1" applyBorder="1" applyAlignment="1">
      <alignment horizontal="center"/>
    </xf>
    <xf numFmtId="164" fontId="4" fillId="0" borderId="90" xfId="0" applyNumberFormat="1" applyFont="1" applyFill="1" applyBorder="1" applyAlignment="1">
      <alignment horizontal="center"/>
    </xf>
    <xf numFmtId="0" fontId="4" fillId="0" borderId="91" xfId="0" applyFont="1" applyFill="1" applyBorder="1" applyAlignment="1">
      <alignment horizontal="center"/>
    </xf>
    <xf numFmtId="0" fontId="1" fillId="0" borderId="81" xfId="0" applyFont="1" applyBorder="1" applyAlignment="1">
      <alignment horizontal="center" vertical="center" shrinkToFit="1"/>
    </xf>
    <xf numFmtId="164" fontId="1" fillId="0" borderId="81" xfId="0" applyNumberFormat="1" applyFont="1" applyBorder="1" applyAlignment="1">
      <alignment horizontal="center" vertical="center"/>
    </xf>
    <xf numFmtId="0" fontId="1" fillId="0" borderId="88" xfId="0" applyFont="1" applyBorder="1" applyAlignment="1">
      <alignment horizontal="center"/>
    </xf>
    <xf numFmtId="0" fontId="1" fillId="0" borderId="89" xfId="0" applyFont="1" applyBorder="1" applyAlignment="1">
      <alignment horizontal="center"/>
    </xf>
    <xf numFmtId="49" fontId="1" fillId="0" borderId="89" xfId="0" applyNumberFormat="1" applyFont="1" applyBorder="1" applyAlignment="1">
      <alignment horizontal="center"/>
    </xf>
    <xf numFmtId="49" fontId="1" fillId="0" borderId="89" xfId="2" applyNumberFormat="1" applyFont="1" applyBorder="1" applyAlignment="1">
      <alignment horizontal="center" vertical="center"/>
    </xf>
    <xf numFmtId="49" fontId="4" fillId="0" borderId="89" xfId="0" applyNumberFormat="1" applyFont="1" applyBorder="1" applyAlignment="1">
      <alignment horizontal="center"/>
    </xf>
    <xf numFmtId="164" fontId="4" fillId="0" borderId="89" xfId="0" applyNumberFormat="1" applyFont="1" applyBorder="1" applyAlignment="1">
      <alignment horizontal="center"/>
    </xf>
    <xf numFmtId="0" fontId="4" fillId="0" borderId="91" xfId="0" applyFont="1" applyBorder="1" applyAlignment="1">
      <alignment horizontal="center"/>
    </xf>
    <xf numFmtId="0" fontId="1" fillId="0" borderId="80" xfId="0" applyFont="1" applyBorder="1" applyAlignment="1">
      <alignment horizontal="center" shrinkToFit="1"/>
    </xf>
    <xf numFmtId="0" fontId="4" fillId="0" borderId="81" xfId="0" applyFont="1" applyBorder="1" applyAlignment="1">
      <alignment horizontal="center"/>
    </xf>
    <xf numFmtId="9" fontId="4" fillId="0" borderId="81" xfId="0" applyNumberFormat="1" applyFont="1" applyBorder="1" applyAlignment="1">
      <alignment horizontal="center"/>
    </xf>
    <xf numFmtId="0" fontId="1" fillId="0" borderId="81" xfId="0" applyFont="1" applyBorder="1" applyAlignment="1">
      <alignment horizontal="center"/>
    </xf>
    <xf numFmtId="164" fontId="4" fillId="0" borderId="81" xfId="0" applyNumberFormat="1" applyFont="1" applyFill="1" applyBorder="1" applyAlignment="1">
      <alignment horizontal="center"/>
    </xf>
    <xf numFmtId="164" fontId="4" fillId="0" borderId="82" xfId="0" applyNumberFormat="1" applyFont="1" applyFill="1" applyBorder="1" applyAlignment="1">
      <alignment horizontal="centerContinuous"/>
    </xf>
    <xf numFmtId="0" fontId="4" fillId="0" borderId="92" xfId="0" quotePrefix="1" applyFont="1" applyBorder="1" applyAlignment="1">
      <alignment horizontal="center"/>
    </xf>
    <xf numFmtId="0" fontId="4" fillId="0" borderId="88" xfId="0" applyFont="1" applyBorder="1" applyAlignment="1">
      <alignment horizontal="center"/>
    </xf>
    <xf numFmtId="0" fontId="1" fillId="0" borderId="89" xfId="0" quotePrefix="1" applyFont="1" applyBorder="1" applyAlignment="1">
      <alignment horizontal="center"/>
    </xf>
    <xf numFmtId="0" fontId="4" fillId="0" borderId="89" xfId="0" quotePrefix="1" applyFont="1" applyBorder="1" applyAlignment="1">
      <alignment horizontal="center"/>
    </xf>
    <xf numFmtId="9" fontId="4" fillId="0" borderId="89" xfId="0" quotePrefix="1" applyNumberFormat="1" applyFont="1" applyBorder="1" applyAlignment="1">
      <alignment horizontal="center"/>
    </xf>
    <xf numFmtId="164" fontId="4" fillId="0" borderId="89" xfId="0" quotePrefix="1" applyNumberFormat="1" applyFont="1" applyFill="1" applyBorder="1" applyAlignment="1">
      <alignment horizontal="center"/>
    </xf>
    <xf numFmtId="164" fontId="4" fillId="0" borderId="90" xfId="0" applyNumberFormat="1" applyFont="1" applyBorder="1" applyAlignment="1">
      <alignment horizontal="centerContinuous"/>
    </xf>
    <xf numFmtId="0" fontId="4" fillId="0" borderId="72" xfId="0" applyFont="1" applyBorder="1" applyAlignment="1">
      <alignment horizontal="center"/>
    </xf>
    <xf numFmtId="0" fontId="4" fillId="0" borderId="93" xfId="0" applyFont="1" applyFill="1" applyBorder="1" applyAlignment="1">
      <alignment horizontal="centerContinuous"/>
    </xf>
    <xf numFmtId="0" fontId="4" fillId="0" borderId="81" xfId="0" applyFont="1" applyFill="1" applyBorder="1" applyAlignment="1">
      <alignment horizontal="centerContinuous"/>
    </xf>
    <xf numFmtId="0" fontId="4" fillId="0" borderId="81" xfId="0" applyFont="1" applyFill="1" applyBorder="1" applyAlignment="1">
      <alignment horizontal="center"/>
    </xf>
    <xf numFmtId="49" fontId="4" fillId="0" borderId="81" xfId="0" applyNumberFormat="1" applyFont="1" applyFill="1" applyBorder="1" applyAlignment="1">
      <alignment horizontal="center"/>
    </xf>
    <xf numFmtId="0" fontId="4" fillId="0" borderId="92" xfId="0" applyFont="1" applyFill="1" applyBorder="1" applyAlignment="1">
      <alignment horizontal="center"/>
    </xf>
    <xf numFmtId="0" fontId="4" fillId="0" borderId="90" xfId="0" applyFont="1" applyFill="1" applyBorder="1" applyAlignment="1">
      <alignment horizontal="centerContinuous"/>
    </xf>
    <xf numFmtId="49" fontId="4" fillId="0" borderId="90" xfId="0" applyNumberFormat="1" applyFont="1" applyFill="1" applyBorder="1" applyAlignment="1">
      <alignment horizontal="center"/>
    </xf>
    <xf numFmtId="0" fontId="4" fillId="0" borderId="41" xfId="0" applyFont="1" applyFill="1" applyBorder="1" applyAlignment="1">
      <alignment horizontal="centerContinuous"/>
    </xf>
    <xf numFmtId="0" fontId="4" fillId="0" borderId="94" xfId="0" applyFont="1" applyFill="1" applyBorder="1" applyAlignment="1">
      <alignment horizontal="centerContinuous"/>
    </xf>
    <xf numFmtId="0" fontId="4" fillId="0" borderId="95" xfId="0" applyFont="1" applyFill="1" applyBorder="1" applyAlignment="1">
      <alignment horizontal="centerContinuous"/>
    </xf>
    <xf numFmtId="0" fontId="10"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0" fontId="10" fillId="5" borderId="26" xfId="0" applyNumberFormat="1" applyFont="1" applyFill="1" applyBorder="1" applyAlignment="1">
      <alignment horizontal="center"/>
    </xf>
    <xf numFmtId="0" fontId="13" fillId="5" borderId="26" xfId="0" applyNumberFormat="1" applyFont="1" applyFill="1" applyBorder="1" applyAlignment="1">
      <alignment horizontal="center"/>
    </xf>
    <xf numFmtId="0" fontId="13" fillId="6" borderId="26" xfId="0" applyNumberFormat="1" applyFont="1" applyFill="1" applyBorder="1" applyAlignment="1">
      <alignment horizontal="center"/>
    </xf>
    <xf numFmtId="0" fontId="10" fillId="15" borderId="26" xfId="0" applyNumberFormat="1" applyFont="1" applyFill="1" applyBorder="1" applyAlignment="1">
      <alignment horizontal="center"/>
    </xf>
    <xf numFmtId="0" fontId="12" fillId="8" borderId="26" xfId="0" applyNumberFormat="1" applyFont="1" applyFill="1" applyBorder="1" applyAlignment="1">
      <alignment horizontal="center"/>
    </xf>
    <xf numFmtId="0" fontId="12" fillId="5" borderId="26" xfId="0" applyNumberFormat="1" applyFont="1" applyFill="1" applyBorder="1" applyAlignment="1">
      <alignment horizontal="center"/>
    </xf>
    <xf numFmtId="0" fontId="22" fillId="5" borderId="26" xfId="0" applyNumberFormat="1" applyFont="1" applyFill="1" applyBorder="1" applyAlignment="1">
      <alignment horizontal="center"/>
    </xf>
    <xf numFmtId="0" fontId="22" fillId="8" borderId="26" xfId="0" applyNumberFormat="1" applyFont="1" applyFill="1" applyBorder="1" applyAlignment="1">
      <alignment horizontal="center"/>
    </xf>
    <xf numFmtId="0" fontId="10" fillId="8" borderId="26" xfId="0" applyNumberFormat="1" applyFont="1" applyFill="1" applyBorder="1" applyAlignment="1">
      <alignment horizontal="center"/>
    </xf>
    <xf numFmtId="0" fontId="13" fillId="13" borderId="26" xfId="0" applyNumberFormat="1" applyFont="1" applyFill="1" applyBorder="1" applyAlignment="1">
      <alignment horizontal="center"/>
    </xf>
    <xf numFmtId="0" fontId="12" fillId="0" borderId="67" xfId="0" applyNumberFormat="1" applyFont="1" applyFill="1" applyBorder="1" applyAlignment="1">
      <alignment horizontal="center"/>
    </xf>
    <xf numFmtId="1" fontId="5" fillId="0" borderId="28" xfId="0" applyNumberFormat="1" applyFont="1"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0" fontId="4" fillId="0" borderId="35" xfId="0" applyFont="1" applyBorder="1" applyAlignment="1">
      <alignment horizontal="center" vertical="center" shrinkToFit="1"/>
    </xf>
    <xf numFmtId="164" fontId="4" fillId="0" borderId="36" xfId="0" applyNumberFormat="1" applyFont="1" applyBorder="1" applyAlignment="1">
      <alignment horizontal="center" vertical="center" shrinkToFit="1"/>
    </xf>
    <xf numFmtId="1" fontId="4" fillId="0" borderId="36"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38" xfId="0" applyFont="1" applyBorder="1" applyAlignment="1">
      <alignment horizontal="left" vertical="center" shrinkToFit="1"/>
    </xf>
    <xf numFmtId="0" fontId="4" fillId="0" borderId="40" xfId="0" applyFont="1" applyBorder="1" applyAlignment="1">
      <alignment horizontal="left" vertical="center" shrinkToFit="1"/>
    </xf>
    <xf numFmtId="0" fontId="1" fillId="0" borderId="78" xfId="0" applyFont="1" applyBorder="1" applyAlignment="1">
      <alignment horizontal="center" vertical="center" shrinkToFit="1"/>
    </xf>
    <xf numFmtId="164" fontId="4" fillId="0" borderId="79" xfId="0" applyNumberFormat="1" applyFont="1" applyBorder="1" applyAlignment="1">
      <alignment horizontal="center" vertical="center" shrinkToFit="1"/>
    </xf>
    <xf numFmtId="1" fontId="4" fillId="0" borderId="79" xfId="0" applyNumberFormat="1" applyFont="1" applyBorder="1" applyAlignment="1">
      <alignment horizontal="center" vertical="center" shrinkToFit="1"/>
    </xf>
    <xf numFmtId="0" fontId="1" fillId="0" borderId="39" xfId="0" applyFont="1" applyBorder="1" applyAlignment="1">
      <alignment horizontal="left" vertical="center"/>
    </xf>
    <xf numFmtId="0" fontId="1" fillId="0" borderId="41" xfId="0" applyFont="1" applyBorder="1" applyAlignment="1">
      <alignment horizontal="center" vertical="center" shrinkToFit="1"/>
    </xf>
    <xf numFmtId="164" fontId="4" fillId="0" borderId="42" xfId="0" applyNumberFormat="1" applyFont="1" applyBorder="1" applyAlignment="1">
      <alignment horizontal="center" vertical="center" shrinkToFit="1"/>
    </xf>
    <xf numFmtId="1" fontId="4" fillId="0" borderId="42" xfId="0" applyNumberFormat="1" applyFont="1" applyBorder="1" applyAlignment="1">
      <alignment horizontal="center"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5" xfId="0" applyFont="1" applyBorder="1" applyAlignment="1">
      <alignment horizontal="center" vertical="center" shrinkToFit="1"/>
    </xf>
    <xf numFmtId="0" fontId="4" fillId="0" borderId="37" xfId="0" applyFont="1" applyBorder="1" applyAlignment="1">
      <alignment horizontal="left" vertical="center"/>
    </xf>
    <xf numFmtId="164" fontId="4" fillId="0" borderId="46" xfId="0" applyNumberFormat="1" applyFont="1" applyBorder="1" applyAlignment="1">
      <alignment horizontal="center" vertical="center" shrinkToFit="1"/>
    </xf>
    <xf numFmtId="1" fontId="4" fillId="0" borderId="47" xfId="0" applyNumberFormat="1"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41" xfId="0" applyFont="1" applyBorder="1" applyAlignment="1">
      <alignment horizontal="center" vertical="center" shrinkToFit="1"/>
    </xf>
    <xf numFmtId="1" fontId="4" fillId="0" borderId="43" xfId="0" applyNumberFormat="1" applyFont="1" applyBorder="1" applyAlignment="1">
      <alignment horizontal="center" vertical="center" shrinkToFit="1"/>
    </xf>
    <xf numFmtId="164" fontId="4" fillId="0" borderId="55" xfId="0" applyNumberFormat="1" applyFont="1" applyBorder="1" applyAlignment="1">
      <alignment horizontal="center" vertical="center" shrinkToFit="1"/>
    </xf>
    <xf numFmtId="1" fontId="4" fillId="0" borderId="56" xfId="0" applyNumberFormat="1" applyFont="1" applyBorder="1" applyAlignment="1">
      <alignment horizontal="center" vertical="center" shrinkToFit="1"/>
    </xf>
    <xf numFmtId="164" fontId="4" fillId="0" borderId="0" xfId="0" applyNumberFormat="1" applyFont="1" applyBorder="1" applyAlignment="1">
      <alignment horizontal="center" vertical="center"/>
    </xf>
    <xf numFmtId="0" fontId="2" fillId="0" borderId="0" xfId="0" applyFont="1" applyBorder="1" applyAlignment="1">
      <alignment vertical="center"/>
    </xf>
    <xf numFmtId="0" fontId="6" fillId="0" borderId="0" xfId="0" quotePrefix="1" applyFont="1" applyBorder="1" applyAlignment="1">
      <alignment horizontal="left"/>
    </xf>
    <xf numFmtId="0" fontId="9" fillId="19" borderId="1" xfId="0" applyFont="1" applyFill="1" applyBorder="1" applyAlignment="1"/>
    <xf numFmtId="49" fontId="27" fillId="19" borderId="25" xfId="0" applyNumberFormat="1" applyFont="1" applyFill="1" applyBorder="1" applyAlignment="1">
      <alignment horizontal="center"/>
    </xf>
    <xf numFmtId="0" fontId="27" fillId="19" borderId="26" xfId="0" applyNumberFormat="1" applyFont="1" applyFill="1" applyBorder="1" applyAlignment="1">
      <alignment horizontal="center"/>
    </xf>
    <xf numFmtId="0" fontId="9" fillId="19" borderId="26" xfId="0" applyNumberFormat="1" applyFont="1" applyFill="1" applyBorder="1" applyAlignment="1">
      <alignment horizontal="center"/>
    </xf>
    <xf numFmtId="0" fontId="43" fillId="19" borderId="26" xfId="0" applyNumberFormat="1" applyFont="1" applyFill="1" applyBorder="1" applyAlignment="1">
      <alignment horizontal="center" vertical="center"/>
    </xf>
    <xf numFmtId="0" fontId="52" fillId="19" borderId="25" xfId="0" applyNumberFormat="1" applyFont="1" applyFill="1" applyBorder="1" applyAlignment="1">
      <alignment horizontal="center"/>
    </xf>
    <xf numFmtId="49" fontId="52" fillId="19" borderId="26" xfId="0" applyNumberFormat="1" applyFont="1" applyFill="1" applyBorder="1" applyAlignment="1">
      <alignment horizontal="center"/>
    </xf>
    <xf numFmtId="1" fontId="52" fillId="19" borderId="26" xfId="0" applyNumberFormat="1" applyFont="1" applyFill="1" applyBorder="1" applyAlignment="1">
      <alignment horizontal="center"/>
    </xf>
    <xf numFmtId="0" fontId="52" fillId="19" borderId="27" xfId="0" applyNumberFormat="1" applyFont="1" applyFill="1" applyBorder="1" applyAlignment="1">
      <alignment horizontal="center"/>
    </xf>
    <xf numFmtId="0" fontId="5" fillId="0" borderId="8" xfId="0" applyFont="1" applyBorder="1" applyAlignment="1">
      <alignment horizontal="right"/>
    </xf>
    <xf numFmtId="0" fontId="6" fillId="0" borderId="9" xfId="0" applyFont="1" applyBorder="1" applyAlignment="1">
      <alignment horizontal="centerContinuous"/>
    </xf>
    <xf numFmtId="0" fontId="5" fillId="0" borderId="9" xfId="0" applyFont="1" applyBorder="1" applyAlignment="1">
      <alignment horizontal="right"/>
    </xf>
    <xf numFmtId="1" fontId="6" fillId="0" borderId="9" xfId="0" applyNumberFormat="1" applyFont="1" applyBorder="1" applyAlignment="1">
      <alignment horizontal="center"/>
    </xf>
  </cellXfs>
  <cellStyles count="5">
    <cellStyle name="Hyperlink" xfId="1" builtinId="8"/>
    <cellStyle name="Normal" xfId="0" builtinId="0"/>
    <cellStyle name="Normal 2" xfId="4"/>
    <cellStyle name="Percent" xfId="2" builtinId="5"/>
    <cellStyle name="Percent 2" xfId="3"/>
  </cellStyles>
  <dxfs count="30">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78105</xdr:colOff>
      <xdr:row>13</xdr:row>
      <xdr:rowOff>87630</xdr:rowOff>
    </xdr:from>
    <xdr:to>
      <xdr:col>6</xdr:col>
      <xdr:colOff>1211580</xdr:colOff>
      <xdr:row>21</xdr:row>
      <xdr:rowOff>137160</xdr:rowOff>
    </xdr:to>
    <xdr:sp macro="" textlink="">
      <xdr:nvSpPr>
        <xdr:cNvPr id="1084" name="Text Box 60"/>
        <xdr:cNvSpPr txBox="1">
          <a:spLocks noChangeArrowheads="1"/>
        </xdr:cNvSpPr>
      </xdr:nvSpPr>
      <xdr:spPr bwMode="auto">
        <a:xfrm>
          <a:off x="78105" y="3128010"/>
          <a:ext cx="6254115" cy="1764030"/>
        </a:xfrm>
        <a:prstGeom prst="rect">
          <a:avLst/>
        </a:prstGeom>
        <a:solidFill>
          <a:srgbClr val="CCFFFF"/>
        </a:solidFill>
        <a:ln w="38100" cmpd="dbl">
          <a:solidFill>
            <a:srgbClr val="00FF00"/>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3"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3561" name="Rectangle 1"/>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19484" name="Rectangle 1"/>
        <xdr:cNvSpPr>
          <a:spLocks noChangeArrowheads="1"/>
        </xdr:cNvSpPr>
      </xdr:nvSpPr>
      <xdr:spPr bwMode="auto">
        <a:xfrm>
          <a:off x="57150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81915</xdr:colOff>
      <xdr:row>1</xdr:row>
      <xdr:rowOff>123825</xdr:rowOff>
    </xdr:from>
    <xdr:to>
      <xdr:col>3</xdr:col>
      <xdr:colOff>13335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bhapp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workbookViewId="0"/>
  </sheetViews>
  <sheetFormatPr defaultColWidth="13" defaultRowHeight="15.6"/>
  <cols>
    <col min="1" max="1" width="14.09765625" style="20" customWidth="1"/>
    <col min="2" max="2" width="10" style="21" customWidth="1"/>
    <col min="3" max="3" width="5.09765625" style="21" customWidth="1"/>
    <col min="4" max="4" width="13.69921875" style="20" bestFit="1" customWidth="1"/>
    <col min="5" max="5" width="9.59765625" style="21" bestFit="1" customWidth="1"/>
    <col min="6" max="6" width="14.69921875" style="20" customWidth="1"/>
    <col min="7" max="7" width="17.09765625" style="21" customWidth="1"/>
    <col min="8" max="16384" width="13" style="1"/>
  </cols>
  <sheetData>
    <row r="1" spans="1:7" ht="29.4" thickTop="1" thickBot="1">
      <c r="A1" s="152" t="s">
        <v>165</v>
      </c>
      <c r="B1" s="153" t="s">
        <v>166</v>
      </c>
      <c r="C1" s="107"/>
      <c r="D1" s="108"/>
      <c r="E1" s="109"/>
      <c r="F1" s="109"/>
      <c r="G1" s="167" t="s">
        <v>167</v>
      </c>
    </row>
    <row r="2" spans="1:7" ht="17.399999999999999" thickTop="1">
      <c r="A2" s="2" t="s">
        <v>0</v>
      </c>
      <c r="B2" s="40" t="s">
        <v>169</v>
      </c>
      <c r="C2" s="40"/>
      <c r="D2" s="4" t="s">
        <v>1</v>
      </c>
      <c r="E2" s="53" t="s">
        <v>130</v>
      </c>
      <c r="F2"/>
      <c r="G2" s="5"/>
    </row>
    <row r="3" spans="1:7" ht="16.8">
      <c r="A3" s="2" t="s">
        <v>70</v>
      </c>
      <c r="B3" s="40" t="s">
        <v>131</v>
      </c>
      <c r="C3" s="40"/>
      <c r="D3" s="4" t="s">
        <v>71</v>
      </c>
      <c r="E3" s="53">
        <v>8</v>
      </c>
      <c r="F3" s="4"/>
      <c r="G3" s="5"/>
    </row>
    <row r="4" spans="1:7" ht="16.8">
      <c r="A4" s="2" t="s">
        <v>72</v>
      </c>
      <c r="B4" s="40" t="s">
        <v>168</v>
      </c>
      <c r="C4" s="40"/>
      <c r="D4" s="4" t="s">
        <v>2</v>
      </c>
      <c r="E4" s="53" t="s">
        <v>226</v>
      </c>
      <c r="F4" s="110"/>
      <c r="G4" s="5"/>
    </row>
    <row r="5" spans="1:7" ht="16.8">
      <c r="A5" s="2" t="s">
        <v>101</v>
      </c>
      <c r="B5" s="40">
        <v>6</v>
      </c>
      <c r="C5" s="40"/>
      <c r="D5" s="4" t="s">
        <v>3</v>
      </c>
      <c r="E5" s="53" t="s">
        <v>227</v>
      </c>
      <c r="F5" s="4"/>
      <c r="G5" s="5"/>
    </row>
    <row r="6" spans="1:7" ht="17.399999999999999" thickBot="1">
      <c r="A6" s="401" t="s">
        <v>82</v>
      </c>
      <c r="B6" s="402" t="s">
        <v>223</v>
      </c>
      <c r="C6" s="402"/>
      <c r="D6" s="403" t="s">
        <v>150</v>
      </c>
      <c r="E6" s="404" t="str">
        <f>C8</f>
        <v>+3</v>
      </c>
      <c r="F6" s="3"/>
      <c r="G6" s="5"/>
    </row>
    <row r="7" spans="1:7" ht="17.399999999999999" thickTop="1">
      <c r="A7" s="31" t="s">
        <v>4</v>
      </c>
      <c r="B7" s="32">
        <v>8</v>
      </c>
      <c r="C7" s="181">
        <f t="shared" ref="C7:C12" si="0">IF(B7&gt;9.9,CONCATENATE("+",ROUNDDOWN((B7-10)/2,0)),ROUNDUP((B7-10)/2,0))</f>
        <v>-1</v>
      </c>
      <c r="D7" s="101" t="s">
        <v>80</v>
      </c>
      <c r="E7" s="209" t="s">
        <v>149</v>
      </c>
      <c r="F7" s="3"/>
      <c r="G7" s="5"/>
    </row>
    <row r="8" spans="1:7" ht="16.8">
      <c r="A8" s="7" t="s">
        <v>5</v>
      </c>
      <c r="B8" s="221">
        <f>14+2</f>
        <v>16</v>
      </c>
      <c r="C8" s="49" t="str">
        <f t="shared" si="0"/>
        <v>+3</v>
      </c>
      <c r="D8" s="102" t="s">
        <v>81</v>
      </c>
      <c r="E8" s="75">
        <f>SUM(Martial!G3:G17,Equipment!B3:B18)</f>
        <v>42.7</v>
      </c>
      <c r="F8" s="3"/>
      <c r="G8" s="5"/>
    </row>
    <row r="9" spans="1:7" ht="16.8">
      <c r="A9" s="29" t="s">
        <v>17</v>
      </c>
      <c r="B9" s="91">
        <v>14</v>
      </c>
      <c r="C9" s="41" t="str">
        <f t="shared" si="0"/>
        <v>+2</v>
      </c>
      <c r="D9" s="102" t="s">
        <v>19</v>
      </c>
      <c r="E9" s="354">
        <f>((E3*6)*75%)+(E3*C9)</f>
        <v>52</v>
      </c>
      <c r="F9" s="3"/>
      <c r="G9" s="5"/>
    </row>
    <row r="10" spans="1:7" ht="16.8">
      <c r="A10" s="180" t="s">
        <v>18</v>
      </c>
      <c r="B10" s="91">
        <v>14</v>
      </c>
      <c r="C10" s="49" t="str">
        <f t="shared" si="0"/>
        <v>+2</v>
      </c>
      <c r="D10" s="103" t="s">
        <v>174</v>
      </c>
      <c r="E10" s="179">
        <f>E12-C8</f>
        <v>19</v>
      </c>
      <c r="F10" s="391"/>
      <c r="G10" s="5"/>
    </row>
    <row r="11" spans="1:7" ht="16.8">
      <c r="A11" s="30" t="s">
        <v>20</v>
      </c>
      <c r="B11" s="6">
        <v>8</v>
      </c>
      <c r="C11" s="49">
        <f t="shared" si="0"/>
        <v>-1</v>
      </c>
      <c r="D11" s="103" t="s">
        <v>103</v>
      </c>
      <c r="E11" s="74">
        <f>10+C8</f>
        <v>13</v>
      </c>
      <c r="F11" s="391"/>
      <c r="G11" s="5"/>
    </row>
    <row r="12" spans="1:7" ht="17.399999999999999" thickBot="1">
      <c r="A12" s="33" t="s">
        <v>16</v>
      </c>
      <c r="B12" s="222">
        <f>18+2</f>
        <v>20</v>
      </c>
      <c r="C12" s="42" t="str">
        <f t="shared" si="0"/>
        <v>+5</v>
      </c>
      <c r="D12" s="104" t="s">
        <v>69</v>
      </c>
      <c r="E12" s="267">
        <f>E11+SUM(Martial!B12:B13)</f>
        <v>22</v>
      </c>
      <c r="F12" s="391"/>
      <c r="G12" s="5"/>
    </row>
    <row r="13" spans="1:7" ht="24" thickTop="1" thickBot="1">
      <c r="A13" s="8" t="s">
        <v>30</v>
      </c>
      <c r="B13" s="9"/>
      <c r="C13" s="9"/>
      <c r="D13" s="10"/>
      <c r="E13" s="10"/>
      <c r="F13" s="10"/>
      <c r="G13" s="11"/>
    </row>
    <row r="14" spans="1:7" s="15" customFormat="1" ht="17.399999999999999" thickTop="1">
      <c r="A14" s="12"/>
      <c r="B14" s="13"/>
      <c r="C14" s="13"/>
      <c r="D14" s="13"/>
      <c r="E14" s="13"/>
      <c r="F14" s="13"/>
      <c r="G14" s="14"/>
    </row>
    <row r="15" spans="1:7" s="15" customFormat="1" ht="16.8">
      <c r="A15" s="89"/>
      <c r="B15" s="16"/>
      <c r="C15" s="16"/>
      <c r="D15" s="16"/>
      <c r="E15" s="16"/>
      <c r="F15" s="16"/>
      <c r="G15" s="90"/>
    </row>
    <row r="16" spans="1:7" s="15" customFormat="1" ht="16.8">
      <c r="A16" s="89"/>
      <c r="B16" s="16"/>
      <c r="C16" s="16"/>
      <c r="D16" s="16"/>
      <c r="E16" s="16"/>
      <c r="F16" s="16"/>
      <c r="G16" s="90"/>
    </row>
    <row r="17" spans="1:7" s="15" customFormat="1" ht="16.8">
      <c r="A17" s="89"/>
      <c r="B17" s="16"/>
      <c r="C17" s="16"/>
      <c r="D17" s="16"/>
      <c r="E17" s="16"/>
      <c r="F17" s="16"/>
      <c r="G17" s="90"/>
    </row>
    <row r="18" spans="1:7" s="15" customFormat="1" ht="16.8">
      <c r="A18" s="89"/>
      <c r="B18" s="16"/>
      <c r="C18" s="16"/>
      <c r="D18" s="16"/>
      <c r="E18" s="16"/>
      <c r="F18" s="16"/>
      <c r="G18" s="90"/>
    </row>
    <row r="19" spans="1:7" s="15" customFormat="1" ht="16.8">
      <c r="A19" s="89"/>
      <c r="B19" s="16"/>
      <c r="C19" s="16"/>
      <c r="D19" s="16"/>
      <c r="E19" s="16"/>
      <c r="F19" s="16"/>
      <c r="G19" s="90"/>
    </row>
    <row r="20" spans="1:7" s="15" customFormat="1" ht="16.8">
      <c r="A20" s="89"/>
      <c r="B20" s="16"/>
      <c r="C20" s="16"/>
      <c r="D20" s="16"/>
      <c r="E20" s="16"/>
      <c r="F20" s="16"/>
      <c r="G20" s="90"/>
    </row>
    <row r="21" spans="1:7" s="15" customFormat="1" ht="16.8">
      <c r="A21" s="89"/>
      <c r="B21" s="16"/>
      <c r="C21" s="16"/>
      <c r="D21" s="16"/>
      <c r="E21" s="16"/>
      <c r="F21" s="16"/>
      <c r="G21" s="90"/>
    </row>
    <row r="22" spans="1:7" ht="17.399999999999999" thickBot="1">
      <c r="A22" s="17"/>
      <c r="B22" s="18"/>
      <c r="C22" s="18"/>
      <c r="D22" s="18"/>
      <c r="E22" s="18"/>
      <c r="F22" s="18"/>
      <c r="G22" s="19"/>
    </row>
    <row r="23" spans="1:7" ht="16.2" thickTop="1"/>
  </sheetData>
  <phoneticPr fontId="0" type="noConversion"/>
  <conditionalFormatting sqref="E8">
    <cfRule type="cellIs" dxfId="29" priority="4" stopIfTrue="1" operator="greaterThan">
      <formula>66</formula>
    </cfRule>
    <cfRule type="cellIs" dxfId="28" priority="5" stopIfTrue="1" operator="between">
      <formula>33</formula>
      <formula>66</formula>
    </cfRule>
  </conditionalFormatting>
  <hyperlinks>
    <hyperlink ref="G1" r:id="rId1" display="Played by Je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showGridLines="0" workbookViewId="0">
      <pane ySplit="2" topLeftCell="A3" activePane="bottomLeft" state="frozen"/>
      <selection pane="bottomLeft" activeCell="A3" sqref="A3"/>
    </sheetView>
  </sheetViews>
  <sheetFormatPr defaultColWidth="13" defaultRowHeight="15.6"/>
  <cols>
    <col min="1" max="1" width="29.69921875" style="20" bestFit="1" customWidth="1"/>
    <col min="2" max="2" width="5.8984375" style="20" bestFit="1" customWidth="1"/>
    <col min="3" max="3" width="7.09765625" style="21" hidden="1" customWidth="1"/>
    <col min="4" max="4" width="5.796875" style="21" hidden="1" customWidth="1"/>
    <col min="5" max="5" width="9.19921875" style="21" bestFit="1" customWidth="1"/>
    <col min="6" max="6" width="6.69921875" style="21" bestFit="1" customWidth="1"/>
    <col min="7" max="7" width="5.8984375" style="52" bestFit="1" customWidth="1"/>
    <col min="8" max="8" width="4.69921875" style="52" bestFit="1" customWidth="1"/>
    <col min="9" max="9" width="6.8984375" style="52" bestFit="1" customWidth="1"/>
    <col min="10" max="10" width="25.69921875" style="20" customWidth="1"/>
    <col min="11" max="16384" width="13" style="1"/>
  </cols>
  <sheetData>
    <row r="1" spans="1:10" ht="23.4" thickBot="1">
      <c r="A1" s="39" t="s">
        <v>15</v>
      </c>
      <c r="B1" s="22"/>
      <c r="C1" s="22"/>
      <c r="D1" s="22"/>
      <c r="E1" s="22"/>
      <c r="F1" s="22"/>
      <c r="G1" s="50"/>
      <c r="H1" s="50"/>
      <c r="I1" s="50"/>
      <c r="J1" s="22"/>
    </row>
    <row r="2" spans="1:10" s="15" customFormat="1" ht="34.200000000000003" thickBot="1">
      <c r="A2" s="36" t="s">
        <v>6</v>
      </c>
      <c r="B2" s="37" t="s">
        <v>35</v>
      </c>
      <c r="C2" s="37" t="s">
        <v>42</v>
      </c>
      <c r="D2" s="37" t="s">
        <v>34</v>
      </c>
      <c r="E2" s="48" t="s">
        <v>67</v>
      </c>
      <c r="F2" s="48" t="s">
        <v>43</v>
      </c>
      <c r="G2" s="51" t="s">
        <v>73</v>
      </c>
      <c r="H2" s="201" t="s">
        <v>148</v>
      </c>
      <c r="I2" s="202" t="s">
        <v>90</v>
      </c>
      <c r="J2" s="38" t="s">
        <v>7</v>
      </c>
    </row>
    <row r="3" spans="1:10" s="15" customFormat="1" ht="16.8">
      <c r="A3" s="182" t="s">
        <v>75</v>
      </c>
      <c r="B3" s="183">
        <v>2</v>
      </c>
      <c r="C3" s="184" t="s">
        <v>37</v>
      </c>
      <c r="D3" s="184" t="str">
        <f>IF(C3="Str",'Personal File'!$C$7,IF(C3="Dex",'Personal File'!$C$8,IF(C3="Con",'Personal File'!$C$9,IF(C3="Int",'Personal File'!$C$10,IF(C3="Wis",'Personal File'!$C$11,IF(C3="Cha",'Personal File'!$C$12))))))</f>
        <v>+2</v>
      </c>
      <c r="E3" s="185" t="str">
        <f t="shared" ref="E3:E6" si="0">CONCATENATE(C3," (",D3,")")</f>
        <v>Con (+2)</v>
      </c>
      <c r="F3" s="186">
        <v>0</v>
      </c>
      <c r="G3" s="187">
        <f t="shared" ref="G3:G6" si="1">B3+MID(E3,6,2)+F3</f>
        <v>4</v>
      </c>
      <c r="H3" s="188">
        <f t="shared" ref="H3:H50" ca="1" si="2">RANDBETWEEN(1,20)</f>
        <v>9</v>
      </c>
      <c r="I3" s="187">
        <f ca="1">SUM(G3:H3)</f>
        <v>13</v>
      </c>
      <c r="J3" s="189"/>
    </row>
    <row r="4" spans="1:10" s="15" customFormat="1" ht="16.8">
      <c r="A4" s="190" t="s">
        <v>76</v>
      </c>
      <c r="B4" s="183">
        <v>6</v>
      </c>
      <c r="C4" s="184" t="s">
        <v>40</v>
      </c>
      <c r="D4" s="184" t="str">
        <f>IF(C4="Str",'Personal File'!$C$7,IF(C4="Dex",'Personal File'!$C$8,IF(C4="Con",'Personal File'!$C$9,IF(C4="Int",'Personal File'!$C$10,IF(C4="Wis",'Personal File'!$C$11,IF(C4="Cha",'Personal File'!$C$12))))))</f>
        <v>+3</v>
      </c>
      <c r="E4" s="191" t="str">
        <f t="shared" si="0"/>
        <v>Dex (+3)</v>
      </c>
      <c r="F4" s="186">
        <v>0</v>
      </c>
      <c r="G4" s="187">
        <f t="shared" si="1"/>
        <v>9</v>
      </c>
      <c r="H4" s="188">
        <f t="shared" ca="1" si="2"/>
        <v>18</v>
      </c>
      <c r="I4" s="187">
        <f ca="1">SUM(G4:H4)</f>
        <v>27</v>
      </c>
      <c r="J4" s="192"/>
    </row>
    <row r="5" spans="1:10" s="15" customFormat="1" ht="16.8">
      <c r="A5" s="193" t="s">
        <v>77</v>
      </c>
      <c r="B5" s="194">
        <v>6</v>
      </c>
      <c r="C5" s="195" t="s">
        <v>39</v>
      </c>
      <c r="D5" s="195">
        <f>IF(C5="Str",'Personal File'!$C$7,IF(C5="Dex",'Personal File'!$C$8,IF(C5="Con",'Personal File'!$C$9,IF(C5="Int",'Personal File'!$C$10,IF(C5="Wis",'Personal File'!$C$11,IF(C5="Cha",'Personal File'!$C$12))))))</f>
        <v>-1</v>
      </c>
      <c r="E5" s="196" t="str">
        <f t="shared" si="0"/>
        <v>Wis (-1)</v>
      </c>
      <c r="F5" s="197">
        <v>0</v>
      </c>
      <c r="G5" s="198">
        <f t="shared" si="1"/>
        <v>5</v>
      </c>
      <c r="H5" s="199">
        <f t="shared" ca="1" si="2"/>
        <v>7</v>
      </c>
      <c r="I5" s="198">
        <f t="shared" ref="I5:I50" ca="1" si="3">SUM(G5:H5)</f>
        <v>12</v>
      </c>
      <c r="J5" s="200"/>
    </row>
    <row r="6" spans="1:10" s="43" customFormat="1" ht="16.8">
      <c r="A6" s="92" t="s">
        <v>44</v>
      </c>
      <c r="B6" s="80">
        <v>0</v>
      </c>
      <c r="C6" s="93" t="s">
        <v>38</v>
      </c>
      <c r="D6" s="94" t="str">
        <f>IF(C6="Str",'Personal File'!$C$7,IF(C6="Dex",'Personal File'!$C$8,IF(C6="Con",'Personal File'!$C$9,IF(C6="Int",'Personal File'!$C$10,IF(C6="Wis",'Personal File'!$C$11,IF(C6="Cha",'Personal File'!$C$12))))))</f>
        <v>+2</v>
      </c>
      <c r="E6" s="341" t="str">
        <f t="shared" si="0"/>
        <v>Int (+2)</v>
      </c>
      <c r="F6" s="219" t="s">
        <v>68</v>
      </c>
      <c r="G6" s="205">
        <f t="shared" si="1"/>
        <v>2</v>
      </c>
      <c r="H6" s="188">
        <f t="shared" ca="1" si="2"/>
        <v>7</v>
      </c>
      <c r="I6" s="205">
        <f t="shared" ca="1" si="3"/>
        <v>9</v>
      </c>
      <c r="J6" s="82"/>
    </row>
    <row r="7" spans="1:10" s="47" customFormat="1" ht="16.8">
      <c r="A7" s="95" t="s">
        <v>45</v>
      </c>
      <c r="B7" s="80">
        <v>0</v>
      </c>
      <c r="C7" s="96" t="s">
        <v>40</v>
      </c>
      <c r="D7" s="97" t="str">
        <f>IF(C7="Str",'Personal File'!$C$7,IF(C7="Dex",'Personal File'!$C$8,IF(C7="Con",'Personal File'!$C$9,IF(C7="Int",'Personal File'!$C$10,IF(C7="Wis",'Personal File'!$C$11,IF(C7="Cha",'Personal File'!$C$12))))))</f>
        <v>+3</v>
      </c>
      <c r="E7" s="98" t="str">
        <f t="shared" ref="E7:E50" si="4">CONCATENATE(C7," (",D7,")")</f>
        <v>Dex (+3)</v>
      </c>
      <c r="F7" s="219" t="s">
        <v>68</v>
      </c>
      <c r="G7" s="81">
        <f t="shared" ref="G7:G12" si="5">B7+MID(E7,6,2)+F7</f>
        <v>3</v>
      </c>
      <c r="H7" s="188">
        <f t="shared" ca="1" si="2"/>
        <v>4</v>
      </c>
      <c r="I7" s="205">
        <f t="shared" ca="1" si="3"/>
        <v>7</v>
      </c>
      <c r="J7" s="82"/>
    </row>
    <row r="8" spans="1:10" s="45" customFormat="1" ht="16.8">
      <c r="A8" s="171" t="s">
        <v>46</v>
      </c>
      <c r="B8" s="71">
        <v>8</v>
      </c>
      <c r="C8" s="172" t="s">
        <v>36</v>
      </c>
      <c r="D8" s="173" t="str">
        <f>IF(C8="Str",'Personal File'!$C$7,IF(C8="Dex",'Personal File'!$C$8,IF(C8="Con",'Personal File'!$C$9,IF(C8="Int",'Personal File'!$C$10,IF(C8="Wis",'Personal File'!$C$11,IF(C8="Cha",'Personal File'!$C$12))))))</f>
        <v>+5</v>
      </c>
      <c r="E8" s="174" t="str">
        <f t="shared" si="4"/>
        <v>Cha (+5)</v>
      </c>
      <c r="F8" s="72" t="s">
        <v>68</v>
      </c>
      <c r="G8" s="72">
        <f t="shared" si="5"/>
        <v>13</v>
      </c>
      <c r="H8" s="188">
        <f t="shared" ca="1" si="2"/>
        <v>12</v>
      </c>
      <c r="I8" s="204">
        <f t="shared" ca="1" si="3"/>
        <v>25</v>
      </c>
      <c r="J8" s="73"/>
    </row>
    <row r="9" spans="1:10" s="44" customFormat="1" ht="16.8">
      <c r="A9" s="83" t="s">
        <v>47</v>
      </c>
      <c r="B9" s="80">
        <v>0</v>
      </c>
      <c r="C9" s="84" t="s">
        <v>41</v>
      </c>
      <c r="D9" s="85">
        <f>IF(C9="Str",'Personal File'!$C$7,IF(C9="Dex",'Personal File'!$C$8,IF(C9="Con",'Personal File'!$C$9,IF(C9="Int",'Personal File'!$C$10,IF(C9="Wis",'Personal File'!$C$11,IF(C9="Cha",'Personal File'!$C$12))))))</f>
        <v>-1</v>
      </c>
      <c r="E9" s="342" t="str">
        <f t="shared" si="4"/>
        <v>Str (-1)</v>
      </c>
      <c r="F9" s="219" t="s">
        <v>68</v>
      </c>
      <c r="G9" s="81">
        <f t="shared" si="5"/>
        <v>-1</v>
      </c>
      <c r="H9" s="188">
        <f t="shared" ca="1" si="2"/>
        <v>19</v>
      </c>
      <c r="I9" s="205">
        <f t="shared" ca="1" si="3"/>
        <v>18</v>
      </c>
      <c r="J9" s="82"/>
    </row>
    <row r="10" spans="1:10" s="44" customFormat="1" ht="16.8">
      <c r="A10" s="392" t="s">
        <v>21</v>
      </c>
      <c r="B10" s="397">
        <v>0</v>
      </c>
      <c r="C10" s="393" t="s">
        <v>37</v>
      </c>
      <c r="D10" s="394" t="str">
        <f>IF(C10="Str",'Personal File'!$C$7,IF(C10="Dex",'Personal File'!$C$8,IF(C10="Con",'Personal File'!$C$9,IF(C10="Int",'Personal File'!$C$10,IF(C10="Wis",'Personal File'!$C$11,IF(C10="Cha",'Personal File'!$C$12))))))</f>
        <v>+2</v>
      </c>
      <c r="E10" s="395" t="str">
        <f t="shared" si="4"/>
        <v>Con (+2)</v>
      </c>
      <c r="F10" s="398" t="s">
        <v>68</v>
      </c>
      <c r="G10" s="398">
        <f t="shared" si="5"/>
        <v>2</v>
      </c>
      <c r="H10" s="396">
        <f t="shared" ca="1" si="2"/>
        <v>3</v>
      </c>
      <c r="I10" s="399">
        <f t="shared" ca="1" si="3"/>
        <v>5</v>
      </c>
      <c r="J10" s="400" t="s">
        <v>252</v>
      </c>
    </row>
    <row r="11" spans="1:10" s="43" customFormat="1" ht="16.8">
      <c r="A11" s="92" t="s">
        <v>96</v>
      </c>
      <c r="B11" s="80">
        <v>0</v>
      </c>
      <c r="C11" s="93" t="s">
        <v>38</v>
      </c>
      <c r="D11" s="94" t="str">
        <f>IF(C11="Str",'Personal File'!$C$7,IF(C11="Dex",'Personal File'!$C$8,IF(C11="Con",'Personal File'!$C$9,IF(C11="Int",'Personal File'!$C$10,IF(C11="Wis",'Personal File'!$C$11,IF(C11="Cha",'Personal File'!$C$12))))))</f>
        <v>+2</v>
      </c>
      <c r="E11" s="341" t="str">
        <f t="shared" si="4"/>
        <v>Int (+2)</v>
      </c>
      <c r="F11" s="81" t="s">
        <v>68</v>
      </c>
      <c r="G11" s="81">
        <f t="shared" si="5"/>
        <v>2</v>
      </c>
      <c r="H11" s="188">
        <f t="shared" ca="1" si="2"/>
        <v>4</v>
      </c>
      <c r="I11" s="205">
        <f t="shared" ca="1" si="3"/>
        <v>6</v>
      </c>
      <c r="J11" s="82"/>
    </row>
    <row r="12" spans="1:10" s="46" customFormat="1" ht="16.8">
      <c r="A12" s="92" t="s">
        <v>48</v>
      </c>
      <c r="B12" s="80">
        <v>0</v>
      </c>
      <c r="C12" s="93" t="s">
        <v>38</v>
      </c>
      <c r="D12" s="94" t="str">
        <f>IF(C12="Str",'Personal File'!$C$7,IF(C12="Dex",'Personal File'!$C$8,IF(C12="Con",'Personal File'!$C$9,IF(C12="Int",'Personal File'!$C$10,IF(C12="Wis",'Personal File'!$C$11,IF(C12="Cha",'Personal File'!$C$12))))))</f>
        <v>+2</v>
      </c>
      <c r="E12" s="341" t="str">
        <f t="shared" si="4"/>
        <v>Int (+2)</v>
      </c>
      <c r="F12" s="81" t="s">
        <v>68</v>
      </c>
      <c r="G12" s="81">
        <f t="shared" si="5"/>
        <v>2</v>
      </c>
      <c r="H12" s="188">
        <f t="shared" ca="1" si="2"/>
        <v>4</v>
      </c>
      <c r="I12" s="205">
        <f t="shared" ca="1" si="3"/>
        <v>6</v>
      </c>
      <c r="J12" s="82"/>
    </row>
    <row r="13" spans="1:10" s="47" customFormat="1" ht="16.8">
      <c r="A13" s="171" t="s">
        <v>49</v>
      </c>
      <c r="B13" s="71">
        <v>11</v>
      </c>
      <c r="C13" s="172" t="s">
        <v>36</v>
      </c>
      <c r="D13" s="173" t="str">
        <f>IF(C13="Str",'Personal File'!$C$7,IF(C13="Dex",'Personal File'!$C$8,IF(C13="Con",'Personal File'!$C$9,IF(C13="Int",'Personal File'!$C$10,IF(C13="Wis",'Personal File'!$C$11,IF(C13="Cha",'Personal File'!$C$12))))))</f>
        <v>+5</v>
      </c>
      <c r="E13" s="174" t="str">
        <f t="shared" si="4"/>
        <v>Cha (+5)</v>
      </c>
      <c r="F13" s="72" t="s">
        <v>254</v>
      </c>
      <c r="G13" s="72">
        <f>B13+MID(E13,6,2)+F13</f>
        <v>22</v>
      </c>
      <c r="H13" s="188">
        <f t="shared" ca="1" si="2"/>
        <v>10</v>
      </c>
      <c r="I13" s="204">
        <f t="shared" ca="1" si="3"/>
        <v>32</v>
      </c>
      <c r="J13" s="73"/>
    </row>
    <row r="14" spans="1:10" s="47" customFormat="1" ht="16.8">
      <c r="A14" s="54" t="s">
        <v>50</v>
      </c>
      <c r="B14" s="55">
        <v>0</v>
      </c>
      <c r="C14" s="56" t="s">
        <v>38</v>
      </c>
      <c r="D14" s="57" t="str">
        <f>IF(C14="Str",'Personal File'!$C$7,IF(C14="Dex",'Personal File'!$C$8,IF(C14="Con",'Personal File'!$C$9,IF(C14="Int",'Personal File'!$C$10,IF(C14="Wis",'Personal File'!$C$11,IF(C14="Cha",'Personal File'!$C$12))))))</f>
        <v>+2</v>
      </c>
      <c r="E14" s="343" t="str">
        <f t="shared" si="4"/>
        <v>Int (+2)</v>
      </c>
      <c r="F14" s="58" t="s">
        <v>68</v>
      </c>
      <c r="G14" s="58">
        <v>0</v>
      </c>
      <c r="H14" s="188">
        <f t="shared" ca="1" si="2"/>
        <v>6</v>
      </c>
      <c r="I14" s="206">
        <f t="shared" ca="1" si="3"/>
        <v>6</v>
      </c>
      <c r="J14" s="59"/>
    </row>
    <row r="15" spans="1:10" s="47" customFormat="1" ht="16.8">
      <c r="A15" s="238" t="s">
        <v>51</v>
      </c>
      <c r="B15" s="80">
        <v>0</v>
      </c>
      <c r="C15" s="239" t="s">
        <v>36</v>
      </c>
      <c r="D15" s="240" t="str">
        <f>IF(C15="Str",'Personal File'!$C$7,IF(C15="Dex",'Personal File'!$C$8,IF(C15="Con",'Personal File'!$C$9,IF(C15="Int",'Personal File'!$C$10,IF(C15="Wis",'Personal File'!$C$11,IF(C15="Cha",'Personal File'!$C$12))))))</f>
        <v>+5</v>
      </c>
      <c r="E15" s="241" t="str">
        <f t="shared" si="4"/>
        <v>Cha (+5)</v>
      </c>
      <c r="F15" s="81" t="s">
        <v>68</v>
      </c>
      <c r="G15" s="81">
        <f t="shared" ref="G15:G21" si="6">B15+MID(E15,6,2)+F15</f>
        <v>5</v>
      </c>
      <c r="H15" s="188">
        <f t="shared" ca="1" si="2"/>
        <v>13</v>
      </c>
      <c r="I15" s="205">
        <f t="shared" ca="1" si="3"/>
        <v>18</v>
      </c>
      <c r="J15" s="82"/>
    </row>
    <row r="16" spans="1:10" s="47" customFormat="1" ht="16.8">
      <c r="A16" s="95" t="s">
        <v>52</v>
      </c>
      <c r="B16" s="80">
        <v>0</v>
      </c>
      <c r="C16" s="96" t="s">
        <v>40</v>
      </c>
      <c r="D16" s="97" t="str">
        <f>IF(C16="Str",'Personal File'!$C$7,IF(C16="Dex",'Personal File'!$C$8,IF(C16="Con",'Personal File'!$C$9,IF(C16="Int",'Personal File'!$C$10,IF(C16="Wis",'Personal File'!$C$11,IF(C16="Cha",'Personal File'!$C$12))))))</f>
        <v>+3</v>
      </c>
      <c r="E16" s="98" t="str">
        <f t="shared" si="4"/>
        <v>Dex (+3)</v>
      </c>
      <c r="F16" s="81" t="s">
        <v>68</v>
      </c>
      <c r="G16" s="81">
        <f t="shared" si="6"/>
        <v>3</v>
      </c>
      <c r="H16" s="188">
        <f t="shared" ca="1" si="2"/>
        <v>19</v>
      </c>
      <c r="I16" s="205">
        <f t="shared" ca="1" si="3"/>
        <v>22</v>
      </c>
      <c r="J16" s="82"/>
    </row>
    <row r="17" spans="1:10" s="47" customFormat="1" ht="16.8">
      <c r="A17" s="92" t="s">
        <v>53</v>
      </c>
      <c r="B17" s="80">
        <v>0</v>
      </c>
      <c r="C17" s="93" t="s">
        <v>38</v>
      </c>
      <c r="D17" s="94" t="str">
        <f>IF(C17="Str",'Personal File'!$C$7,IF(C17="Dex",'Personal File'!$C$8,IF(C17="Con",'Personal File'!$C$9,IF(C17="Int",'Personal File'!$C$10,IF(C17="Wis",'Personal File'!$C$11,IF(C17="Cha",'Personal File'!$C$12))))))</f>
        <v>+2</v>
      </c>
      <c r="E17" s="341" t="str">
        <f t="shared" si="4"/>
        <v>Int (+2)</v>
      </c>
      <c r="F17" s="81" t="s">
        <v>68</v>
      </c>
      <c r="G17" s="81">
        <f t="shared" si="6"/>
        <v>2</v>
      </c>
      <c r="H17" s="188">
        <f t="shared" ca="1" si="2"/>
        <v>20</v>
      </c>
      <c r="I17" s="205">
        <f t="shared" ca="1" si="3"/>
        <v>22</v>
      </c>
      <c r="J17" s="82"/>
    </row>
    <row r="18" spans="1:10" s="47" customFormat="1" ht="16.8">
      <c r="A18" s="171" t="s">
        <v>54</v>
      </c>
      <c r="B18" s="71">
        <v>11</v>
      </c>
      <c r="C18" s="172" t="s">
        <v>36</v>
      </c>
      <c r="D18" s="173" t="str">
        <f>IF(C18="Str",'Personal File'!$C$7,IF(C18="Dex",'Personal File'!$C$8,IF(C18="Con",'Personal File'!$C$9,IF(C18="Int",'Personal File'!$C$10,IF(C18="Wis",'Personal File'!$C$11,IF(C18="Cha",'Personal File'!$C$12))))))</f>
        <v>+5</v>
      </c>
      <c r="E18" s="174" t="str">
        <f t="shared" si="4"/>
        <v>Cha (+5)</v>
      </c>
      <c r="F18" s="72" t="s">
        <v>253</v>
      </c>
      <c r="G18" s="72">
        <f t="shared" si="6"/>
        <v>18</v>
      </c>
      <c r="H18" s="188">
        <f t="shared" ca="1" si="2"/>
        <v>18</v>
      </c>
      <c r="I18" s="204">
        <f t="shared" ca="1" si="3"/>
        <v>36</v>
      </c>
      <c r="J18" s="73"/>
    </row>
    <row r="19" spans="1:10" s="47" customFormat="1" ht="16.8">
      <c r="A19" s="60" t="s">
        <v>23</v>
      </c>
      <c r="B19" s="55">
        <v>0</v>
      </c>
      <c r="C19" s="61" t="s">
        <v>36</v>
      </c>
      <c r="D19" s="62" t="str">
        <f>IF(C19="Str",'Personal File'!$C$7,IF(C19="Dex",'Personal File'!$C$8,IF(C19="Con",'Personal File'!$C$9,IF(C19="Int",'Personal File'!$C$10,IF(C19="Wis",'Personal File'!$C$11,IF(C19="Cha",'Personal File'!$C$12))))))</f>
        <v>+5</v>
      </c>
      <c r="E19" s="344" t="str">
        <f t="shared" si="4"/>
        <v>Cha (+5)</v>
      </c>
      <c r="F19" s="99" t="s">
        <v>68</v>
      </c>
      <c r="G19" s="58">
        <v>0</v>
      </c>
      <c r="H19" s="188">
        <f t="shared" ca="1" si="2"/>
        <v>17</v>
      </c>
      <c r="I19" s="206">
        <f t="shared" ca="1" si="3"/>
        <v>17</v>
      </c>
      <c r="J19" s="59"/>
    </row>
    <row r="20" spans="1:10" s="47" customFormat="1" ht="16.8">
      <c r="A20" s="127" t="s">
        <v>55</v>
      </c>
      <c r="B20" s="80">
        <v>0</v>
      </c>
      <c r="C20" s="128" t="s">
        <v>39</v>
      </c>
      <c r="D20" s="129">
        <f>IF(C20="Str",'Personal File'!$C$7,IF(C20="Dex",'Personal File'!$C$8,IF(C20="Con",'Personal File'!$C$9,IF(C20="Int",'Personal File'!$C$10,IF(C20="Wis",'Personal File'!$C$11,IF(C20="Cha",'Personal File'!$C$12))))))</f>
        <v>-1</v>
      </c>
      <c r="E20" s="130" t="str">
        <f t="shared" si="4"/>
        <v>Wis (-1)</v>
      </c>
      <c r="F20" s="81" t="s">
        <v>68</v>
      </c>
      <c r="G20" s="81">
        <f t="shared" si="6"/>
        <v>-1</v>
      </c>
      <c r="H20" s="188">
        <f t="shared" ca="1" si="2"/>
        <v>11</v>
      </c>
      <c r="I20" s="205">
        <f t="shared" ca="1" si="3"/>
        <v>10</v>
      </c>
      <c r="J20" s="82"/>
    </row>
    <row r="21" spans="1:10" s="47" customFormat="1" ht="16.8">
      <c r="A21" s="95" t="s">
        <v>56</v>
      </c>
      <c r="B21" s="80">
        <v>0</v>
      </c>
      <c r="C21" s="96" t="s">
        <v>40</v>
      </c>
      <c r="D21" s="97" t="str">
        <f>IF(C21="Str",'Personal File'!$C$7,IF(C21="Dex",'Personal File'!$C$8,IF(C21="Con",'Personal File'!$C$9,IF(C21="Int",'Personal File'!$C$10,IF(C21="Wis",'Personal File'!$C$11,IF(C21="Cha",'Personal File'!$C$12))))))</f>
        <v>+3</v>
      </c>
      <c r="E21" s="98" t="str">
        <f t="shared" si="4"/>
        <v>Dex (+3)</v>
      </c>
      <c r="F21" s="81" t="s">
        <v>68</v>
      </c>
      <c r="G21" s="81">
        <f t="shared" si="6"/>
        <v>3</v>
      </c>
      <c r="H21" s="188">
        <f t="shared" ca="1" si="2"/>
        <v>7</v>
      </c>
      <c r="I21" s="205">
        <f t="shared" ca="1" si="3"/>
        <v>10</v>
      </c>
      <c r="J21" s="82"/>
    </row>
    <row r="22" spans="1:10" s="47" customFormat="1" ht="16.8">
      <c r="A22" s="66" t="s">
        <v>57</v>
      </c>
      <c r="B22" s="63">
        <v>0</v>
      </c>
      <c r="C22" s="67" t="s">
        <v>36</v>
      </c>
      <c r="D22" s="68" t="str">
        <f>IF(C22="Str",'Personal File'!$C$7,IF(C22="Dex",'Personal File'!$C$8,IF(C22="Con",'Personal File'!$C$9,IF(C22="Int",'Personal File'!$C$10,IF(C22="Wis",'Personal File'!$C$11,IF(C22="Cha",'Personal File'!$C$12))))))</f>
        <v>+5</v>
      </c>
      <c r="E22" s="345" t="str">
        <f t="shared" si="4"/>
        <v>Cha (+5)</v>
      </c>
      <c r="F22" s="64" t="s">
        <v>253</v>
      </c>
      <c r="G22" s="64">
        <f t="shared" ref="G22:G35" si="7">B22+MID(E22,6,2)+F22</f>
        <v>7</v>
      </c>
      <c r="H22" s="188">
        <f t="shared" ca="1" si="2"/>
        <v>4</v>
      </c>
      <c r="I22" s="207">
        <f t="shared" ca="1" si="3"/>
        <v>11</v>
      </c>
      <c r="J22" s="65"/>
    </row>
    <row r="23" spans="1:10" s="47" customFormat="1" ht="16.8">
      <c r="A23" s="83" t="s">
        <v>58</v>
      </c>
      <c r="B23" s="80">
        <v>0</v>
      </c>
      <c r="C23" s="84" t="s">
        <v>41</v>
      </c>
      <c r="D23" s="85">
        <f>IF(C23="Str",'Personal File'!$C$7,IF(C23="Dex",'Personal File'!$C$8,IF(C23="Con",'Personal File'!$C$9,IF(C23="Int",'Personal File'!$C$10,IF(C23="Wis",'Personal File'!$C$11,IF(C23="Cha",'Personal File'!$C$12))))))</f>
        <v>-1</v>
      </c>
      <c r="E23" s="342" t="str">
        <f t="shared" si="4"/>
        <v>Str (-1)</v>
      </c>
      <c r="F23" s="81" t="s">
        <v>68</v>
      </c>
      <c r="G23" s="81">
        <f t="shared" si="7"/>
        <v>-1</v>
      </c>
      <c r="H23" s="188">
        <f t="shared" ca="1" si="2"/>
        <v>20</v>
      </c>
      <c r="I23" s="205">
        <f t="shared" ca="1" si="3"/>
        <v>19</v>
      </c>
      <c r="J23" s="82"/>
    </row>
    <row r="24" spans="1:10" s="47" customFormat="1" ht="16.8">
      <c r="A24" s="232" t="s">
        <v>93</v>
      </c>
      <c r="B24" s="233">
        <v>5</v>
      </c>
      <c r="C24" s="234" t="s">
        <v>38</v>
      </c>
      <c r="D24" s="235" t="str">
        <f>IF(C24="Str",'Personal File'!$C$7,IF(C24="Dex",'Personal File'!$C$8,IF(C24="Con",'Personal File'!$C$9,IF(C24="Int",'Personal File'!$C$10,IF(C24="Wis",'Personal File'!$C$11,IF(C24="Cha",'Personal File'!$C$12))))))</f>
        <v>+2</v>
      </c>
      <c r="E24" s="346" t="str">
        <f t="shared" si="4"/>
        <v>Int (+2)</v>
      </c>
      <c r="F24" s="220" t="s">
        <v>68</v>
      </c>
      <c r="G24" s="220">
        <f t="shared" si="7"/>
        <v>7</v>
      </c>
      <c r="H24" s="188">
        <f t="shared" ca="1" si="2"/>
        <v>3</v>
      </c>
      <c r="I24" s="236">
        <f t="shared" ca="1" si="3"/>
        <v>10</v>
      </c>
      <c r="J24" s="237"/>
    </row>
    <row r="25" spans="1:10" s="47" customFormat="1" ht="16.8">
      <c r="A25" s="232" t="s">
        <v>179</v>
      </c>
      <c r="B25" s="233">
        <v>1</v>
      </c>
      <c r="C25" s="234" t="s">
        <v>38</v>
      </c>
      <c r="D25" s="235" t="str">
        <f>IF(C25="Str",'Personal File'!$C$7,IF(C25="Dex",'Personal File'!$C$8,IF(C25="Con",'Personal File'!$C$9,IF(C25="Int",'Personal File'!$C$10,IF(C25="Wis",'Personal File'!$C$11,IF(C25="Cha",'Personal File'!$C$12))))))</f>
        <v>+2</v>
      </c>
      <c r="E25" s="346" t="str">
        <f t="shared" si="4"/>
        <v>Int (+2)</v>
      </c>
      <c r="F25" s="220" t="s">
        <v>68</v>
      </c>
      <c r="G25" s="220">
        <f t="shared" ref="G25:G29" si="8">B25+MID(E25,6,2)+F25</f>
        <v>3</v>
      </c>
      <c r="H25" s="188">
        <f t="shared" ca="1" si="2"/>
        <v>3</v>
      </c>
      <c r="I25" s="236">
        <f t="shared" ref="I25:I29" ca="1" si="9">SUM(G25:H25)</f>
        <v>6</v>
      </c>
      <c r="J25" s="237"/>
    </row>
    <row r="26" spans="1:10" s="47" customFormat="1" ht="16.8">
      <c r="A26" s="232" t="s">
        <v>106</v>
      </c>
      <c r="B26" s="233">
        <v>1</v>
      </c>
      <c r="C26" s="234" t="s">
        <v>38</v>
      </c>
      <c r="D26" s="235" t="str">
        <f>IF(C26="Str",'Personal File'!$C$7,IF(C26="Dex",'Personal File'!$C$8,IF(C26="Con",'Personal File'!$C$9,IF(C26="Int",'Personal File'!$C$10,IF(C26="Wis",'Personal File'!$C$11,IF(C26="Cha",'Personal File'!$C$12))))))</f>
        <v>+2</v>
      </c>
      <c r="E26" s="346" t="str">
        <f t="shared" si="4"/>
        <v>Int (+2)</v>
      </c>
      <c r="F26" s="220" t="s">
        <v>68</v>
      </c>
      <c r="G26" s="220">
        <f t="shared" si="8"/>
        <v>3</v>
      </c>
      <c r="H26" s="188">
        <f t="shared" ca="1" si="2"/>
        <v>16</v>
      </c>
      <c r="I26" s="236">
        <f t="shared" ca="1" si="9"/>
        <v>19</v>
      </c>
      <c r="J26" s="237"/>
    </row>
    <row r="27" spans="1:10" s="47" customFormat="1" ht="16.8">
      <c r="A27" s="232" t="s">
        <v>176</v>
      </c>
      <c r="B27" s="233">
        <v>5</v>
      </c>
      <c r="C27" s="234" t="s">
        <v>38</v>
      </c>
      <c r="D27" s="235" t="str">
        <f>IF(C27="Str",'Personal File'!$C$7,IF(C27="Dex",'Personal File'!$C$8,IF(C27="Con",'Personal File'!$C$9,IF(C27="Int",'Personal File'!$C$10,IF(C27="Wis",'Personal File'!$C$11,IF(C27="Cha",'Personal File'!$C$12))))))</f>
        <v>+2</v>
      </c>
      <c r="E27" s="346" t="str">
        <f t="shared" si="4"/>
        <v>Int (+2)</v>
      </c>
      <c r="F27" s="220" t="s">
        <v>68</v>
      </c>
      <c r="G27" s="220">
        <f t="shared" si="8"/>
        <v>7</v>
      </c>
      <c r="H27" s="188">
        <f t="shared" ca="1" si="2"/>
        <v>17</v>
      </c>
      <c r="I27" s="236">
        <f t="shared" ca="1" si="9"/>
        <v>24</v>
      </c>
      <c r="J27" s="237"/>
    </row>
    <row r="28" spans="1:10" s="47" customFormat="1" ht="16.8">
      <c r="A28" s="232" t="s">
        <v>177</v>
      </c>
      <c r="B28" s="233">
        <v>5</v>
      </c>
      <c r="C28" s="234" t="s">
        <v>38</v>
      </c>
      <c r="D28" s="235" t="str">
        <f>IF(C28="Str",'Personal File'!$C$7,IF(C28="Dex",'Personal File'!$C$8,IF(C28="Con",'Personal File'!$C$9,IF(C28="Int",'Personal File'!$C$10,IF(C28="Wis",'Personal File'!$C$11,IF(C28="Cha",'Personal File'!$C$12))))))</f>
        <v>+2</v>
      </c>
      <c r="E28" s="346" t="str">
        <f t="shared" si="4"/>
        <v>Int (+2)</v>
      </c>
      <c r="F28" s="220" t="s">
        <v>68</v>
      </c>
      <c r="G28" s="220">
        <f t="shared" si="8"/>
        <v>7</v>
      </c>
      <c r="H28" s="188">
        <f t="shared" ca="1" si="2"/>
        <v>3</v>
      </c>
      <c r="I28" s="236">
        <f t="shared" ca="1" si="9"/>
        <v>10</v>
      </c>
      <c r="J28" s="237"/>
    </row>
    <row r="29" spans="1:10" s="47" customFormat="1" ht="16.8">
      <c r="A29" s="232" t="s">
        <v>180</v>
      </c>
      <c r="B29" s="233">
        <v>1</v>
      </c>
      <c r="C29" s="234" t="s">
        <v>38</v>
      </c>
      <c r="D29" s="235" t="str">
        <f>IF(C29="Str",'Personal File'!$C$7,IF(C29="Dex",'Personal File'!$C$8,IF(C29="Con",'Personal File'!$C$9,IF(C29="Int",'Personal File'!$C$10,IF(C29="Wis",'Personal File'!$C$11,IF(C29="Cha",'Personal File'!$C$12))))))</f>
        <v>+2</v>
      </c>
      <c r="E29" s="346" t="str">
        <f t="shared" si="4"/>
        <v>Int (+2)</v>
      </c>
      <c r="F29" s="220" t="s">
        <v>68</v>
      </c>
      <c r="G29" s="220">
        <f t="shared" si="8"/>
        <v>3</v>
      </c>
      <c r="H29" s="188">
        <f t="shared" ca="1" si="2"/>
        <v>8</v>
      </c>
      <c r="I29" s="236">
        <f t="shared" ca="1" si="9"/>
        <v>11</v>
      </c>
      <c r="J29" s="237"/>
    </row>
    <row r="30" spans="1:10" s="47" customFormat="1" ht="16.8">
      <c r="A30" s="232" t="s">
        <v>181</v>
      </c>
      <c r="B30" s="233">
        <v>5</v>
      </c>
      <c r="C30" s="234" t="s">
        <v>38</v>
      </c>
      <c r="D30" s="235" t="str">
        <f>IF(C30="Str",'Personal File'!$C$7,IF(C30="Dex",'Personal File'!$C$8,IF(C30="Con",'Personal File'!$C$9,IF(C30="Int",'Personal File'!$C$10,IF(C30="Wis",'Personal File'!$C$11,IF(C30="Cha",'Personal File'!$C$12))))))</f>
        <v>+2</v>
      </c>
      <c r="E30" s="346" t="str">
        <f>CONCATENATE(C30," (",D30,")")</f>
        <v>Int (+2)</v>
      </c>
      <c r="F30" s="220" t="s">
        <v>68</v>
      </c>
      <c r="G30" s="220">
        <f t="shared" si="7"/>
        <v>7</v>
      </c>
      <c r="H30" s="188">
        <f t="shared" ca="1" si="2"/>
        <v>17</v>
      </c>
      <c r="I30" s="236">
        <f t="shared" ca="1" si="3"/>
        <v>24</v>
      </c>
      <c r="J30" s="237"/>
    </row>
    <row r="31" spans="1:10" s="47" customFormat="1" ht="16.8">
      <c r="A31" s="232" t="s">
        <v>178</v>
      </c>
      <c r="B31" s="233">
        <v>1</v>
      </c>
      <c r="C31" s="234" t="s">
        <v>38</v>
      </c>
      <c r="D31" s="235" t="str">
        <f>IF(C31="Str",'Personal File'!$C$7,IF(C31="Dex",'Personal File'!$C$8,IF(C31="Con",'Personal File'!$C$9,IF(C31="Int",'Personal File'!$C$10,IF(C31="Wis",'Personal File'!$C$11,IF(C31="Cha",'Personal File'!$C$12))))))</f>
        <v>+2</v>
      </c>
      <c r="E31" s="346" t="str">
        <f t="shared" ref="E31:E33" si="10">CONCATENATE(C31," (",D31,")")</f>
        <v>Int (+2)</v>
      </c>
      <c r="F31" s="220" t="s">
        <v>68</v>
      </c>
      <c r="G31" s="220">
        <f t="shared" ref="G31:G33" si="11">B31+MID(E31,6,2)+F31</f>
        <v>3</v>
      </c>
      <c r="H31" s="188">
        <f t="shared" ca="1" si="2"/>
        <v>13</v>
      </c>
      <c r="I31" s="236">
        <f t="shared" ref="I31:I33" ca="1" si="12">SUM(G31:H31)</f>
        <v>16</v>
      </c>
      <c r="J31" s="237"/>
    </row>
    <row r="32" spans="1:10" s="47" customFormat="1" ht="16.8">
      <c r="A32" s="232" t="s">
        <v>183</v>
      </c>
      <c r="B32" s="233">
        <v>1</v>
      </c>
      <c r="C32" s="234" t="s">
        <v>38</v>
      </c>
      <c r="D32" s="235" t="str">
        <f>IF(C32="Str",'Personal File'!$C$7,IF(C32="Dex",'Personal File'!$C$8,IF(C32="Con",'Personal File'!$C$9,IF(C32="Int",'Personal File'!$C$10,IF(C32="Wis",'Personal File'!$C$11,IF(C32="Cha",'Personal File'!$C$12))))))</f>
        <v>+2</v>
      </c>
      <c r="E32" s="346" t="str">
        <f t="shared" ref="E32" si="13">CONCATENATE(C32," (",D32,")")</f>
        <v>Int (+2)</v>
      </c>
      <c r="F32" s="220" t="s">
        <v>68</v>
      </c>
      <c r="G32" s="220">
        <f t="shared" ref="G32" si="14">B32+MID(E32,6,2)+F32</f>
        <v>3</v>
      </c>
      <c r="H32" s="188">
        <f t="shared" ca="1" si="2"/>
        <v>7</v>
      </c>
      <c r="I32" s="236">
        <f t="shared" ref="I32" ca="1" si="15">SUM(G32:H32)</f>
        <v>10</v>
      </c>
      <c r="J32" s="237"/>
    </row>
    <row r="33" spans="1:10" s="47" customFormat="1" ht="16.8">
      <c r="A33" s="232" t="s">
        <v>182</v>
      </c>
      <c r="B33" s="233">
        <v>1</v>
      </c>
      <c r="C33" s="234" t="s">
        <v>38</v>
      </c>
      <c r="D33" s="235" t="str">
        <f>IF(C33="Str",'Personal File'!$C$7,IF(C33="Dex",'Personal File'!$C$8,IF(C33="Con",'Personal File'!$C$9,IF(C33="Int",'Personal File'!$C$10,IF(C33="Wis",'Personal File'!$C$11,IF(C33="Cha",'Personal File'!$C$12))))))</f>
        <v>+2</v>
      </c>
      <c r="E33" s="346" t="str">
        <f t="shared" si="10"/>
        <v>Int (+2)</v>
      </c>
      <c r="F33" s="220" t="s">
        <v>68</v>
      </c>
      <c r="G33" s="220">
        <f t="shared" si="11"/>
        <v>3</v>
      </c>
      <c r="H33" s="188">
        <f t="shared" ca="1" si="2"/>
        <v>3</v>
      </c>
      <c r="I33" s="236">
        <f t="shared" ca="1" si="12"/>
        <v>6</v>
      </c>
      <c r="J33" s="237"/>
    </row>
    <row r="34" spans="1:10" s="47" customFormat="1" ht="16.8">
      <c r="A34" s="127" t="s">
        <v>59</v>
      </c>
      <c r="B34" s="80">
        <v>0</v>
      </c>
      <c r="C34" s="128" t="s">
        <v>39</v>
      </c>
      <c r="D34" s="129">
        <f>IF(C34="Str",'Personal File'!$C$7,IF(C34="Dex",'Personal File'!$C$8,IF(C34="Con",'Personal File'!$C$9,IF(C34="Int",'Personal File'!$C$10,IF(C34="Wis",'Personal File'!$C$11,IF(C34="Cha",'Personal File'!$C$12))))))</f>
        <v>-1</v>
      </c>
      <c r="E34" s="130" t="str">
        <f t="shared" si="4"/>
        <v>Wis (-1)</v>
      </c>
      <c r="F34" s="64" t="s">
        <v>68</v>
      </c>
      <c r="G34" s="81">
        <f t="shared" si="7"/>
        <v>-1</v>
      </c>
      <c r="H34" s="188">
        <f t="shared" ca="1" si="2"/>
        <v>5</v>
      </c>
      <c r="I34" s="205">
        <f t="shared" ca="1" si="3"/>
        <v>4</v>
      </c>
      <c r="J34" s="131"/>
    </row>
    <row r="35" spans="1:10" s="47" customFormat="1" ht="16.8">
      <c r="A35" s="168" t="s">
        <v>24</v>
      </c>
      <c r="B35" s="71">
        <v>11</v>
      </c>
      <c r="C35" s="169" t="s">
        <v>40</v>
      </c>
      <c r="D35" s="170" t="str">
        <f>IF(C35="Str",'Personal File'!$C$7,IF(C35="Dex",'Personal File'!$C$8,IF(C35="Con",'Personal File'!$C$9,IF(C35="Int",'Personal File'!$C$10,IF(C35="Wis",'Personal File'!$C$11,IF(C35="Cha",'Personal File'!$C$12))))))</f>
        <v>+3</v>
      </c>
      <c r="E35" s="347" t="str">
        <f t="shared" si="4"/>
        <v>Dex (+3)</v>
      </c>
      <c r="F35" s="72" t="s">
        <v>68</v>
      </c>
      <c r="G35" s="72">
        <f t="shared" si="7"/>
        <v>14</v>
      </c>
      <c r="H35" s="188">
        <f t="shared" ca="1" si="2"/>
        <v>13</v>
      </c>
      <c r="I35" s="204">
        <f t="shared" ca="1" si="3"/>
        <v>27</v>
      </c>
      <c r="J35" s="73"/>
    </row>
    <row r="36" spans="1:10" s="47" customFormat="1" ht="16.8">
      <c r="A36" s="77" t="s">
        <v>60</v>
      </c>
      <c r="B36" s="55">
        <v>0</v>
      </c>
      <c r="C36" s="78" t="s">
        <v>40</v>
      </c>
      <c r="D36" s="79" t="str">
        <f>IF(C36="Str",'Personal File'!$C$7,IF(C36="Dex",'Personal File'!$C$8,IF(C36="Con",'Personal File'!$C$9,IF(C36="Int",'Personal File'!$C$10,IF(C36="Wis",'Personal File'!$C$11,IF(C36="Cha",'Personal File'!$C$12))))))</f>
        <v>+3</v>
      </c>
      <c r="E36" s="348" t="str">
        <f t="shared" si="4"/>
        <v>Dex (+3)</v>
      </c>
      <c r="F36" s="58" t="s">
        <v>68</v>
      </c>
      <c r="G36" s="58">
        <v>0</v>
      </c>
      <c r="H36" s="188">
        <f t="shared" ca="1" si="2"/>
        <v>8</v>
      </c>
      <c r="I36" s="206">
        <f t="shared" ca="1" si="3"/>
        <v>8</v>
      </c>
      <c r="J36" s="59"/>
    </row>
    <row r="37" spans="1:10" ht="16.8">
      <c r="A37" s="171" t="s">
        <v>255</v>
      </c>
      <c r="B37" s="71">
        <v>11</v>
      </c>
      <c r="C37" s="172" t="s">
        <v>36</v>
      </c>
      <c r="D37" s="173" t="str">
        <f>IF(C37="Str",'Personal File'!$C$7,IF(C37="Dex",'Personal File'!$C$8,IF(C37="Con",'Personal File'!$C$9,IF(C37="Int",'Personal File'!$C$10,IF(C37="Wis",'Personal File'!$C$11,IF(C37="Cha",'Personal File'!$C$12))))))</f>
        <v>+5</v>
      </c>
      <c r="E37" s="174" t="str">
        <f t="shared" si="4"/>
        <v>Cha (+5)</v>
      </c>
      <c r="F37" s="72" t="s">
        <v>68</v>
      </c>
      <c r="G37" s="72">
        <f>B37+MID(E37,6,2)+F37</f>
        <v>16</v>
      </c>
      <c r="H37" s="188">
        <f t="shared" ca="1" si="2"/>
        <v>3</v>
      </c>
      <c r="I37" s="204">
        <f t="shared" ca="1" si="3"/>
        <v>19</v>
      </c>
      <c r="J37" s="178" t="s">
        <v>184</v>
      </c>
    </row>
    <row r="38" spans="1:10" ht="16.8">
      <c r="A38" s="100" t="s">
        <v>97</v>
      </c>
      <c r="B38" s="55">
        <v>0</v>
      </c>
      <c r="C38" s="69" t="s">
        <v>39</v>
      </c>
      <c r="D38" s="70">
        <f>IF(C38="Str",'Personal File'!$C$7,IF(C38="Dex",'Personal File'!$C$8,IF(C38="Con",'Personal File'!$C$9,IF(C38="Int",'Personal File'!$C$10,IF(C38="Wis",'Personal File'!$C$11,IF(C38="Cha",'Personal File'!$C$12))))))</f>
        <v>-1</v>
      </c>
      <c r="E38" s="349" t="str">
        <f t="shared" si="4"/>
        <v>Wis (-1)</v>
      </c>
      <c r="F38" s="58" t="s">
        <v>68</v>
      </c>
      <c r="G38" s="58">
        <v>0</v>
      </c>
      <c r="H38" s="188">
        <f t="shared" ca="1" si="2"/>
        <v>10</v>
      </c>
      <c r="I38" s="206">
        <f t="shared" ca="1" si="3"/>
        <v>10</v>
      </c>
      <c r="J38" s="59"/>
    </row>
    <row r="39" spans="1:10" ht="16.8">
      <c r="A39" s="95" t="s">
        <v>25</v>
      </c>
      <c r="B39" s="80">
        <v>0</v>
      </c>
      <c r="C39" s="96" t="s">
        <v>40</v>
      </c>
      <c r="D39" s="97" t="str">
        <f>IF(C39="Str",'Personal File'!$C$7,IF(C39="Dex",'Personal File'!$C$8,IF(C39="Con",'Personal File'!$C$9,IF(C39="Int",'Personal File'!$C$10,IF(C39="Wis",'Personal File'!$C$11,IF(C39="Cha",'Personal File'!$C$12))))))</f>
        <v>+3</v>
      </c>
      <c r="E39" s="98" t="str">
        <f t="shared" si="4"/>
        <v>Dex (+3)</v>
      </c>
      <c r="F39" s="81" t="s">
        <v>68</v>
      </c>
      <c r="G39" s="81">
        <f>B39+MID(E39,6,2)+F39</f>
        <v>3</v>
      </c>
      <c r="H39" s="188">
        <f t="shared" ca="1" si="2"/>
        <v>10</v>
      </c>
      <c r="I39" s="205">
        <f t="shared" ca="1" si="3"/>
        <v>13</v>
      </c>
      <c r="J39" s="82"/>
    </row>
    <row r="40" spans="1:10" ht="16.8">
      <c r="A40" s="92" t="s">
        <v>26</v>
      </c>
      <c r="B40" s="80">
        <v>0</v>
      </c>
      <c r="C40" s="93" t="s">
        <v>38</v>
      </c>
      <c r="D40" s="94" t="str">
        <f>IF(C40="Str",'Personal File'!$C$7,IF(C40="Dex",'Personal File'!$C$8,IF(C40="Con",'Personal File'!$C$9,IF(C40="Int",'Personal File'!$C$10,IF(C40="Wis",'Personal File'!$C$11,IF(C40="Cha",'Personal File'!$C$12))))))</f>
        <v>+2</v>
      </c>
      <c r="E40" s="341" t="str">
        <f t="shared" si="4"/>
        <v>Int (+2)</v>
      </c>
      <c r="F40" s="81" t="s">
        <v>68</v>
      </c>
      <c r="G40" s="81">
        <f>B40+MID(E40,6,2)+F40</f>
        <v>2</v>
      </c>
      <c r="H40" s="188">
        <f t="shared" ca="1" si="2"/>
        <v>16</v>
      </c>
      <c r="I40" s="205">
        <f t="shared" ca="1" si="3"/>
        <v>18</v>
      </c>
      <c r="J40" s="82"/>
    </row>
    <row r="41" spans="1:10" ht="16.8">
      <c r="A41" s="175" t="s">
        <v>61</v>
      </c>
      <c r="B41" s="71">
        <v>5</v>
      </c>
      <c r="C41" s="176" t="s">
        <v>39</v>
      </c>
      <c r="D41" s="177">
        <f>IF(C41="Str",'Personal File'!$C$7,IF(C41="Dex",'Personal File'!$C$8,IF(C41="Con",'Personal File'!$C$9,IF(C41="Int",'Personal File'!$C$10,IF(C41="Wis",'Personal File'!$C$11,IF(C41="Cha",'Personal File'!$C$12))))))</f>
        <v>-1</v>
      </c>
      <c r="E41" s="350" t="str">
        <f t="shared" si="4"/>
        <v>Wis (-1)</v>
      </c>
      <c r="F41" s="72" t="s">
        <v>68</v>
      </c>
      <c r="G41" s="72">
        <f t="shared" ref="G41:G42" si="16">B41+MID(E41,6,2)+F41</f>
        <v>4</v>
      </c>
      <c r="H41" s="188">
        <f t="shared" ca="1" si="2"/>
        <v>14</v>
      </c>
      <c r="I41" s="204">
        <f t="shared" ca="1" si="3"/>
        <v>18</v>
      </c>
      <c r="J41" s="73"/>
    </row>
    <row r="42" spans="1:10" ht="16.8">
      <c r="A42" s="95" t="s">
        <v>94</v>
      </c>
      <c r="B42" s="80">
        <v>0</v>
      </c>
      <c r="C42" s="96" t="s">
        <v>40</v>
      </c>
      <c r="D42" s="97" t="str">
        <f>IF(C42="Str",'Personal File'!$C$7,IF(C42="Dex",'Personal File'!$C$8,IF(C42="Con",'Personal File'!$C$9,IF(C42="Int",'Personal File'!$C$10,IF(C42="Wis",'Personal File'!$C$11,IF(C42="Cha",'Personal File'!$C$12))))))</f>
        <v>+3</v>
      </c>
      <c r="E42" s="98" t="str">
        <f t="shared" si="4"/>
        <v>Dex (+3)</v>
      </c>
      <c r="F42" s="81" t="s">
        <v>68</v>
      </c>
      <c r="G42" s="81">
        <f t="shared" si="16"/>
        <v>3</v>
      </c>
      <c r="H42" s="188">
        <f t="shared" ca="1" si="2"/>
        <v>5</v>
      </c>
      <c r="I42" s="205">
        <f t="shared" ca="1" si="3"/>
        <v>8</v>
      </c>
      <c r="J42" s="82"/>
    </row>
    <row r="43" spans="1:10" ht="16.8">
      <c r="A43" s="232" t="s">
        <v>224</v>
      </c>
      <c r="B43" s="233">
        <v>11</v>
      </c>
      <c r="C43" s="234" t="s">
        <v>38</v>
      </c>
      <c r="D43" s="235" t="str">
        <f>IF(C43="Str",'Personal File'!$C$7,IF(C43="Dex",'Personal File'!$C$8,IF(C43="Con",'Personal File'!$C$9,IF(C43="Int",'Personal File'!$C$10,IF(C43="Wis",'Personal File'!$C$11,IF(C43="Cha",'Personal File'!$C$12))))))</f>
        <v>+2</v>
      </c>
      <c r="E43" s="346" t="str">
        <f t="shared" si="4"/>
        <v>Int (+2)</v>
      </c>
      <c r="F43" s="220" t="s">
        <v>68</v>
      </c>
      <c r="G43" s="58">
        <v>0</v>
      </c>
      <c r="H43" s="188">
        <f t="shared" ca="1" si="2"/>
        <v>11</v>
      </c>
      <c r="I43" s="206">
        <f t="shared" ca="1" si="3"/>
        <v>11</v>
      </c>
      <c r="J43" s="237"/>
    </row>
    <row r="44" spans="1:10" ht="16.8">
      <c r="A44" s="86" t="s">
        <v>62</v>
      </c>
      <c r="B44" s="71">
        <v>5</v>
      </c>
      <c r="C44" s="87" t="s">
        <v>38</v>
      </c>
      <c r="D44" s="88" t="str">
        <f>IF(C44="Str",'Personal File'!$C$7,IF(C44="Dex",'Personal File'!$C$8,IF(C44="Con",'Personal File'!$C$9,IF(C44="Int",'Personal File'!$C$10,IF(C44="Wis",'Personal File'!$C$11,IF(C44="Cha",'Personal File'!$C$12))))))</f>
        <v>+2</v>
      </c>
      <c r="E44" s="351" t="str">
        <f t="shared" si="4"/>
        <v>Int (+2)</v>
      </c>
      <c r="F44" s="72" t="s">
        <v>253</v>
      </c>
      <c r="G44" s="72">
        <f>B44+MID(E44,6,2)+F44</f>
        <v>9</v>
      </c>
      <c r="H44" s="188">
        <f t="shared" ca="1" si="2"/>
        <v>1</v>
      </c>
      <c r="I44" s="204">
        <f t="shared" ca="1" si="3"/>
        <v>10</v>
      </c>
      <c r="J44" s="73"/>
    </row>
    <row r="45" spans="1:10" ht="16.8">
      <c r="A45" s="127" t="s">
        <v>63</v>
      </c>
      <c r="B45" s="80">
        <v>0</v>
      </c>
      <c r="C45" s="128" t="s">
        <v>39</v>
      </c>
      <c r="D45" s="129">
        <f>IF(C45="Str",'Personal File'!$C$7,IF(C45="Dex",'Personal File'!$C$8,IF(C45="Con",'Personal File'!$C$9,IF(C45="Int",'Personal File'!$C$10,IF(C45="Wis",'Personal File'!$C$11,IF(C45="Cha",'Personal File'!$C$12))))))</f>
        <v>-1</v>
      </c>
      <c r="E45" s="130" t="str">
        <f t="shared" si="4"/>
        <v>Wis (-1)</v>
      </c>
      <c r="F45" s="81" t="s">
        <v>68</v>
      </c>
      <c r="G45" s="81">
        <f>B45+MID(E45,6,2)+F45</f>
        <v>-1</v>
      </c>
      <c r="H45" s="188">
        <f t="shared" ca="1" si="2"/>
        <v>11</v>
      </c>
      <c r="I45" s="205">
        <f t="shared" ca="1" si="3"/>
        <v>10</v>
      </c>
      <c r="J45" s="131"/>
    </row>
    <row r="46" spans="1:10" ht="16.8">
      <c r="A46" s="127" t="s">
        <v>95</v>
      </c>
      <c r="B46" s="80">
        <v>0</v>
      </c>
      <c r="C46" s="128" t="s">
        <v>39</v>
      </c>
      <c r="D46" s="129">
        <f>IF(C46="Str",'Personal File'!$C$7,IF(C46="Dex",'Personal File'!$C$8,IF(C46="Con",'Personal File'!$C$9,IF(C46="Int",'Personal File'!$C$10,IF(C46="Wis",'Personal File'!$C$11,IF(C46="Cha",'Personal File'!$C$12))))))</f>
        <v>-1</v>
      </c>
      <c r="E46" s="130" t="str">
        <f t="shared" si="4"/>
        <v>Wis (-1)</v>
      </c>
      <c r="F46" s="81" t="s">
        <v>68</v>
      </c>
      <c r="G46" s="81">
        <f>B46+MID(E46,6,2)+F46</f>
        <v>-1</v>
      </c>
      <c r="H46" s="188">
        <f t="shared" ca="1" si="2"/>
        <v>12</v>
      </c>
      <c r="I46" s="205">
        <f t="shared" ca="1" si="3"/>
        <v>11</v>
      </c>
      <c r="J46" s="82"/>
    </row>
    <row r="47" spans="1:10" ht="16.8">
      <c r="A47" s="83" t="s">
        <v>27</v>
      </c>
      <c r="B47" s="80">
        <v>0</v>
      </c>
      <c r="C47" s="84" t="s">
        <v>41</v>
      </c>
      <c r="D47" s="85">
        <f>IF(C47="Str",'Personal File'!$C$7,IF(C47="Dex",'Personal File'!$C$8,IF(C47="Con",'Personal File'!$C$9,IF(C47="Int",'Personal File'!$C$10,IF(C47="Wis",'Personal File'!$C$11,IF(C47="Cha",'Personal File'!$C$12))))))</f>
        <v>-1</v>
      </c>
      <c r="E47" s="342" t="str">
        <f t="shared" si="4"/>
        <v>Str (-1)</v>
      </c>
      <c r="F47" s="81" t="s">
        <v>68</v>
      </c>
      <c r="G47" s="81">
        <f>B47+MID(E47,6,2)+F47</f>
        <v>-1</v>
      </c>
      <c r="H47" s="188">
        <f t="shared" ca="1" si="2"/>
        <v>4</v>
      </c>
      <c r="I47" s="205">
        <f t="shared" ca="1" si="3"/>
        <v>3</v>
      </c>
      <c r="J47" s="82"/>
    </row>
    <row r="48" spans="1:10" ht="16.8">
      <c r="A48" s="95" t="s">
        <v>64</v>
      </c>
      <c r="B48" s="80">
        <v>0</v>
      </c>
      <c r="C48" s="96" t="s">
        <v>40</v>
      </c>
      <c r="D48" s="97" t="str">
        <f>IF(C48="Str",'Personal File'!$C$7,IF(C48="Dex",'Personal File'!$C$8,IF(C48="Con",'Personal File'!$C$9,IF(C48="Int",'Personal File'!$C$10,IF(C48="Wis",'Personal File'!$C$11,IF(C48="Cha",'Personal File'!$C$12))))))</f>
        <v>+3</v>
      </c>
      <c r="E48" s="98" t="str">
        <f t="shared" si="4"/>
        <v>Dex (+3)</v>
      </c>
      <c r="F48" s="81" t="s">
        <v>68</v>
      </c>
      <c r="G48" s="81">
        <f>B48+MID(E48,6,2)+F48</f>
        <v>3</v>
      </c>
      <c r="H48" s="188">
        <f t="shared" ca="1" si="2"/>
        <v>5</v>
      </c>
      <c r="I48" s="205">
        <f t="shared" ca="1" si="3"/>
        <v>8</v>
      </c>
      <c r="J48" s="82"/>
    </row>
    <row r="49" spans="1:10" ht="16.8">
      <c r="A49" s="212" t="s">
        <v>65</v>
      </c>
      <c r="B49" s="213">
        <v>0</v>
      </c>
      <c r="C49" s="214" t="s">
        <v>36</v>
      </c>
      <c r="D49" s="215" t="str">
        <f>IF(C49="Str",'Personal File'!$C$7,IF(C49="Dex",'Personal File'!$C$8,IF(C49="Con",'Personal File'!$C$9,IF(C49="Int",'Personal File'!$C$10,IF(C49="Wis",'Personal File'!$C$11,IF(C49="Cha",'Personal File'!$C$12))))))</f>
        <v>+5</v>
      </c>
      <c r="E49" s="352" t="str">
        <f t="shared" si="4"/>
        <v>Cha (+5)</v>
      </c>
      <c r="F49" s="216" t="s">
        <v>68</v>
      </c>
      <c r="G49" s="58">
        <v>0</v>
      </c>
      <c r="H49" s="188">
        <f t="shared" ca="1" si="2"/>
        <v>10</v>
      </c>
      <c r="I49" s="217">
        <f t="shared" ca="1" si="3"/>
        <v>10</v>
      </c>
      <c r="J49" s="218"/>
    </row>
    <row r="50" spans="1:10" ht="17.399999999999999" thickBot="1">
      <c r="A50" s="132" t="s">
        <v>66</v>
      </c>
      <c r="B50" s="133">
        <v>0</v>
      </c>
      <c r="C50" s="134" t="s">
        <v>40</v>
      </c>
      <c r="D50" s="135" t="str">
        <f>IF(C50="Str",'Personal File'!$C$7,IF(C50="Dex",'Personal File'!$C$8,IF(C50="Con",'Personal File'!$C$9,IF(C50="Int",'Personal File'!$C$10,IF(C50="Wis",'Personal File'!$C$11,IF(C50="Cha",'Personal File'!$C$12))))))</f>
        <v>+3</v>
      </c>
      <c r="E50" s="353" t="str">
        <f t="shared" si="4"/>
        <v>Dex (+3)</v>
      </c>
      <c r="F50" s="136" t="s">
        <v>68</v>
      </c>
      <c r="G50" s="136">
        <f>B50+MID(E50,6,2)+F50</f>
        <v>3</v>
      </c>
      <c r="H50" s="203">
        <f t="shared" ca="1" si="2"/>
        <v>9</v>
      </c>
      <c r="I50" s="208">
        <f t="shared" ca="1" si="3"/>
        <v>12</v>
      </c>
      <c r="J50" s="137"/>
    </row>
    <row r="51" spans="1:10" ht="16.2" thickTop="1">
      <c r="B51" s="76">
        <f>SUM(B6:B50)</f>
        <v>99</v>
      </c>
      <c r="E51" s="210">
        <f>SUM(E52:E60)</f>
        <v>99</v>
      </c>
    </row>
    <row r="52" spans="1:10">
      <c r="B52" s="76"/>
      <c r="E52" s="210">
        <f>(6+'Personal File'!$C$10)*4</f>
        <v>32</v>
      </c>
      <c r="F52" s="211" t="s">
        <v>153</v>
      </c>
    </row>
    <row r="53" spans="1:10">
      <c r="E53" s="210">
        <f>(6+'Personal File'!$C$10)</f>
        <v>8</v>
      </c>
      <c r="F53" s="211" t="s">
        <v>155</v>
      </c>
    </row>
    <row r="54" spans="1:10">
      <c r="E54" s="210">
        <f>(6+'Personal File'!$C$10)</f>
        <v>8</v>
      </c>
      <c r="F54" s="211" t="s">
        <v>156</v>
      </c>
    </row>
    <row r="55" spans="1:10">
      <c r="E55" s="210">
        <f>(6+'Personal File'!$C$10)</f>
        <v>8</v>
      </c>
      <c r="F55" s="211" t="s">
        <v>157</v>
      </c>
    </row>
    <row r="56" spans="1:10">
      <c r="E56" s="210">
        <f>(6+'Personal File'!$C$10)</f>
        <v>8</v>
      </c>
      <c r="F56" s="211" t="s">
        <v>158</v>
      </c>
    </row>
    <row r="57" spans="1:10">
      <c r="E57" s="210">
        <f>(6+'Personal File'!$C$10)</f>
        <v>8</v>
      </c>
      <c r="F57" s="211" t="s">
        <v>159</v>
      </c>
    </row>
    <row r="58" spans="1:10">
      <c r="E58" s="210">
        <f>(6+'Personal File'!$C$10)</f>
        <v>8</v>
      </c>
      <c r="F58" s="211" t="s">
        <v>154</v>
      </c>
    </row>
    <row r="59" spans="1:10">
      <c r="E59" s="210">
        <f>(6+'Personal File'!$C$10)</f>
        <v>8</v>
      </c>
      <c r="F59" s="211" t="s">
        <v>175</v>
      </c>
    </row>
    <row r="60" spans="1:10">
      <c r="E60" s="210">
        <f>'Personal File'!$E$3+3</f>
        <v>11</v>
      </c>
      <c r="F60" s="211" t="s">
        <v>169</v>
      </c>
    </row>
  </sheetData>
  <phoneticPr fontId="0" type="noConversion"/>
  <conditionalFormatting sqref="H3:H5">
    <cfRule type="cellIs" dxfId="27" priority="25" operator="equal">
      <formula>20</formula>
    </cfRule>
    <cfRule type="cellIs" dxfId="26" priority="26" operator="equal">
      <formula>1</formula>
    </cfRule>
  </conditionalFormatting>
  <conditionalFormatting sqref="H6:H8 H44:H50 H11:H42">
    <cfRule type="cellIs" dxfId="25" priority="23" operator="equal">
      <formula>20</formula>
    </cfRule>
    <cfRule type="cellIs" dxfId="24" priority="24" operator="equal">
      <formula>1</formula>
    </cfRule>
  </conditionalFormatting>
  <conditionalFormatting sqref="H42">
    <cfRule type="cellIs" dxfId="23" priority="21" operator="equal">
      <formula>20</formula>
    </cfRule>
    <cfRule type="cellIs" dxfId="22" priority="22" operator="equal">
      <formula>1</formula>
    </cfRule>
  </conditionalFormatting>
  <conditionalFormatting sqref="H24:H31 H33:H34">
    <cfRule type="cellIs" dxfId="21" priority="17" operator="equal">
      <formula>20</formula>
    </cfRule>
    <cfRule type="cellIs" dxfId="20" priority="18" operator="equal">
      <formula>1</formula>
    </cfRule>
  </conditionalFormatting>
  <conditionalFormatting sqref="H32">
    <cfRule type="cellIs" dxfId="19" priority="15" operator="equal">
      <formula>20</formula>
    </cfRule>
    <cfRule type="cellIs" dxfId="18" priority="16" operator="equal">
      <formula>1</formula>
    </cfRule>
  </conditionalFormatting>
  <conditionalFormatting sqref="H43">
    <cfRule type="cellIs" dxfId="17" priority="11" operator="equal">
      <formula>20</formula>
    </cfRule>
    <cfRule type="cellIs" dxfId="16" priority="12" operator="equal">
      <formula>1</formula>
    </cfRule>
  </conditionalFormatting>
  <conditionalFormatting sqref="H43">
    <cfRule type="cellIs" dxfId="15" priority="9" operator="equal">
      <formula>20</formula>
    </cfRule>
    <cfRule type="cellIs" dxfId="14" priority="10" operator="equal">
      <formula>1</formula>
    </cfRule>
  </conditionalFormatting>
  <conditionalFormatting sqref="H9">
    <cfRule type="cellIs" dxfId="13" priority="7" operator="equal">
      <formula>20</formula>
    </cfRule>
    <cfRule type="cellIs" dxfId="12" priority="8" operator="equal">
      <formula>1</formula>
    </cfRule>
  </conditionalFormatting>
  <conditionalFormatting sqref="H9">
    <cfRule type="cellIs" dxfId="11" priority="5" operator="equal">
      <formula>20</formula>
    </cfRule>
    <cfRule type="cellIs" dxfId="10" priority="6" operator="equal">
      <formula>1</formula>
    </cfRule>
  </conditionalFormatting>
  <conditionalFormatting sqref="H10">
    <cfRule type="cellIs" dxfId="7" priority="3" operator="equal">
      <formula>20</formula>
    </cfRule>
    <cfRule type="cellIs" dxfId="6" priority="4" operator="equal">
      <formula>1</formula>
    </cfRule>
  </conditionalFormatting>
  <conditionalFormatting sqref="H10">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showGridLines="0" workbookViewId="0">
      <pane ySplit="2" topLeftCell="A3" activePane="bottomLeft" state="frozen"/>
      <selection pane="bottomLeft" activeCell="A3" sqref="A3"/>
    </sheetView>
  </sheetViews>
  <sheetFormatPr defaultColWidth="13" defaultRowHeight="15.6"/>
  <cols>
    <col min="1" max="1" width="19.296875" style="34" bestFit="1" customWidth="1"/>
    <col min="2" max="2" width="6.19921875" style="34" bestFit="1" customWidth="1"/>
    <col min="3" max="3" width="13.59765625" style="35" bestFit="1" customWidth="1"/>
    <col min="4" max="4" width="11.296875" style="35" bestFit="1" customWidth="1"/>
    <col min="5" max="5" width="7.296875" style="35" bestFit="1" customWidth="1"/>
    <col min="6" max="7" width="13.19921875" style="35" bestFit="1" customWidth="1"/>
    <col min="8" max="8" width="20.09765625" style="34" bestFit="1" customWidth="1"/>
    <col min="9" max="9" width="5.5" style="28" bestFit="1" customWidth="1"/>
    <col min="10" max="16384" width="13" style="28"/>
  </cols>
  <sheetData>
    <row r="1" spans="1:10" ht="23.4" thickBot="1">
      <c r="A1" s="154" t="s">
        <v>138</v>
      </c>
      <c r="B1" s="111"/>
      <c r="C1" s="111"/>
      <c r="D1" s="111"/>
      <c r="E1" s="111"/>
      <c r="F1" s="111"/>
      <c r="G1" s="111"/>
      <c r="H1" s="111"/>
    </row>
    <row r="2" spans="1:10" s="283" customFormat="1" ht="16.8">
      <c r="A2" s="281" t="s">
        <v>108</v>
      </c>
      <c r="B2" s="155" t="s">
        <v>109</v>
      </c>
      <c r="C2" s="155" t="s">
        <v>110</v>
      </c>
      <c r="D2" s="156" t="s">
        <v>111</v>
      </c>
      <c r="E2" s="157" t="s">
        <v>112</v>
      </c>
      <c r="F2" s="155" t="s">
        <v>113</v>
      </c>
      <c r="G2" s="155" t="s">
        <v>114</v>
      </c>
      <c r="H2" s="246" t="s">
        <v>203</v>
      </c>
      <c r="I2" s="282" t="s">
        <v>204</v>
      </c>
    </row>
    <row r="3" spans="1:10" ht="16.8">
      <c r="A3" s="158" t="s">
        <v>121</v>
      </c>
      <c r="B3" s="112">
        <v>0</v>
      </c>
      <c r="C3" s="159" t="s">
        <v>119</v>
      </c>
      <c r="D3" s="113" t="s">
        <v>115</v>
      </c>
      <c r="E3" s="139" t="s">
        <v>116</v>
      </c>
      <c r="F3" s="139" t="s">
        <v>122</v>
      </c>
      <c r="G3" s="139" t="s">
        <v>123</v>
      </c>
      <c r="H3" s="139" t="s">
        <v>202</v>
      </c>
      <c r="I3" s="138">
        <v>219</v>
      </c>
    </row>
    <row r="4" spans="1:10" ht="16.8">
      <c r="A4" s="158" t="s">
        <v>186</v>
      </c>
      <c r="B4" s="112">
        <v>0</v>
      </c>
      <c r="C4" s="244" t="s">
        <v>200</v>
      </c>
      <c r="D4" s="113" t="s">
        <v>201</v>
      </c>
      <c r="E4" s="245" t="s">
        <v>116</v>
      </c>
      <c r="F4" s="139" t="s">
        <v>120</v>
      </c>
      <c r="G4" s="139" t="s">
        <v>125</v>
      </c>
      <c r="H4" s="139" t="s">
        <v>202</v>
      </c>
      <c r="I4" s="138">
        <v>248</v>
      </c>
    </row>
    <row r="5" spans="1:10" ht="16.8">
      <c r="A5" s="158" t="s">
        <v>139</v>
      </c>
      <c r="B5" s="112">
        <v>0</v>
      </c>
      <c r="C5" s="159" t="s">
        <v>205</v>
      </c>
      <c r="D5" s="113" t="s">
        <v>115</v>
      </c>
      <c r="E5" s="245" t="s">
        <v>116</v>
      </c>
      <c r="F5" s="139" t="s">
        <v>117</v>
      </c>
      <c r="G5" s="139" t="s">
        <v>21</v>
      </c>
      <c r="H5" s="139" t="s">
        <v>202</v>
      </c>
      <c r="I5" s="138">
        <v>249</v>
      </c>
    </row>
    <row r="6" spans="1:10" ht="16.8">
      <c r="A6" s="158" t="s">
        <v>187</v>
      </c>
      <c r="B6" s="112">
        <v>0</v>
      </c>
      <c r="C6" s="159" t="s">
        <v>205</v>
      </c>
      <c r="D6" s="113" t="s">
        <v>206</v>
      </c>
      <c r="E6" s="245" t="s">
        <v>116</v>
      </c>
      <c r="F6" s="139" t="s">
        <v>207</v>
      </c>
      <c r="G6" s="139" t="s">
        <v>125</v>
      </c>
      <c r="H6" s="139" t="s">
        <v>202</v>
      </c>
      <c r="I6" s="138">
        <v>253</v>
      </c>
    </row>
    <row r="7" spans="1:10" ht="16.8">
      <c r="A7" s="158" t="s">
        <v>140</v>
      </c>
      <c r="B7" s="112">
        <v>0</v>
      </c>
      <c r="C7" s="244" t="s">
        <v>119</v>
      </c>
      <c r="D7" s="113" t="s">
        <v>206</v>
      </c>
      <c r="E7" s="245" t="s">
        <v>116</v>
      </c>
      <c r="F7" s="139" t="s">
        <v>126</v>
      </c>
      <c r="G7" s="139" t="s">
        <v>125</v>
      </c>
      <c r="H7" s="139" t="s">
        <v>202</v>
      </c>
      <c r="I7" s="138">
        <v>269</v>
      </c>
    </row>
    <row r="8" spans="1:10" ht="16.8">
      <c r="A8" s="160" t="s">
        <v>188</v>
      </c>
      <c r="B8" s="114">
        <v>0</v>
      </c>
      <c r="C8" s="161" t="s">
        <v>216</v>
      </c>
      <c r="D8" s="125" t="s">
        <v>115</v>
      </c>
      <c r="E8" s="259" t="s">
        <v>116</v>
      </c>
      <c r="F8" s="126" t="s">
        <v>222</v>
      </c>
      <c r="G8" s="126" t="s">
        <v>123</v>
      </c>
      <c r="H8" s="126" t="s">
        <v>202</v>
      </c>
      <c r="I8" s="260">
        <v>285</v>
      </c>
      <c r="J8" s="254"/>
    </row>
    <row r="9" spans="1:10" ht="16.8">
      <c r="A9" s="158" t="s">
        <v>189</v>
      </c>
      <c r="B9" s="112">
        <v>1</v>
      </c>
      <c r="C9" s="244" t="s">
        <v>119</v>
      </c>
      <c r="D9" s="113" t="s">
        <v>115</v>
      </c>
      <c r="E9" s="245" t="s">
        <v>116</v>
      </c>
      <c r="F9" s="139" t="s">
        <v>120</v>
      </c>
      <c r="G9" s="139" t="s">
        <v>118</v>
      </c>
      <c r="H9" s="139" t="s">
        <v>202</v>
      </c>
      <c r="I9" s="138">
        <v>216</v>
      </c>
    </row>
    <row r="10" spans="1:10" ht="16.8">
      <c r="A10" s="158" t="s">
        <v>190</v>
      </c>
      <c r="B10" s="112">
        <v>1</v>
      </c>
      <c r="C10" s="244" t="s">
        <v>205</v>
      </c>
      <c r="D10" s="113" t="s">
        <v>209</v>
      </c>
      <c r="E10" s="245" t="s">
        <v>210</v>
      </c>
      <c r="F10" s="139" t="s">
        <v>117</v>
      </c>
      <c r="G10" s="139" t="s">
        <v>211</v>
      </c>
      <c r="H10" s="139" t="s">
        <v>202</v>
      </c>
      <c r="I10" s="138">
        <v>229</v>
      </c>
    </row>
    <row r="11" spans="1:10" ht="16.8">
      <c r="A11" s="158" t="s">
        <v>191</v>
      </c>
      <c r="B11" s="112">
        <v>1</v>
      </c>
      <c r="C11" s="244" t="s">
        <v>212</v>
      </c>
      <c r="D11" s="250" t="s">
        <v>115</v>
      </c>
      <c r="E11" s="245" t="s">
        <v>213</v>
      </c>
      <c r="F11" s="247" t="s">
        <v>126</v>
      </c>
      <c r="G11" s="139" t="s">
        <v>214</v>
      </c>
      <c r="H11" s="139" t="s">
        <v>215</v>
      </c>
      <c r="I11" s="251">
        <v>153</v>
      </c>
    </row>
    <row r="12" spans="1:10" ht="16.8">
      <c r="A12" s="160" t="s">
        <v>192</v>
      </c>
      <c r="B12" s="114">
        <v>1</v>
      </c>
      <c r="C12" s="261" t="s">
        <v>217</v>
      </c>
      <c r="D12" s="125" t="s">
        <v>115</v>
      </c>
      <c r="E12" s="259" t="s">
        <v>116</v>
      </c>
      <c r="F12" s="262" t="s">
        <v>126</v>
      </c>
      <c r="G12" s="262" t="s">
        <v>125</v>
      </c>
      <c r="H12" s="126" t="s">
        <v>249</v>
      </c>
      <c r="I12" s="260">
        <v>166</v>
      </c>
      <c r="J12" s="254"/>
    </row>
    <row r="13" spans="1:10" ht="16.8">
      <c r="A13" s="158" t="s">
        <v>193</v>
      </c>
      <c r="B13" s="112">
        <v>2</v>
      </c>
      <c r="C13" s="244" t="s">
        <v>205</v>
      </c>
      <c r="D13" s="113" t="s">
        <v>115</v>
      </c>
      <c r="E13" s="245" t="s">
        <v>116</v>
      </c>
      <c r="F13" s="139" t="s">
        <v>126</v>
      </c>
      <c r="G13" s="139" t="s">
        <v>125</v>
      </c>
      <c r="H13" s="139" t="s">
        <v>202</v>
      </c>
      <c r="I13" s="252">
        <v>197</v>
      </c>
    </row>
    <row r="14" spans="1:10" ht="16.8">
      <c r="A14" s="158" t="s">
        <v>194</v>
      </c>
      <c r="B14" s="112">
        <v>2</v>
      </c>
      <c r="C14" s="244" t="s">
        <v>216</v>
      </c>
      <c r="D14" s="113" t="s">
        <v>127</v>
      </c>
      <c r="E14" s="245" t="s">
        <v>116</v>
      </c>
      <c r="F14" s="139" t="s">
        <v>207</v>
      </c>
      <c r="G14" s="139" t="s">
        <v>211</v>
      </c>
      <c r="H14" s="139" t="s">
        <v>202</v>
      </c>
      <c r="I14" s="138">
        <v>236</v>
      </c>
    </row>
    <row r="15" spans="1:10" ht="16.8">
      <c r="A15" s="158" t="s">
        <v>195</v>
      </c>
      <c r="B15" s="112">
        <v>2</v>
      </c>
      <c r="C15" s="244" t="s">
        <v>217</v>
      </c>
      <c r="D15" s="113" t="s">
        <v>218</v>
      </c>
      <c r="E15" s="245" t="s">
        <v>116</v>
      </c>
      <c r="F15" s="139" t="s">
        <v>219</v>
      </c>
      <c r="G15" s="139" t="s">
        <v>125</v>
      </c>
      <c r="H15" s="139" t="s">
        <v>202</v>
      </c>
      <c r="I15" s="138">
        <v>245</v>
      </c>
    </row>
    <row r="16" spans="1:10" ht="16.8">
      <c r="A16" s="160" t="s">
        <v>196</v>
      </c>
      <c r="B16" s="114">
        <v>2</v>
      </c>
      <c r="C16" s="263" t="s">
        <v>124</v>
      </c>
      <c r="D16" s="125" t="s">
        <v>201</v>
      </c>
      <c r="E16" s="259" t="s">
        <v>116</v>
      </c>
      <c r="F16" s="126" t="s">
        <v>120</v>
      </c>
      <c r="G16" s="126" t="s">
        <v>125</v>
      </c>
      <c r="H16" s="126" t="s">
        <v>202</v>
      </c>
      <c r="I16" s="260">
        <v>294</v>
      </c>
    </row>
    <row r="17" spans="1:9" ht="16.8">
      <c r="A17" s="158" t="s">
        <v>197</v>
      </c>
      <c r="B17" s="112">
        <v>3</v>
      </c>
      <c r="C17" s="244" t="s">
        <v>205</v>
      </c>
      <c r="D17" s="113" t="s">
        <v>127</v>
      </c>
      <c r="E17" s="245" t="s">
        <v>116</v>
      </c>
      <c r="F17" s="247" t="s">
        <v>117</v>
      </c>
      <c r="G17" s="139" t="s">
        <v>211</v>
      </c>
      <c r="H17" s="139" t="s">
        <v>202</v>
      </c>
      <c r="I17" s="253">
        <v>239</v>
      </c>
    </row>
    <row r="18" spans="1:9" ht="16.8">
      <c r="A18" s="158" t="s">
        <v>198</v>
      </c>
      <c r="B18" s="112">
        <v>3</v>
      </c>
      <c r="C18" s="244" t="s">
        <v>217</v>
      </c>
      <c r="D18" s="113" t="s">
        <v>127</v>
      </c>
      <c r="E18" s="245" t="s">
        <v>116</v>
      </c>
      <c r="F18" s="139" t="s">
        <v>220</v>
      </c>
      <c r="G18" s="139" t="s">
        <v>123</v>
      </c>
      <c r="H18" s="139" t="s">
        <v>202</v>
      </c>
      <c r="I18" s="138">
        <v>245</v>
      </c>
    </row>
    <row r="19" spans="1:9" ht="17.399999999999999" thickBot="1">
      <c r="A19" s="162" t="s">
        <v>199</v>
      </c>
      <c r="B19" s="163">
        <v>3</v>
      </c>
      <c r="C19" s="164" t="s">
        <v>200</v>
      </c>
      <c r="D19" s="165" t="s">
        <v>208</v>
      </c>
      <c r="E19" s="280" t="s">
        <v>116</v>
      </c>
      <c r="F19" s="166" t="s">
        <v>147</v>
      </c>
      <c r="G19" s="166" t="s">
        <v>221</v>
      </c>
      <c r="H19" s="248" t="s">
        <v>202</v>
      </c>
      <c r="I19" s="249">
        <v>247</v>
      </c>
    </row>
    <row r="20" spans="1:9" ht="16.2" thickTop="1">
      <c r="A20" s="28"/>
      <c r="B20" s="28"/>
      <c r="C20" s="28"/>
      <c r="D20" s="28"/>
      <c r="E20" s="28"/>
      <c r="F20" s="28"/>
      <c r="G20" s="28"/>
      <c r="H20" s="28"/>
    </row>
    <row r="21" spans="1:9">
      <c r="A21" s="28"/>
      <c r="B21" s="28"/>
      <c r="C21" s="28"/>
      <c r="D21" s="28"/>
      <c r="E21" s="28"/>
      <c r="F21" s="28"/>
      <c r="G21" s="28"/>
      <c r="H21" s="28"/>
    </row>
    <row r="22" spans="1:9">
      <c r="A22" s="28"/>
      <c r="B22" s="28"/>
      <c r="C22" s="28"/>
      <c r="D22" s="28"/>
      <c r="E22" s="28"/>
      <c r="F22" s="28"/>
      <c r="G22" s="28"/>
      <c r="H22" s="28"/>
    </row>
    <row r="23" spans="1:9">
      <c r="A23" s="28"/>
      <c r="B23" s="28"/>
      <c r="C23" s="28"/>
      <c r="D23" s="28"/>
      <c r="E23" s="28"/>
      <c r="F23" s="28"/>
      <c r="G23" s="28"/>
      <c r="H23" s="28"/>
    </row>
    <row r="24" spans="1:9">
      <c r="A24" s="28"/>
      <c r="B24" s="28"/>
      <c r="C24" s="28"/>
      <c r="D24" s="28"/>
      <c r="E24" s="28"/>
      <c r="F24" s="28"/>
      <c r="G24" s="28"/>
      <c r="H24" s="28"/>
    </row>
    <row r="25" spans="1:9">
      <c r="A25" s="28"/>
      <c r="B25" s="28"/>
      <c r="C25" s="28"/>
      <c r="D25" s="28"/>
      <c r="E25" s="28"/>
      <c r="F25" s="28"/>
      <c r="G25" s="28"/>
    </row>
    <row r="26" spans="1:9">
      <c r="A26" s="28"/>
      <c r="B26" s="28"/>
      <c r="C26" s="28"/>
      <c r="D26" s="28"/>
      <c r="E26" s="28"/>
      <c r="F26" s="28"/>
      <c r="G26" s="28"/>
    </row>
    <row r="27" spans="1:9">
      <c r="A27" s="28"/>
      <c r="B27" s="28"/>
      <c r="C27" s="28"/>
      <c r="D27" s="28"/>
      <c r="E27" s="28"/>
      <c r="F27" s="28"/>
      <c r="G27" s="28"/>
    </row>
    <row r="28" spans="1:9">
      <c r="A28" s="28"/>
      <c r="B28" s="28"/>
      <c r="C28" s="28"/>
    </row>
    <row r="29" spans="1:9">
      <c r="A29" s="28"/>
      <c r="B29" s="28"/>
      <c r="C29" s="28"/>
    </row>
    <row r="30" spans="1:9">
      <c r="A30" s="28"/>
      <c r="B30" s="28"/>
      <c r="C30" s="28"/>
    </row>
    <row r="31" spans="1:9">
      <c r="A31" s="28"/>
      <c r="B31" s="28"/>
      <c r="C31" s="28"/>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
  <sheetViews>
    <sheetView showGridLines="0" workbookViewId="0"/>
  </sheetViews>
  <sheetFormatPr defaultColWidth="13" defaultRowHeight="15.6"/>
  <cols>
    <col min="1" max="1" width="8.5" style="28" customWidth="1"/>
    <col min="2" max="2" width="9.796875" style="28" bestFit="1" customWidth="1"/>
    <col min="3" max="3" width="6.59765625" style="28" customWidth="1"/>
    <col min="4" max="4" width="8.3984375" style="28" customWidth="1"/>
    <col min="5" max="5" width="2.3984375" style="28" customWidth="1"/>
    <col min="6" max="6" width="31.09765625" style="35" bestFit="1" customWidth="1"/>
    <col min="7" max="10" width="10.19921875" style="28" customWidth="1"/>
    <col min="11" max="16384" width="13" style="28"/>
  </cols>
  <sheetData>
    <row r="1" spans="1:6" ht="24" thickTop="1" thickBot="1">
      <c r="A1" s="277" t="s">
        <v>136</v>
      </c>
      <c r="B1" s="115"/>
      <c r="C1" s="115"/>
      <c r="D1" s="116"/>
      <c r="F1" s="278" t="s">
        <v>134</v>
      </c>
    </row>
    <row r="2" spans="1:6" ht="17.399999999999999" thickTop="1">
      <c r="A2" s="117" t="s">
        <v>109</v>
      </c>
      <c r="B2" s="118" t="s">
        <v>137</v>
      </c>
      <c r="C2" s="118" t="s">
        <v>128</v>
      </c>
      <c r="D2" s="119" t="s">
        <v>129</v>
      </c>
      <c r="F2" s="242" t="s">
        <v>163</v>
      </c>
    </row>
    <row r="3" spans="1:6" ht="16.8">
      <c r="A3" s="120">
        <v>0</v>
      </c>
      <c r="B3" s="121">
        <v>3</v>
      </c>
      <c r="C3" s="122">
        <f>10+A3+'Personal File'!$C$12</f>
        <v>15</v>
      </c>
      <c r="D3" s="144">
        <v>0</v>
      </c>
      <c r="F3" s="242" t="s">
        <v>184</v>
      </c>
    </row>
    <row r="4" spans="1:6" ht="16.8">
      <c r="A4" s="120">
        <v>1</v>
      </c>
      <c r="B4" s="121">
        <v>4</v>
      </c>
      <c r="C4" s="122">
        <f>10+A4+'Personal File'!$C$12</f>
        <v>16</v>
      </c>
      <c r="D4" s="144">
        <v>2</v>
      </c>
      <c r="F4" s="242" t="s">
        <v>185</v>
      </c>
    </row>
    <row r="5" spans="1:6" ht="17.399999999999999" thickBot="1">
      <c r="A5" s="120">
        <v>2</v>
      </c>
      <c r="B5" s="121">
        <v>4</v>
      </c>
      <c r="C5" s="122">
        <f>10+A5+'Personal File'!$C$12</f>
        <v>17</v>
      </c>
      <c r="D5" s="144">
        <v>1</v>
      </c>
      <c r="F5" s="243" t="s">
        <v>162</v>
      </c>
    </row>
    <row r="6" spans="1:6" ht="18" thickTop="1" thickBot="1">
      <c r="A6" s="255">
        <v>3</v>
      </c>
      <c r="B6" s="256">
        <v>2</v>
      </c>
      <c r="C6" s="257">
        <f>10+A6+'Personal File'!$C$12</f>
        <v>18</v>
      </c>
      <c r="D6" s="258">
        <v>0</v>
      </c>
    </row>
    <row r="7" spans="1:6" ht="22.2" thickTop="1" thickBot="1">
      <c r="A7" s="34"/>
      <c r="B7" s="34"/>
      <c r="C7" s="34"/>
      <c r="D7" s="35"/>
      <c r="F7" s="278" t="s">
        <v>102</v>
      </c>
    </row>
    <row r="8" spans="1:6" ht="22.2" thickTop="1" thickBot="1">
      <c r="A8" s="276" t="s">
        <v>84</v>
      </c>
      <c r="B8" s="150"/>
      <c r="C8" s="150"/>
      <c r="D8" s="151"/>
      <c r="F8" s="123" t="s">
        <v>256</v>
      </c>
    </row>
    <row r="9" spans="1:6" ht="16.8">
      <c r="A9" s="142" t="s">
        <v>170</v>
      </c>
      <c r="B9" s="148"/>
      <c r="C9" s="148"/>
      <c r="D9" s="149"/>
      <c r="F9" s="123" t="str">
        <f>CONCATENATE("Bardic Music ",'Personal File'!E3,"x/day")</f>
        <v>Bardic Music 8x/day</v>
      </c>
    </row>
    <row r="10" spans="1:6" ht="16.8">
      <c r="A10" s="142" t="s">
        <v>171</v>
      </c>
      <c r="B10" s="148"/>
      <c r="C10" s="148"/>
      <c r="D10" s="149"/>
      <c r="F10" s="123" t="s">
        <v>132</v>
      </c>
    </row>
    <row r="11" spans="1:6" ht="16.8">
      <c r="A11" s="142" t="s">
        <v>173</v>
      </c>
      <c r="B11" s="148"/>
      <c r="C11" s="148"/>
      <c r="D11" s="149"/>
      <c r="F11" s="123" t="s">
        <v>133</v>
      </c>
    </row>
    <row r="12" spans="1:6" ht="17.399999999999999" thickBot="1">
      <c r="A12" s="145" t="s">
        <v>172</v>
      </c>
      <c r="B12" s="146"/>
      <c r="C12" s="146"/>
      <c r="D12" s="147"/>
      <c r="F12" s="140" t="s">
        <v>251</v>
      </c>
    </row>
    <row r="13" spans="1:6" ht="18" thickTop="1" thickBot="1">
      <c r="F13" s="141" t="s">
        <v>257</v>
      </c>
    </row>
    <row r="14" spans="1:6" ht="16.8" thickTop="1" thickBot="1"/>
    <row r="15" spans="1:6" ht="22.2" thickTop="1" thickBot="1">
      <c r="F15" s="279" t="s">
        <v>104</v>
      </c>
    </row>
    <row r="16" spans="1:6" ht="16.8">
      <c r="F16" s="105" t="s">
        <v>135</v>
      </c>
    </row>
    <row r="17" spans="6:6" ht="16.8">
      <c r="F17" s="143" t="s">
        <v>164</v>
      </c>
    </row>
    <row r="18" spans="6:6" ht="16.8">
      <c r="F18" s="106" t="s">
        <v>141</v>
      </c>
    </row>
    <row r="19" spans="6:6" ht="17.399999999999999" thickBot="1">
      <c r="F19" s="124" t="s">
        <v>142</v>
      </c>
    </row>
    <row r="20" spans="6:6" ht="16.2" thickTop="1"/>
  </sheetData>
  <phoneticPr fontId="0" type="noConversion"/>
  <conditionalFormatting sqref="D3:D4 D6">
    <cfRule type="cellIs" dxfId="9" priority="2" stopIfTrue="1" operator="equal">
      <formula>"þ"</formula>
    </cfRule>
  </conditionalFormatting>
  <conditionalFormatting sqref="D5">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
  <sheetViews>
    <sheetView showGridLines="0" workbookViewId="0"/>
  </sheetViews>
  <sheetFormatPr defaultColWidth="13" defaultRowHeight="15.6"/>
  <cols>
    <col min="1" max="1" width="22.8984375" style="24" bestFit="1" customWidth="1"/>
    <col min="2" max="2" width="8.5" style="24" bestFit="1" customWidth="1"/>
    <col min="3" max="3" width="10" style="24" bestFit="1" customWidth="1"/>
    <col min="4" max="4" width="6.296875" style="24" bestFit="1" customWidth="1"/>
    <col min="5" max="6" width="8.5" style="24" bestFit="1" customWidth="1"/>
    <col min="7" max="7" width="4.3984375" style="24" bestFit="1" customWidth="1"/>
    <col min="8" max="8" width="4.09765625" style="24" bestFit="1" customWidth="1"/>
    <col min="9" max="9" width="9.69921875" style="24" bestFit="1" customWidth="1"/>
    <col min="10" max="10" width="2.796875" style="1" customWidth="1"/>
    <col min="11" max="11" width="5.796875" style="1" bestFit="1" customWidth="1"/>
    <col min="12" max="16384" width="13" style="1"/>
  </cols>
  <sheetData>
    <row r="1" spans="1:11" ht="23.4" thickBot="1">
      <c r="A1" s="23" t="s">
        <v>28</v>
      </c>
      <c r="B1" s="23"/>
      <c r="C1" s="23"/>
      <c r="D1" s="23"/>
      <c r="E1" s="23"/>
      <c r="F1" s="23"/>
      <c r="G1" s="23"/>
      <c r="H1" s="23"/>
      <c r="I1" s="23"/>
    </row>
    <row r="2" spans="1:11" ht="16.8" thickTop="1" thickBot="1">
      <c r="A2" s="223" t="s">
        <v>8</v>
      </c>
      <c r="B2" s="224" t="s">
        <v>9</v>
      </c>
      <c r="C2" s="224" t="s">
        <v>31</v>
      </c>
      <c r="D2" s="224" t="s">
        <v>32</v>
      </c>
      <c r="E2" s="225" t="s">
        <v>74</v>
      </c>
      <c r="F2" s="224" t="s">
        <v>29</v>
      </c>
      <c r="G2" s="224" t="s">
        <v>33</v>
      </c>
      <c r="H2" s="226" t="s">
        <v>105</v>
      </c>
      <c r="I2" s="227" t="s">
        <v>7</v>
      </c>
      <c r="K2" s="268" t="s">
        <v>225</v>
      </c>
    </row>
    <row r="3" spans="1:11">
      <c r="A3" s="284"/>
      <c r="B3" s="285"/>
      <c r="C3" s="286"/>
      <c r="D3" s="287"/>
      <c r="E3" s="287"/>
      <c r="F3" s="288"/>
      <c r="G3" s="289"/>
      <c r="H3" s="290" t="str">
        <f>CONCATENATE("+",RIGHT('Personal File'!$B$5)+RIGHT('Personal File'!$C$7,1)+D3+1)</f>
        <v>+8</v>
      </c>
      <c r="I3" s="291"/>
      <c r="K3" s="271"/>
    </row>
    <row r="4" spans="1:11">
      <c r="A4" s="292"/>
      <c r="B4" s="293"/>
      <c r="C4" s="294"/>
      <c r="D4" s="295"/>
      <c r="E4" s="296"/>
      <c r="F4" s="297"/>
      <c r="G4" s="298"/>
      <c r="H4" s="299" t="str">
        <f>CONCATENATE("+",RIGHT('Personal File'!$B$5)+RIGHT('Personal File'!$C$7,1)+D4+1)</f>
        <v>+8</v>
      </c>
      <c r="I4" s="300"/>
      <c r="K4" s="273"/>
    </row>
    <row r="5" spans="1:11" ht="16.2" thickBot="1">
      <c r="A5" s="301"/>
      <c r="B5" s="302"/>
      <c r="C5" s="303"/>
      <c r="D5" s="302"/>
      <c r="E5" s="304"/>
      <c r="F5" s="302"/>
      <c r="G5" s="305"/>
      <c r="H5" s="306" t="str">
        <f>CONCATENATE("+",RIGHT('Personal File'!$B$5)+RIGHT('Personal File'!$C$7,1)+D5+1)</f>
        <v>+8</v>
      </c>
      <c r="I5" s="307"/>
      <c r="K5" s="272"/>
    </row>
    <row r="6" spans="1:11" ht="6" customHeight="1" thickTop="1" thickBot="1">
      <c r="K6" s="270"/>
    </row>
    <row r="7" spans="1:11" ht="16.8" thickTop="1" thickBot="1">
      <c r="A7" s="223" t="s">
        <v>11</v>
      </c>
      <c r="B7" s="224" t="s">
        <v>12</v>
      </c>
      <c r="C7" s="224" t="s">
        <v>31</v>
      </c>
      <c r="D7" s="224" t="s">
        <v>32</v>
      </c>
      <c r="E7" s="225" t="s">
        <v>74</v>
      </c>
      <c r="F7" s="224" t="s">
        <v>13</v>
      </c>
      <c r="G7" s="224" t="s">
        <v>33</v>
      </c>
      <c r="H7" s="226" t="s">
        <v>105</v>
      </c>
      <c r="I7" s="227" t="s">
        <v>7</v>
      </c>
      <c r="K7" s="268" t="s">
        <v>225</v>
      </c>
    </row>
    <row r="8" spans="1:11">
      <c r="A8" s="284" t="s">
        <v>231</v>
      </c>
      <c r="B8" s="285" t="s">
        <v>232</v>
      </c>
      <c r="C8" s="286">
        <v>0</v>
      </c>
      <c r="D8" s="287" t="s">
        <v>151</v>
      </c>
      <c r="E8" s="287" t="s">
        <v>100</v>
      </c>
      <c r="F8" s="308" t="s">
        <v>143</v>
      </c>
      <c r="G8" s="309">
        <v>4</v>
      </c>
      <c r="H8" s="290" t="str">
        <f>CONCATENATE("+",RIGHT('Personal File'!$B$5)+RIGHT('Personal File'!$C$8,1)+D8)</f>
        <v>+10</v>
      </c>
      <c r="I8" s="291"/>
      <c r="K8" s="271">
        <v>300</v>
      </c>
    </row>
    <row r="9" spans="1:11" ht="16.2" thickBot="1">
      <c r="A9" s="310"/>
      <c r="B9" s="311"/>
      <c r="C9" s="312"/>
      <c r="D9" s="312"/>
      <c r="E9" s="313"/>
      <c r="F9" s="314"/>
      <c r="G9" s="315"/>
      <c r="H9" s="306" t="str">
        <f>CONCATENATE("+",RIGHT('Personal File'!$B$5)+RIGHT('Personal File'!$C$8,1)+D9)</f>
        <v>+9</v>
      </c>
      <c r="I9" s="316"/>
      <c r="K9" s="269" t="s">
        <v>248</v>
      </c>
    </row>
    <row r="10" spans="1:11" ht="6" customHeight="1" thickTop="1" thickBot="1">
      <c r="D10" s="25"/>
      <c r="E10" s="25"/>
      <c r="G10" s="26"/>
      <c r="H10" s="26"/>
      <c r="K10" s="270"/>
    </row>
    <row r="11" spans="1:11" ht="16.8" thickTop="1" thickBot="1">
      <c r="A11" s="223" t="s">
        <v>78</v>
      </c>
      <c r="B11" s="224" t="s">
        <v>22</v>
      </c>
      <c r="C11" s="224" t="s">
        <v>40</v>
      </c>
      <c r="D11" s="224" t="s">
        <v>90</v>
      </c>
      <c r="E11" s="224" t="s">
        <v>91</v>
      </c>
      <c r="F11" s="224" t="s">
        <v>92</v>
      </c>
      <c r="G11" s="224" t="s">
        <v>33</v>
      </c>
      <c r="H11" s="228" t="s">
        <v>7</v>
      </c>
      <c r="I11" s="229"/>
      <c r="K11" s="268" t="s">
        <v>225</v>
      </c>
    </row>
    <row r="12" spans="1:11">
      <c r="A12" s="317" t="s">
        <v>233</v>
      </c>
      <c r="B12" s="318">
        <v>6</v>
      </c>
      <c r="C12" s="318">
        <v>6</v>
      </c>
      <c r="D12" s="318">
        <v>0</v>
      </c>
      <c r="E12" s="319">
        <v>0.1</v>
      </c>
      <c r="F12" s="320" t="s">
        <v>223</v>
      </c>
      <c r="G12" s="321">
        <v>12.5</v>
      </c>
      <c r="H12" s="322"/>
      <c r="I12" s="323"/>
      <c r="K12" s="271">
        <v>5400</v>
      </c>
    </row>
    <row r="13" spans="1:11" ht="16.2" thickBot="1">
      <c r="A13" s="324" t="s">
        <v>234</v>
      </c>
      <c r="B13" s="304">
        <v>3</v>
      </c>
      <c r="C13" s="325" t="s">
        <v>248</v>
      </c>
      <c r="D13" s="326">
        <v>0</v>
      </c>
      <c r="E13" s="327">
        <v>0</v>
      </c>
      <c r="F13" s="325" t="s">
        <v>248</v>
      </c>
      <c r="G13" s="328">
        <v>2.5</v>
      </c>
      <c r="H13" s="329"/>
      <c r="I13" s="330"/>
      <c r="K13" s="272">
        <v>5300</v>
      </c>
    </row>
    <row r="14" spans="1:11" ht="6.75" customHeight="1" thickTop="1" thickBot="1"/>
    <row r="15" spans="1:11" ht="16.8" thickTop="1" thickBot="1">
      <c r="A15" s="27" t="s">
        <v>14</v>
      </c>
      <c r="B15" s="26">
        <f>SUM(G3:G17)</f>
        <v>19.2</v>
      </c>
      <c r="D15" s="230" t="s">
        <v>79</v>
      </c>
      <c r="E15" s="231"/>
      <c r="F15" s="228" t="s">
        <v>10</v>
      </c>
      <c r="G15" s="224" t="s">
        <v>33</v>
      </c>
      <c r="H15" s="226" t="s">
        <v>105</v>
      </c>
      <c r="I15" s="227" t="s">
        <v>7</v>
      </c>
      <c r="K15" s="268" t="s">
        <v>225</v>
      </c>
    </row>
    <row r="16" spans="1:11">
      <c r="A16" s="27"/>
      <c r="B16" s="26"/>
      <c r="D16" s="331" t="s">
        <v>144</v>
      </c>
      <c r="E16" s="339"/>
      <c r="F16" s="332">
        <v>20</v>
      </c>
      <c r="G16" s="333">
        <f>F16*0.01</f>
        <v>0.2</v>
      </c>
      <c r="H16" s="334" t="s">
        <v>83</v>
      </c>
      <c r="I16" s="335"/>
      <c r="K16" s="271"/>
    </row>
    <row r="17" spans="1:11" ht="16.2" thickBot="1">
      <c r="A17" s="76"/>
      <c r="D17" s="338"/>
      <c r="E17" s="340"/>
      <c r="F17" s="336"/>
      <c r="G17" s="305"/>
      <c r="H17" s="337"/>
      <c r="I17" s="307"/>
      <c r="K17" s="272"/>
    </row>
    <row r="18" spans="1:11" ht="16.2" thickTop="1">
      <c r="A18" s="7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showGridLines="0" workbookViewId="0">
      <selection activeCell="A6" sqref="A6"/>
    </sheetView>
  </sheetViews>
  <sheetFormatPr defaultColWidth="13" defaultRowHeight="15.6"/>
  <cols>
    <col min="1" max="1" width="23.3984375" style="355" bestFit="1" customWidth="1"/>
    <col min="2" max="2" width="7" style="389" bestFit="1" customWidth="1"/>
    <col min="3" max="3" width="4.69921875" style="389" bestFit="1" customWidth="1"/>
    <col min="4" max="5" width="18.296875" style="358" customWidth="1"/>
    <col min="6" max="6" width="2.8984375" style="358" customWidth="1"/>
    <col min="7" max="7" width="8.296875" style="358" bestFit="1" customWidth="1"/>
    <col min="8" max="16384" width="13" style="358"/>
  </cols>
  <sheetData>
    <row r="1" spans="1:7" ht="23.4" thickBot="1">
      <c r="A1" s="356" t="s">
        <v>85</v>
      </c>
      <c r="B1" s="357"/>
      <c r="C1" s="357"/>
      <c r="D1" s="356"/>
      <c r="E1" s="356"/>
    </row>
    <row r="2" spans="1:7" s="355" customFormat="1" ht="16.8" thickTop="1" thickBot="1">
      <c r="A2" s="359" t="s">
        <v>86</v>
      </c>
      <c r="B2" s="360" t="s">
        <v>236</v>
      </c>
      <c r="C2" s="360" t="s">
        <v>10</v>
      </c>
      <c r="D2" s="361" t="s">
        <v>87</v>
      </c>
      <c r="E2" s="362" t="s">
        <v>88</v>
      </c>
      <c r="G2" s="264" t="s">
        <v>225</v>
      </c>
    </row>
    <row r="3" spans="1:7">
      <c r="A3" s="363" t="s">
        <v>152</v>
      </c>
      <c r="B3" s="364">
        <v>4</v>
      </c>
      <c r="C3" s="365">
        <v>1</v>
      </c>
      <c r="D3" s="366"/>
      <c r="E3" s="367"/>
      <c r="G3" s="265">
        <v>0</v>
      </c>
    </row>
    <row r="4" spans="1:7">
      <c r="A4" s="363" t="s">
        <v>145</v>
      </c>
      <c r="B4" s="364">
        <v>0.5</v>
      </c>
      <c r="C4" s="365">
        <v>1</v>
      </c>
      <c r="D4" s="366"/>
      <c r="E4" s="368"/>
      <c r="G4" s="265">
        <v>0</v>
      </c>
    </row>
    <row r="5" spans="1:7">
      <c r="A5" s="369" t="s">
        <v>160</v>
      </c>
      <c r="B5" s="370">
        <v>1</v>
      </c>
      <c r="C5" s="371">
        <v>1</v>
      </c>
      <c r="D5" s="366"/>
      <c r="E5" s="368"/>
      <c r="G5" s="265">
        <v>4000</v>
      </c>
    </row>
    <row r="6" spans="1:7">
      <c r="A6" s="369" t="s">
        <v>237</v>
      </c>
      <c r="B6" s="370">
        <v>0</v>
      </c>
      <c r="C6" s="371">
        <v>1</v>
      </c>
      <c r="D6" s="366"/>
      <c r="E6" s="368"/>
      <c r="G6" s="265">
        <v>1200</v>
      </c>
    </row>
    <row r="7" spans="1:7">
      <c r="A7" s="369" t="s">
        <v>258</v>
      </c>
      <c r="B7" s="370">
        <v>0</v>
      </c>
      <c r="C7" s="371">
        <v>1</v>
      </c>
      <c r="D7" s="366"/>
      <c r="E7" s="368"/>
      <c r="G7" s="265">
        <v>1500</v>
      </c>
    </row>
    <row r="8" spans="1:7">
      <c r="A8" s="369" t="s">
        <v>161</v>
      </c>
      <c r="B8" s="370">
        <v>1</v>
      </c>
      <c r="C8" s="371">
        <v>1</v>
      </c>
      <c r="D8" s="366"/>
      <c r="E8" s="368"/>
      <c r="G8" s="265">
        <v>4000</v>
      </c>
    </row>
    <row r="9" spans="1:7">
      <c r="A9" s="369" t="s">
        <v>246</v>
      </c>
      <c r="B9" s="370">
        <v>0</v>
      </c>
      <c r="C9" s="371">
        <v>1</v>
      </c>
      <c r="D9" s="372" t="s">
        <v>250</v>
      </c>
      <c r="E9" s="368"/>
      <c r="G9" s="265">
        <v>3000</v>
      </c>
    </row>
    <row r="10" spans="1:7" ht="16.2" thickBot="1">
      <c r="A10" s="373" t="s">
        <v>244</v>
      </c>
      <c r="B10" s="374">
        <v>1</v>
      </c>
      <c r="C10" s="375">
        <v>2</v>
      </c>
      <c r="D10" s="376"/>
      <c r="E10" s="377"/>
      <c r="G10" s="266">
        <v>0</v>
      </c>
    </row>
    <row r="11" spans="1:7" ht="24" thickTop="1" thickBot="1">
      <c r="A11" s="356" t="s">
        <v>89</v>
      </c>
      <c r="B11" s="378"/>
      <c r="C11" s="378"/>
      <c r="D11" s="356"/>
      <c r="E11" s="379"/>
    </row>
    <row r="12" spans="1:7" ht="16.8" thickTop="1" thickBot="1">
      <c r="A12" s="359" t="s">
        <v>86</v>
      </c>
      <c r="B12" s="360" t="s">
        <v>236</v>
      </c>
      <c r="C12" s="360" t="s">
        <v>10</v>
      </c>
      <c r="D12" s="361" t="s">
        <v>87</v>
      </c>
      <c r="E12" s="362" t="s">
        <v>88</v>
      </c>
      <c r="G12" s="264" t="s">
        <v>225</v>
      </c>
    </row>
    <row r="13" spans="1:7">
      <c r="A13" s="380" t="s">
        <v>146</v>
      </c>
      <c r="B13" s="364">
        <v>1</v>
      </c>
      <c r="C13" s="365">
        <v>1</v>
      </c>
      <c r="D13" s="381"/>
      <c r="E13" s="367"/>
      <c r="G13" s="265">
        <v>0</v>
      </c>
    </row>
    <row r="14" spans="1:7">
      <c r="A14" s="363" t="s">
        <v>98</v>
      </c>
      <c r="B14" s="382">
        <v>5</v>
      </c>
      <c r="C14" s="383">
        <v>1</v>
      </c>
      <c r="D14" s="381"/>
      <c r="E14" s="367"/>
      <c r="G14" s="265">
        <v>0</v>
      </c>
    </row>
    <row r="15" spans="1:7">
      <c r="A15" s="384" t="s">
        <v>259</v>
      </c>
      <c r="B15" s="382">
        <v>3</v>
      </c>
      <c r="C15" s="383">
        <v>1</v>
      </c>
      <c r="D15" s="381"/>
      <c r="E15" s="367"/>
      <c r="G15" s="265">
        <v>100</v>
      </c>
    </row>
    <row r="16" spans="1:7">
      <c r="A16" s="384" t="s">
        <v>240</v>
      </c>
      <c r="B16" s="382">
        <f>C16</f>
        <v>3</v>
      </c>
      <c r="C16" s="383">
        <v>3</v>
      </c>
      <c r="D16" s="381"/>
      <c r="E16" s="367"/>
      <c r="G16" s="265">
        <v>0</v>
      </c>
    </row>
    <row r="17" spans="1:8">
      <c r="A17" s="384" t="s">
        <v>239</v>
      </c>
      <c r="B17" s="382">
        <f>C17</f>
        <v>4</v>
      </c>
      <c r="C17" s="383">
        <v>4</v>
      </c>
      <c r="D17" s="381"/>
      <c r="E17" s="367"/>
      <c r="G17" s="265">
        <v>0</v>
      </c>
    </row>
    <row r="18" spans="1:8" ht="16.2" thickBot="1">
      <c r="A18" s="385" t="s">
        <v>245</v>
      </c>
      <c r="B18" s="374">
        <v>0</v>
      </c>
      <c r="C18" s="386">
        <v>2</v>
      </c>
      <c r="D18" s="376"/>
      <c r="E18" s="377"/>
      <c r="G18" s="266">
        <v>0</v>
      </c>
    </row>
    <row r="19" spans="1:8" ht="24" thickTop="1" thickBot="1">
      <c r="A19" s="356" t="s">
        <v>235</v>
      </c>
      <c r="B19" s="378"/>
      <c r="C19" s="378"/>
      <c r="D19" s="356"/>
      <c r="E19" s="379"/>
      <c r="G19" s="355">
        <v>2000</v>
      </c>
    </row>
    <row r="20" spans="1:8" ht="16.8" thickTop="1" thickBot="1">
      <c r="A20" s="359" t="s">
        <v>86</v>
      </c>
      <c r="B20" s="360" t="s">
        <v>236</v>
      </c>
      <c r="C20" s="360" t="s">
        <v>10</v>
      </c>
      <c r="D20" s="361" t="s">
        <v>87</v>
      </c>
      <c r="E20" s="362" t="s">
        <v>88</v>
      </c>
      <c r="G20" s="264" t="s">
        <v>225</v>
      </c>
    </row>
    <row r="21" spans="1:8">
      <c r="A21" s="363" t="s">
        <v>242</v>
      </c>
      <c r="B21" s="382">
        <v>1.5</v>
      </c>
      <c r="C21" s="365">
        <v>1</v>
      </c>
      <c r="D21" s="381"/>
      <c r="E21" s="367"/>
      <c r="G21" s="265">
        <v>0</v>
      </c>
    </row>
    <row r="22" spans="1:8">
      <c r="A22" s="384" t="s">
        <v>241</v>
      </c>
      <c r="B22" s="382">
        <v>0.5</v>
      </c>
      <c r="C22" s="383">
        <v>3</v>
      </c>
      <c r="D22" s="381"/>
      <c r="E22" s="367"/>
      <c r="G22" s="265">
        <v>0</v>
      </c>
    </row>
    <row r="23" spans="1:8">
      <c r="A23" s="384" t="s">
        <v>243</v>
      </c>
      <c r="B23" s="382">
        <f>C23</f>
        <v>10</v>
      </c>
      <c r="C23" s="383">
        <v>10</v>
      </c>
      <c r="D23" s="381"/>
      <c r="E23" s="367"/>
      <c r="G23" s="265">
        <v>0</v>
      </c>
    </row>
    <row r="24" spans="1:8">
      <c r="A24" s="384" t="s">
        <v>238</v>
      </c>
      <c r="B24" s="382">
        <v>0.5</v>
      </c>
      <c r="C24" s="383">
        <v>1</v>
      </c>
      <c r="D24" s="381"/>
      <c r="E24" s="367"/>
      <c r="G24" s="265">
        <v>0</v>
      </c>
      <c r="H24" s="270"/>
    </row>
    <row r="25" spans="1:8">
      <c r="A25" s="363" t="s">
        <v>107</v>
      </c>
      <c r="B25" s="382">
        <v>0.5</v>
      </c>
      <c r="C25" s="383">
        <v>1</v>
      </c>
      <c r="D25" s="381"/>
      <c r="E25" s="367"/>
      <c r="G25" s="265">
        <v>0</v>
      </c>
      <c r="H25" s="270"/>
    </row>
    <row r="26" spans="1:8">
      <c r="A26" s="369" t="s">
        <v>247</v>
      </c>
      <c r="B26" s="387">
        <v>5</v>
      </c>
      <c r="C26" s="388">
        <v>1</v>
      </c>
      <c r="D26" s="366"/>
      <c r="E26" s="368"/>
      <c r="G26" s="265">
        <v>0</v>
      </c>
    </row>
    <row r="27" spans="1:8" ht="16.2" thickBot="1">
      <c r="A27" s="373" t="s">
        <v>99</v>
      </c>
      <c r="B27" s="374">
        <v>4</v>
      </c>
      <c r="C27" s="386">
        <v>1</v>
      </c>
      <c r="D27" s="376"/>
      <c r="E27" s="377"/>
      <c r="G27" s="266">
        <v>0</v>
      </c>
    </row>
    <row r="28" spans="1:8" ht="23.4" thickTop="1">
      <c r="A28" s="274"/>
      <c r="D28" s="390"/>
      <c r="E28" s="379"/>
    </row>
    <row r="29" spans="1:8">
      <c r="A29" s="358"/>
      <c r="E29" s="274" t="s">
        <v>228</v>
      </c>
      <c r="F29" s="270"/>
      <c r="G29" s="275">
        <f>SUM(G3:G27,Martial!K3:K17)</f>
        <v>26800</v>
      </c>
    </row>
    <row r="30" spans="1:8">
      <c r="E30" s="274" t="s">
        <v>229</v>
      </c>
      <c r="F30" s="270"/>
      <c r="G30" s="275">
        <v>27000</v>
      </c>
    </row>
    <row r="31" spans="1:8">
      <c r="E31" s="274" t="s">
        <v>230</v>
      </c>
      <c r="F31" s="270"/>
      <c r="G31" s="275">
        <f>G30-G29</f>
        <v>200</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2009</dc:creator>
  <cp:lastModifiedBy>Alexis Álvarez</cp:lastModifiedBy>
  <cp:lastPrinted>2009-07-11T22:19:40Z</cp:lastPrinted>
  <dcterms:created xsi:type="dcterms:W3CDTF">2000-10-24T15:39:59Z</dcterms:created>
  <dcterms:modified xsi:type="dcterms:W3CDTF">2016-10-19T19:37:06Z</dcterms:modified>
</cp:coreProperties>
</file>