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8" yWindow="-12" windowWidth="7656" windowHeight="9612" tabRatio="638"/>
  </bookViews>
  <sheets>
    <sheet name="Personal File" sheetId="4" r:id="rId1"/>
    <sheet name="Skills" sheetId="15" r:id="rId2"/>
    <sheet name="Spells" sheetId="25" r:id="rId3"/>
    <sheet name="Feats" sheetId="21"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File'!$A$1:$H$22</definedName>
    <definedName name="_xlnm.Print_Area" localSheetId="1">Skills!$A$1:$K$36</definedName>
    <definedName name="_xlnm.Print_Area" localSheetId="2">Spells!$A$1:$H$11</definedName>
  </definedNames>
  <calcPr calcId="145621"/>
</workbook>
</file>

<file path=xl/calcChain.xml><?xml version="1.0" encoding="utf-8"?>
<calcChain xmlns="http://schemas.openxmlformats.org/spreadsheetml/2006/main">
  <c r="H10" i="15" l="1"/>
  <c r="G3" i="15" l="1"/>
  <c r="G4" i="15"/>
  <c r="G5" i="15"/>
  <c r="G6" i="15"/>
  <c r="H9" i="15" l="1"/>
  <c r="H43" i="15"/>
  <c r="I43" i="15" s="1"/>
  <c r="E9" i="4" l="1"/>
  <c r="D3" i="15" l="1"/>
  <c r="E3" i="15" s="1"/>
  <c r="D4" i="15"/>
  <c r="D5" i="15"/>
  <c r="E5" i="15" s="1"/>
  <c r="D6" i="15"/>
  <c r="E4" i="15"/>
  <c r="E6" i="15"/>
  <c r="F9" i="21" l="1"/>
  <c r="B12" i="4"/>
  <c r="B8" i="4"/>
  <c r="B23" i="19" l="1"/>
  <c r="B17" i="19"/>
  <c r="B16" i="19"/>
  <c r="G29" i="19" l="1"/>
  <c r="G31" i="19" s="1"/>
  <c r="E60" i="15" l="1"/>
  <c r="H21" i="15"/>
  <c r="H49" i="15" l="1"/>
  <c r="H48" i="15"/>
  <c r="H47" i="15"/>
  <c r="H46" i="15"/>
  <c r="H45" i="15"/>
  <c r="H44" i="15"/>
  <c r="H42" i="15"/>
  <c r="H41" i="15"/>
  <c r="H40" i="15"/>
  <c r="H39" i="15"/>
  <c r="H38" i="15"/>
  <c r="H37" i="15"/>
  <c r="H36" i="15"/>
  <c r="H35" i="15"/>
  <c r="H34" i="15"/>
  <c r="H33" i="15"/>
  <c r="H32" i="15"/>
  <c r="H31" i="15"/>
  <c r="H30" i="15"/>
  <c r="H29" i="15"/>
  <c r="H28" i="15"/>
  <c r="H27" i="15"/>
  <c r="H26" i="15"/>
  <c r="H25" i="15"/>
  <c r="H24" i="15"/>
  <c r="H23" i="15"/>
  <c r="H22" i="15"/>
  <c r="H20" i="15"/>
  <c r="H19" i="15"/>
  <c r="H18" i="15"/>
  <c r="H17" i="15"/>
  <c r="H16" i="15"/>
  <c r="H15" i="15"/>
  <c r="H14" i="15"/>
  <c r="H13" i="15"/>
  <c r="H12" i="15"/>
  <c r="H11" i="15"/>
  <c r="H6" i="15" l="1"/>
  <c r="H8" i="15"/>
  <c r="H7" i="15"/>
  <c r="H50" i="15" l="1"/>
  <c r="I49" i="15"/>
  <c r="I38" i="15"/>
  <c r="I36" i="15"/>
  <c r="I19" i="15"/>
  <c r="I14" i="15"/>
  <c r="H5" i="15"/>
  <c r="I5" i="15" s="1"/>
  <c r="H4" i="15"/>
  <c r="I4" i="15" s="1"/>
  <c r="H3" i="15"/>
  <c r="I3" i="15" s="1"/>
  <c r="C12" i="4" l="1"/>
  <c r="C11" i="4"/>
  <c r="C10" i="4"/>
  <c r="C9" i="4"/>
  <c r="C8" i="4"/>
  <c r="C7" i="4"/>
  <c r="E6" i="4" l="1"/>
  <c r="H9" i="6"/>
  <c r="H8" i="6"/>
  <c r="D27" i="15"/>
  <c r="E27" i="15" s="1"/>
  <c r="G27" i="15" s="1"/>
  <c r="I27" i="15" s="1"/>
  <c r="D31" i="15"/>
  <c r="E31" i="15" s="1"/>
  <c r="G31" i="15" s="1"/>
  <c r="I31" i="15" s="1"/>
  <c r="D26" i="15"/>
  <c r="E26" i="15" s="1"/>
  <c r="G26" i="15" s="1"/>
  <c r="I26" i="15" s="1"/>
  <c r="D29" i="15"/>
  <c r="E29" i="15" s="1"/>
  <c r="G29" i="15" s="1"/>
  <c r="I29" i="15" s="1"/>
  <c r="D33" i="15"/>
  <c r="E33" i="15" s="1"/>
  <c r="G33" i="15" s="1"/>
  <c r="I33" i="15" s="1"/>
  <c r="D25" i="15"/>
  <c r="E25" i="15" s="1"/>
  <c r="G25" i="15" s="1"/>
  <c r="I25" i="15" s="1"/>
  <c r="D32" i="15"/>
  <c r="E32" i="15" s="1"/>
  <c r="G32" i="15" s="1"/>
  <c r="I32" i="15" s="1"/>
  <c r="D28" i="15"/>
  <c r="E28" i="15" s="1"/>
  <c r="G28" i="15" s="1"/>
  <c r="I28" i="15" s="1"/>
  <c r="E59" i="15"/>
  <c r="E58" i="15"/>
  <c r="E52" i="15"/>
  <c r="E54" i="15"/>
  <c r="E57" i="15"/>
  <c r="E53" i="15"/>
  <c r="E56" i="15"/>
  <c r="E55" i="15"/>
  <c r="H3" i="6"/>
  <c r="H4" i="6"/>
  <c r="H5" i="6"/>
  <c r="C6" i="21"/>
  <c r="C5" i="21"/>
  <c r="C4" i="21"/>
  <c r="C3" i="21"/>
  <c r="D44" i="15"/>
  <c r="E44" i="15" s="1"/>
  <c r="G44" i="15" s="1"/>
  <c r="I44" i="15" s="1"/>
  <c r="G16" i="6"/>
  <c r="E11" i="4"/>
  <c r="D12" i="15"/>
  <c r="E12" i="15" s="1"/>
  <c r="G12" i="15" s="1"/>
  <c r="I12" i="15" s="1"/>
  <c r="D30" i="15"/>
  <c r="E30" i="15" s="1"/>
  <c r="G30" i="15" s="1"/>
  <c r="I30" i="15" s="1"/>
  <c r="B51" i="15"/>
  <c r="D49" i="15"/>
  <c r="E49" i="15" s="1"/>
  <c r="D24" i="15"/>
  <c r="E24" i="15" s="1"/>
  <c r="G24" i="15" s="1"/>
  <c r="I24" i="15" s="1"/>
  <c r="D38" i="15"/>
  <c r="E38" i="15" s="1"/>
  <c r="D19" i="15"/>
  <c r="E19" i="15" s="1"/>
  <c r="D46" i="15"/>
  <c r="E46" i="15" s="1"/>
  <c r="G46" i="15" s="1"/>
  <c r="I46" i="15" s="1"/>
  <c r="D43" i="15"/>
  <c r="E43" i="15" s="1"/>
  <c r="D48" i="15"/>
  <c r="E48" i="15" s="1"/>
  <c r="G48" i="15" s="1"/>
  <c r="I48" i="15" s="1"/>
  <c r="D45" i="15"/>
  <c r="E45" i="15" s="1"/>
  <c r="G45" i="15" s="1"/>
  <c r="I45" i="15" s="1"/>
  <c r="D47" i="15"/>
  <c r="E47" i="15" s="1"/>
  <c r="G47" i="15" s="1"/>
  <c r="I47" i="15" s="1"/>
  <c r="D40" i="15"/>
  <c r="E40" i="15" s="1"/>
  <c r="D36" i="15"/>
  <c r="E36" i="15" s="1"/>
  <c r="D42" i="15"/>
  <c r="E42" i="15" s="1"/>
  <c r="G42" i="15" s="1"/>
  <c r="I42" i="15" s="1"/>
  <c r="D14" i="15"/>
  <c r="E14" i="15" s="1"/>
  <c r="D50" i="15"/>
  <c r="E50" i="15" s="1"/>
  <c r="G50" i="15" s="1"/>
  <c r="I50" i="15" s="1"/>
  <c r="D41" i="15"/>
  <c r="E41" i="15" s="1"/>
  <c r="D39" i="15"/>
  <c r="E39" i="15" s="1"/>
  <c r="G39" i="15" s="1"/>
  <c r="I39" i="15" s="1"/>
  <c r="D37" i="15"/>
  <c r="E37" i="15" s="1"/>
  <c r="G37" i="15" s="1"/>
  <c r="I37" i="15" s="1"/>
  <c r="D35" i="15"/>
  <c r="E35" i="15" s="1"/>
  <c r="G35" i="15" s="1"/>
  <c r="I35" i="15" s="1"/>
  <c r="D34" i="15"/>
  <c r="E34" i="15" s="1"/>
  <c r="G34" i="15" s="1"/>
  <c r="I34" i="15" s="1"/>
  <c r="D23" i="15"/>
  <c r="E23" i="15" s="1"/>
  <c r="G23" i="15" s="1"/>
  <c r="I23" i="15" s="1"/>
  <c r="D22" i="15"/>
  <c r="E22" i="15" s="1"/>
  <c r="G22" i="15" s="1"/>
  <c r="I22" i="15" s="1"/>
  <c r="D21" i="15"/>
  <c r="E21" i="15" s="1"/>
  <c r="G21" i="15" s="1"/>
  <c r="I21" i="15" s="1"/>
  <c r="D20" i="15"/>
  <c r="E20" i="15" s="1"/>
  <c r="G20" i="15" s="1"/>
  <c r="I20" i="15" s="1"/>
  <c r="D18" i="15"/>
  <c r="E18" i="15" s="1"/>
  <c r="G18" i="15" s="1"/>
  <c r="I18" i="15" s="1"/>
  <c r="D17" i="15"/>
  <c r="E17" i="15" s="1"/>
  <c r="G17" i="15" s="1"/>
  <c r="I17" i="15" s="1"/>
  <c r="D16" i="15"/>
  <c r="E16" i="15" s="1"/>
  <c r="G16" i="15" s="1"/>
  <c r="I16" i="15" s="1"/>
  <c r="D15" i="15"/>
  <c r="E15" i="15" s="1"/>
  <c r="G15" i="15" s="1"/>
  <c r="I15" i="15" s="1"/>
  <c r="D13" i="15"/>
  <c r="E13" i="15" s="1"/>
  <c r="G13" i="15" s="1"/>
  <c r="I13" i="15" s="1"/>
  <c r="D11" i="15"/>
  <c r="E11" i="15" s="1"/>
  <c r="G11" i="15" s="1"/>
  <c r="I11" i="15" s="1"/>
  <c r="D10" i="15"/>
  <c r="E10" i="15" s="1"/>
  <c r="G10" i="15" s="1"/>
  <c r="I10" i="15" s="1"/>
  <c r="D9" i="15"/>
  <c r="E9" i="15" s="1"/>
  <c r="G9" i="15" s="1"/>
  <c r="I9" i="15" s="1"/>
  <c r="D8" i="15"/>
  <c r="E8" i="15" s="1"/>
  <c r="G8" i="15" s="1"/>
  <c r="I8" i="15" s="1"/>
  <c r="D7" i="15"/>
  <c r="E7" i="15" s="1"/>
  <c r="G7" i="15" s="1"/>
  <c r="I7" i="15" s="1"/>
  <c r="I6" i="15"/>
  <c r="E12" i="4" l="1"/>
  <c r="E10" i="4" s="1"/>
  <c r="B15" i="6"/>
  <c r="E8" i="4"/>
  <c r="E51" i="15"/>
  <c r="G41" i="15"/>
  <c r="I41" i="15" s="1"/>
  <c r="G40" i="15"/>
  <c r="I40" i="15" s="1"/>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See PHB 162</t>
        </r>
      </text>
    </comment>
    <comment ref="B8" authorId="0">
      <text>
        <r>
          <rPr>
            <sz val="12"/>
            <color indexed="81"/>
            <rFont val="Times New Roman"/>
            <family val="1"/>
          </rPr>
          <t>Gloves of Dexterity +2</t>
        </r>
      </text>
    </comment>
    <comment ref="E9" authorId="0">
      <text>
        <r>
          <rPr>
            <sz val="12"/>
            <color indexed="81"/>
            <rFont val="Times New Roman"/>
            <family val="1"/>
          </rPr>
          <t>[(8 * 6 Bard) * 75%] + (8 * 2 Con)</t>
        </r>
      </text>
    </comment>
    <comment ref="B12" authorId="0">
      <text>
        <r>
          <rPr>
            <sz val="12"/>
            <color indexed="81"/>
            <rFont val="Times New Roman"/>
            <family val="1"/>
          </rPr>
          <t>Cloak of Charisma +2</t>
        </r>
      </text>
    </comment>
  </commentList>
</comments>
</file>

<file path=xl/comments2.xml><?xml version="1.0" encoding="utf-8"?>
<comments xmlns="http://schemas.openxmlformats.org/spreadsheetml/2006/main">
  <authors>
    <author>Alexis Álvarez</author>
  </authors>
  <commentList>
    <comment ref="F13" authorId="0">
      <text>
        <r>
          <rPr>
            <sz val="12"/>
            <color indexed="81"/>
            <rFont val="Times New Roman"/>
            <family val="1"/>
          </rPr>
          <t>Bluff synergy +2
Know:  Nobility synergy +2
Keen Insight +2</t>
        </r>
      </text>
    </comment>
    <comment ref="F18" authorId="0">
      <text>
        <r>
          <rPr>
            <sz val="12"/>
            <color indexed="81"/>
            <rFont val="Times New Roman"/>
            <family val="1"/>
          </rPr>
          <t>Bluff synergy +2</t>
        </r>
      </text>
    </comment>
    <comment ref="F22" authorId="0">
      <text>
        <r>
          <rPr>
            <sz val="12"/>
            <color indexed="81"/>
            <rFont val="Times New Roman"/>
            <family val="1"/>
          </rPr>
          <t>Bluff synergy +2</t>
        </r>
      </text>
    </comment>
    <comment ref="F44" authorId="0">
      <text>
        <r>
          <rPr>
            <sz val="12"/>
            <color indexed="81"/>
            <rFont val="Times New Roman"/>
            <family val="1"/>
          </rPr>
          <t>Know:  Arcana synergy +2</t>
        </r>
      </text>
    </comment>
  </commentList>
</comments>
</file>

<file path=xl/comments3.xml><?xml version="1.0" encoding="utf-8"?>
<comments xmlns="http://schemas.openxmlformats.org/spreadsheetml/2006/main">
  <authors>
    <author>Alexis Álvarez</author>
  </authors>
  <commentList>
    <comment ref="D4" authorId="0">
      <text>
        <r>
          <rPr>
            <sz val="12"/>
            <color indexed="81"/>
            <rFont val="Times New Roman"/>
            <family val="1"/>
          </rPr>
          <t>Phosphorescent moss</t>
        </r>
      </text>
    </comment>
    <comment ref="D6" authorId="0">
      <text>
        <r>
          <rPr>
            <sz val="12"/>
            <color indexed="81"/>
            <rFont val="Times New Roman"/>
            <family val="1"/>
          </rPr>
          <t>Copper wire</t>
        </r>
      </text>
    </comment>
    <comment ref="D7" authorId="0">
      <text>
        <r>
          <rPr>
            <sz val="12"/>
            <color indexed="81"/>
            <rFont val="Times New Roman"/>
            <family val="1"/>
          </rPr>
          <t>Prism, lens, or monocle</t>
        </r>
      </text>
    </comment>
    <comment ref="D14" authorId="0">
      <text>
        <r>
          <rPr>
            <sz val="12"/>
            <color indexed="81"/>
            <rFont val="Times New Roman"/>
            <family val="1"/>
          </rPr>
          <t>Salt</t>
        </r>
      </text>
    </comment>
    <comment ref="D15" authorId="0">
      <text>
        <r>
          <rPr>
            <sz val="12"/>
            <color indexed="81"/>
            <rFont val="Times New Roman"/>
            <family val="1"/>
          </rPr>
          <t>Pendulum</t>
        </r>
      </text>
    </comment>
    <comment ref="D16" authorId="0">
      <text/>
    </comment>
    <comment ref="D17" authorId="0">
      <text>
        <r>
          <rPr>
            <sz val="12"/>
            <color indexed="81"/>
            <rFont val="Times New Roman"/>
            <family val="1"/>
          </rPr>
          <t>Roots</t>
        </r>
      </text>
    </comment>
    <comment ref="D18" authorId="0">
      <text>
        <r>
          <rPr>
            <sz val="12"/>
            <color indexed="81"/>
            <rFont val="Times New Roman"/>
            <family val="1"/>
          </rPr>
          <t>Elelash in gum arabic</t>
        </r>
      </text>
    </comment>
    <comment ref="D19" authorId="0">
      <text>
        <r>
          <rPr>
            <sz val="12"/>
            <color indexed="81"/>
            <rFont val="Times New Roman"/>
            <family val="1"/>
          </rPr>
          <t>small crystal bead</t>
        </r>
      </text>
    </comment>
  </commentList>
</comments>
</file>

<file path=xl/comments4.xml><?xml version="1.0" encoding="utf-8"?>
<comments xmlns="http://schemas.openxmlformats.org/spreadsheetml/2006/main">
  <authors>
    <author>Alexis Álvarez</author>
  </authors>
  <commentList>
    <comment ref="F2" authorId="0">
      <text>
        <r>
          <rPr>
            <sz val="12"/>
            <color indexed="81"/>
            <rFont val="Times New Roman"/>
            <family val="1"/>
          </rPr>
          <t xml:space="preserve">Your bardic music stays with the listeners long after the last note has died away.
</t>
        </r>
        <r>
          <rPr>
            <b/>
            <sz val="12"/>
            <color indexed="81"/>
            <rFont val="Times New Roman"/>
            <family val="1"/>
          </rPr>
          <t xml:space="preserve">Prerequisite:  </t>
        </r>
        <r>
          <rPr>
            <sz val="12"/>
            <color indexed="81"/>
            <rFont val="Times New Roman"/>
            <family val="1"/>
          </rPr>
          <t xml:space="preserve">Bardic music ability.
</t>
        </r>
        <r>
          <rPr>
            <b/>
            <sz val="12"/>
            <color indexed="81"/>
            <rFont val="Times New Roman"/>
            <family val="1"/>
          </rPr>
          <t xml:space="preserve">Benefit:  </t>
        </r>
        <r>
          <rPr>
            <sz val="12"/>
            <color indexed="81"/>
            <rFont val="Times New Roman"/>
            <family val="1"/>
          </rPr>
          <t>If ou use bardic music to inspire competence, inspire courage, or inspire greatness, the effects last twice as long as they otherwise would.
Normal:  Inspire courage and inspire greatness last as long as the bard sings, plus an additional 5 rounds thereafter.  Inspire confidence lasts 2 minutes.
Song and Silence 40</t>
        </r>
      </text>
    </comment>
    <comment ref="F3" authorId="0">
      <text>
        <r>
          <rPr>
            <sz val="12"/>
            <color indexed="81"/>
            <rFont val="Times New Roman"/>
            <family val="1"/>
          </rPr>
          <t xml:space="preserve">You are skilled at many kinds of performances.
</t>
        </r>
        <r>
          <rPr>
            <b/>
            <sz val="12"/>
            <color indexed="81"/>
            <rFont val="Times New Roman"/>
            <family val="1"/>
          </rPr>
          <t xml:space="preserve">Prerequisite:  </t>
        </r>
        <r>
          <rPr>
            <sz val="12"/>
            <color indexed="81"/>
            <rFont val="Times New Roman"/>
            <family val="1"/>
          </rPr>
          <t xml:space="preserve">Perform (any) 5 ranks.
</t>
        </r>
        <r>
          <rPr>
            <b/>
            <sz val="12"/>
            <color indexed="81"/>
            <rFont val="Times New Roman"/>
            <family val="1"/>
          </rPr>
          <t>Benefit:</t>
        </r>
        <r>
          <rPr>
            <sz val="12"/>
            <color indexed="81"/>
            <rFont val="Times New Roman"/>
            <family val="1"/>
          </rPr>
          <t xml:space="preserve">  Pick a number of Perform categories equal to your Intelligence bonus (minimum 1).  For the purpose of making Perform checks, you are treated as having a number of ranks in those skills equal to the highest number of ranks you have in any Perform category.  You cannot change these categories once you have picked them, but your score in them automatically increases if you later add additional ranks in your highestranked Perform category.  You gain new categories of your choice if your Intelligence bonus permanently increases.
In addition, you gain a +2 bonus on a combined Perform check when using two or more forms of performance at the same time, such as a bard strumming a lyre while singing.  In such cases, add the bonus to the higher of your two Perform skill modifiers.
Complete Adventurer 112</t>
        </r>
      </text>
    </comment>
    <comment ref="F4" authorId="0">
      <text>
        <r>
          <rPr>
            <sz val="12"/>
            <color indexed="81"/>
            <rFont val="Times New Roman"/>
            <family val="1"/>
          </rPr>
          <t xml:space="preserve">Your bardic music reaches the depths of its listeners’ hearts.
</t>
        </r>
        <r>
          <rPr>
            <b/>
            <sz val="12"/>
            <color indexed="81"/>
            <rFont val="Times New Roman"/>
            <family val="1"/>
          </rPr>
          <t xml:space="preserve">Prerequisites:  </t>
        </r>
        <r>
          <rPr>
            <sz val="12"/>
            <color indexed="81"/>
            <rFont val="Times New Roman"/>
            <family val="1"/>
          </rPr>
          <t xml:space="preserve">Bardic music class feature, inspire competence ability, Perform 6 ranks.
</t>
        </r>
        <r>
          <rPr>
            <b/>
            <sz val="12"/>
            <color indexed="81"/>
            <rFont val="Times New Roman"/>
            <family val="1"/>
          </rPr>
          <t xml:space="preserve">Benefit:  </t>
        </r>
        <r>
          <rPr>
            <sz val="12"/>
            <color indexed="81"/>
            <rFont val="Times New Roman"/>
            <family val="1"/>
          </rPr>
          <t>When you use inspire courage, inspire competence, inspire greatness, or inspire heroics, any bonus granted by your music increases by +1. Thus, a 15th-level bard with this feat grants his allies a +4 bonus on attack rolls, damage rolls, and saving throws against fear when he uses inspire courage, rather than the +3 he would normally grant. If he uses inspire greatness, the same bard grants up to three allies 3 bonus Hit Dice, a +3 bonus on attack rolls, and a +2 bonus on Fortitude saves.
Also, when you use fascinate, suggestion, or mass suggestion, the saving throw DC increases by 1.
If you have the Haunting Melody feat, the saving throw DC for that effect also increases by 1. If you have the Music of Growth feat, the bonus bestowed by that feat increases to +6. If you have the Music of Making feat, the bonus on Craft checks bestowed by that feat increases to +6. If you have the Soothe the Beast feat, you gain a +2 circumstance bonus on your Perform check to improve the attitude of an animal or magical beast.
Eberron 60</t>
        </r>
      </text>
    </comment>
    <comment ref="F5" authorId="0">
      <text>
        <r>
          <rPr>
            <sz val="12"/>
            <color indexed="81"/>
            <rFont val="Times New Roman"/>
            <family val="1"/>
          </rPr>
          <t xml:space="preserve">You can weave your music and magic together into a single perfect voice.
</t>
        </r>
        <r>
          <rPr>
            <b/>
            <sz val="12"/>
            <color indexed="81"/>
            <rFont val="Times New Roman"/>
            <family val="1"/>
          </rPr>
          <t xml:space="preserve">Prerequisites:  </t>
        </r>
        <r>
          <rPr>
            <sz val="12"/>
            <color indexed="81"/>
            <rFont val="Times New Roman"/>
            <family val="1"/>
          </rPr>
          <t xml:space="preserve">Perform 4 ranks, Spellcraft 4 ranks,
bardic music class feature.
</t>
        </r>
        <r>
          <rPr>
            <b/>
            <sz val="12"/>
            <color indexed="81"/>
            <rFont val="Times New Roman"/>
            <family val="1"/>
          </rPr>
          <t xml:space="preserve">Benefit:  </t>
        </r>
        <r>
          <rPr>
            <sz val="12"/>
            <color indexed="81"/>
            <rFont val="Times New Roman"/>
            <family val="1"/>
          </rPr>
          <t xml:space="preserve">Whenever a Concentration check would be required to cast a spell or use a spell-like ability (such as when you cast defensively or are distracted or injured while casting), you can make a Perform check instead.
In addition, you can cast spells and activate magic items by command word or spell completion while using a bardic music ability.
Bardic music abilities that require concentration still take a standard action to perform.
</t>
        </r>
        <r>
          <rPr>
            <b/>
            <sz val="12"/>
            <color indexed="81"/>
            <rFont val="Times New Roman"/>
            <family val="1"/>
          </rPr>
          <t xml:space="preserve">Normal:  </t>
        </r>
        <r>
          <rPr>
            <sz val="12"/>
            <color indexed="81"/>
            <rFont val="Times New Roman"/>
            <family val="1"/>
          </rPr>
          <t>A bard can’t cast spells or activate magic items by command word or spell completion while using bardic music.
Feat Bible 81</t>
        </r>
      </text>
    </comment>
  </commentList>
</comments>
</file>

<file path=xl/comments5.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6" authorId="0">
      <text>
        <r>
          <rPr>
            <sz val="12"/>
            <color indexed="81"/>
            <rFont val="Times New Roman"/>
            <family val="1"/>
          </rPr>
          <t>3/day allies gain +2 on saves against charm/fear, or increase inspire courage bonus by 1</t>
        </r>
      </text>
    </comment>
    <comment ref="A7" authorId="0">
      <text>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See text
This glass lens is rimmed with gold and has a fine gold chain attached to an ear clip.  Putting on a monocle is a standard action.  While wearing an artificer’s monocle, whenever you successfully use your artificer knowledge class feature (ECS 31) to detect an item’s magical aura or you cast detect magic and have at least 5 ranks of Knowledge (arcana), you can spend 1 additional minute studying the item.  If you do, you can identify the abilities of that item as if you had cast identify upon it.
MIC 72</t>
        </r>
      </text>
    </comment>
  </commentList>
</comments>
</file>

<file path=xl/sharedStrings.xml><?xml version="1.0" encoding="utf-8"?>
<sst xmlns="http://schemas.openxmlformats.org/spreadsheetml/2006/main" count="448" uniqueCount="260">
  <si>
    <t>Race:</t>
  </si>
  <si>
    <t>Sex:</t>
  </si>
  <si>
    <t>Height:</t>
  </si>
  <si>
    <t>Weight:</t>
  </si>
  <si>
    <t>Strength:</t>
  </si>
  <si>
    <t>Dexterity:</t>
  </si>
  <si>
    <t>Skill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</si>
  <si>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</si>
  <si>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</si>
  <si>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</si>
  <si>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</si>
  <si>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</si>
  <si>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</si>
  <si>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</si>
  <si>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</si>
  <si>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</si>
  <si>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</si>
  <si>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</si>
  <si>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</si>
  <si>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</si>
  <si>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</si>
  <si>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</si>
  <si>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</si>
  <si>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</si>
  <si>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</si>
  <si>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</si>
  <si>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</si>
  <si>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</si>
  <si>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</si>
  <si>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</si>
  <si>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</si>
  <si>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</si>
  <si>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</si>
  <si>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</si>
  <si>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</si>
  <si>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</si>
  <si>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</si>
  <si>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</si>
  <si>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</si>
  <si>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</si>
  <si>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</si>
  <si>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</si>
  <si>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</si>
  <si>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</si>
  <si>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</si>
  <si>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</si>
  <si>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</si>
  <si>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</si>
  <si>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</si>
  <si>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</si>
  <si>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</si>
  <si>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</si>
  <si>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</si>
  <si>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</si>
  <si>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</si>
  <si>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</si>
  <si>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</si>
  <si>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</si>
  <si>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</si>
  <si>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</si>
  <si>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</si>
  <si>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</si>
  <si>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</si>
  <si>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</si>
  <si>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</si>
  <si>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</si>
  <si>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</si>
  <si>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</si>
  <si>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</si>
  <si>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</si>
  <si>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</si>
  <si>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</si>
  <si>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</si>
  <si>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</si>
  <si>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</si>
  <si>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</si>
  <si>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</si>
  <si>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</si>
  <si>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</si>
  <si>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</si>
  <si>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</si>
  <si>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</si>
  <si>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</si>
  <si>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+0</t>
  </si>
  <si>
    <t>Languages</t>
  </si>
  <si>
    <t>Equipment Worn</t>
  </si>
  <si>
    <t>Item</t>
  </si>
  <si>
    <t>Effects/</t>
  </si>
  <si>
    <t>Notes</t>
  </si>
  <si>
    <t>Equipment Carried</t>
  </si>
  <si>
    <t>Check</t>
  </si>
  <si>
    <t>Arcane</t>
  </si>
  <si>
    <t>Speed</t>
  </si>
  <si>
    <t>Knowledge:  Arcana</t>
  </si>
  <si>
    <t>Sleight of Hand</t>
  </si>
  <si>
    <t>Survival</t>
  </si>
  <si>
    <t>Craft:  (type)</t>
  </si>
  <si>
    <t>Profession:  (type)</t>
  </si>
  <si>
    <t>Bedroll</t>
  </si>
  <si>
    <t>Waterskin</t>
  </si>
  <si>
    <t>19-20, x2</t>
  </si>
  <si>
    <t>Attack Bonus:</t>
  </si>
  <si>
    <t>Class Features</t>
  </si>
  <si>
    <t>Touch AC:</t>
  </si>
  <si>
    <t>Weapon Proficiencies</t>
  </si>
  <si>
    <t>Atk</t>
  </si>
  <si>
    <t>Knowledge:  Dungeoneering</t>
  </si>
  <si>
    <t>Soap</t>
  </si>
  <si>
    <t>Spell</t>
  </si>
  <si>
    <t>Level</t>
  </si>
  <si>
    <t>School</t>
  </si>
  <si>
    <t>Components</t>
  </si>
  <si>
    <t>Casting</t>
  </si>
  <si>
    <t>Range</t>
  </si>
  <si>
    <t>Duration</t>
  </si>
  <si>
    <t>V S</t>
  </si>
  <si>
    <t>1 SA</t>
  </si>
  <si>
    <t>25’ + 2½’/lvl</t>
  </si>
  <si>
    <t>Instant</t>
  </si>
  <si>
    <t>Universal</t>
  </si>
  <si>
    <t>Touch</t>
  </si>
  <si>
    <t>Detect Magic</t>
  </si>
  <si>
    <t>60’</t>
  </si>
  <si>
    <t>1 min/lvl</t>
  </si>
  <si>
    <t>Divination</t>
  </si>
  <si>
    <t>10 min/lvl</t>
  </si>
  <si>
    <t>Personal</t>
  </si>
  <si>
    <t>V S M</t>
  </si>
  <si>
    <t>DC</t>
  </si>
  <si>
    <t>Cast?</t>
  </si>
  <si>
    <t>Male</t>
  </si>
  <si>
    <t>Bard</t>
  </si>
  <si>
    <t>Countersong</t>
  </si>
  <si>
    <t>Fascinate</t>
  </si>
  <si>
    <t>Feats</t>
  </si>
  <si>
    <t>Shields (not tower)</t>
  </si>
  <si>
    <t>Daily Spells</t>
  </si>
  <si>
    <t>Available</t>
  </si>
  <si>
    <t>Spells Known</t>
  </si>
  <si>
    <t>Mage Hand</t>
  </si>
  <si>
    <t>Read Magic</t>
  </si>
  <si>
    <t>Longsword, Rapier, Sap</t>
  </si>
  <si>
    <t>Short Sword, Shortbow, and Whip</t>
  </si>
  <si>
    <t>80’</t>
  </si>
  <si>
    <t>Bolts</t>
  </si>
  <si>
    <t>Spell Component Pouch</t>
  </si>
  <si>
    <t>Fishing Pole &amp; Hooks</t>
  </si>
  <si>
    <t>20’</t>
  </si>
  <si>
    <t>Roll</t>
  </si>
  <si>
    <r>
      <t>20</t>
    </r>
    <r>
      <rPr>
        <sz val="13"/>
        <rFont val="Times New Roman"/>
        <family val="1"/>
      </rPr>
      <t>/</t>
    </r>
    <r>
      <rPr>
        <sz val="13"/>
        <color indexed="51"/>
        <rFont val="Times New Roman"/>
        <family val="1"/>
      </rPr>
      <t>40</t>
    </r>
    <r>
      <rPr>
        <sz val="13"/>
        <rFont val="Times New Roman"/>
        <family val="1"/>
      </rPr>
      <t>/</t>
    </r>
    <r>
      <rPr>
        <sz val="13"/>
        <color indexed="10"/>
        <rFont val="Times New Roman"/>
        <family val="1"/>
      </rPr>
      <t>60</t>
    </r>
  </si>
  <si>
    <t>Initiative:</t>
  </si>
  <si>
    <t>1</t>
  </si>
  <si>
    <t>Explorer’s Outfit</t>
  </si>
  <si>
    <t>Bard 1</t>
  </si>
  <si>
    <t>Bard 7</t>
  </si>
  <si>
    <t>Bard 2</t>
  </si>
  <si>
    <t>Bard 3</t>
  </si>
  <si>
    <t>Bard 4</t>
  </si>
  <si>
    <t>Bard 5</t>
  </si>
  <si>
    <t>Bard 6</t>
  </si>
  <si>
    <t>Gloves of Dexterity +2</t>
  </si>
  <si>
    <t>Cloak of Charisma +2</t>
  </si>
  <si>
    <t>Melodic Casting</t>
  </si>
  <si>
    <t>Lingering Song</t>
  </si>
  <si>
    <t>Armor (Light), Simple Weapons</t>
  </si>
  <si>
    <t>Blake</t>
  </si>
  <si>
    <t>of Seven Falls</t>
  </si>
  <si>
    <t>Played by Jason Davis</t>
  </si>
  <si>
    <t>Neutral Good</t>
  </si>
  <si>
    <t>Human</t>
  </si>
  <si>
    <t>Common, Abyssal, Aquan, Auran,</t>
  </si>
  <si>
    <t>Celestial, Draconic, Dwarven, Elven,</t>
  </si>
  <si>
    <t>Terran, Undercommon</t>
  </si>
  <si>
    <t>Giant, Ignan, Infernal, Sylvan,</t>
  </si>
  <si>
    <t>FF AC:</t>
  </si>
  <si>
    <t>Bard 8</t>
  </si>
  <si>
    <t>Knowledge:  History</t>
  </si>
  <si>
    <t>Knowledge:  Local</t>
  </si>
  <si>
    <t>Knowledge:  Nobility</t>
  </si>
  <si>
    <t>Knowledge:  Arch. &amp; Eng.</t>
  </si>
  <si>
    <t>Knowledge:  Geography</t>
  </si>
  <si>
    <t>Knowledge:  Nature</t>
  </si>
  <si>
    <t>Knowledge:  Religion</t>
  </si>
  <si>
    <t>Knowledge:  The Planes</t>
  </si>
  <si>
    <t>Versatile Performer</t>
  </si>
  <si>
    <t>Song of the Heart</t>
  </si>
  <si>
    <t>Light</t>
  </si>
  <si>
    <t>Message</t>
  </si>
  <si>
    <t>Summon Instrument</t>
  </si>
  <si>
    <t>Cure Light Wounds</t>
  </si>
  <si>
    <t>Feather Fall</t>
  </si>
  <si>
    <t>Inspirational Boost</t>
  </si>
  <si>
    <t>Friendly Face</t>
  </si>
  <si>
    <t>Alter Self</t>
  </si>
  <si>
    <t>GlitterDust</t>
  </si>
  <si>
    <t>Invisibility</t>
  </si>
  <si>
    <t>Tongues</t>
  </si>
  <si>
    <t>Haste</t>
  </si>
  <si>
    <t>Invisibility Sphere</t>
  </si>
  <si>
    <t>Leomund’s Tiny Hut</t>
  </si>
  <si>
    <t>Evocation</t>
  </si>
  <si>
    <t>V M/DF</t>
  </si>
  <si>
    <t>PHB</t>
  </si>
  <si>
    <t>Reference</t>
  </si>
  <si>
    <t>Page</t>
  </si>
  <si>
    <t>Transmutation</t>
  </si>
  <si>
    <t>V S F</t>
  </si>
  <si>
    <t>100’ + 10’/lvl</t>
  </si>
  <si>
    <t>V S M/DF</t>
  </si>
  <si>
    <t>V</t>
  </si>
  <si>
    <t>Free</t>
  </si>
  <si>
    <t>1 rnd/lvl</t>
  </si>
  <si>
    <t>Enchantment</t>
  </si>
  <si>
    <t>Swift</t>
  </si>
  <si>
    <t>special</t>
  </si>
  <si>
    <t>Complete Adventurer</t>
  </si>
  <si>
    <t>Conjuration</t>
  </si>
  <si>
    <t>Illusion</t>
  </si>
  <si>
    <t>V S F/DF</t>
  </si>
  <si>
    <t>Prsnl./Tch.</t>
  </si>
  <si>
    <t>10’ radius</t>
  </si>
  <si>
    <t>2 hrs/lvl</t>
  </si>
  <si>
    <t>0’</t>
  </si>
  <si>
    <t>30’</t>
  </si>
  <si>
    <t>Speak Languages</t>
  </si>
  <si>
    <t>Value</t>
  </si>
  <si>
    <t>6’</t>
  </si>
  <si>
    <t>190 lbs.</t>
  </si>
  <si>
    <t>Total Equity:</t>
  </si>
  <si>
    <t>Wealth Cap:</t>
  </si>
  <si>
    <t>Remaining Balance:</t>
  </si>
  <si>
    <t>MW Light Crossbow</t>
  </si>
  <si>
    <t>1d6</t>
  </si>
  <si>
    <t>Mithral Chain Shirt +2</t>
  </si>
  <si>
    <t>Mithral Buckler +2</t>
  </si>
  <si>
    <t>Handy Haversack</t>
  </si>
  <si>
    <t>Weight</t>
  </si>
  <si>
    <t>Badge of Valor</t>
  </si>
  <si>
    <t>Small Steel Mirror</t>
  </si>
  <si>
    <t>Sunrods</t>
  </si>
  <si>
    <t>Torches</t>
  </si>
  <si>
    <t>Map Cases</t>
  </si>
  <si>
    <t>Flask</t>
  </si>
  <si>
    <t>Daily Rations</t>
  </si>
  <si>
    <t>Sacks</t>
  </si>
  <si>
    <t>Vials</t>
  </si>
  <si>
    <t>Lesser Rod of Extend</t>
  </si>
  <si>
    <t>Bait &amp; Tackle</t>
  </si>
  <si>
    <t>-</t>
  </si>
  <si>
    <t>Races of Destiny</t>
  </si>
  <si>
    <t>Extends 3 spells per day</t>
  </si>
  <si>
    <t>Inspire Courage +3</t>
  </si>
  <si>
    <t>see Melodic Casting</t>
  </si>
  <si>
    <t>2</t>
  </si>
  <si>
    <t>6</t>
  </si>
  <si>
    <t>Perform:  Song, String, Dance</t>
  </si>
  <si>
    <t>Bardic Knowledge 1d20+12</t>
  </si>
  <si>
    <t>Suggestion</t>
  </si>
  <si>
    <t>Artificer’s Monocle</t>
  </si>
  <si>
    <t>MW Lute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</si>
</sst>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53">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4"/>
      <color indexed="57"/>
      <name val="Times New Roman"/>
      <family val="1"/>
    </font>
    <font>
      <i/>
      <sz val="22"/>
      <color indexed="46"/>
      <name val="Times New Roman"/>
      <family val="1"/>
    </font>
    <font>
      <i/>
      <sz val="18"/>
      <color indexed="20"/>
      <name val="Times New Roman"/>
      <family val="1"/>
    </font>
    <font>
      <sz val="13"/>
      <color indexed="20"/>
      <name val="Times New Roman"/>
      <family val="1"/>
    </font>
    <font>
      <i/>
      <sz val="12"/>
      <color indexed="51"/>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0000FF"/>
      <name val="Times New Roman"/>
      <family val="1"/>
    </font>
    <font>
      <i/>
      <sz val="16"/>
      <color indexed="57"/>
      <name val="Times New Roman"/>
      <family val="1"/>
    </font>
    <font>
      <i/>
      <sz val="16"/>
      <color indexed="12"/>
      <name val="Times New Roman"/>
      <family val="1"/>
    </font>
    <font>
      <i/>
      <sz val="16"/>
      <color indexed="53"/>
      <name val="Times New Roman"/>
      <family val="1"/>
    </font>
    <font>
      <i/>
      <sz val="16"/>
      <color indexed="10"/>
      <name val="Times New Roman"/>
      <family val="1"/>
    </font>
    <font>
      <b/>
      <sz val="12"/>
      <color indexed="81"/>
      <name val="Times New Roman"/>
      <family val="1"/>
    </font>
    <font>
      <sz val="13"/>
      <color theme="0"/>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rgb="FF7030A0"/>
        <bgColor indexed="64"/>
      </patternFill>
    </fill>
    <fill>
      <patternFill patternType="solid">
        <fgColor theme="0" tint="-0.249977111117893"/>
        <bgColor indexed="64"/>
      </patternFill>
    </fill>
    <fill>
      <patternFill patternType="solid">
        <fgColor theme="0" tint="-0.249977111117893"/>
        <bgColor indexed="55"/>
      </patternFill>
    </fill>
    <fill>
      <patternFill patternType="solid">
        <fgColor rgb="FFCCFFCC"/>
        <bgColor indexed="64"/>
      </patternFill>
    </fill>
    <fill>
      <patternFill patternType="solid">
        <fgColor theme="7" tint="0.39997558519241921"/>
        <bgColor indexed="64"/>
      </patternFill>
    </fill>
    <fill>
      <patternFill patternType="solid">
        <fgColor rgb="FFFF0000"/>
        <bgColor indexed="64"/>
      </patternFill>
    </fill>
    <fill>
      <patternFill patternType="solid">
        <fgColor rgb="FF00FF00"/>
        <bgColor indexed="64"/>
      </patternFill>
    </fill>
    <fill>
      <patternFill patternType="solid">
        <fgColor theme="1"/>
        <bgColor indexed="64"/>
      </patternFill>
    </fill>
  </fills>
  <borders count="9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double">
        <color indexed="64"/>
      </right>
      <top style="hair">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right style="double">
        <color indexed="64"/>
      </right>
      <top style="double">
        <color indexed="64"/>
      </top>
      <bottom style="medium">
        <color indexed="64"/>
      </bottom>
      <diagonal/>
    </border>
    <border>
      <left/>
      <right/>
      <top style="double">
        <color indexed="64"/>
      </top>
      <bottom style="thick">
        <color indexed="10"/>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bottom style="hair">
        <color indexed="64"/>
      </bottom>
      <diagonal/>
    </border>
    <border>
      <left/>
      <right style="double">
        <color indexed="64"/>
      </right>
      <top/>
      <bottom style="hair">
        <color indexed="64"/>
      </bottom>
      <diagonal/>
    </border>
    <border>
      <left/>
      <right/>
      <top style="double">
        <color indexed="64"/>
      </top>
      <bottom style="medium">
        <color indexed="64"/>
      </bottom>
      <diagonal/>
    </border>
    <border>
      <left style="double">
        <color indexed="64"/>
      </left>
      <right/>
      <top style="double">
        <color indexed="64"/>
      </top>
      <bottom style="thick">
        <color indexed="10"/>
      </bottom>
      <diagonal/>
    </border>
    <border>
      <left/>
      <right style="double">
        <color indexed="64"/>
      </right>
      <top style="double">
        <color indexed="64"/>
      </top>
      <bottom style="thick">
        <color indexed="10"/>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s>
  <cellStyleXfs count="5">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405">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1" xfId="0" applyFont="1" applyFill="1" applyBorder="1" applyAlignment="1">
      <alignment horizontal="right"/>
    </xf>
    <xf numFmtId="0" fontId="8" fillId="0" borderId="12" xfId="0" applyFont="1" applyBorder="1" applyAlignment="1">
      <alignment horizontal="center"/>
    </xf>
    <xf numFmtId="0" fontId="13" fillId="2" borderId="13" xfId="0" applyFont="1" applyFill="1" applyBorder="1" applyAlignment="1">
      <alignment horizontal="right"/>
    </xf>
    <xf numFmtId="0" fontId="3" fillId="0" borderId="0" xfId="0" applyFont="1" applyBorder="1" applyAlignment="1">
      <alignment horizontal="right" wrapText="1"/>
    </xf>
    <xf numFmtId="0" fontId="4" fillId="0" borderId="0" xfId="0" applyFont="1" applyBorder="1" applyAlignment="1">
      <alignment horizontal="left" wrapText="1"/>
    </xf>
    <xf numFmtId="0" fontId="11" fillId="3" borderId="20" xfId="0" applyFont="1" applyFill="1" applyBorder="1" applyAlignment="1">
      <alignment horizontal="centerContinuous"/>
    </xf>
    <xf numFmtId="0" fontId="11" fillId="3" borderId="21" xfId="0" applyFont="1" applyFill="1" applyBorder="1" applyAlignment="1">
      <alignment horizontal="center"/>
    </xf>
    <xf numFmtId="0" fontId="11" fillId="3" borderId="22" xfId="0" applyFont="1" applyFill="1" applyBorder="1" applyAlignment="1">
      <alignment horizontal="center"/>
    </xf>
    <xf numFmtId="0" fontId="25" fillId="0" borderId="23"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4"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3" borderId="21" xfId="0" applyFont="1" applyFill="1" applyBorder="1" applyAlignment="1">
      <alignment horizontal="center" wrapText="1"/>
    </xf>
    <xf numFmtId="49" fontId="26" fillId="0" borderId="12" xfId="0" applyNumberFormat="1" applyFont="1" applyBorder="1" applyAlignment="1">
      <alignment horizontal="center"/>
    </xf>
    <xf numFmtId="0" fontId="15" fillId="0" borderId="0" xfId="0" applyNumberFormat="1" applyFont="1" applyBorder="1" applyAlignment="1">
      <alignment horizontal="centerContinuous"/>
    </xf>
    <xf numFmtId="0" fontId="11" fillId="3" borderId="21" xfId="0" applyNumberFormat="1" applyFont="1" applyFill="1" applyBorder="1" applyAlignment="1">
      <alignment horizontal="center" wrapText="1"/>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5" xfId="0" applyNumberFormat="1" applyFont="1" applyFill="1" applyBorder="1" applyAlignment="1">
      <alignment horizontal="center"/>
    </xf>
    <xf numFmtId="49" fontId="16" fillId="5" borderId="25" xfId="0" applyNumberFormat="1" applyFont="1" applyFill="1" applyBorder="1" applyAlignment="1">
      <alignment horizontal="center"/>
    </xf>
    <xf numFmtId="0" fontId="16" fillId="5" borderId="26" xfId="0" applyNumberFormat="1" applyFont="1" applyFill="1" applyBorder="1" applyAlignment="1">
      <alignment horizontal="center"/>
    </xf>
    <xf numFmtId="49" fontId="6" fillId="5" borderId="26" xfId="0" applyNumberFormat="1" applyFont="1" applyFill="1" applyBorder="1" applyAlignment="1">
      <alignment horizontal="center"/>
    </xf>
    <xf numFmtId="0" fontId="6" fillId="5" borderId="27" xfId="0" applyNumberFormat="1" applyFont="1" applyFill="1" applyBorder="1" applyAlignment="1">
      <alignment horizontal="center"/>
    </xf>
    <xf numFmtId="0" fontId="13" fillId="5" borderId="1" xfId="0" applyFont="1" applyFill="1" applyBorder="1" applyAlignment="1"/>
    <xf numFmtId="49" fontId="23" fillId="5" borderId="25" xfId="0" applyNumberFormat="1" applyFont="1" applyFill="1" applyBorder="1" applyAlignment="1">
      <alignment horizontal="center"/>
    </xf>
    <xf numFmtId="0" fontId="23" fillId="5" borderId="26" xfId="0" applyNumberFormat="1" applyFont="1" applyFill="1" applyBorder="1" applyAlignment="1">
      <alignment horizontal="center"/>
    </xf>
    <xf numFmtId="0" fontId="6" fillId="6" borderId="25" xfId="0" applyNumberFormat="1" applyFont="1" applyFill="1" applyBorder="1" applyAlignment="1">
      <alignment horizontal="center"/>
    </xf>
    <xf numFmtId="49" fontId="6" fillId="6" borderId="26" xfId="0" applyNumberFormat="1" applyFont="1" applyFill="1" applyBorder="1" applyAlignment="1">
      <alignment horizontal="center"/>
    </xf>
    <xf numFmtId="0" fontId="6" fillId="6" borderId="27" xfId="0" applyNumberFormat="1" applyFont="1" applyFill="1" applyBorder="1" applyAlignment="1">
      <alignment horizontal="center"/>
    </xf>
    <xf numFmtId="0" fontId="13" fillId="6" borderId="1" xfId="0" applyFont="1" applyFill="1" applyBorder="1" applyAlignment="1"/>
    <xf numFmtId="49" fontId="23" fillId="7" borderId="25" xfId="0" applyNumberFormat="1" applyFont="1" applyFill="1" applyBorder="1" applyAlignment="1">
      <alignment horizontal="center"/>
    </xf>
    <xf numFmtId="0" fontId="23" fillId="7" borderId="26" xfId="0" applyNumberFormat="1" applyFont="1" applyFill="1" applyBorder="1" applyAlignment="1">
      <alignment horizontal="center"/>
    </xf>
    <xf numFmtId="49" fontId="28" fillId="5" borderId="25" xfId="0" applyNumberFormat="1" applyFont="1" applyFill="1" applyBorder="1" applyAlignment="1">
      <alignment horizontal="center"/>
    </xf>
    <xf numFmtId="0" fontId="28" fillId="5" borderId="26" xfId="0" applyNumberFormat="1" applyFont="1" applyFill="1" applyBorder="1" applyAlignment="1">
      <alignment horizontal="center"/>
    </xf>
    <xf numFmtId="0" fontId="6" fillId="8" borderId="25" xfId="0" applyNumberFormat="1" applyFont="1" applyFill="1" applyBorder="1" applyAlignment="1">
      <alignment horizontal="center"/>
    </xf>
    <xf numFmtId="49" fontId="6" fillId="8" borderId="26" xfId="0" applyNumberFormat="1" applyFont="1" applyFill="1" applyBorder="1" applyAlignment="1">
      <alignment horizontal="center"/>
    </xf>
    <xf numFmtId="0" fontId="6" fillId="8" borderId="27" xfId="0" applyNumberFormat="1" applyFont="1" applyFill="1" applyBorder="1" applyAlignment="1">
      <alignment horizontal="center"/>
    </xf>
    <xf numFmtId="49" fontId="6" fillId="0" borderId="28" xfId="0" applyNumberFormat="1" applyFont="1" applyBorder="1" applyAlignment="1">
      <alignment horizontal="center"/>
    </xf>
    <xf numFmtId="164" fontId="5" fillId="9" borderId="29"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4" fillId="5" borderId="25" xfId="0" applyNumberFormat="1" applyFont="1" applyFill="1" applyBorder="1" applyAlignment="1">
      <alignment horizontal="center"/>
    </xf>
    <xf numFmtId="0" fontId="24" fillId="5" borderId="26" xfId="0" applyNumberFormat="1" applyFont="1" applyFill="1" applyBorder="1" applyAlignment="1">
      <alignment horizontal="center"/>
    </xf>
    <xf numFmtId="0" fontId="6" fillId="0" borderId="25" xfId="0" applyNumberFormat="1" applyFont="1" applyFill="1" applyBorder="1" applyAlignment="1">
      <alignment horizontal="center"/>
    </xf>
    <xf numFmtId="49" fontId="6" fillId="0" borderId="26" xfId="0" applyNumberFormat="1" applyFont="1" applyFill="1" applyBorder="1" applyAlignment="1">
      <alignment horizontal="center"/>
    </xf>
    <xf numFmtId="0" fontId="6" fillId="0" borderId="27" xfId="0" applyNumberFormat="1" applyFont="1" applyFill="1" applyBorder="1" applyAlignment="1">
      <alignment horizontal="center"/>
    </xf>
    <xf numFmtId="0" fontId="7" fillId="0" borderId="1" xfId="0" applyFont="1" applyFill="1" applyBorder="1" applyAlignment="1"/>
    <xf numFmtId="49" fontId="17" fillId="0" borderId="25" xfId="0" applyNumberFormat="1" applyFont="1" applyFill="1" applyBorder="1" applyAlignment="1">
      <alignment horizontal="center"/>
    </xf>
    <xf numFmtId="0" fontId="17" fillId="0" borderId="26" xfId="0" applyNumberFormat="1" applyFont="1" applyFill="1" applyBorder="1" applyAlignment="1">
      <alignment horizontal="center"/>
    </xf>
    <xf numFmtId="0" fontId="10" fillId="8" borderId="1" xfId="0" applyFont="1" applyFill="1" applyBorder="1" applyAlignment="1"/>
    <xf numFmtId="49" fontId="16" fillId="8" borderId="25" xfId="0" applyNumberFormat="1" applyFont="1" applyFill="1" applyBorder="1" applyAlignment="1">
      <alignment horizontal="center"/>
    </xf>
    <xf numFmtId="0" fontId="16" fillId="8" borderId="26"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8" fillId="0" borderId="3" xfId="0" quotePrefix="1" applyFont="1" applyBorder="1" applyAlignment="1">
      <alignment horizontal="center"/>
    </xf>
    <xf numFmtId="0" fontId="10" fillId="0" borderId="1" xfId="0" applyFont="1" applyFill="1" applyBorder="1" applyAlignment="1"/>
    <xf numFmtId="49" fontId="16" fillId="0" borderId="25" xfId="0" applyNumberFormat="1" applyFont="1" applyFill="1" applyBorder="1" applyAlignment="1">
      <alignment horizontal="center"/>
    </xf>
    <xf numFmtId="0" fontId="16" fillId="0" borderId="26" xfId="0" applyNumberFormat="1" applyFont="1" applyFill="1" applyBorder="1" applyAlignment="1">
      <alignment horizontal="center"/>
    </xf>
    <xf numFmtId="0" fontId="12" fillId="0" borderId="1" xfId="0" applyFont="1" applyFill="1" applyBorder="1" applyAlignment="1"/>
    <xf numFmtId="49" fontId="24" fillId="0" borderId="25" xfId="0" applyNumberFormat="1" applyFont="1" applyFill="1" applyBorder="1" applyAlignment="1">
      <alignment horizontal="center"/>
    </xf>
    <xf numFmtId="0" fontId="24" fillId="0" borderId="26" xfId="0" applyNumberFormat="1" applyFont="1" applyFill="1" applyBorder="1" applyAlignment="1">
      <alignment horizontal="center"/>
    </xf>
    <xf numFmtId="0" fontId="12" fillId="0" borderId="26" xfId="0" applyNumberFormat="1" applyFont="1" applyFill="1" applyBorder="1" applyAlignment="1">
      <alignment horizontal="center"/>
    </xf>
    <xf numFmtId="49" fontId="6" fillId="4" borderId="26" xfId="0" applyNumberFormat="1" applyFont="1" applyFill="1" applyBorder="1" applyAlignment="1">
      <alignment horizontal="center"/>
    </xf>
    <xf numFmtId="0" fontId="13" fillId="4" borderId="1" xfId="0" applyFont="1" applyFill="1" applyBorder="1" applyAlignment="1"/>
    <xf numFmtId="0" fontId="7" fillId="4" borderId="51" xfId="0" applyFont="1" applyFill="1" applyBorder="1" applyAlignment="1">
      <alignment horizontal="right"/>
    </xf>
    <xf numFmtId="0" fontId="7" fillId="4" borderId="49" xfId="0" applyFont="1" applyFill="1" applyBorder="1" applyAlignment="1">
      <alignment horizontal="right"/>
    </xf>
    <xf numFmtId="0" fontId="10" fillId="4" borderId="49" xfId="0" applyFont="1" applyFill="1" applyBorder="1" applyAlignment="1">
      <alignment horizontal="right"/>
    </xf>
    <xf numFmtId="0" fontId="10" fillId="4" borderId="50" xfId="0" applyFont="1" applyFill="1" applyBorder="1" applyAlignment="1">
      <alignment horizontal="right"/>
    </xf>
    <xf numFmtId="0" fontId="6" fillId="0" borderId="52" xfId="0" applyFont="1" applyFill="1" applyBorder="1" applyAlignment="1">
      <alignment horizontal="centerContinuous"/>
    </xf>
    <xf numFmtId="0" fontId="6" fillId="0" borderId="48" xfId="0" applyFont="1" applyFill="1" applyBorder="1" applyAlignment="1">
      <alignment horizontal="centerContinuous"/>
    </xf>
    <xf numFmtId="0" fontId="20" fillId="2" borderId="54" xfId="0" applyFont="1" applyFill="1" applyBorder="1" applyAlignment="1">
      <alignment horizontal="left"/>
    </xf>
    <xf numFmtId="0" fontId="3" fillId="2" borderId="54" xfId="0" applyFont="1" applyFill="1" applyBorder="1" applyAlignment="1">
      <alignment horizontal="centerContinuous"/>
    </xf>
    <xf numFmtId="0" fontId="4" fillId="2" borderId="54" xfId="0" applyFont="1" applyFill="1" applyBorder="1" applyAlignment="1">
      <alignment horizontal="centerContinuous"/>
    </xf>
    <xf numFmtId="0" fontId="6" fillId="0" borderId="0" xfId="0" applyFont="1" applyBorder="1" applyAlignment="1">
      <alignment horizontal="right"/>
    </xf>
    <xf numFmtId="0" fontId="15" fillId="0" borderId="0" xfId="0" applyFont="1" applyBorder="1" applyAlignment="1">
      <alignment horizontal="centerContinuous" wrapText="1"/>
    </xf>
    <xf numFmtId="0" fontId="6" fillId="0" borderId="25" xfId="0" applyFont="1" applyBorder="1" applyAlignment="1">
      <alignment horizontal="center" wrapText="1"/>
    </xf>
    <xf numFmtId="9" fontId="6" fillId="0" borderId="26" xfId="2" applyFont="1" applyFill="1" applyBorder="1" applyAlignment="1">
      <alignment horizontal="center" vertical="center" shrinkToFit="1"/>
    </xf>
    <xf numFmtId="0" fontId="6" fillId="0" borderId="57" xfId="0" applyFont="1" applyBorder="1" applyAlignment="1">
      <alignment horizontal="center" wrapText="1"/>
    </xf>
    <xf numFmtId="0" fontId="15" fillId="0" borderId="59" xfId="0" applyFont="1" applyBorder="1" applyAlignment="1">
      <alignment horizontal="centerContinuous" wrapText="1"/>
    </xf>
    <xf numFmtId="0" fontId="15" fillId="0" borderId="60" xfId="0" applyFont="1" applyBorder="1" applyAlignment="1">
      <alignment horizontal="centerContinuous" wrapText="1"/>
    </xf>
    <xf numFmtId="0" fontId="11" fillId="10" borderId="61" xfId="0" applyFont="1" applyFill="1" applyBorder="1" applyAlignment="1">
      <alignment horizontal="centerContinuous" wrapText="1"/>
    </xf>
    <xf numFmtId="0" fontId="11" fillId="10" borderId="62" xfId="0" applyFont="1" applyFill="1" applyBorder="1" applyAlignment="1">
      <alignment horizontal="center" wrapText="1"/>
    </xf>
    <xf numFmtId="0" fontId="11" fillId="10" borderId="63" xfId="0" applyFont="1" applyFill="1" applyBorder="1" applyAlignment="1">
      <alignment horizontal="center" wrapText="1"/>
    </xf>
    <xf numFmtId="0" fontId="6" fillId="0" borderId="61" xfId="0" applyFont="1" applyFill="1" applyBorder="1" applyAlignment="1">
      <alignment horizontal="center" shrinkToFit="1"/>
    </xf>
    <xf numFmtId="0" fontId="6" fillId="0" borderId="57" xfId="0" applyFont="1" applyFill="1" applyBorder="1" applyAlignment="1">
      <alignment horizontal="center"/>
    </xf>
    <xf numFmtId="49" fontId="6" fillId="0" borderId="57" xfId="0" applyNumberFormat="1" applyFont="1" applyFill="1" applyBorder="1" applyAlignment="1">
      <alignment horizontal="center"/>
    </xf>
    <xf numFmtId="0" fontId="27" fillId="0" borderId="48" xfId="0" applyFont="1" applyBorder="1" applyAlignment="1">
      <alignment horizontal="centerContinuous"/>
    </xf>
    <xf numFmtId="0" fontId="6" fillId="0" borderId="65" xfId="0" applyFont="1" applyFill="1" applyBorder="1" applyAlignment="1">
      <alignment horizontal="centerContinuous"/>
    </xf>
    <xf numFmtId="9" fontId="6" fillId="0" borderId="12" xfId="2" applyFont="1" applyFill="1" applyBorder="1" applyAlignment="1">
      <alignment horizontal="center" vertical="center" shrinkToFit="1"/>
    </xf>
    <xf numFmtId="0" fontId="6" fillId="0" borderId="12" xfId="2" applyNumberFormat="1" applyFont="1" applyFill="1" applyBorder="1" applyAlignment="1">
      <alignment horizontal="center" vertical="center" shrinkToFit="1"/>
    </xf>
    <xf numFmtId="0" fontId="22" fillId="0" borderId="1" xfId="0" applyFont="1" applyFill="1" applyBorder="1" applyAlignment="1"/>
    <xf numFmtId="49" fontId="28" fillId="0" borderId="25" xfId="0" applyNumberFormat="1" applyFont="1" applyFill="1" applyBorder="1" applyAlignment="1">
      <alignment horizontal="center"/>
    </xf>
    <xf numFmtId="0" fontId="28" fillId="0" borderId="26" xfId="0" applyNumberFormat="1" applyFont="1" applyFill="1" applyBorder="1" applyAlignment="1">
      <alignment horizontal="center"/>
    </xf>
    <xf numFmtId="0" fontId="22" fillId="0" borderId="26" xfId="0" applyNumberFormat="1" applyFont="1" applyFill="1" applyBorder="1" applyAlignment="1">
      <alignment horizontal="center"/>
    </xf>
    <xf numFmtId="0" fontId="6" fillId="0" borderId="27" xfId="0" quotePrefix="1" applyNumberFormat="1" applyFont="1" applyFill="1" applyBorder="1" applyAlignment="1">
      <alignment horizontal="center"/>
    </xf>
    <xf numFmtId="0" fontId="12" fillId="0" borderId="8" xfId="0" applyFont="1" applyFill="1" applyBorder="1" applyAlignment="1"/>
    <xf numFmtId="0" fontId="6" fillId="0" borderId="66" xfId="0" applyNumberFormat="1" applyFont="1" applyFill="1" applyBorder="1" applyAlignment="1">
      <alignment horizontal="center"/>
    </xf>
    <xf numFmtId="49" fontId="24" fillId="0" borderId="66" xfId="0" applyNumberFormat="1" applyFont="1" applyFill="1" applyBorder="1" applyAlignment="1">
      <alignment horizontal="center"/>
    </xf>
    <xf numFmtId="0" fontId="24" fillId="0" borderId="67" xfId="0" applyNumberFormat="1" applyFont="1" applyFill="1" applyBorder="1" applyAlignment="1">
      <alignment horizontal="center"/>
    </xf>
    <xf numFmtId="49" fontId="6" fillId="0" borderId="67" xfId="0" applyNumberFormat="1" applyFont="1" applyFill="1" applyBorder="1" applyAlignment="1">
      <alignment horizontal="center"/>
    </xf>
    <xf numFmtId="0" fontId="6" fillId="0" borderId="68" xfId="0" applyNumberFormat="1" applyFont="1" applyFill="1" applyBorder="1" applyAlignment="1">
      <alignment horizontal="center"/>
    </xf>
    <xf numFmtId="0" fontId="6" fillId="0" borderId="27" xfId="0" applyNumberFormat="1" applyFont="1" applyFill="1" applyBorder="1" applyAlignment="1">
      <alignment horizontal="center" vertical="center" wrapText="1"/>
    </xf>
    <xf numFmtId="0" fontId="6" fillId="0" borderId="26" xfId="2" applyNumberFormat="1" applyFont="1" applyFill="1" applyBorder="1" applyAlignment="1">
      <alignment horizontal="center" vertical="center" shrinkToFit="1"/>
    </xf>
    <xf numFmtId="0" fontId="27" fillId="0" borderId="48" xfId="0" applyFont="1" applyFill="1" applyBorder="1" applyAlignment="1">
      <alignment horizontal="center" shrinkToFit="1"/>
    </xf>
    <xf numFmtId="0" fontId="27" fillId="0" borderId="69" xfId="0" applyFont="1" applyFill="1" applyBorder="1" applyAlignment="1">
      <alignment horizontal="center" shrinkToFit="1"/>
    </xf>
    <xf numFmtId="0" fontId="6" fillId="0" borderId="45" xfId="0" applyFont="1" applyFill="1" applyBorder="1" applyAlignment="1">
      <alignment horizontal="centerContinuous"/>
    </xf>
    <xf numFmtId="0" fontId="6" fillId="0" borderId="70" xfId="0" applyFont="1" applyFill="1" applyBorder="1" applyAlignment="1">
      <alignment horizontal="centerContinuous"/>
    </xf>
    <xf numFmtId="0" fontId="6" fillId="9" borderId="64" xfId="2" applyNumberFormat="1" applyFont="1" applyFill="1" applyBorder="1" applyAlignment="1">
      <alignment horizontal="center" shrinkToFit="1"/>
    </xf>
    <xf numFmtId="0" fontId="6" fillId="0" borderId="41" xfId="0" applyFont="1" applyFill="1" applyBorder="1" applyAlignment="1">
      <alignment horizontal="centerContinuous"/>
    </xf>
    <xf numFmtId="0" fontId="6" fillId="0" borderId="71" xfId="0" applyFont="1" applyFill="1" applyBorder="1" applyAlignment="1">
      <alignment horizontal="centerContinuous"/>
    </xf>
    <xf numFmtId="0" fontId="6" fillId="0" borderId="72" xfId="0" applyFont="1" applyFill="1" applyBorder="1" applyAlignment="1">
      <alignment horizontal="centerContinuous"/>
    </xf>
    <xf numFmtId="0" fontId="6" fillId="0" borderId="73" xfId="0" applyFont="1" applyFill="1" applyBorder="1" applyAlignment="1">
      <alignment horizontal="centerContinuous"/>
    </xf>
    <xf numFmtId="0" fontId="6" fillId="0" borderId="74" xfId="0" applyFont="1" applyFill="1" applyBorder="1" applyAlignment="1">
      <alignment horizontal="centerContinuous"/>
    </xf>
    <xf numFmtId="0" fontId="35" fillId="0" borderId="75" xfId="0" applyFont="1" applyBorder="1" applyAlignment="1">
      <alignment horizontal="centerContinuous" vertical="center" wrapText="1"/>
    </xf>
    <xf numFmtId="0" fontId="35" fillId="0" borderId="53" xfId="0" applyFont="1" applyBorder="1" applyAlignment="1">
      <alignment horizontal="centerContinuous" vertical="center" wrapText="1"/>
    </xf>
    <xf numFmtId="0" fontId="36" fillId="2" borderId="76" xfId="0" applyFont="1" applyFill="1" applyBorder="1" applyAlignment="1">
      <alignment horizontal="right"/>
    </xf>
    <xf numFmtId="0" fontId="36" fillId="2" borderId="54" xfId="0" applyFont="1" applyFill="1" applyBorder="1" applyAlignment="1">
      <alignment horizontal="left"/>
    </xf>
    <xf numFmtId="0" fontId="37" fillId="0" borderId="23" xfId="0" applyFont="1" applyBorder="1" applyAlignment="1">
      <alignment horizontal="centerContinuous" wrapText="1"/>
    </xf>
    <xf numFmtId="0" fontId="11" fillId="11" borderId="21" xfId="0" applyFont="1" applyFill="1" applyBorder="1" applyAlignment="1">
      <alignment horizontal="center" wrapText="1"/>
    </xf>
    <xf numFmtId="0" fontId="21" fillId="11" borderId="21" xfId="0" applyFont="1" applyFill="1" applyBorder="1" applyAlignment="1">
      <alignment horizontal="center" wrapText="1"/>
    </xf>
    <xf numFmtId="0" fontId="21" fillId="11" borderId="21" xfId="0" applyNumberFormat="1" applyFont="1" applyFill="1" applyBorder="1" applyAlignment="1">
      <alignment horizontal="center" wrapText="1"/>
    </xf>
    <xf numFmtId="0" fontId="38" fillId="0" borderId="1" xfId="0" applyFont="1" applyBorder="1" applyAlignment="1">
      <alignment horizontal="center" shrinkToFit="1"/>
    </xf>
    <xf numFmtId="0" fontId="6" fillId="0" borderId="25" xfId="0" applyFont="1" applyFill="1" applyBorder="1" applyAlignment="1">
      <alignment horizontal="center" vertical="center" shrinkToFit="1"/>
    </xf>
    <xf numFmtId="0" fontId="38" fillId="0" borderId="61" xfId="0" applyFont="1" applyBorder="1" applyAlignment="1">
      <alignment horizontal="center" shrinkToFit="1"/>
    </xf>
    <xf numFmtId="0" fontId="6" fillId="0" borderId="57" xfId="0" applyFont="1" applyFill="1" applyBorder="1" applyAlignment="1">
      <alignment horizontal="center" vertical="center" shrinkToFit="1"/>
    </xf>
    <xf numFmtId="0" fontId="38" fillId="0" borderId="8" xfId="0" applyFont="1" applyFill="1" applyBorder="1" applyAlignment="1">
      <alignment horizontal="center" shrinkToFit="1"/>
    </xf>
    <xf numFmtId="0" fontId="6" fillId="0" borderId="66" xfId="0" applyFont="1" applyFill="1" applyBorder="1" applyAlignment="1">
      <alignment horizontal="center" wrapText="1"/>
    </xf>
    <xf numFmtId="9" fontId="6" fillId="0" borderId="66" xfId="2" applyFont="1" applyFill="1" applyBorder="1" applyAlignment="1">
      <alignment horizontal="center" shrinkToFit="1"/>
    </xf>
    <xf numFmtId="9" fontId="6" fillId="0" borderId="67" xfId="2" applyFont="1" applyFill="1" applyBorder="1" applyAlignment="1">
      <alignment horizontal="center" shrinkToFit="1"/>
    </xf>
    <xf numFmtId="0" fontId="6" fillId="0" borderId="67" xfId="2" applyNumberFormat="1" applyFont="1" applyFill="1" applyBorder="1" applyAlignment="1">
      <alignment horizontal="center" shrinkToFit="1"/>
    </xf>
    <xf numFmtId="0" fontId="39" fillId="2" borderId="77" xfId="1" applyFont="1" applyFill="1" applyBorder="1" applyAlignment="1" applyProtection="1">
      <alignment horizontal="right"/>
    </xf>
    <xf numFmtId="0" fontId="12" fillId="8" borderId="1" xfId="0" applyFont="1" applyFill="1" applyBorder="1" applyAlignment="1"/>
    <xf numFmtId="49" fontId="24" fillId="8" borderId="25" xfId="0" applyNumberFormat="1" applyFont="1" applyFill="1" applyBorder="1" applyAlignment="1">
      <alignment horizontal="center"/>
    </xf>
    <xf numFmtId="0" fontId="24" fillId="8" borderId="26" xfId="0" applyNumberFormat="1" applyFont="1" applyFill="1" applyBorder="1" applyAlignment="1">
      <alignment horizontal="center"/>
    </xf>
    <xf numFmtId="0" fontId="13" fillId="8" borderId="1" xfId="0" applyFont="1" applyFill="1" applyBorder="1" applyAlignment="1"/>
    <xf numFmtId="49" fontId="23" fillId="8" borderId="25" xfId="0" applyNumberFormat="1" applyFont="1" applyFill="1" applyBorder="1" applyAlignment="1">
      <alignment horizontal="center"/>
    </xf>
    <xf numFmtId="0" fontId="23" fillId="8" borderId="26" xfId="0" applyNumberFormat="1" applyFont="1" applyFill="1" applyBorder="1" applyAlignment="1">
      <alignment horizontal="center"/>
    </xf>
    <xf numFmtId="0" fontId="13" fillId="8" borderId="26" xfId="0" applyNumberFormat="1" applyFont="1" applyFill="1" applyBorder="1" applyAlignment="1">
      <alignment horizontal="center"/>
    </xf>
    <xf numFmtId="0" fontId="22" fillId="8" borderId="1" xfId="0" applyFont="1" applyFill="1" applyBorder="1" applyAlignment="1"/>
    <xf numFmtId="49" fontId="28" fillId="8" borderId="25" xfId="0" applyNumberFormat="1" applyFont="1" applyFill="1" applyBorder="1" applyAlignment="1">
      <alignment horizontal="center"/>
    </xf>
    <xf numFmtId="0" fontId="28" fillId="8" borderId="26" xfId="0" applyNumberFormat="1" applyFont="1" applyFill="1" applyBorder="1" applyAlignment="1">
      <alignment horizontal="center"/>
    </xf>
    <xf numFmtId="0" fontId="6" fillId="8" borderId="27" xfId="0" quotePrefix="1" applyNumberFormat="1" applyFont="1" applyFill="1" applyBorder="1" applyAlignment="1">
      <alignment horizontal="center"/>
    </xf>
    <xf numFmtId="1" fontId="6" fillId="0" borderId="28" xfId="0" applyNumberFormat="1" applyFont="1" applyBorder="1" applyAlignment="1">
      <alignment horizontal="center"/>
    </xf>
    <xf numFmtId="0" fontId="40" fillId="2" borderId="4" xfId="0" applyFont="1" applyFill="1" applyBorder="1" applyAlignment="1">
      <alignment horizontal="right"/>
    </xf>
    <xf numFmtId="0" fontId="26" fillId="0" borderId="12" xfId="0" applyNumberFormat="1" applyFont="1" applyBorder="1" applyAlignment="1">
      <alignment horizontal="center"/>
    </xf>
    <xf numFmtId="0" fontId="41" fillId="0" borderId="1" xfId="0" applyFont="1" applyFill="1" applyBorder="1" applyAlignment="1">
      <alignment vertical="center"/>
    </xf>
    <xf numFmtId="0" fontId="5" fillId="0" borderId="25" xfId="0" applyFont="1" applyFill="1" applyBorder="1" applyAlignment="1">
      <alignment horizontal="center" vertical="center"/>
    </xf>
    <xf numFmtId="0" fontId="6" fillId="0" borderId="25" xfId="0" applyFont="1" applyFill="1" applyBorder="1" applyAlignment="1">
      <alignment horizontal="center" vertical="center"/>
    </xf>
    <xf numFmtId="0" fontId="42" fillId="0" borderId="25" xfId="0" applyFont="1" applyFill="1" applyBorder="1" applyAlignment="1">
      <alignment horizontal="center" vertical="center" wrapText="1"/>
    </xf>
    <xf numFmtId="0" fontId="6" fillId="0" borderId="25" xfId="0" applyFont="1" applyFill="1" applyBorder="1" applyAlignment="1">
      <alignment horizontal="center" vertical="center" wrapText="1"/>
    </xf>
    <xf numFmtId="1" fontId="6" fillId="0" borderId="25" xfId="0" applyNumberFormat="1" applyFont="1" applyFill="1" applyBorder="1" applyAlignment="1">
      <alignment horizontal="center" vertical="center" wrapText="1"/>
    </xf>
    <xf numFmtId="0" fontId="43" fillId="12" borderId="26"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44" fillId="0" borderId="1" xfId="0" applyFont="1" applyFill="1" applyBorder="1" applyAlignment="1">
      <alignment vertical="center"/>
    </xf>
    <xf numFmtId="0" fontId="12" fillId="0" borderId="26"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61" xfId="0" applyFont="1" applyFill="1" applyBorder="1" applyAlignment="1">
      <alignment vertical="center"/>
    </xf>
    <xf numFmtId="0" fontId="5" fillId="0" borderId="57" xfId="0" applyFont="1" applyFill="1" applyBorder="1" applyAlignment="1">
      <alignment horizontal="center" vertical="center"/>
    </xf>
    <xf numFmtId="0" fontId="6" fillId="0" borderId="57" xfId="0" applyFont="1" applyFill="1" applyBorder="1" applyAlignment="1">
      <alignment horizontal="center" vertical="center"/>
    </xf>
    <xf numFmtId="0" fontId="45" fillId="0" borderId="57" xfId="0" applyFont="1" applyFill="1" applyBorder="1" applyAlignment="1">
      <alignment horizontal="center" vertical="center" wrapText="1"/>
    </xf>
    <xf numFmtId="0" fontId="6" fillId="0" borderId="57" xfId="0" applyFont="1" applyFill="1" applyBorder="1" applyAlignment="1">
      <alignment horizontal="center" vertical="center" wrapText="1"/>
    </xf>
    <xf numFmtId="1" fontId="6" fillId="0" borderId="57" xfId="0" applyNumberFormat="1" applyFont="1" applyFill="1" applyBorder="1" applyAlignment="1">
      <alignment horizontal="center" vertical="center" wrapText="1"/>
    </xf>
    <xf numFmtId="0" fontId="43" fillId="12" borderId="57" xfId="0" applyNumberFormat="1" applyFont="1" applyFill="1" applyBorder="1" applyAlignment="1">
      <alignment horizontal="center" vertical="center"/>
    </xf>
    <xf numFmtId="0" fontId="6" fillId="0" borderId="63" xfId="0" applyFont="1" applyFill="1" applyBorder="1" applyAlignment="1">
      <alignment horizontal="center" vertical="center"/>
    </xf>
    <xf numFmtId="0" fontId="45" fillId="12" borderId="32" xfId="0" applyNumberFormat="1" applyFont="1" applyFill="1" applyBorder="1" applyAlignment="1">
      <alignment horizontal="center" vertical="center" wrapText="1"/>
    </xf>
    <xf numFmtId="0" fontId="11" fillId="3" borderId="33" xfId="0" applyNumberFormat="1" applyFont="1" applyFill="1" applyBorder="1" applyAlignment="1">
      <alignment horizontal="center" vertical="center"/>
    </xf>
    <xf numFmtId="0" fontId="43" fillId="12" borderId="66" xfId="0" applyNumberFormat="1" applyFont="1" applyFill="1" applyBorder="1" applyAlignment="1">
      <alignment horizontal="center" vertical="center"/>
    </xf>
    <xf numFmtId="1" fontId="6" fillId="8" borderId="26" xfId="0" applyNumberFormat="1" applyFont="1" applyFill="1" applyBorder="1" applyAlignment="1">
      <alignment horizontal="center"/>
    </xf>
    <xf numFmtId="1" fontId="6" fillId="0" borderId="26" xfId="0" applyNumberFormat="1" applyFont="1" applyFill="1" applyBorder="1" applyAlignment="1">
      <alignment horizontal="center"/>
    </xf>
    <xf numFmtId="1" fontId="6" fillId="5" borderId="26" xfId="0" applyNumberFormat="1" applyFont="1" applyFill="1" applyBorder="1" applyAlignment="1">
      <alignment horizontal="center"/>
    </xf>
    <xf numFmtId="1" fontId="6" fillId="6" borderId="26" xfId="0" applyNumberFormat="1" applyFont="1" applyFill="1" applyBorder="1" applyAlignment="1">
      <alignment horizontal="center"/>
    </xf>
    <xf numFmtId="1" fontId="6" fillId="0" borderId="67" xfId="0" applyNumberFormat="1" applyFont="1" applyFill="1" applyBorder="1" applyAlignment="1">
      <alignment horizontal="center"/>
    </xf>
    <xf numFmtId="49" fontId="16" fillId="0" borderId="64" xfId="0" applyNumberFormat="1" applyFont="1" applyBorder="1" applyAlignment="1">
      <alignment horizontal="center" shrinkToFit="1"/>
    </xf>
    <xf numFmtId="0" fontId="1" fillId="0" borderId="0" xfId="0" applyFont="1" applyBorder="1" applyAlignment="1">
      <alignment horizontal="center"/>
    </xf>
    <xf numFmtId="0" fontId="1" fillId="0" borderId="0" xfId="0" applyFont="1" applyBorder="1" applyAlignment="1">
      <alignment horizontal="left"/>
    </xf>
    <xf numFmtId="0" fontId="13" fillId="13" borderId="1" xfId="0" applyFont="1" applyFill="1" applyBorder="1" applyAlignment="1"/>
    <xf numFmtId="0" fontId="6" fillId="13" borderId="25" xfId="0" applyNumberFormat="1" applyFont="1" applyFill="1" applyBorder="1" applyAlignment="1">
      <alignment horizontal="center"/>
    </xf>
    <xf numFmtId="49" fontId="23" fillId="13" borderId="25" xfId="0" applyNumberFormat="1" applyFont="1" applyFill="1" applyBorder="1" applyAlignment="1">
      <alignment horizontal="center"/>
    </xf>
    <xf numFmtId="0" fontId="23" fillId="13" borderId="26" xfId="0" applyNumberFormat="1" applyFont="1" applyFill="1" applyBorder="1" applyAlignment="1">
      <alignment horizontal="center"/>
    </xf>
    <xf numFmtId="49" fontId="6" fillId="13" borderId="26" xfId="0" applyNumberFormat="1" applyFont="1" applyFill="1" applyBorder="1" applyAlignment="1">
      <alignment horizontal="center"/>
    </xf>
    <xf numFmtId="1" fontId="6" fillId="14" borderId="26" xfId="0" applyNumberFormat="1" applyFont="1" applyFill="1" applyBorder="1" applyAlignment="1">
      <alignment horizontal="center"/>
    </xf>
    <xf numFmtId="0" fontId="6" fillId="13" borderId="27" xfId="0" applyNumberFormat="1" applyFont="1" applyFill="1" applyBorder="1" applyAlignment="1">
      <alignment horizontal="center"/>
    </xf>
    <xf numFmtId="0" fontId="6" fillId="0" borderId="26" xfId="0" applyNumberFormat="1" applyFont="1" applyFill="1" applyBorder="1" applyAlignment="1">
      <alignment horizontal="center"/>
    </xf>
    <xf numFmtId="49" fontId="6" fillId="15" borderId="26" xfId="0" applyNumberFormat="1" applyFont="1" applyFill="1" applyBorder="1" applyAlignment="1">
      <alignment horizontal="center"/>
    </xf>
    <xf numFmtId="0" fontId="6" fillId="16" borderId="3" xfId="0" quotePrefix="1" applyFont="1" applyFill="1" applyBorder="1" applyAlignment="1">
      <alignment horizontal="center"/>
    </xf>
    <xf numFmtId="0" fontId="6" fillId="16" borderId="24" xfId="0" quotePrefix="1" applyFont="1" applyFill="1" applyBorder="1" applyAlignment="1">
      <alignment horizontal="center"/>
    </xf>
    <xf numFmtId="0" fontId="21" fillId="17" borderId="14" xfId="0" applyFont="1" applyFill="1" applyBorder="1" applyAlignment="1">
      <alignment horizontal="center"/>
    </xf>
    <xf numFmtId="0" fontId="21" fillId="17" borderId="15" xfId="0" applyFont="1" applyFill="1" applyBorder="1" applyAlignment="1">
      <alignment horizontal="center"/>
    </xf>
    <xf numFmtId="49" fontId="21" fillId="17" borderId="15" xfId="0" applyNumberFormat="1" applyFont="1" applyFill="1" applyBorder="1" applyAlignment="1">
      <alignment horizontal="center"/>
    </xf>
    <xf numFmtId="0" fontId="21" fillId="17" borderId="19" xfId="0" applyFont="1" applyFill="1" applyBorder="1" applyAlignment="1">
      <alignment horizontal="center"/>
    </xf>
    <xf numFmtId="0" fontId="21" fillId="17" borderId="16" xfId="0" applyFont="1" applyFill="1" applyBorder="1" applyAlignment="1">
      <alignment horizontal="center"/>
    </xf>
    <xf numFmtId="0" fontId="21" fillId="17" borderId="19" xfId="0" applyFont="1" applyFill="1" applyBorder="1" applyAlignment="1">
      <alignment horizontal="centerContinuous"/>
    </xf>
    <xf numFmtId="0" fontId="21" fillId="17" borderId="53" xfId="0" applyFont="1" applyFill="1" applyBorder="1" applyAlignment="1">
      <alignment horizontal="centerContinuous"/>
    </xf>
    <xf numFmtId="0" fontId="21" fillId="17" borderId="17" xfId="0" applyFont="1" applyFill="1" applyBorder="1" applyAlignment="1">
      <alignment horizontal="centerContinuous"/>
    </xf>
    <xf numFmtId="0" fontId="21" fillId="17" borderId="18" xfId="0" applyFont="1" applyFill="1" applyBorder="1" applyAlignment="1">
      <alignment horizontal="centerContinuous"/>
    </xf>
    <xf numFmtId="0" fontId="10" fillId="15" borderId="1" xfId="0" applyFont="1" applyFill="1" applyBorder="1" applyAlignment="1"/>
    <xf numFmtId="0" fontId="6" fillId="15" borderId="25" xfId="0" applyNumberFormat="1" applyFont="1" applyFill="1" applyBorder="1" applyAlignment="1">
      <alignment horizontal="center"/>
    </xf>
    <xf numFmtId="49" fontId="16" fillId="15" borderId="25" xfId="0" applyNumberFormat="1" applyFont="1" applyFill="1" applyBorder="1" applyAlignment="1">
      <alignment horizontal="center"/>
    </xf>
    <xf numFmtId="0" fontId="16" fillId="15" borderId="26" xfId="0" applyNumberFormat="1" applyFont="1" applyFill="1" applyBorder="1" applyAlignment="1">
      <alignment horizontal="center"/>
    </xf>
    <xf numFmtId="1" fontId="6" fillId="15" borderId="26" xfId="0" applyNumberFormat="1" applyFont="1" applyFill="1" applyBorder="1" applyAlignment="1">
      <alignment horizontal="center"/>
    </xf>
    <xf numFmtId="0" fontId="6" fillId="15" borderId="27" xfId="0" applyNumberFormat="1" applyFont="1" applyFill="1" applyBorder="1" applyAlignment="1">
      <alignment horizontal="center"/>
    </xf>
    <xf numFmtId="0" fontId="13" fillId="0" borderId="1" xfId="0" applyFont="1" applyFill="1" applyBorder="1" applyAlignment="1"/>
    <xf numFmtId="49" fontId="23" fillId="0" borderId="25" xfId="0" applyNumberFormat="1" applyFont="1" applyFill="1" applyBorder="1" applyAlignment="1">
      <alignment horizontal="center"/>
    </xf>
    <xf numFmtId="0" fontId="23" fillId="0" borderId="26" xfId="0" applyNumberFormat="1" applyFont="1" applyFill="1" applyBorder="1" applyAlignment="1">
      <alignment horizontal="center"/>
    </xf>
    <xf numFmtId="0" fontId="13" fillId="0" borderId="26" xfId="0" applyNumberFormat="1" applyFont="1" applyFill="1" applyBorder="1" applyAlignment="1">
      <alignment horizontal="center"/>
    </xf>
    <xf numFmtId="0" fontId="46" fillId="0" borderId="48" xfId="0" applyFont="1" applyBorder="1" applyAlignment="1">
      <alignment horizontal="centerContinuous"/>
    </xf>
    <xf numFmtId="0" fontId="46" fillId="0" borderId="69" xfId="0" applyFont="1" applyFill="1" applyBorder="1" applyAlignment="1">
      <alignment horizontal="center" shrinkToFit="1"/>
    </xf>
    <xf numFmtId="9" fontId="6" fillId="0" borderId="25" xfId="2" applyFont="1" applyFill="1" applyBorder="1" applyAlignment="1">
      <alignment horizontal="center" vertical="center" shrinkToFit="1"/>
    </xf>
    <xf numFmtId="0" fontId="6" fillId="0" borderId="26" xfId="0" applyNumberFormat="1" applyFont="1" applyFill="1" applyBorder="1" applyAlignment="1">
      <alignment horizontal="center" vertical="center" shrinkToFit="1"/>
    </xf>
    <xf numFmtId="0" fontId="11" fillId="11" borderId="21" xfId="0" applyFont="1" applyFill="1" applyBorder="1" applyAlignment="1">
      <alignment horizontal="center" vertical="center" wrapText="1"/>
    </xf>
    <xf numFmtId="0" fontId="6" fillId="0" borderId="26" xfId="3" applyNumberFormat="1" applyFont="1" applyFill="1" applyBorder="1" applyAlignment="1">
      <alignment horizontal="center" vertical="center" shrinkToFit="1"/>
    </xf>
    <xf numFmtId="0" fontId="6" fillId="0" borderId="67" xfId="2" applyNumberFormat="1" applyFont="1" applyFill="1" applyBorder="1" applyAlignment="1">
      <alignment horizontal="center" vertical="center" shrinkToFit="1"/>
    </xf>
    <xf numFmtId="0" fontId="6" fillId="0" borderId="68" xfId="0" applyNumberFormat="1" applyFont="1" applyFill="1" applyBorder="1" applyAlignment="1">
      <alignment horizontal="center" vertical="center" wrapText="1"/>
    </xf>
    <xf numFmtId="9" fontId="6" fillId="0" borderId="26" xfId="3" applyFont="1" applyFill="1" applyBorder="1" applyAlignment="1">
      <alignment horizontal="center" vertical="center" shrinkToFit="1"/>
    </xf>
    <xf numFmtId="0" fontId="6" fillId="0" borderId="27"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shrinkToFit="1"/>
    </xf>
    <xf numFmtId="0" fontId="6" fillId="0" borderId="27" xfId="0" quotePrefix="1" applyNumberFormat="1" applyFont="1" applyFill="1" applyBorder="1" applyAlignment="1">
      <alignment horizontal="center" vertical="center" wrapText="1"/>
    </xf>
    <xf numFmtId="0" fontId="1" fillId="0" borderId="0" xfId="0" applyFont="1" applyBorder="1" applyAlignment="1">
      <alignment wrapText="1"/>
    </xf>
    <xf numFmtId="0" fontId="6" fillId="0" borderId="8" xfId="0" applyFont="1" applyFill="1" applyBorder="1" applyAlignment="1">
      <alignment horizontal="center" shrinkToFit="1"/>
    </xf>
    <xf numFmtId="0" fontId="6" fillId="0" borderId="66" xfId="0" applyFont="1" applyFill="1" applyBorder="1" applyAlignment="1">
      <alignment horizontal="center"/>
    </xf>
    <xf numFmtId="49" fontId="6" fillId="0" borderId="66" xfId="0" applyNumberFormat="1" applyFont="1" applyFill="1" applyBorder="1" applyAlignment="1">
      <alignment horizontal="center"/>
    </xf>
    <xf numFmtId="0" fontId="6" fillId="18" borderId="68" xfId="2" applyNumberFormat="1" applyFont="1" applyFill="1" applyBorder="1" applyAlignment="1">
      <alignment horizontal="center" shrinkToFit="1"/>
    </xf>
    <xf numFmtId="0" fontId="6" fillId="0" borderId="12" xfId="0" applyNumberFormat="1" applyFont="1" applyFill="1" applyBorder="1" applyAlignment="1">
      <alignment horizontal="center" vertical="center" shrinkToFit="1"/>
    </xf>
    <xf numFmtId="0" fontId="6" fillId="0" borderId="64" xfId="0" applyNumberFormat="1" applyFont="1" applyFill="1" applyBorder="1" applyAlignment="1">
      <alignment horizontal="center" vertical="center" wrapText="1"/>
    </xf>
    <xf numFmtId="9" fontId="6" fillId="0" borderId="57" xfId="2" applyFont="1" applyFill="1" applyBorder="1" applyAlignment="1">
      <alignment horizontal="center" shrinkToFit="1"/>
    </xf>
    <xf numFmtId="0" fontId="6" fillId="0" borderId="12" xfId="2" applyNumberFormat="1" applyFont="1" applyFill="1" applyBorder="1" applyAlignment="1">
      <alignment horizontal="center" shrinkToFit="1"/>
    </xf>
    <xf numFmtId="9" fontId="6" fillId="0" borderId="57" xfId="2" applyFont="1" applyFill="1" applyBorder="1" applyAlignment="1">
      <alignment horizontal="center" vertical="center" shrinkToFit="1"/>
    </xf>
    <xf numFmtId="164" fontId="21" fillId="3" borderId="31" xfId="0" applyNumberFormat="1" applyFont="1" applyFill="1" applyBorder="1" applyAlignment="1">
      <alignment horizontal="center" vertical="center"/>
    </xf>
    <xf numFmtId="1" fontId="1" fillId="0" borderId="48" xfId="0" applyNumberFormat="1" applyFont="1" applyBorder="1" applyAlignment="1">
      <alignment horizontal="center" vertical="center" shrinkToFit="1"/>
    </xf>
    <xf numFmtId="1" fontId="1" fillId="0" borderId="69" xfId="0" applyNumberFormat="1" applyFont="1" applyBorder="1" applyAlignment="1">
      <alignment horizontal="center" vertical="center" shrinkToFit="1"/>
    </xf>
    <xf numFmtId="1" fontId="6" fillId="0" borderId="30" xfId="0" applyNumberFormat="1" applyFont="1" applyBorder="1" applyAlignment="1">
      <alignment horizontal="center"/>
    </xf>
    <xf numFmtId="1" fontId="21" fillId="17" borderId="31" xfId="0" applyNumberFormat="1" applyFont="1" applyFill="1" applyBorder="1" applyAlignment="1">
      <alignment horizontal="center" vertical="center"/>
    </xf>
    <xf numFmtId="1" fontId="1" fillId="13" borderId="69" xfId="0" applyNumberFormat="1" applyFont="1" applyFill="1" applyBorder="1" applyAlignment="1">
      <alignment horizontal="center" vertical="center"/>
    </xf>
    <xf numFmtId="0" fontId="1" fillId="0" borderId="0" xfId="0" applyFont="1" applyBorder="1" applyAlignment="1">
      <alignment vertical="center"/>
    </xf>
    <xf numFmtId="1" fontId="1" fillId="0" borderId="52" xfId="0" applyNumberFormat="1" applyFont="1" applyFill="1" applyBorder="1" applyAlignment="1">
      <alignment horizontal="center" vertical="center"/>
    </xf>
    <xf numFmtId="1" fontId="1" fillId="0" borderId="69" xfId="0" applyNumberFormat="1" applyFont="1" applyBorder="1" applyAlignment="1">
      <alignment horizontal="center" vertical="center"/>
    </xf>
    <xf numFmtId="1" fontId="1" fillId="0" borderId="48" xfId="0" applyNumberFormat="1" applyFont="1" applyFill="1" applyBorder="1" applyAlignment="1">
      <alignment horizontal="center" vertical="center"/>
    </xf>
    <xf numFmtId="0" fontId="3" fillId="0" borderId="0" xfId="0" applyFont="1" applyBorder="1" applyAlignment="1">
      <alignment horizontal="right" vertical="center"/>
    </xf>
    <xf numFmtId="165" fontId="1" fillId="0" borderId="0" xfId="0" applyNumberFormat="1" applyFont="1" applyBorder="1" applyAlignment="1">
      <alignment vertical="center"/>
    </xf>
    <xf numFmtId="0" fontId="47" fillId="0" borderId="17" xfId="0" applyFont="1" applyBorder="1" applyAlignment="1">
      <alignment horizontal="centerContinuous" vertical="center" wrapText="1"/>
    </xf>
    <xf numFmtId="0" fontId="48" fillId="0" borderId="58" xfId="0" applyFont="1" applyBorder="1" applyAlignment="1">
      <alignment horizontal="centerContinuous" wrapText="1"/>
    </xf>
    <xf numFmtId="0" fontId="49" fillId="0" borderId="31" xfId="0" applyFont="1" applyBorder="1" applyAlignment="1">
      <alignment horizontal="centerContinuous"/>
    </xf>
    <xf numFmtId="0" fontId="50" fillId="0" borderId="31" xfId="0" applyFont="1" applyBorder="1" applyAlignment="1">
      <alignment horizontal="centerContinuous" vertical="center" wrapText="1"/>
    </xf>
    <xf numFmtId="0" fontId="6" fillId="0" borderId="67" xfId="0" applyFont="1" applyFill="1" applyBorder="1" applyAlignment="1">
      <alignment horizontal="center" wrapText="1"/>
    </xf>
    <xf numFmtId="0" fontId="11" fillId="11" borderId="20" xfId="0" applyFont="1" applyFill="1" applyBorder="1" applyAlignment="1">
      <alignment horizontal="center" wrapText="1"/>
    </xf>
    <xf numFmtId="0" fontId="11" fillId="11" borderId="22" xfId="0" applyNumberFormat="1" applyFont="1" applyFill="1" applyBorder="1" applyAlignment="1">
      <alignment horizontal="center" vertical="center" wrapText="1"/>
    </xf>
    <xf numFmtId="0" fontId="3" fillId="0" borderId="0" xfId="0" applyFont="1" applyBorder="1" applyAlignment="1">
      <alignment horizont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1" xfId="0" quotePrefix="1" applyFont="1" applyBorder="1" applyAlignment="1">
      <alignment horizontal="center" vertical="center" wrapText="1"/>
    </xf>
    <xf numFmtId="49" fontId="1" fillId="0" borderId="81" xfId="2" applyNumberFormat="1" applyFont="1" applyBorder="1" applyAlignment="1">
      <alignment horizontal="center" vertical="center"/>
    </xf>
    <xf numFmtId="0" fontId="4" fillId="0" borderId="81" xfId="0" applyFont="1" applyBorder="1" applyAlignment="1">
      <alignment horizontal="center" vertical="center" shrinkToFit="1"/>
    </xf>
    <xf numFmtId="164" fontId="4" fillId="0" borderId="81" xfId="0" applyNumberFormat="1" applyFont="1" applyBorder="1" applyAlignment="1">
      <alignment horizontal="center" vertical="center"/>
    </xf>
    <xf numFmtId="164" fontId="4" fillId="0" borderId="82" xfId="0" applyNumberFormat="1" applyFont="1" applyFill="1" applyBorder="1" applyAlignment="1">
      <alignment horizontal="center" vertical="center"/>
    </xf>
    <xf numFmtId="0" fontId="4" fillId="0" borderId="83"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4" fillId="0" borderId="85" xfId="0" quotePrefix="1" applyFont="1" applyBorder="1" applyAlignment="1">
      <alignment horizontal="center" vertical="center" wrapText="1"/>
    </xf>
    <xf numFmtId="49" fontId="4" fillId="0" borderId="85" xfId="2" applyNumberFormat="1" applyFont="1" applyBorder="1" applyAlignment="1">
      <alignment horizontal="center" vertical="center"/>
    </xf>
    <xf numFmtId="49" fontId="1" fillId="0" borderId="85" xfId="2" applyNumberFormat="1" applyFont="1" applyBorder="1" applyAlignment="1">
      <alignment horizontal="center" vertical="center"/>
    </xf>
    <xf numFmtId="0" fontId="4" fillId="0" borderId="85" xfId="0" applyFont="1" applyBorder="1" applyAlignment="1">
      <alignment horizontal="center" vertical="center" shrinkToFit="1"/>
    </xf>
    <xf numFmtId="164" fontId="4" fillId="0" borderId="85" xfId="0" applyNumberFormat="1" applyFont="1" applyBorder="1" applyAlignment="1">
      <alignment horizontal="center" vertical="center"/>
    </xf>
    <xf numFmtId="164" fontId="4" fillId="0" borderId="86" xfId="0" applyNumberFormat="1" applyFont="1" applyFill="1" applyBorder="1" applyAlignment="1">
      <alignment horizontal="center" vertical="center"/>
    </xf>
    <xf numFmtId="0" fontId="4" fillId="0" borderId="87" xfId="0" applyFont="1" applyBorder="1" applyAlignment="1">
      <alignment horizontal="center" vertical="center"/>
    </xf>
    <xf numFmtId="0" fontId="1" fillId="0" borderId="88" xfId="0" applyFont="1" applyFill="1" applyBorder="1" applyAlignment="1">
      <alignment horizontal="center"/>
    </xf>
    <xf numFmtId="0" fontId="4" fillId="0" borderId="89" xfId="0" applyFont="1" applyFill="1" applyBorder="1" applyAlignment="1">
      <alignment horizontal="center"/>
    </xf>
    <xf numFmtId="49" fontId="4" fillId="0" borderId="89" xfId="2" applyNumberFormat="1" applyFont="1" applyFill="1" applyBorder="1" applyAlignment="1">
      <alignment horizontal="center"/>
    </xf>
    <xf numFmtId="0" fontId="4" fillId="0" borderId="89" xfId="0" applyFont="1" applyBorder="1" applyAlignment="1">
      <alignment horizontal="center"/>
    </xf>
    <xf numFmtId="164" fontId="4" fillId="0" borderId="89" xfId="0" applyNumberFormat="1" applyFont="1" applyFill="1" applyBorder="1" applyAlignment="1">
      <alignment horizontal="center"/>
    </xf>
    <xf numFmtId="164" fontId="4" fillId="0" borderId="90" xfId="0" applyNumberFormat="1" applyFont="1" applyFill="1" applyBorder="1" applyAlignment="1">
      <alignment horizontal="center"/>
    </xf>
    <xf numFmtId="0" fontId="4" fillId="0" borderId="91" xfId="0" applyFont="1" applyFill="1" applyBorder="1" applyAlignment="1">
      <alignment horizontal="center"/>
    </xf>
    <xf numFmtId="0" fontId="1" fillId="0" borderId="81" xfId="0" applyFont="1" applyBorder="1" applyAlignment="1">
      <alignment horizontal="center" vertical="center" shrinkToFit="1"/>
    </xf>
    <xf numFmtId="164" fontId="1" fillId="0" borderId="81" xfId="0" applyNumberFormat="1" applyFont="1" applyBorder="1" applyAlignment="1">
      <alignment horizontal="center" vertical="center"/>
    </xf>
    <xf numFmtId="0" fontId="1" fillId="0" borderId="88" xfId="0" applyFont="1" applyBorder="1" applyAlignment="1">
      <alignment horizontal="center"/>
    </xf>
    <xf numFmtId="0" fontId="1" fillId="0" borderId="89" xfId="0" applyFont="1" applyBorder="1" applyAlignment="1">
      <alignment horizontal="center"/>
    </xf>
    <xf numFmtId="49" fontId="1" fillId="0" borderId="89" xfId="0" applyNumberFormat="1" applyFont="1" applyBorder="1" applyAlignment="1">
      <alignment horizontal="center"/>
    </xf>
    <xf numFmtId="49" fontId="1" fillId="0" borderId="89" xfId="2" applyNumberFormat="1" applyFont="1" applyBorder="1" applyAlignment="1">
      <alignment horizontal="center" vertical="center"/>
    </xf>
    <xf numFmtId="49" fontId="4" fillId="0" borderId="89" xfId="0" applyNumberFormat="1" applyFont="1" applyBorder="1" applyAlignment="1">
      <alignment horizontal="center"/>
    </xf>
    <xf numFmtId="164" fontId="4" fillId="0" borderId="89" xfId="0" applyNumberFormat="1" applyFont="1" applyBorder="1" applyAlignment="1">
      <alignment horizontal="center"/>
    </xf>
    <xf numFmtId="0" fontId="4" fillId="0" borderId="91" xfId="0" applyFont="1" applyBorder="1" applyAlignment="1">
      <alignment horizontal="center"/>
    </xf>
    <xf numFmtId="0" fontId="1" fillId="0" borderId="80" xfId="0" applyFont="1" applyBorder="1" applyAlignment="1">
      <alignment horizontal="center" shrinkToFit="1"/>
    </xf>
    <xf numFmtId="0" fontId="4" fillId="0" borderId="81" xfId="0" applyFont="1" applyBorder="1" applyAlignment="1">
      <alignment horizontal="center"/>
    </xf>
    <xf numFmtId="9" fontId="4" fillId="0" borderId="81" xfId="0" applyNumberFormat="1" applyFont="1" applyBorder="1" applyAlignment="1">
      <alignment horizontal="center"/>
    </xf>
    <xf numFmtId="0" fontId="1" fillId="0" borderId="81" xfId="0" applyFont="1" applyBorder="1" applyAlignment="1">
      <alignment horizontal="center"/>
    </xf>
    <xf numFmtId="164" fontId="4" fillId="0" borderId="81" xfId="0" applyNumberFormat="1" applyFont="1" applyFill="1" applyBorder="1" applyAlignment="1">
      <alignment horizontal="center"/>
    </xf>
    <xf numFmtId="164" fontId="4" fillId="0" borderId="82" xfId="0" applyNumberFormat="1" applyFont="1" applyFill="1" applyBorder="1" applyAlignment="1">
      <alignment horizontal="centerContinuous"/>
    </xf>
    <xf numFmtId="0" fontId="4" fillId="0" borderId="92" xfId="0" quotePrefix="1" applyFont="1" applyBorder="1" applyAlignment="1">
      <alignment horizontal="center"/>
    </xf>
    <xf numFmtId="0" fontId="4" fillId="0" borderId="88" xfId="0" applyFont="1" applyBorder="1" applyAlignment="1">
      <alignment horizontal="center"/>
    </xf>
    <xf numFmtId="0" fontId="1" fillId="0" borderId="89" xfId="0" quotePrefix="1" applyFont="1" applyBorder="1" applyAlignment="1">
      <alignment horizontal="center"/>
    </xf>
    <xf numFmtId="0" fontId="4" fillId="0" borderId="89" xfId="0" quotePrefix="1" applyFont="1" applyBorder="1" applyAlignment="1">
      <alignment horizontal="center"/>
    </xf>
    <xf numFmtId="9" fontId="4" fillId="0" borderId="89" xfId="0" quotePrefix="1" applyNumberFormat="1" applyFont="1" applyBorder="1" applyAlignment="1">
      <alignment horizontal="center"/>
    </xf>
    <xf numFmtId="164" fontId="4" fillId="0" borderId="89" xfId="0" quotePrefix="1" applyNumberFormat="1" applyFont="1" applyFill="1" applyBorder="1" applyAlignment="1">
      <alignment horizontal="center"/>
    </xf>
    <xf numFmtId="164" fontId="4" fillId="0" borderId="90" xfId="0" applyNumberFormat="1" applyFont="1" applyBorder="1" applyAlignment="1">
      <alignment horizontal="centerContinuous"/>
    </xf>
    <xf numFmtId="0" fontId="4" fillId="0" borderId="72" xfId="0" applyFont="1" applyBorder="1" applyAlignment="1">
      <alignment horizontal="center"/>
    </xf>
    <xf numFmtId="0" fontId="4" fillId="0" borderId="93" xfId="0" applyFont="1" applyFill="1" applyBorder="1" applyAlignment="1">
      <alignment horizontal="centerContinuous"/>
    </xf>
    <xf numFmtId="0" fontId="4" fillId="0" borderId="81" xfId="0" applyFont="1" applyFill="1" applyBorder="1" applyAlignment="1">
      <alignment horizontal="centerContinuous"/>
    </xf>
    <xf numFmtId="0" fontId="4" fillId="0" borderId="81" xfId="0" applyFont="1" applyFill="1" applyBorder="1" applyAlignment="1">
      <alignment horizontal="center"/>
    </xf>
    <xf numFmtId="49" fontId="4" fillId="0" borderId="81" xfId="0" applyNumberFormat="1" applyFont="1" applyFill="1" applyBorder="1" applyAlignment="1">
      <alignment horizontal="center"/>
    </xf>
    <xf numFmtId="0" fontId="4" fillId="0" borderId="92" xfId="0" applyFont="1" applyFill="1" applyBorder="1" applyAlignment="1">
      <alignment horizontal="center"/>
    </xf>
    <xf numFmtId="0" fontId="4" fillId="0" borderId="90" xfId="0" applyFont="1" applyFill="1" applyBorder="1" applyAlignment="1">
      <alignment horizontal="centerContinuous"/>
    </xf>
    <xf numFmtId="49" fontId="4" fillId="0" borderId="90" xfId="0" applyNumberFormat="1" applyFont="1" applyFill="1" applyBorder="1" applyAlignment="1">
      <alignment horizontal="center"/>
    </xf>
    <xf numFmtId="0" fontId="4" fillId="0" borderId="41" xfId="0" applyFont="1" applyFill="1" applyBorder="1" applyAlignment="1">
      <alignment horizontal="centerContinuous"/>
    </xf>
    <xf numFmtId="0" fontId="4" fillId="0" borderId="94" xfId="0" applyFont="1" applyFill="1" applyBorder="1" applyAlignment="1">
      <alignment horizontal="centerContinuous"/>
    </xf>
    <xf numFmtId="0" fontId="4" fillId="0" borderId="95" xfId="0" applyFont="1" applyFill="1" applyBorder="1" applyAlignment="1">
      <alignment horizontal="centerContinuous"/>
    </xf>
    <xf numFmtId="0" fontId="10" fillId="0" borderId="26" xfId="0" applyNumberFormat="1" applyFont="1" applyFill="1" applyBorder="1" applyAlignment="1">
      <alignment horizontal="center"/>
    </xf>
    <xf numFmtId="0" fontId="7" fillId="0" borderId="26" xfId="0" applyNumberFormat="1" applyFont="1" applyFill="1" applyBorder="1" applyAlignment="1">
      <alignment horizontal="center"/>
    </xf>
    <xf numFmtId="0" fontId="10" fillId="5" borderId="26" xfId="0" applyNumberFormat="1" applyFont="1" applyFill="1" applyBorder="1" applyAlignment="1">
      <alignment horizontal="center"/>
    </xf>
    <xf numFmtId="0" fontId="13" fillId="5" borderId="26" xfId="0" applyNumberFormat="1" applyFont="1" applyFill="1" applyBorder="1" applyAlignment="1">
      <alignment horizontal="center"/>
    </xf>
    <xf numFmtId="0" fontId="13" fillId="6" borderId="26" xfId="0" applyNumberFormat="1" applyFont="1" applyFill="1" applyBorder="1" applyAlignment="1">
      <alignment horizontal="center"/>
    </xf>
    <xf numFmtId="0" fontId="10" fillId="15" borderId="26" xfId="0" applyNumberFormat="1" applyFont="1" applyFill="1" applyBorder="1" applyAlignment="1">
      <alignment horizontal="center"/>
    </xf>
    <xf numFmtId="0" fontId="12" fillId="8" borderId="26" xfId="0" applyNumberFormat="1" applyFont="1" applyFill="1" applyBorder="1" applyAlignment="1">
      <alignment horizontal="center"/>
    </xf>
    <xf numFmtId="0" fontId="12" fillId="5" borderId="26" xfId="0" applyNumberFormat="1" applyFont="1" applyFill="1" applyBorder="1" applyAlignment="1">
      <alignment horizontal="center"/>
    </xf>
    <xf numFmtId="0" fontId="22" fillId="5" borderId="26" xfId="0" applyNumberFormat="1" applyFont="1" applyFill="1" applyBorder="1" applyAlignment="1">
      <alignment horizontal="center"/>
    </xf>
    <xf numFmtId="0" fontId="22" fillId="8" borderId="26" xfId="0" applyNumberFormat="1" applyFont="1" applyFill="1" applyBorder="1" applyAlignment="1">
      <alignment horizontal="center"/>
    </xf>
    <xf numFmtId="0" fontId="10" fillId="8" borderId="26" xfId="0" applyNumberFormat="1" applyFont="1" applyFill="1" applyBorder="1" applyAlignment="1">
      <alignment horizontal="center"/>
    </xf>
    <xf numFmtId="0" fontId="13" fillId="13" borderId="26" xfId="0" applyNumberFormat="1" applyFont="1" applyFill="1" applyBorder="1" applyAlignment="1">
      <alignment horizontal="center"/>
    </xf>
    <xf numFmtId="0" fontId="12" fillId="0" borderId="67" xfId="0" applyNumberFormat="1" applyFont="1" applyFill="1" applyBorder="1" applyAlignment="1">
      <alignment horizontal="center"/>
    </xf>
    <xf numFmtId="1" fontId="5" fillId="0" borderId="28" xfId="0" applyNumberFormat="1" applyFont="1" applyBorder="1" applyAlignment="1">
      <alignment horizontal="center"/>
    </xf>
    <xf numFmtId="0" fontId="4" fillId="0" borderId="0" xfId="0" applyFont="1" applyBorder="1" applyAlignment="1">
      <alignment horizontal="center" vertical="center"/>
    </xf>
    <xf numFmtId="0" fontId="2" fillId="0" borderId="0" xfId="0" applyFont="1" applyBorder="1" applyAlignment="1">
      <alignment horizontal="centerContinuous" vertical="center"/>
    </xf>
    <xf numFmtId="164" fontId="2" fillId="0" borderId="0" xfId="0" applyNumberFormat="1" applyFont="1" applyBorder="1" applyAlignment="1">
      <alignment horizontal="centerContinuous" vertical="center"/>
    </xf>
    <xf numFmtId="0" fontId="4" fillId="0" borderId="0" xfId="0" applyFont="1" applyBorder="1" applyAlignment="1">
      <alignment vertical="center"/>
    </xf>
    <xf numFmtId="0" fontId="21" fillId="3" borderId="32"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1" fillId="3" borderId="32" xfId="0" applyFont="1" applyFill="1" applyBorder="1" applyAlignment="1">
      <alignment horizontal="right" vertical="center"/>
    </xf>
    <xf numFmtId="0" fontId="21" fillId="3" borderId="34" xfId="0" applyFont="1" applyFill="1" applyBorder="1" applyAlignment="1">
      <alignment vertical="center"/>
    </xf>
    <xf numFmtId="0" fontId="4" fillId="0" borderId="35" xfId="0" applyFont="1" applyBorder="1" applyAlignment="1">
      <alignment horizontal="center" vertical="center" shrinkToFit="1"/>
    </xf>
    <xf numFmtId="164" fontId="4" fillId="0" borderId="36" xfId="0" applyNumberFormat="1" applyFont="1" applyBorder="1" applyAlignment="1">
      <alignment horizontal="center" vertical="center" shrinkToFit="1"/>
    </xf>
    <xf numFmtId="1" fontId="4" fillId="0" borderId="36" xfId="0" applyNumberFormat="1" applyFont="1" applyBorder="1" applyAlignment="1">
      <alignment horizontal="center" vertical="center" shrinkToFit="1"/>
    </xf>
    <xf numFmtId="0" fontId="4" fillId="0" borderId="39" xfId="0" applyFont="1" applyBorder="1" applyAlignment="1">
      <alignment horizontal="left" vertical="center"/>
    </xf>
    <xf numFmtId="0" fontId="4" fillId="0" borderId="38" xfId="0" applyFont="1" applyBorder="1" applyAlignment="1">
      <alignment horizontal="left" vertical="center" shrinkToFit="1"/>
    </xf>
    <xf numFmtId="0" fontId="4" fillId="0" borderId="40" xfId="0" applyFont="1" applyBorder="1" applyAlignment="1">
      <alignment horizontal="left" vertical="center" shrinkToFit="1"/>
    </xf>
    <xf numFmtId="0" fontId="1" fillId="0" borderId="78" xfId="0" applyFont="1" applyBorder="1" applyAlignment="1">
      <alignment horizontal="center" vertical="center" shrinkToFit="1"/>
    </xf>
    <xf numFmtId="164" fontId="4" fillId="0" borderId="79" xfId="0" applyNumberFormat="1" applyFont="1" applyBorder="1" applyAlignment="1">
      <alignment horizontal="center" vertical="center" shrinkToFit="1"/>
    </xf>
    <xf numFmtId="1" fontId="4" fillId="0" borderId="79" xfId="0" applyNumberFormat="1" applyFont="1" applyBorder="1" applyAlignment="1">
      <alignment horizontal="center" vertical="center" shrinkToFit="1"/>
    </xf>
    <xf numFmtId="0" fontId="1" fillId="0" borderId="39" xfId="0" applyFont="1" applyBorder="1" applyAlignment="1">
      <alignment horizontal="left" vertical="center"/>
    </xf>
    <xf numFmtId="0" fontId="1" fillId="0" borderId="41" xfId="0" applyFont="1" applyBorder="1" applyAlignment="1">
      <alignment horizontal="center" vertical="center" shrinkToFit="1"/>
    </xf>
    <xf numFmtId="164" fontId="4" fillId="0" borderId="42" xfId="0" applyNumberFormat="1" applyFont="1" applyBorder="1" applyAlignment="1">
      <alignment horizontal="center" vertical="center" shrinkToFit="1"/>
    </xf>
    <xf numFmtId="1" fontId="4" fillId="0" borderId="42" xfId="0" applyNumberFormat="1" applyFont="1" applyBorder="1" applyAlignment="1">
      <alignment horizontal="center" vertical="center" shrinkToFit="1"/>
    </xf>
    <xf numFmtId="0" fontId="4" fillId="0" borderId="43" xfId="0" applyFont="1" applyBorder="1" applyAlignment="1">
      <alignment horizontal="left" vertical="center"/>
    </xf>
    <xf numFmtId="0" fontId="4" fillId="0" borderId="44"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4" fillId="0" borderId="45" xfId="0" applyFont="1" applyBorder="1" applyAlignment="1">
      <alignment horizontal="center" vertical="center" shrinkToFit="1"/>
    </xf>
    <xf numFmtId="0" fontId="4" fillId="0" borderId="37" xfId="0" applyFont="1" applyBorder="1" applyAlignment="1">
      <alignment horizontal="left" vertical="center"/>
    </xf>
    <xf numFmtId="164" fontId="4" fillId="0" borderId="46" xfId="0" applyNumberFormat="1" applyFont="1" applyBorder="1" applyAlignment="1">
      <alignment horizontal="center" vertical="center" shrinkToFit="1"/>
    </xf>
    <xf numFmtId="1" fontId="4" fillId="0" borderId="47" xfId="0" applyNumberFormat="1" applyFont="1" applyBorder="1" applyAlignment="1">
      <alignment horizontal="center" vertical="center" shrinkToFit="1"/>
    </xf>
    <xf numFmtId="0" fontId="1" fillId="0" borderId="35" xfId="0" applyFont="1" applyBorder="1" applyAlignment="1">
      <alignment horizontal="center" vertical="center" shrinkToFit="1"/>
    </xf>
    <xf numFmtId="0" fontId="4" fillId="0" borderId="41" xfId="0" applyFont="1" applyBorder="1" applyAlignment="1">
      <alignment horizontal="center" vertical="center" shrinkToFit="1"/>
    </xf>
    <xf numFmtId="1" fontId="4" fillId="0" borderId="43" xfId="0" applyNumberFormat="1" applyFont="1" applyBorder="1" applyAlignment="1">
      <alignment horizontal="center" vertical="center" shrinkToFit="1"/>
    </xf>
    <xf numFmtId="164" fontId="4" fillId="0" borderId="55" xfId="0" applyNumberFormat="1" applyFont="1" applyBorder="1" applyAlignment="1">
      <alignment horizontal="center" vertical="center" shrinkToFit="1"/>
    </xf>
    <xf numFmtId="1" fontId="4" fillId="0" borderId="56" xfId="0" applyNumberFormat="1" applyFont="1" applyBorder="1" applyAlignment="1">
      <alignment horizontal="center" vertical="center" shrinkToFit="1"/>
    </xf>
    <xf numFmtId="164" fontId="4" fillId="0" borderId="0" xfId="0" applyNumberFormat="1" applyFont="1" applyBorder="1" applyAlignment="1">
      <alignment horizontal="center" vertical="center"/>
    </xf>
    <xf numFmtId="0" fontId="2" fillId="0" borderId="0" xfId="0" applyFont="1" applyBorder="1" applyAlignment="1">
      <alignment vertical="center"/>
    </xf>
    <xf numFmtId="0" fontId="6" fillId="0" borderId="0" xfId="0" quotePrefix="1" applyFont="1" applyBorder="1" applyAlignment="1">
      <alignment horizontal="left"/>
    </xf>
    <xf numFmtId="0" fontId="9" fillId="19" borderId="1" xfId="0" applyFont="1" applyFill="1" applyBorder="1" applyAlignment="1"/>
    <xf numFmtId="49" fontId="27" fillId="19" borderId="25" xfId="0" applyNumberFormat="1" applyFont="1" applyFill="1" applyBorder="1" applyAlignment="1">
      <alignment horizontal="center"/>
    </xf>
    <xf numFmtId="0" fontId="27" fillId="19" borderId="26" xfId="0" applyNumberFormat="1" applyFont="1" applyFill="1" applyBorder="1" applyAlignment="1">
      <alignment horizontal="center"/>
    </xf>
    <xf numFmtId="0" fontId="9" fillId="19" borderId="26" xfId="0" applyNumberFormat="1" applyFont="1" applyFill="1" applyBorder="1" applyAlignment="1">
      <alignment horizontal="center"/>
    </xf>
    <xf numFmtId="0" fontId="43" fillId="19" borderId="26" xfId="0" applyNumberFormat="1" applyFont="1" applyFill="1" applyBorder="1" applyAlignment="1">
      <alignment horizontal="center" vertical="center"/>
    </xf>
    <xf numFmtId="0" fontId="52" fillId="19" borderId="25" xfId="0" applyNumberFormat="1" applyFont="1" applyFill="1" applyBorder="1" applyAlignment="1">
      <alignment horizontal="center"/>
    </xf>
    <xf numFmtId="49" fontId="52" fillId="19" borderId="26" xfId="0" applyNumberFormat="1" applyFont="1" applyFill="1" applyBorder="1" applyAlignment="1">
      <alignment horizontal="center"/>
    </xf>
    <xf numFmtId="1" fontId="52" fillId="19" borderId="26" xfId="0" applyNumberFormat="1" applyFont="1" applyFill="1" applyBorder="1" applyAlignment="1">
      <alignment horizontal="center"/>
    </xf>
    <xf numFmtId="0" fontId="52" fillId="19" borderId="27" xfId="0" applyNumberFormat="1" applyFont="1" applyFill="1" applyBorder="1" applyAlignment="1">
      <alignment horizontal="center"/>
    </xf>
    <xf numFmtId="0" fontId="5" fillId="0" borderId="8" xfId="0" applyFont="1" applyBorder="1" applyAlignment="1">
      <alignment horizontal="right"/>
    </xf>
    <xf numFmtId="0" fontId="6" fillId="0" borderId="9" xfId="0" applyFont="1" applyBorder="1" applyAlignment="1">
      <alignment horizontal="centerContinuous"/>
    </xf>
    <xf numFmtId="0" fontId="5" fillId="0" borderId="9" xfId="0" applyFont="1" applyBorder="1" applyAlignment="1">
      <alignment horizontal="right"/>
    </xf>
    <xf numFmtId="1" fontId="6" fillId="0" borderId="9" xfId="0" applyNumberFormat="1" applyFont="1" applyBorder="1" applyAlignment="1">
      <alignment horizontal="center"/>
    </xf>
  </cellXfs>
  <cellStyles count="5">
    <cellStyle name="Hyperlink" xfId="1" builtinId="8"/>
    <cellStyle name="Normal" xfId="0" builtinId="0"/>
    <cellStyle name="Normal 2" xfId="4"/>
    <cellStyle name="Percent" xfId="2" builtinId="5"/>
    <cellStyle name="Percent 2" xfId="3"/>
  </cellStyles>
  <dxfs count="30">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FF00"/>
      <color rgb="FF0000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78105</xdr:colOff>
      <xdr:row>13</xdr:row>
      <xdr:rowOff>87630</xdr:rowOff>
    </xdr:from>
    <xdr:to>
      <xdr:col>6</xdr:col>
      <xdr:colOff>1211580</xdr:colOff>
      <xdr:row>21</xdr:row>
      <xdr:rowOff>137160</xdr:rowOff>
    </xdr:to>
    <xdr:sp macro="" textlink="">
      <xdr:nvSpPr>
        <xdr:cNvPr id="1084" name="Text Box 60"/>
        <xdr:cNvSpPr txBox="1">
          <a:spLocks noChangeArrowheads="1"/>
        </xdr:cNvSpPr>
      </xdr:nvSpPr>
      <xdr:spPr bwMode="auto">
        <a:xfrm>
          <a:off x="78105" y="3128010"/>
          <a:ext cx="6254115" cy="1764030"/>
        </a:xfrm>
        <a:prstGeom prst="rect">
          <a:avLst/>
        </a:prstGeom>
        <a:solidFill>
          <a:srgbClr val="CCFFFF"/>
        </a:solidFill>
        <a:ln w="38100" cmpd="dbl">
          <a:solidFill>
            <a:srgbClr val="00FF00"/>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403"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3561" name="Rectangle 1"/>
        <xdr:cNvSpPr>
          <a:spLocks noChangeArrowheads="1"/>
        </xdr:cNvSpPr>
      </xdr:nvSpPr>
      <xdr:spPr bwMode="auto">
        <a:xfrm>
          <a:off x="56197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19484" name="Rectangle 1"/>
        <xdr:cNvSpPr>
          <a:spLocks noChangeArrowheads="1"/>
        </xdr:cNvSpPr>
      </xdr:nvSpPr>
      <xdr:spPr bwMode="auto">
        <a:xfrm>
          <a:off x="57150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81915</xdr:colOff>
      <xdr:row>1</xdr:row>
      <xdr:rowOff>123825</xdr:rowOff>
    </xdr:from>
    <xdr:to>
      <xdr:col>3</xdr:col>
      <xdr:colOff>13335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bhappi@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tabSelected="1" workbookViewId="0"/>
  </sheetViews>
  <sheetFormatPr defaultColWidth="13" defaultRowHeight="15.6"/>
  <cols>
    <col min="1" max="1" width="14.09765625" style="20" customWidth="1"/>
    <col min="2" max="2" width="10" style="21" customWidth="1"/>
    <col min="3" max="3" width="5.09765625" style="21" customWidth="1"/>
    <col min="4" max="4" width="13.69921875" style="20" bestFit="1" customWidth="1"/>
    <col min="5" max="5" width="9.59765625" style="21" bestFit="1" customWidth="1"/>
    <col min="6" max="6" width="14.69921875" style="20" customWidth="1"/>
    <col min="7" max="7" width="17.09765625" style="21" customWidth="1"/>
    <col min="8" max="16384" width="13" style="1"/>
  </cols>
  <sheetData>
    <row r="1" spans="1:7" ht="29.4" thickTop="1" thickBot="1">
      <c r="A1" s="152" t="s">
        <v>165</v>
      </c>
      <c r="B1" s="153" t="s">
        <v>166</v>
      </c>
      <c r="C1" s="107"/>
      <c r="D1" s="108"/>
      <c r="E1" s="109"/>
      <c r="F1" s="109"/>
      <c r="G1" s="167" t="s">
        <v>167</v>
      </c>
    </row>
    <row r="2" spans="1:7" ht="17.399999999999999" thickTop="1">
      <c r="A2" s="2" t="s">
        <v>0</v>
      </c>
      <c r="B2" s="40" t="s">
        <v>169</v>
      </c>
      <c r="C2" s="40"/>
      <c r="D2" s="4" t="s">
        <v>1</v>
      </c>
      <c r="E2" s="53" t="s">
        <v>130</v>
      </c>
      <c r="F2"/>
      <c r="G2" s="5"/>
    </row>
    <row r="3" spans="1:7" ht="16.8">
      <c r="A3" s="2" t="s">
        <v>70</v>
      </c>
      <c r="B3" s="40" t="s">
        <v>131</v>
      </c>
      <c r="C3" s="40"/>
      <c r="D3" s="4" t="s">
        <v>71</v>
      </c>
      <c r="E3" s="53">
        <v>8</v>
      </c>
      <c r="F3" s="4"/>
      <c r="G3" s="5"/>
    </row>
    <row r="4" spans="1:7" ht="16.8">
      <c r="A4" s="2" t="s">
        <v>72</v>
      </c>
      <c r="B4" s="40" t="s">
        <v>168</v>
      </c>
      <c r="C4" s="40"/>
      <c r="D4" s="4" t="s">
        <v>2</v>
      </c>
      <c r="E4" s="53" t="s">
        <v>226</v>
      </c>
      <c r="F4" s="110"/>
      <c r="G4" s="5"/>
    </row>
    <row r="5" spans="1:7" ht="16.8">
      <c r="A5" s="2" t="s">
        <v>101</v>
      </c>
      <c r="B5" s="40">
        <v>6</v>
      </c>
      <c r="C5" s="40"/>
      <c r="D5" s="4" t="s">
        <v>3</v>
      </c>
      <c r="E5" s="53" t="s">
        <v>227</v>
      </c>
      <c r="F5" s="4"/>
      <c r="G5" s="5"/>
    </row>
    <row r="6" spans="1:7" ht="17.399999999999999" thickBot="1">
      <c r="A6" s="401" t="s">
        <v>82</v>
      </c>
      <c r="B6" s="402" t="s">
        <v>223</v>
      </c>
      <c r="C6" s="402"/>
      <c r="D6" s="403" t="s">
        <v>150</v>
      </c>
      <c r="E6" s="404" t="str">
        <f>C8</f>
        <v>+3</v>
      </c>
      <c r="F6" s="3"/>
      <c r="G6" s="5"/>
    </row>
    <row r="7" spans="1:7" ht="17.399999999999999" thickTop="1">
      <c r="A7" s="31" t="s">
        <v>4</v>
      </c>
      <c r="B7" s="32">
        <v>8</v>
      </c>
      <c r="C7" s="181">
        <f t="shared" ref="C7:C12" si="0">IF(B7&gt;9.9,CONCATENATE("+",ROUNDDOWN((B7-10)/2,0)),ROUNDUP((B7-10)/2,0))</f>
        <v>-1</v>
      </c>
      <c r="D7" s="101" t="s">
        <v>80</v>
      </c>
      <c r="E7" s="209" t="s">
        <v>149</v>
      </c>
      <c r="F7" s="3"/>
      <c r="G7" s="5"/>
    </row>
    <row r="8" spans="1:7" ht="16.8">
      <c r="A8" s="7" t="s">
        <v>5</v>
      </c>
      <c r="B8" s="221">
        <f>14+2</f>
        <v>16</v>
      </c>
      <c r="C8" s="49" t="str">
        <f t="shared" si="0"/>
        <v>+3</v>
      </c>
      <c r="D8" s="102" t="s">
        <v>81</v>
      </c>
      <c r="E8" s="75">
        <f>SUM(Martial!G3:G17,Equipment!B3:B18)</f>
        <v>42.7</v>
      </c>
      <c r="F8" s="3"/>
      <c r="G8" s="5"/>
    </row>
    <row r="9" spans="1:7" ht="16.8">
      <c r="A9" s="29" t="s">
        <v>17</v>
      </c>
      <c r="B9" s="91">
        <v>14</v>
      </c>
      <c r="C9" s="41" t="str">
        <f t="shared" si="0"/>
        <v>+2</v>
      </c>
      <c r="D9" s="102" t="s">
        <v>19</v>
      </c>
      <c r="E9" s="354">
        <f>((E3*6)*75%)+(E3*C9)</f>
        <v>52</v>
      </c>
      <c r="F9" s="3"/>
      <c r="G9" s="5"/>
    </row>
    <row r="10" spans="1:7" ht="16.8">
      <c r="A10" s="180" t="s">
        <v>18</v>
      </c>
      <c r="B10" s="91">
        <v>14</v>
      </c>
      <c r="C10" s="49" t="str">
        <f t="shared" si="0"/>
        <v>+2</v>
      </c>
      <c r="D10" s="103" t="s">
        <v>174</v>
      </c>
      <c r="E10" s="179">
        <f>E12-C8</f>
        <v>19</v>
      </c>
      <c r="F10" s="391"/>
      <c r="G10" s="5"/>
    </row>
    <row r="11" spans="1:7" ht="16.8">
      <c r="A11" s="30" t="s">
        <v>20</v>
      </c>
      <c r="B11" s="6">
        <v>8</v>
      </c>
      <c r="C11" s="49">
        <f t="shared" si="0"/>
        <v>-1</v>
      </c>
      <c r="D11" s="103" t="s">
        <v>103</v>
      </c>
      <c r="E11" s="74">
        <f>10+C8</f>
        <v>13</v>
      </c>
      <c r="F11" s="391"/>
      <c r="G11" s="5"/>
    </row>
    <row r="12" spans="1:7" ht="17.399999999999999" thickBot="1">
      <c r="A12" s="33" t="s">
        <v>16</v>
      </c>
      <c r="B12" s="222">
        <f>18+2</f>
        <v>20</v>
      </c>
      <c r="C12" s="42" t="str">
        <f t="shared" si="0"/>
        <v>+5</v>
      </c>
      <c r="D12" s="104" t="s">
        <v>69</v>
      </c>
      <c r="E12" s="267">
        <f>E11+SUM(Martial!B12:B13)</f>
        <v>22</v>
      </c>
      <c r="F12" s="391"/>
      <c r="G12" s="5"/>
    </row>
    <row r="13" spans="1:7" ht="24" thickTop="1" thickBot="1">
      <c r="A13" s="8" t="s">
        <v>30</v>
      </c>
      <c r="B13" s="9"/>
      <c r="C13" s="9"/>
      <c r="D13" s="10"/>
      <c r="E13" s="10"/>
      <c r="F13" s="10"/>
      <c r="G13" s="11"/>
    </row>
    <row r="14" spans="1:7" s="15" customFormat="1" ht="17.399999999999999" thickTop="1">
      <c r="A14" s="12"/>
      <c r="B14" s="13"/>
      <c r="C14" s="13"/>
      <c r="D14" s="13"/>
      <c r="E14" s="13"/>
      <c r="F14" s="13"/>
      <c r="G14" s="14"/>
    </row>
    <row r="15" spans="1:7" s="15" customFormat="1" ht="16.8">
      <c r="A15" s="89"/>
      <c r="B15" s="16"/>
      <c r="C15" s="16"/>
      <c r="D15" s="16"/>
      <c r="E15" s="16"/>
      <c r="F15" s="16"/>
      <c r="G15" s="90"/>
    </row>
    <row r="16" spans="1:7" s="15" customFormat="1" ht="16.8">
      <c r="A16" s="89"/>
      <c r="B16" s="16"/>
      <c r="C16" s="16"/>
      <c r="D16" s="16"/>
      <c r="E16" s="16"/>
      <c r="F16" s="16"/>
      <c r="G16" s="90"/>
    </row>
    <row r="17" spans="1:7" s="15" customFormat="1" ht="16.8">
      <c r="A17" s="89"/>
      <c r="B17" s="16"/>
      <c r="C17" s="16"/>
      <c r="D17" s="16"/>
      <c r="E17" s="16"/>
      <c r="F17" s="16"/>
      <c r="G17" s="90"/>
    </row>
    <row r="18" spans="1:7" s="15" customFormat="1" ht="16.8">
      <c r="A18" s="89"/>
      <c r="B18" s="16"/>
      <c r="C18" s="16"/>
      <c r="D18" s="16"/>
      <c r="E18" s="16"/>
      <c r="F18" s="16"/>
      <c r="G18" s="90"/>
    </row>
    <row r="19" spans="1:7" s="15" customFormat="1" ht="16.8">
      <c r="A19" s="89"/>
      <c r="B19" s="16"/>
      <c r="C19" s="16"/>
      <c r="D19" s="16"/>
      <c r="E19" s="16"/>
      <c r="F19" s="16"/>
      <c r="G19" s="90"/>
    </row>
    <row r="20" spans="1:7" s="15" customFormat="1" ht="16.8">
      <c r="A20" s="89"/>
      <c r="B20" s="16"/>
      <c r="C20" s="16"/>
      <c r="D20" s="16"/>
      <c r="E20" s="16"/>
      <c r="F20" s="16"/>
      <c r="G20" s="90"/>
    </row>
    <row r="21" spans="1:7" s="15" customFormat="1" ht="16.8">
      <c r="A21" s="89"/>
      <c r="B21" s="16"/>
      <c r="C21" s="16"/>
      <c r="D21" s="16"/>
      <c r="E21" s="16"/>
      <c r="F21" s="16"/>
      <c r="G21" s="90"/>
    </row>
    <row r="22" spans="1:7" ht="17.399999999999999" thickBot="1">
      <c r="A22" s="17"/>
      <c r="B22" s="18"/>
      <c r="C22" s="18"/>
      <c r="D22" s="18"/>
      <c r="E22" s="18"/>
      <c r="F22" s="18"/>
      <c r="G22" s="19"/>
    </row>
    <row r="23" spans="1:7" ht="16.2" thickTop="1"/>
  </sheetData>
  <phoneticPr fontId="0" type="noConversion"/>
  <conditionalFormatting sqref="E8">
    <cfRule type="cellIs" dxfId="29" priority="4" stopIfTrue="1" operator="greaterThan">
      <formula>66</formula>
    </cfRule>
    <cfRule type="cellIs" dxfId="28" priority="5" stopIfTrue="1" operator="between">
      <formula>33</formula>
      <formula>66</formula>
    </cfRule>
  </conditionalFormatting>
  <hyperlinks>
    <hyperlink ref="G1" r:id="rId1" display="Played by Je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0"/>
  <sheetViews>
    <sheetView showGridLines="0" workbookViewId="0">
      <pane ySplit="2" topLeftCell="A3" activePane="bottomLeft" state="frozen"/>
      <selection pane="bottomLeft" activeCell="A3" sqref="A3"/>
    </sheetView>
  </sheetViews>
  <sheetFormatPr defaultColWidth="13" defaultRowHeight="15.6"/>
  <cols>
    <col min="1" max="1" width="29.69921875" style="20" bestFit="1" customWidth="1"/>
    <col min="2" max="2" width="5.8984375" style="20" bestFit="1" customWidth="1"/>
    <col min="3" max="3" width="7.09765625" style="21" hidden="1" customWidth="1"/>
    <col min="4" max="4" width="5.796875" style="21" hidden="1" customWidth="1"/>
    <col min="5" max="5" width="9.19921875" style="21" bestFit="1" customWidth="1"/>
    <col min="6" max="6" width="6.69921875" style="21" bestFit="1" customWidth="1"/>
    <col min="7" max="7" width="5.8984375" style="52" bestFit="1" customWidth="1"/>
    <col min="8" max="8" width="4.69921875" style="52" bestFit="1" customWidth="1"/>
    <col min="9" max="9" width="6.8984375" style="52" bestFit="1" customWidth="1"/>
    <col min="10" max="10" width="25.69921875" style="20" customWidth="1"/>
    <col min="11" max="16384" width="13" style="1"/>
  </cols>
  <sheetData>
    <row r="1" spans="1:10" ht="23.4" thickBot="1">
      <c r="A1" s="39" t="s">
        <v>15</v>
      </c>
      <c r="B1" s="22"/>
      <c r="C1" s="22"/>
      <c r="D1" s="22"/>
      <c r="E1" s="22"/>
      <c r="F1" s="22"/>
      <c r="G1" s="50"/>
      <c r="H1" s="50"/>
      <c r="I1" s="50"/>
      <c r="J1" s="22"/>
    </row>
    <row r="2" spans="1:10" s="15" customFormat="1" ht="34.200000000000003" thickBot="1">
      <c r="A2" s="36" t="s">
        <v>6</v>
      </c>
      <c r="B2" s="37" t="s">
        <v>35</v>
      </c>
      <c r="C2" s="37" t="s">
        <v>42</v>
      </c>
      <c r="D2" s="37" t="s">
        <v>34</v>
      </c>
      <c r="E2" s="48" t="s">
        <v>67</v>
      </c>
      <c r="F2" s="48" t="s">
        <v>43</v>
      </c>
      <c r="G2" s="51" t="s">
        <v>73</v>
      </c>
      <c r="H2" s="201" t="s">
        <v>148</v>
      </c>
      <c r="I2" s="202" t="s">
        <v>90</v>
      </c>
      <c r="J2" s="38" t="s">
        <v>7</v>
      </c>
    </row>
    <row r="3" spans="1:10" s="15" customFormat="1" ht="16.8">
      <c r="A3" s="182" t="s">
        <v>75</v>
      </c>
      <c r="B3" s="183">
        <v>2</v>
      </c>
      <c r="C3" s="184" t="s">
        <v>37</v>
      </c>
      <c r="D3" s="184" t="str">
        <f>IF(C3="Str",'Personal File'!$C$7,IF(C3="Dex",'Personal File'!$C$8,IF(C3="Con",'Personal File'!$C$9,IF(C3="Int",'Personal File'!$C$10,IF(C3="Wis",'Personal File'!$C$11,IF(C3="Cha",'Personal File'!$C$12))))))</f>
        <v>+2</v>
      </c>
      <c r="E3" s="185" t="str">
        <f t="shared" ref="E3:E6" si="0">CONCATENATE(C3," (",D3,")")</f>
        <v>Con (+2)</v>
      </c>
      <c r="F3" s="186">
        <v>0</v>
      </c>
      <c r="G3" s="187">
        <f t="shared" ref="G3:G6" si="1">B3+MID(E3,6,2)+F3</f>
        <v>4</v>
      </c>
      <c r="H3" s="188">
        <f t="shared" ref="H3:H50" ca="1" si="2">RANDBETWEEN(1,20)</f>
        <v>9</v>
      </c>
      <c r="I3" s="187">
        <f ca="1">SUM(G3:H3)</f>
        <v>13</v>
      </c>
      <c r="J3" s="189"/>
    </row>
    <row r="4" spans="1:10" s="15" customFormat="1" ht="16.8">
      <c r="A4" s="190" t="s">
        <v>76</v>
      </c>
      <c r="B4" s="183">
        <v>6</v>
      </c>
      <c r="C4" s="184" t="s">
        <v>40</v>
      </c>
      <c r="D4" s="184" t="str">
        <f>IF(C4="Str",'Personal File'!$C$7,IF(C4="Dex",'Personal File'!$C$8,IF(C4="Con",'Personal File'!$C$9,IF(C4="Int",'Personal File'!$C$10,IF(C4="Wis",'Personal File'!$C$11,IF(C4="Cha",'Personal File'!$C$12))))))</f>
        <v>+3</v>
      </c>
      <c r="E4" s="191" t="str">
        <f t="shared" si="0"/>
        <v>Dex (+3)</v>
      </c>
      <c r="F4" s="186">
        <v>0</v>
      </c>
      <c r="G4" s="187">
        <f t="shared" si="1"/>
        <v>9</v>
      </c>
      <c r="H4" s="188">
        <f t="shared" ca="1" si="2"/>
        <v>18</v>
      </c>
      <c r="I4" s="187">
        <f ca="1">SUM(G4:H4)</f>
        <v>27</v>
      </c>
      <c r="J4" s="192"/>
    </row>
    <row r="5" spans="1:10" s="15" customFormat="1" ht="16.8">
      <c r="A5" s="193" t="s">
        <v>77</v>
      </c>
      <c r="B5" s="194">
        <v>6</v>
      </c>
      <c r="C5" s="195" t="s">
        <v>39</v>
      </c>
      <c r="D5" s="195">
        <f>IF(C5="Str",'Personal File'!$C$7,IF(C5="Dex",'Personal File'!$C$8,IF(C5="Con",'Personal File'!$C$9,IF(C5="Int",'Personal File'!$C$10,IF(C5="Wis",'Personal File'!$C$11,IF(C5="Cha",'Personal File'!$C$12))))))</f>
        <v>-1</v>
      </c>
      <c r="E5" s="196" t="str">
        <f t="shared" si="0"/>
        <v>Wis (-1)</v>
      </c>
      <c r="F5" s="197">
        <v>0</v>
      </c>
      <c r="G5" s="198">
        <f t="shared" si="1"/>
        <v>5</v>
      </c>
      <c r="H5" s="199">
        <f t="shared" ca="1" si="2"/>
        <v>7</v>
      </c>
      <c r="I5" s="198">
        <f t="shared" ref="I5:I50" ca="1" si="3">SUM(G5:H5)</f>
        <v>12</v>
      </c>
      <c r="J5" s="200"/>
    </row>
    <row r="6" spans="1:10" s="43" customFormat="1" ht="16.8">
      <c r="A6" s="92" t="s">
        <v>44</v>
      </c>
      <c r="B6" s="80">
        <v>0</v>
      </c>
      <c r="C6" s="93" t="s">
        <v>38</v>
      </c>
      <c r="D6" s="94" t="str">
        <f>IF(C6="Str",'Personal File'!$C$7,IF(C6="Dex",'Personal File'!$C$8,IF(C6="Con",'Personal File'!$C$9,IF(C6="Int",'Personal File'!$C$10,IF(C6="Wis",'Personal File'!$C$11,IF(C6="Cha",'Personal File'!$C$12))))))</f>
        <v>+2</v>
      </c>
      <c r="E6" s="341" t="str">
        <f t="shared" si="0"/>
        <v>Int (+2)</v>
      </c>
      <c r="F6" s="219" t="s">
        <v>68</v>
      </c>
      <c r="G6" s="205">
        <f t="shared" si="1"/>
        <v>2</v>
      </c>
      <c r="H6" s="188">
        <f t="shared" ca="1" si="2"/>
        <v>7</v>
      </c>
      <c r="I6" s="205">
        <f t="shared" ca="1" si="3"/>
        <v>9</v>
      </c>
      <c r="J6" s="82"/>
    </row>
    <row r="7" spans="1:10" s="47" customFormat="1" ht="16.8">
      <c r="A7" s="95" t="s">
        <v>45</v>
      </c>
      <c r="B7" s="80">
        <v>0</v>
      </c>
      <c r="C7" s="96" t="s">
        <v>40</v>
      </c>
      <c r="D7" s="97" t="str">
        <f>IF(C7="Str",'Personal File'!$C$7,IF(C7="Dex",'Personal File'!$C$8,IF(C7="Con",'Personal File'!$C$9,IF(C7="Int",'Personal File'!$C$10,IF(C7="Wis",'Personal File'!$C$11,IF(C7="Cha",'Personal File'!$C$12))))))</f>
        <v>+3</v>
      </c>
      <c r="E7" s="98" t="str">
        <f t="shared" ref="E7:E50" si="4">CONCATENATE(C7," (",D7,")")</f>
        <v>Dex (+3)</v>
      </c>
      <c r="F7" s="219" t="s">
        <v>68</v>
      </c>
      <c r="G7" s="81">
        <f t="shared" ref="G7:G12" si="5">B7+MID(E7,6,2)+F7</f>
        <v>3</v>
      </c>
      <c r="H7" s="188">
        <f t="shared" ca="1" si="2"/>
        <v>4</v>
      </c>
      <c r="I7" s="205">
        <f t="shared" ca="1" si="3"/>
        <v>7</v>
      </c>
      <c r="J7" s="82"/>
    </row>
    <row r="8" spans="1:10" s="45" customFormat="1" ht="16.8">
      <c r="A8" s="171" t="s">
        <v>46</v>
      </c>
      <c r="B8" s="71">
        <v>8</v>
      </c>
      <c r="C8" s="172" t="s">
        <v>36</v>
      </c>
      <c r="D8" s="173" t="str">
        <f>IF(C8="Str",'Personal File'!$C$7,IF(C8="Dex",'Personal File'!$C$8,IF(C8="Con",'Personal File'!$C$9,IF(C8="Int",'Personal File'!$C$10,IF(C8="Wis",'Personal File'!$C$11,IF(C8="Cha",'Personal File'!$C$12))))))</f>
        <v>+5</v>
      </c>
      <c r="E8" s="174" t="str">
        <f t="shared" si="4"/>
        <v>Cha (+5)</v>
      </c>
      <c r="F8" s="72" t="s">
        <v>68</v>
      </c>
      <c r="G8" s="72">
        <f t="shared" si="5"/>
        <v>13</v>
      </c>
      <c r="H8" s="188">
        <f t="shared" ca="1" si="2"/>
        <v>12</v>
      </c>
      <c r="I8" s="204">
        <f t="shared" ca="1" si="3"/>
        <v>25</v>
      </c>
      <c r="J8" s="73"/>
    </row>
    <row r="9" spans="1:10" s="44" customFormat="1" ht="16.8">
      <c r="A9" s="83" t="s">
        <v>47</v>
      </c>
      <c r="B9" s="80">
        <v>0</v>
      </c>
      <c r="C9" s="84" t="s">
        <v>41</v>
      </c>
      <c r="D9" s="85">
        <f>IF(C9="Str",'Personal File'!$C$7,IF(C9="Dex",'Personal File'!$C$8,IF(C9="Con",'Personal File'!$C$9,IF(C9="Int",'Personal File'!$C$10,IF(C9="Wis",'Personal File'!$C$11,IF(C9="Cha",'Personal File'!$C$12))))))</f>
        <v>-1</v>
      </c>
      <c r="E9" s="342" t="str">
        <f t="shared" si="4"/>
        <v>Str (-1)</v>
      </c>
      <c r="F9" s="219" t="s">
        <v>68</v>
      </c>
      <c r="G9" s="81">
        <f t="shared" si="5"/>
        <v>-1</v>
      </c>
      <c r="H9" s="188">
        <f t="shared" ca="1" si="2"/>
        <v>19</v>
      </c>
      <c r="I9" s="205">
        <f t="shared" ca="1" si="3"/>
        <v>18</v>
      </c>
      <c r="J9" s="82"/>
    </row>
    <row r="10" spans="1:10" s="44" customFormat="1" ht="16.8">
      <c r="A10" s="392" t="s">
        <v>21</v>
      </c>
      <c r="B10" s="397">
        <v>0</v>
      </c>
      <c r="C10" s="393" t="s">
        <v>37</v>
      </c>
      <c r="D10" s="394" t="str">
        <f>IF(C10="Str",'Personal File'!$C$7,IF(C10="Dex",'Personal File'!$C$8,IF(C10="Con",'Personal File'!$C$9,IF(C10="Int",'Personal File'!$C$10,IF(C10="Wis",'Personal File'!$C$11,IF(C10="Cha",'Personal File'!$C$12))))))</f>
        <v>+2</v>
      </c>
      <c r="E10" s="395" t="str">
        <f t="shared" si="4"/>
        <v>Con (+2)</v>
      </c>
      <c r="F10" s="398" t="s">
        <v>68</v>
      </c>
      <c r="G10" s="398">
        <f t="shared" si="5"/>
        <v>2</v>
      </c>
      <c r="H10" s="396">
        <f t="shared" ca="1" si="2"/>
        <v>3</v>
      </c>
      <c r="I10" s="399">
        <f t="shared" ca="1" si="3"/>
        <v>5</v>
      </c>
      <c r="J10" s="400" t="s">
        <v>252</v>
      </c>
    </row>
    <row r="11" spans="1:10" s="43" customFormat="1" ht="16.8">
      <c r="A11" s="92" t="s">
        <v>96</v>
      </c>
      <c r="B11" s="80">
        <v>0</v>
      </c>
      <c r="C11" s="93" t="s">
        <v>38</v>
      </c>
      <c r="D11" s="94" t="str">
        <f>IF(C11="Str",'Personal File'!$C$7,IF(C11="Dex",'Personal File'!$C$8,IF(C11="Con",'Personal File'!$C$9,IF(C11="Int",'Personal File'!$C$10,IF(C11="Wis",'Personal File'!$C$11,IF(C11="Cha",'Personal File'!$C$12))))))</f>
        <v>+2</v>
      </c>
      <c r="E11" s="341" t="str">
        <f t="shared" si="4"/>
        <v>Int (+2)</v>
      </c>
      <c r="F11" s="81" t="s">
        <v>68</v>
      </c>
      <c r="G11" s="81">
        <f t="shared" si="5"/>
        <v>2</v>
      </c>
      <c r="H11" s="188">
        <f t="shared" ca="1" si="2"/>
        <v>4</v>
      </c>
      <c r="I11" s="205">
        <f t="shared" ca="1" si="3"/>
        <v>6</v>
      </c>
      <c r="J11" s="82"/>
    </row>
    <row r="12" spans="1:10" s="46" customFormat="1" ht="16.8">
      <c r="A12" s="92" t="s">
        <v>48</v>
      </c>
      <c r="B12" s="80">
        <v>0</v>
      </c>
      <c r="C12" s="93" t="s">
        <v>38</v>
      </c>
      <c r="D12" s="94" t="str">
        <f>IF(C12="Str",'Personal File'!$C$7,IF(C12="Dex",'Personal File'!$C$8,IF(C12="Con",'Personal File'!$C$9,IF(C12="Int",'Personal File'!$C$10,IF(C12="Wis",'Personal File'!$C$11,IF(C12="Cha",'Personal File'!$C$12))))))</f>
        <v>+2</v>
      </c>
      <c r="E12" s="341" t="str">
        <f t="shared" si="4"/>
        <v>Int (+2)</v>
      </c>
      <c r="F12" s="81" t="s">
        <v>68</v>
      </c>
      <c r="G12" s="81">
        <f t="shared" si="5"/>
        <v>2</v>
      </c>
      <c r="H12" s="188">
        <f t="shared" ca="1" si="2"/>
        <v>4</v>
      </c>
      <c r="I12" s="205">
        <f t="shared" ca="1" si="3"/>
        <v>6</v>
      </c>
      <c r="J12" s="82"/>
    </row>
    <row r="13" spans="1:10" s="47" customFormat="1" ht="16.8">
      <c r="A13" s="171" t="s">
        <v>49</v>
      </c>
      <c r="B13" s="71">
        <v>11</v>
      </c>
      <c r="C13" s="172" t="s">
        <v>36</v>
      </c>
      <c r="D13" s="173" t="str">
        <f>IF(C13="Str",'Personal File'!$C$7,IF(C13="Dex",'Personal File'!$C$8,IF(C13="Con",'Personal File'!$C$9,IF(C13="Int",'Personal File'!$C$10,IF(C13="Wis",'Personal File'!$C$11,IF(C13="Cha",'Personal File'!$C$12))))))</f>
        <v>+5</v>
      </c>
      <c r="E13" s="174" t="str">
        <f t="shared" si="4"/>
        <v>Cha (+5)</v>
      </c>
      <c r="F13" s="72" t="s">
        <v>254</v>
      </c>
      <c r="G13" s="72">
        <f>B13+MID(E13,6,2)+F13</f>
        <v>22</v>
      </c>
      <c r="H13" s="188">
        <f t="shared" ca="1" si="2"/>
        <v>10</v>
      </c>
      <c r="I13" s="204">
        <f t="shared" ca="1" si="3"/>
        <v>32</v>
      </c>
      <c r="J13" s="73"/>
    </row>
    <row r="14" spans="1:10" s="47" customFormat="1" ht="16.8">
      <c r="A14" s="54" t="s">
        <v>50</v>
      </c>
      <c r="B14" s="55">
        <v>0</v>
      </c>
      <c r="C14" s="56" t="s">
        <v>38</v>
      </c>
      <c r="D14" s="57" t="str">
        <f>IF(C14="Str",'Personal File'!$C$7,IF(C14="Dex",'Personal File'!$C$8,IF(C14="Con",'Personal File'!$C$9,IF(C14="Int",'Personal File'!$C$10,IF(C14="Wis",'Personal File'!$C$11,IF(C14="Cha",'Personal File'!$C$12))))))</f>
        <v>+2</v>
      </c>
      <c r="E14" s="343" t="str">
        <f t="shared" si="4"/>
        <v>Int (+2)</v>
      </c>
      <c r="F14" s="58" t="s">
        <v>68</v>
      </c>
      <c r="G14" s="58">
        <v>0</v>
      </c>
      <c r="H14" s="188">
        <f t="shared" ca="1" si="2"/>
        <v>6</v>
      </c>
      <c r="I14" s="206">
        <f t="shared" ca="1" si="3"/>
        <v>6</v>
      </c>
      <c r="J14" s="59"/>
    </row>
    <row r="15" spans="1:10" s="47" customFormat="1" ht="16.8">
      <c r="A15" s="238" t="s">
        <v>51</v>
      </c>
      <c r="B15" s="80">
        <v>0</v>
      </c>
      <c r="C15" s="239" t="s">
        <v>36</v>
      </c>
      <c r="D15" s="240" t="str">
        <f>IF(C15="Str",'Personal File'!$C$7,IF(C15="Dex",'Personal File'!$C$8,IF(C15="Con",'Personal File'!$C$9,IF(C15="Int",'Personal File'!$C$10,IF(C15="Wis",'Personal File'!$C$11,IF(C15="Cha",'Personal File'!$C$12))))))</f>
        <v>+5</v>
      </c>
      <c r="E15" s="241" t="str">
        <f t="shared" si="4"/>
        <v>Cha (+5)</v>
      </c>
      <c r="F15" s="81" t="s">
        <v>68</v>
      </c>
      <c r="G15" s="81">
        <f t="shared" ref="G15:G21" si="6">B15+MID(E15,6,2)+F15</f>
        <v>5</v>
      </c>
      <c r="H15" s="188">
        <f t="shared" ca="1" si="2"/>
        <v>13</v>
      </c>
      <c r="I15" s="205">
        <f t="shared" ca="1" si="3"/>
        <v>18</v>
      </c>
      <c r="J15" s="82"/>
    </row>
    <row r="16" spans="1:10" s="47" customFormat="1" ht="16.8">
      <c r="A16" s="95" t="s">
        <v>52</v>
      </c>
      <c r="B16" s="80">
        <v>0</v>
      </c>
      <c r="C16" s="96" t="s">
        <v>40</v>
      </c>
      <c r="D16" s="97" t="str">
        <f>IF(C16="Str",'Personal File'!$C$7,IF(C16="Dex",'Personal File'!$C$8,IF(C16="Con",'Personal File'!$C$9,IF(C16="Int",'Personal File'!$C$10,IF(C16="Wis",'Personal File'!$C$11,IF(C16="Cha",'Personal File'!$C$12))))))</f>
        <v>+3</v>
      </c>
      <c r="E16" s="98" t="str">
        <f t="shared" si="4"/>
        <v>Dex (+3)</v>
      </c>
      <c r="F16" s="81" t="s">
        <v>68</v>
      </c>
      <c r="G16" s="81">
        <f t="shared" si="6"/>
        <v>3</v>
      </c>
      <c r="H16" s="188">
        <f t="shared" ca="1" si="2"/>
        <v>19</v>
      </c>
      <c r="I16" s="205">
        <f t="shared" ca="1" si="3"/>
        <v>22</v>
      </c>
      <c r="J16" s="82"/>
    </row>
    <row r="17" spans="1:10" s="47" customFormat="1" ht="16.8">
      <c r="A17" s="92" t="s">
        <v>53</v>
      </c>
      <c r="B17" s="80">
        <v>0</v>
      </c>
      <c r="C17" s="93" t="s">
        <v>38</v>
      </c>
      <c r="D17" s="94" t="str">
        <f>IF(C17="Str",'Personal File'!$C$7,IF(C17="Dex",'Personal File'!$C$8,IF(C17="Con",'Personal File'!$C$9,IF(C17="Int",'Personal File'!$C$10,IF(C17="Wis",'Personal File'!$C$11,IF(C17="Cha",'Personal File'!$C$12))))))</f>
        <v>+2</v>
      </c>
      <c r="E17" s="341" t="str">
        <f t="shared" si="4"/>
        <v>Int (+2)</v>
      </c>
      <c r="F17" s="81" t="s">
        <v>68</v>
      </c>
      <c r="G17" s="81">
        <f t="shared" si="6"/>
        <v>2</v>
      </c>
      <c r="H17" s="188">
        <f t="shared" ca="1" si="2"/>
        <v>20</v>
      </c>
      <c r="I17" s="205">
        <f t="shared" ca="1" si="3"/>
        <v>22</v>
      </c>
      <c r="J17" s="82"/>
    </row>
    <row r="18" spans="1:10" s="47" customFormat="1" ht="16.8">
      <c r="A18" s="171" t="s">
        <v>54</v>
      </c>
      <c r="B18" s="71">
        <v>11</v>
      </c>
      <c r="C18" s="172" t="s">
        <v>36</v>
      </c>
      <c r="D18" s="173" t="str">
        <f>IF(C18="Str",'Personal File'!$C$7,IF(C18="Dex",'Personal File'!$C$8,IF(C18="Con",'Personal File'!$C$9,IF(C18="Int",'Personal File'!$C$10,IF(C18="Wis",'Personal File'!$C$11,IF(C18="Cha",'Personal File'!$C$12))))))</f>
        <v>+5</v>
      </c>
      <c r="E18" s="174" t="str">
        <f t="shared" si="4"/>
        <v>Cha (+5)</v>
      </c>
      <c r="F18" s="72" t="s">
        <v>253</v>
      </c>
      <c r="G18" s="72">
        <f t="shared" si="6"/>
        <v>18</v>
      </c>
      <c r="H18" s="188">
        <f t="shared" ca="1" si="2"/>
        <v>18</v>
      </c>
      <c r="I18" s="204">
        <f t="shared" ca="1" si="3"/>
        <v>36</v>
      </c>
      <c r="J18" s="73"/>
    </row>
    <row r="19" spans="1:10" s="47" customFormat="1" ht="16.8">
      <c r="A19" s="60" t="s">
        <v>23</v>
      </c>
      <c r="B19" s="55">
        <v>0</v>
      </c>
      <c r="C19" s="61" t="s">
        <v>36</v>
      </c>
      <c r="D19" s="62" t="str">
        <f>IF(C19="Str",'Personal File'!$C$7,IF(C19="Dex",'Personal File'!$C$8,IF(C19="Con",'Personal File'!$C$9,IF(C19="Int",'Personal File'!$C$10,IF(C19="Wis",'Personal File'!$C$11,IF(C19="Cha",'Personal File'!$C$12))))))</f>
        <v>+5</v>
      </c>
      <c r="E19" s="344" t="str">
        <f t="shared" si="4"/>
        <v>Cha (+5)</v>
      </c>
      <c r="F19" s="99" t="s">
        <v>68</v>
      </c>
      <c r="G19" s="58">
        <v>0</v>
      </c>
      <c r="H19" s="188">
        <f t="shared" ca="1" si="2"/>
        <v>17</v>
      </c>
      <c r="I19" s="206">
        <f t="shared" ca="1" si="3"/>
        <v>17</v>
      </c>
      <c r="J19" s="59"/>
    </row>
    <row r="20" spans="1:10" s="47" customFormat="1" ht="16.8">
      <c r="A20" s="127" t="s">
        <v>55</v>
      </c>
      <c r="B20" s="80">
        <v>0</v>
      </c>
      <c r="C20" s="128" t="s">
        <v>39</v>
      </c>
      <c r="D20" s="129">
        <f>IF(C20="Str",'Personal File'!$C$7,IF(C20="Dex",'Personal File'!$C$8,IF(C20="Con",'Personal File'!$C$9,IF(C20="Int",'Personal File'!$C$10,IF(C20="Wis",'Personal File'!$C$11,IF(C20="Cha",'Personal File'!$C$12))))))</f>
        <v>-1</v>
      </c>
      <c r="E20" s="130" t="str">
        <f t="shared" si="4"/>
        <v>Wis (-1)</v>
      </c>
      <c r="F20" s="81" t="s">
        <v>68</v>
      </c>
      <c r="G20" s="81">
        <f t="shared" si="6"/>
        <v>-1</v>
      </c>
      <c r="H20" s="188">
        <f t="shared" ca="1" si="2"/>
        <v>11</v>
      </c>
      <c r="I20" s="205">
        <f t="shared" ca="1" si="3"/>
        <v>10</v>
      </c>
      <c r="J20" s="82"/>
    </row>
    <row r="21" spans="1:10" s="47" customFormat="1" ht="16.8">
      <c r="A21" s="95" t="s">
        <v>56</v>
      </c>
      <c r="B21" s="80">
        <v>0</v>
      </c>
      <c r="C21" s="96" t="s">
        <v>40</v>
      </c>
      <c r="D21" s="97" t="str">
        <f>IF(C21="Str",'Personal File'!$C$7,IF(C21="Dex",'Personal File'!$C$8,IF(C21="Con",'Personal File'!$C$9,IF(C21="Int",'Personal File'!$C$10,IF(C21="Wis",'Personal File'!$C$11,IF(C21="Cha",'Personal File'!$C$12))))))</f>
        <v>+3</v>
      </c>
      <c r="E21" s="98" t="str">
        <f t="shared" si="4"/>
        <v>Dex (+3)</v>
      </c>
      <c r="F21" s="81" t="s">
        <v>68</v>
      </c>
      <c r="G21" s="81">
        <f t="shared" si="6"/>
        <v>3</v>
      </c>
      <c r="H21" s="188">
        <f t="shared" ca="1" si="2"/>
        <v>7</v>
      </c>
      <c r="I21" s="205">
        <f t="shared" ca="1" si="3"/>
        <v>10</v>
      </c>
      <c r="J21" s="82"/>
    </row>
    <row r="22" spans="1:10" s="47" customFormat="1" ht="16.8">
      <c r="A22" s="66" t="s">
        <v>57</v>
      </c>
      <c r="B22" s="63">
        <v>0</v>
      </c>
      <c r="C22" s="67" t="s">
        <v>36</v>
      </c>
      <c r="D22" s="68" t="str">
        <f>IF(C22="Str",'Personal File'!$C$7,IF(C22="Dex",'Personal File'!$C$8,IF(C22="Con",'Personal File'!$C$9,IF(C22="Int",'Personal File'!$C$10,IF(C22="Wis",'Personal File'!$C$11,IF(C22="Cha",'Personal File'!$C$12))))))</f>
        <v>+5</v>
      </c>
      <c r="E22" s="345" t="str">
        <f t="shared" si="4"/>
        <v>Cha (+5)</v>
      </c>
      <c r="F22" s="64" t="s">
        <v>253</v>
      </c>
      <c r="G22" s="64">
        <f t="shared" ref="G22:G35" si="7">B22+MID(E22,6,2)+F22</f>
        <v>7</v>
      </c>
      <c r="H22" s="188">
        <f t="shared" ca="1" si="2"/>
        <v>4</v>
      </c>
      <c r="I22" s="207">
        <f t="shared" ca="1" si="3"/>
        <v>11</v>
      </c>
      <c r="J22" s="65"/>
    </row>
    <row r="23" spans="1:10" s="47" customFormat="1" ht="16.8">
      <c r="A23" s="83" t="s">
        <v>58</v>
      </c>
      <c r="B23" s="80">
        <v>0</v>
      </c>
      <c r="C23" s="84" t="s">
        <v>41</v>
      </c>
      <c r="D23" s="85">
        <f>IF(C23="Str",'Personal File'!$C$7,IF(C23="Dex",'Personal File'!$C$8,IF(C23="Con",'Personal File'!$C$9,IF(C23="Int",'Personal File'!$C$10,IF(C23="Wis",'Personal File'!$C$11,IF(C23="Cha",'Personal File'!$C$12))))))</f>
        <v>-1</v>
      </c>
      <c r="E23" s="342" t="str">
        <f t="shared" si="4"/>
        <v>Str (-1)</v>
      </c>
      <c r="F23" s="81" t="s">
        <v>68</v>
      </c>
      <c r="G23" s="81">
        <f t="shared" si="7"/>
        <v>-1</v>
      </c>
      <c r="H23" s="188">
        <f t="shared" ca="1" si="2"/>
        <v>20</v>
      </c>
      <c r="I23" s="205">
        <f t="shared" ca="1" si="3"/>
        <v>19</v>
      </c>
      <c r="J23" s="82"/>
    </row>
    <row r="24" spans="1:10" s="47" customFormat="1" ht="16.8">
      <c r="A24" s="232" t="s">
        <v>93</v>
      </c>
      <c r="B24" s="233">
        <v>5</v>
      </c>
      <c r="C24" s="234" t="s">
        <v>38</v>
      </c>
      <c r="D24" s="235" t="str">
        <f>IF(C24="Str",'Personal File'!$C$7,IF(C24="Dex",'Personal File'!$C$8,IF(C24="Con",'Personal File'!$C$9,IF(C24="Int",'Personal File'!$C$10,IF(C24="Wis",'Personal File'!$C$11,IF(C24="Cha",'Personal File'!$C$12))))))</f>
        <v>+2</v>
      </c>
      <c r="E24" s="346" t="str">
        <f t="shared" si="4"/>
        <v>Int (+2)</v>
      </c>
      <c r="F24" s="220" t="s">
        <v>68</v>
      </c>
      <c r="G24" s="220">
        <f t="shared" si="7"/>
        <v>7</v>
      </c>
      <c r="H24" s="188">
        <f t="shared" ca="1" si="2"/>
        <v>3</v>
      </c>
      <c r="I24" s="236">
        <f t="shared" ca="1" si="3"/>
        <v>10</v>
      </c>
      <c r="J24" s="237"/>
    </row>
    <row r="25" spans="1:10" s="47" customFormat="1" ht="16.8">
      <c r="A25" s="232" t="s">
        <v>179</v>
      </c>
      <c r="B25" s="233">
        <v>1</v>
      </c>
      <c r="C25" s="234" t="s">
        <v>38</v>
      </c>
      <c r="D25" s="235" t="str">
        <f>IF(C25="Str",'Personal File'!$C$7,IF(C25="Dex",'Personal File'!$C$8,IF(C25="Con",'Personal File'!$C$9,IF(C25="Int",'Personal File'!$C$10,IF(C25="Wis",'Personal File'!$C$11,IF(C25="Cha",'Personal File'!$C$12))))))</f>
        <v>+2</v>
      </c>
      <c r="E25" s="346" t="str">
        <f t="shared" si="4"/>
        <v>Int (+2)</v>
      </c>
      <c r="F25" s="220" t="s">
        <v>68</v>
      </c>
      <c r="G25" s="220">
        <f t="shared" ref="G25:G29" si="8">B25+MID(E25,6,2)+F25</f>
        <v>3</v>
      </c>
      <c r="H25" s="188">
        <f t="shared" ca="1" si="2"/>
        <v>3</v>
      </c>
      <c r="I25" s="236">
        <f t="shared" ref="I25:I29" ca="1" si="9">SUM(G25:H25)</f>
        <v>6</v>
      </c>
      <c r="J25" s="237"/>
    </row>
    <row r="26" spans="1:10" s="47" customFormat="1" ht="16.8">
      <c r="A26" s="232" t="s">
        <v>106</v>
      </c>
      <c r="B26" s="233">
        <v>1</v>
      </c>
      <c r="C26" s="234" t="s">
        <v>38</v>
      </c>
      <c r="D26" s="235" t="str">
        <f>IF(C26="Str",'Personal File'!$C$7,IF(C26="Dex",'Personal File'!$C$8,IF(C26="Con",'Personal File'!$C$9,IF(C26="Int",'Personal File'!$C$10,IF(C26="Wis",'Personal File'!$C$11,IF(C26="Cha",'Personal File'!$C$12))))))</f>
        <v>+2</v>
      </c>
      <c r="E26" s="346" t="str">
        <f t="shared" si="4"/>
        <v>Int (+2)</v>
      </c>
      <c r="F26" s="220" t="s">
        <v>68</v>
      </c>
      <c r="G26" s="220">
        <f t="shared" si="8"/>
        <v>3</v>
      </c>
      <c r="H26" s="188">
        <f t="shared" ca="1" si="2"/>
        <v>16</v>
      </c>
      <c r="I26" s="236">
        <f t="shared" ca="1" si="9"/>
        <v>19</v>
      </c>
      <c r="J26" s="237"/>
    </row>
    <row r="27" spans="1:10" s="47" customFormat="1" ht="16.8">
      <c r="A27" s="232" t="s">
        <v>176</v>
      </c>
      <c r="B27" s="233">
        <v>5</v>
      </c>
      <c r="C27" s="234" t="s">
        <v>38</v>
      </c>
      <c r="D27" s="235" t="str">
        <f>IF(C27="Str",'Personal File'!$C$7,IF(C27="Dex",'Personal File'!$C$8,IF(C27="Con",'Personal File'!$C$9,IF(C27="Int",'Personal File'!$C$10,IF(C27="Wis",'Personal File'!$C$11,IF(C27="Cha",'Personal File'!$C$12))))))</f>
        <v>+2</v>
      </c>
      <c r="E27" s="346" t="str">
        <f t="shared" si="4"/>
        <v>Int (+2)</v>
      </c>
      <c r="F27" s="220" t="s">
        <v>68</v>
      </c>
      <c r="G27" s="220">
        <f t="shared" si="8"/>
        <v>7</v>
      </c>
      <c r="H27" s="188">
        <f t="shared" ca="1" si="2"/>
        <v>17</v>
      </c>
      <c r="I27" s="236">
        <f t="shared" ca="1" si="9"/>
        <v>24</v>
      </c>
      <c r="J27" s="237"/>
    </row>
    <row r="28" spans="1:10" s="47" customFormat="1" ht="16.8">
      <c r="A28" s="232" t="s">
        <v>177</v>
      </c>
      <c r="B28" s="233">
        <v>5</v>
      </c>
      <c r="C28" s="234" t="s">
        <v>38</v>
      </c>
      <c r="D28" s="235" t="str">
        <f>IF(C28="Str",'Personal File'!$C$7,IF(C28="Dex",'Personal File'!$C$8,IF(C28="Con",'Personal File'!$C$9,IF(C28="Int",'Personal File'!$C$10,IF(C28="Wis",'Personal File'!$C$11,IF(C28="Cha",'Personal File'!$C$12))))))</f>
        <v>+2</v>
      </c>
      <c r="E28" s="346" t="str">
        <f t="shared" si="4"/>
        <v>Int (+2)</v>
      </c>
      <c r="F28" s="220" t="s">
        <v>68</v>
      </c>
      <c r="G28" s="220">
        <f t="shared" si="8"/>
        <v>7</v>
      </c>
      <c r="H28" s="188">
        <f t="shared" ca="1" si="2"/>
        <v>3</v>
      </c>
      <c r="I28" s="236">
        <f t="shared" ca="1" si="9"/>
        <v>10</v>
      </c>
      <c r="J28" s="237"/>
    </row>
    <row r="29" spans="1:10" s="47" customFormat="1" ht="16.8">
      <c r="A29" s="232" t="s">
        <v>180</v>
      </c>
      <c r="B29" s="233">
        <v>1</v>
      </c>
      <c r="C29" s="234" t="s">
        <v>38</v>
      </c>
      <c r="D29" s="235" t="str">
        <f>IF(C29="Str",'Personal File'!$C$7,IF(C29="Dex",'Personal File'!$C$8,IF(C29="Con",'Personal File'!$C$9,IF(C29="Int",'Personal File'!$C$10,IF(C29="Wis",'Personal File'!$C$11,IF(C29="Cha",'Personal File'!$C$12))))))</f>
        <v>+2</v>
      </c>
      <c r="E29" s="346" t="str">
        <f t="shared" si="4"/>
        <v>Int (+2)</v>
      </c>
      <c r="F29" s="220" t="s">
        <v>68</v>
      </c>
      <c r="G29" s="220">
        <f t="shared" si="8"/>
        <v>3</v>
      </c>
      <c r="H29" s="188">
        <f t="shared" ca="1" si="2"/>
        <v>8</v>
      </c>
      <c r="I29" s="236">
        <f t="shared" ca="1" si="9"/>
        <v>11</v>
      </c>
      <c r="J29" s="237"/>
    </row>
    <row r="30" spans="1:10" s="47" customFormat="1" ht="16.8">
      <c r="A30" s="232" t="s">
        <v>181</v>
      </c>
      <c r="B30" s="233">
        <v>5</v>
      </c>
      <c r="C30" s="234" t="s">
        <v>38</v>
      </c>
      <c r="D30" s="235" t="str">
        <f>IF(C30="Str",'Personal File'!$C$7,IF(C30="Dex",'Personal File'!$C$8,IF(C30="Con",'Personal File'!$C$9,IF(C30="Int",'Personal File'!$C$10,IF(C30="Wis",'Personal File'!$C$11,IF(C30="Cha",'Personal File'!$C$12))))))</f>
        <v>+2</v>
      </c>
      <c r="E30" s="346" t="str">
        <f>CONCATENATE(C30," (",D30,")")</f>
        <v>Int (+2)</v>
      </c>
      <c r="F30" s="220" t="s">
        <v>68</v>
      </c>
      <c r="G30" s="220">
        <f t="shared" si="7"/>
        <v>7</v>
      </c>
      <c r="H30" s="188">
        <f t="shared" ca="1" si="2"/>
        <v>17</v>
      </c>
      <c r="I30" s="236">
        <f t="shared" ca="1" si="3"/>
        <v>24</v>
      </c>
      <c r="J30" s="237"/>
    </row>
    <row r="31" spans="1:10" s="47" customFormat="1" ht="16.8">
      <c r="A31" s="232" t="s">
        <v>178</v>
      </c>
      <c r="B31" s="233">
        <v>1</v>
      </c>
      <c r="C31" s="234" t="s">
        <v>38</v>
      </c>
      <c r="D31" s="235" t="str">
        <f>IF(C31="Str",'Personal File'!$C$7,IF(C31="Dex",'Personal File'!$C$8,IF(C31="Con",'Personal File'!$C$9,IF(C31="Int",'Personal File'!$C$10,IF(C31="Wis",'Personal File'!$C$11,IF(C31="Cha",'Personal File'!$C$12))))))</f>
        <v>+2</v>
      </c>
      <c r="E31" s="346" t="str">
        <f t="shared" ref="E31:E33" si="10">CONCATENATE(C31," (",D31,")")</f>
        <v>Int (+2)</v>
      </c>
      <c r="F31" s="220" t="s">
        <v>68</v>
      </c>
      <c r="G31" s="220">
        <f t="shared" ref="G31:G33" si="11">B31+MID(E31,6,2)+F31</f>
        <v>3</v>
      </c>
      <c r="H31" s="188">
        <f t="shared" ca="1" si="2"/>
        <v>13</v>
      </c>
      <c r="I31" s="236">
        <f t="shared" ref="I31:I33" ca="1" si="12">SUM(G31:H31)</f>
        <v>16</v>
      </c>
      <c r="J31" s="237"/>
    </row>
    <row r="32" spans="1:10" s="47" customFormat="1" ht="16.8">
      <c r="A32" s="232" t="s">
        <v>183</v>
      </c>
      <c r="B32" s="233">
        <v>1</v>
      </c>
      <c r="C32" s="234" t="s">
        <v>38</v>
      </c>
      <c r="D32" s="235" t="str">
        <f>IF(C32="Str",'Personal File'!$C$7,IF(C32="Dex",'Personal File'!$C$8,IF(C32="Con",'Personal File'!$C$9,IF(C32="Int",'Personal File'!$C$10,IF(C32="Wis",'Personal File'!$C$11,IF(C32="Cha",'Personal File'!$C$12))))))</f>
        <v>+2</v>
      </c>
      <c r="E32" s="346" t="str">
        <f t="shared" ref="E32" si="13">CONCATENATE(C32," (",D32,")")</f>
        <v>Int (+2)</v>
      </c>
      <c r="F32" s="220" t="s">
        <v>68</v>
      </c>
      <c r="G32" s="220">
        <f t="shared" ref="G32" si="14">B32+MID(E32,6,2)+F32</f>
        <v>3</v>
      </c>
      <c r="H32" s="188">
        <f t="shared" ca="1" si="2"/>
        <v>7</v>
      </c>
      <c r="I32" s="236">
        <f t="shared" ref="I32" ca="1" si="15">SUM(G32:H32)</f>
        <v>10</v>
      </c>
      <c r="J32" s="237"/>
    </row>
    <row r="33" spans="1:10" s="47" customFormat="1" ht="16.8">
      <c r="A33" s="232" t="s">
        <v>182</v>
      </c>
      <c r="B33" s="233">
        <v>1</v>
      </c>
      <c r="C33" s="234" t="s">
        <v>38</v>
      </c>
      <c r="D33" s="235" t="str">
        <f>IF(C33="Str",'Personal File'!$C$7,IF(C33="Dex",'Personal File'!$C$8,IF(C33="Con",'Personal File'!$C$9,IF(C33="Int",'Personal File'!$C$10,IF(C33="Wis",'Personal File'!$C$11,IF(C33="Cha",'Personal File'!$C$12))))))</f>
        <v>+2</v>
      </c>
      <c r="E33" s="346" t="str">
        <f t="shared" si="10"/>
        <v>Int (+2)</v>
      </c>
      <c r="F33" s="220" t="s">
        <v>68</v>
      </c>
      <c r="G33" s="220">
        <f t="shared" si="11"/>
        <v>3</v>
      </c>
      <c r="H33" s="188">
        <f t="shared" ca="1" si="2"/>
        <v>3</v>
      </c>
      <c r="I33" s="236">
        <f t="shared" ca="1" si="12"/>
        <v>6</v>
      </c>
      <c r="J33" s="237"/>
    </row>
    <row r="34" spans="1:10" s="47" customFormat="1" ht="16.8">
      <c r="A34" s="127" t="s">
        <v>59</v>
      </c>
      <c r="B34" s="80">
        <v>0</v>
      </c>
      <c r="C34" s="128" t="s">
        <v>39</v>
      </c>
      <c r="D34" s="129">
        <f>IF(C34="Str",'Personal File'!$C$7,IF(C34="Dex",'Personal File'!$C$8,IF(C34="Con",'Personal File'!$C$9,IF(C34="Int",'Personal File'!$C$10,IF(C34="Wis",'Personal File'!$C$11,IF(C34="Cha",'Personal File'!$C$12))))))</f>
        <v>-1</v>
      </c>
      <c r="E34" s="130" t="str">
        <f t="shared" si="4"/>
        <v>Wis (-1)</v>
      </c>
      <c r="F34" s="64" t="s">
        <v>68</v>
      </c>
      <c r="G34" s="81">
        <f t="shared" si="7"/>
        <v>-1</v>
      </c>
      <c r="H34" s="188">
        <f t="shared" ca="1" si="2"/>
        <v>5</v>
      </c>
      <c r="I34" s="205">
        <f t="shared" ca="1" si="3"/>
        <v>4</v>
      </c>
      <c r="J34" s="131"/>
    </row>
    <row r="35" spans="1:10" s="47" customFormat="1" ht="16.8">
      <c r="A35" s="168" t="s">
        <v>24</v>
      </c>
      <c r="B35" s="71">
        <v>11</v>
      </c>
      <c r="C35" s="169" t="s">
        <v>40</v>
      </c>
      <c r="D35" s="170" t="str">
        <f>IF(C35="Str",'Personal File'!$C$7,IF(C35="Dex",'Personal File'!$C$8,IF(C35="Con",'Personal File'!$C$9,IF(C35="Int",'Personal File'!$C$10,IF(C35="Wis",'Personal File'!$C$11,IF(C35="Cha",'Personal File'!$C$12))))))</f>
        <v>+3</v>
      </c>
      <c r="E35" s="347" t="str">
        <f t="shared" si="4"/>
        <v>Dex (+3)</v>
      </c>
      <c r="F35" s="72" t="s">
        <v>68</v>
      </c>
      <c r="G35" s="72">
        <f t="shared" si="7"/>
        <v>14</v>
      </c>
      <c r="H35" s="188">
        <f t="shared" ca="1" si="2"/>
        <v>13</v>
      </c>
      <c r="I35" s="204">
        <f t="shared" ca="1" si="3"/>
        <v>27</v>
      </c>
      <c r="J35" s="73"/>
    </row>
    <row r="36" spans="1:10" s="47" customFormat="1" ht="16.8">
      <c r="A36" s="77" t="s">
        <v>60</v>
      </c>
      <c r="B36" s="55">
        <v>0</v>
      </c>
      <c r="C36" s="78" t="s">
        <v>40</v>
      </c>
      <c r="D36" s="79" t="str">
        <f>IF(C36="Str",'Personal File'!$C$7,IF(C36="Dex",'Personal File'!$C$8,IF(C36="Con",'Personal File'!$C$9,IF(C36="Int",'Personal File'!$C$10,IF(C36="Wis",'Personal File'!$C$11,IF(C36="Cha",'Personal File'!$C$12))))))</f>
        <v>+3</v>
      </c>
      <c r="E36" s="348" t="str">
        <f t="shared" si="4"/>
        <v>Dex (+3)</v>
      </c>
      <c r="F36" s="58" t="s">
        <v>68</v>
      </c>
      <c r="G36" s="58">
        <v>0</v>
      </c>
      <c r="H36" s="188">
        <f t="shared" ca="1" si="2"/>
        <v>8</v>
      </c>
      <c r="I36" s="206">
        <f t="shared" ca="1" si="3"/>
        <v>8</v>
      </c>
      <c r="J36" s="59"/>
    </row>
    <row r="37" spans="1:10" ht="16.8">
      <c r="A37" s="171" t="s">
        <v>255</v>
      </c>
      <c r="B37" s="71">
        <v>11</v>
      </c>
      <c r="C37" s="172" t="s">
        <v>36</v>
      </c>
      <c r="D37" s="173" t="str">
        <f>IF(C37="Str",'Personal File'!$C$7,IF(C37="Dex",'Personal File'!$C$8,IF(C37="Con",'Personal File'!$C$9,IF(C37="Int",'Personal File'!$C$10,IF(C37="Wis",'Personal File'!$C$11,IF(C37="Cha",'Personal File'!$C$12))))))</f>
        <v>+5</v>
      </c>
      <c r="E37" s="174" t="str">
        <f t="shared" si="4"/>
        <v>Cha (+5)</v>
      </c>
      <c r="F37" s="72" t="s">
        <v>68</v>
      </c>
      <c r="G37" s="72">
        <f>B37+MID(E37,6,2)+F37</f>
        <v>16</v>
      </c>
      <c r="H37" s="188">
        <f t="shared" ca="1" si="2"/>
        <v>3</v>
      </c>
      <c r="I37" s="204">
        <f t="shared" ca="1" si="3"/>
        <v>19</v>
      </c>
      <c r="J37" s="178" t="s">
        <v>184</v>
      </c>
    </row>
    <row r="38" spans="1:10" ht="16.8">
      <c r="A38" s="100" t="s">
        <v>97</v>
      </c>
      <c r="B38" s="55">
        <v>0</v>
      </c>
      <c r="C38" s="69" t="s">
        <v>39</v>
      </c>
      <c r="D38" s="70">
        <f>IF(C38="Str",'Personal File'!$C$7,IF(C38="Dex",'Personal File'!$C$8,IF(C38="Con",'Personal File'!$C$9,IF(C38="Int",'Personal File'!$C$10,IF(C38="Wis",'Personal File'!$C$11,IF(C38="Cha",'Personal File'!$C$12))))))</f>
        <v>-1</v>
      </c>
      <c r="E38" s="349" t="str">
        <f t="shared" si="4"/>
        <v>Wis (-1)</v>
      </c>
      <c r="F38" s="58" t="s">
        <v>68</v>
      </c>
      <c r="G38" s="58">
        <v>0</v>
      </c>
      <c r="H38" s="188">
        <f t="shared" ca="1" si="2"/>
        <v>10</v>
      </c>
      <c r="I38" s="206">
        <f t="shared" ca="1" si="3"/>
        <v>10</v>
      </c>
      <c r="J38" s="59"/>
    </row>
    <row r="39" spans="1:10" ht="16.8">
      <c r="A39" s="95" t="s">
        <v>25</v>
      </c>
      <c r="B39" s="80">
        <v>0</v>
      </c>
      <c r="C39" s="96" t="s">
        <v>40</v>
      </c>
      <c r="D39" s="97" t="str">
        <f>IF(C39="Str",'Personal File'!$C$7,IF(C39="Dex",'Personal File'!$C$8,IF(C39="Con",'Personal File'!$C$9,IF(C39="Int",'Personal File'!$C$10,IF(C39="Wis",'Personal File'!$C$11,IF(C39="Cha",'Personal File'!$C$12))))))</f>
        <v>+3</v>
      </c>
      <c r="E39" s="98" t="str">
        <f t="shared" si="4"/>
        <v>Dex (+3)</v>
      </c>
      <c r="F39" s="81" t="s">
        <v>68</v>
      </c>
      <c r="G39" s="81">
        <f>B39+MID(E39,6,2)+F39</f>
        <v>3</v>
      </c>
      <c r="H39" s="188">
        <f t="shared" ca="1" si="2"/>
        <v>10</v>
      </c>
      <c r="I39" s="205">
        <f t="shared" ca="1" si="3"/>
        <v>13</v>
      </c>
      <c r="J39" s="82"/>
    </row>
    <row r="40" spans="1:10" ht="16.8">
      <c r="A40" s="92" t="s">
        <v>26</v>
      </c>
      <c r="B40" s="80">
        <v>0</v>
      </c>
      <c r="C40" s="93" t="s">
        <v>38</v>
      </c>
      <c r="D40" s="94" t="str">
        <f>IF(C40="Str",'Personal File'!$C$7,IF(C40="Dex",'Personal File'!$C$8,IF(C40="Con",'Personal File'!$C$9,IF(C40="Int",'Personal File'!$C$10,IF(C40="Wis",'Personal File'!$C$11,IF(C40="Cha",'Personal File'!$C$12))))))</f>
        <v>+2</v>
      </c>
      <c r="E40" s="341" t="str">
        <f t="shared" si="4"/>
        <v>Int (+2)</v>
      </c>
      <c r="F40" s="81" t="s">
        <v>68</v>
      </c>
      <c r="G40" s="81">
        <f>B40+MID(E40,6,2)+F40</f>
        <v>2</v>
      </c>
      <c r="H40" s="188">
        <f t="shared" ca="1" si="2"/>
        <v>16</v>
      </c>
      <c r="I40" s="205">
        <f t="shared" ca="1" si="3"/>
        <v>18</v>
      </c>
      <c r="J40" s="82"/>
    </row>
    <row r="41" spans="1:10" ht="16.8">
      <c r="A41" s="175" t="s">
        <v>61</v>
      </c>
      <c r="B41" s="71">
        <v>5</v>
      </c>
      <c r="C41" s="176" t="s">
        <v>39</v>
      </c>
      <c r="D41" s="177">
        <f>IF(C41="Str",'Personal File'!$C$7,IF(C41="Dex",'Personal File'!$C$8,IF(C41="Con",'Personal File'!$C$9,IF(C41="Int",'Personal File'!$C$10,IF(C41="Wis",'Personal File'!$C$11,IF(C41="Cha",'Personal File'!$C$12))))))</f>
        <v>-1</v>
      </c>
      <c r="E41" s="350" t="str">
        <f t="shared" si="4"/>
        <v>Wis (-1)</v>
      </c>
      <c r="F41" s="72" t="s">
        <v>68</v>
      </c>
      <c r="G41" s="72">
        <f t="shared" ref="G41:G42" si="16">B41+MID(E41,6,2)+F41</f>
        <v>4</v>
      </c>
      <c r="H41" s="188">
        <f t="shared" ca="1" si="2"/>
        <v>14</v>
      </c>
      <c r="I41" s="204">
        <f t="shared" ca="1" si="3"/>
        <v>18</v>
      </c>
      <c r="J41" s="73"/>
    </row>
    <row r="42" spans="1:10" ht="16.8">
      <c r="A42" s="95" t="s">
        <v>94</v>
      </c>
      <c r="B42" s="80">
        <v>0</v>
      </c>
      <c r="C42" s="96" t="s">
        <v>40</v>
      </c>
      <c r="D42" s="97" t="str">
        <f>IF(C42="Str",'Personal File'!$C$7,IF(C42="Dex",'Personal File'!$C$8,IF(C42="Con",'Personal File'!$C$9,IF(C42="Int",'Personal File'!$C$10,IF(C42="Wis",'Personal File'!$C$11,IF(C42="Cha",'Personal File'!$C$12))))))</f>
        <v>+3</v>
      </c>
      <c r="E42" s="98" t="str">
        <f t="shared" si="4"/>
        <v>Dex (+3)</v>
      </c>
      <c r="F42" s="81" t="s">
        <v>68</v>
      </c>
      <c r="G42" s="81">
        <f t="shared" si="16"/>
        <v>3</v>
      </c>
      <c r="H42" s="188">
        <f t="shared" ca="1" si="2"/>
        <v>5</v>
      </c>
      <c r="I42" s="205">
        <f t="shared" ca="1" si="3"/>
        <v>8</v>
      </c>
      <c r="J42" s="82"/>
    </row>
    <row r="43" spans="1:10" ht="16.8">
      <c r="A43" s="232" t="s">
        <v>224</v>
      </c>
      <c r="B43" s="233">
        <v>11</v>
      </c>
      <c r="C43" s="234" t="s">
        <v>38</v>
      </c>
      <c r="D43" s="235" t="str">
        <f>IF(C43="Str",'Personal File'!$C$7,IF(C43="Dex",'Personal File'!$C$8,IF(C43="Con",'Personal File'!$C$9,IF(C43="Int",'Personal File'!$C$10,IF(C43="Wis",'Personal File'!$C$11,IF(C43="Cha",'Personal File'!$C$12))))))</f>
        <v>+2</v>
      </c>
      <c r="E43" s="346" t="str">
        <f t="shared" si="4"/>
        <v>Int (+2)</v>
      </c>
      <c r="F43" s="220" t="s">
        <v>68</v>
      </c>
      <c r="G43" s="58">
        <v>0</v>
      </c>
      <c r="H43" s="188">
        <f t="shared" ca="1" si="2"/>
        <v>11</v>
      </c>
      <c r="I43" s="206">
        <f t="shared" ca="1" si="3"/>
        <v>11</v>
      </c>
      <c r="J43" s="237"/>
    </row>
    <row r="44" spans="1:10" ht="16.8">
      <c r="A44" s="86" t="s">
        <v>62</v>
      </c>
      <c r="B44" s="71">
        <v>5</v>
      </c>
      <c r="C44" s="87" t="s">
        <v>38</v>
      </c>
      <c r="D44" s="88" t="str">
        <f>IF(C44="Str",'Personal File'!$C$7,IF(C44="Dex",'Personal File'!$C$8,IF(C44="Con",'Personal File'!$C$9,IF(C44="Int",'Personal File'!$C$10,IF(C44="Wis",'Personal File'!$C$11,IF(C44="Cha",'Personal File'!$C$12))))))</f>
        <v>+2</v>
      </c>
      <c r="E44" s="351" t="str">
        <f t="shared" si="4"/>
        <v>Int (+2)</v>
      </c>
      <c r="F44" s="72" t="s">
        <v>253</v>
      </c>
      <c r="G44" s="72">
        <f>B44+MID(E44,6,2)+F44</f>
        <v>9</v>
      </c>
      <c r="H44" s="188">
        <f t="shared" ca="1" si="2"/>
        <v>1</v>
      </c>
      <c r="I44" s="204">
        <f t="shared" ca="1" si="3"/>
        <v>10</v>
      </c>
      <c r="J44" s="73"/>
    </row>
    <row r="45" spans="1:10" ht="16.8">
      <c r="A45" s="127" t="s">
        <v>63</v>
      </c>
      <c r="B45" s="80">
        <v>0</v>
      </c>
      <c r="C45" s="128" t="s">
        <v>39</v>
      </c>
      <c r="D45" s="129">
        <f>IF(C45="Str",'Personal File'!$C$7,IF(C45="Dex",'Personal File'!$C$8,IF(C45="Con",'Personal File'!$C$9,IF(C45="Int",'Personal File'!$C$10,IF(C45="Wis",'Personal File'!$C$11,IF(C45="Cha",'Personal File'!$C$12))))))</f>
        <v>-1</v>
      </c>
      <c r="E45" s="130" t="str">
        <f t="shared" si="4"/>
        <v>Wis (-1)</v>
      </c>
      <c r="F45" s="81" t="s">
        <v>68</v>
      </c>
      <c r="G45" s="81">
        <f>B45+MID(E45,6,2)+F45</f>
        <v>-1</v>
      </c>
      <c r="H45" s="188">
        <f t="shared" ca="1" si="2"/>
        <v>11</v>
      </c>
      <c r="I45" s="205">
        <f t="shared" ca="1" si="3"/>
        <v>10</v>
      </c>
      <c r="J45" s="131"/>
    </row>
    <row r="46" spans="1:10" ht="16.8">
      <c r="A46" s="127" t="s">
        <v>95</v>
      </c>
      <c r="B46" s="80">
        <v>0</v>
      </c>
      <c r="C46" s="128" t="s">
        <v>39</v>
      </c>
      <c r="D46" s="129">
        <f>IF(C46="Str",'Personal File'!$C$7,IF(C46="Dex",'Personal File'!$C$8,IF(C46="Con",'Personal File'!$C$9,IF(C46="Int",'Personal File'!$C$10,IF(C46="Wis",'Personal File'!$C$11,IF(C46="Cha",'Personal File'!$C$12))))))</f>
        <v>-1</v>
      </c>
      <c r="E46" s="130" t="str">
        <f t="shared" si="4"/>
        <v>Wis (-1)</v>
      </c>
      <c r="F46" s="81" t="s">
        <v>68</v>
      </c>
      <c r="G46" s="81">
        <f>B46+MID(E46,6,2)+F46</f>
        <v>-1</v>
      </c>
      <c r="H46" s="188">
        <f t="shared" ca="1" si="2"/>
        <v>12</v>
      </c>
      <c r="I46" s="205">
        <f t="shared" ca="1" si="3"/>
        <v>11</v>
      </c>
      <c r="J46" s="82"/>
    </row>
    <row r="47" spans="1:10" ht="16.8">
      <c r="A47" s="83" t="s">
        <v>27</v>
      </c>
      <c r="B47" s="80">
        <v>0</v>
      </c>
      <c r="C47" s="84" t="s">
        <v>41</v>
      </c>
      <c r="D47" s="85">
        <f>IF(C47="Str",'Personal File'!$C$7,IF(C47="Dex",'Personal File'!$C$8,IF(C47="Con",'Personal File'!$C$9,IF(C47="Int",'Personal File'!$C$10,IF(C47="Wis",'Personal File'!$C$11,IF(C47="Cha",'Personal File'!$C$12))))))</f>
        <v>-1</v>
      </c>
      <c r="E47" s="342" t="str">
        <f t="shared" si="4"/>
        <v>Str (-1)</v>
      </c>
      <c r="F47" s="81" t="s">
        <v>68</v>
      </c>
      <c r="G47" s="81">
        <f>B47+MID(E47,6,2)+F47</f>
        <v>-1</v>
      </c>
      <c r="H47" s="188">
        <f t="shared" ca="1" si="2"/>
        <v>4</v>
      </c>
      <c r="I47" s="205">
        <f t="shared" ca="1" si="3"/>
        <v>3</v>
      </c>
      <c r="J47" s="82"/>
    </row>
    <row r="48" spans="1:10" ht="16.8">
      <c r="A48" s="95" t="s">
        <v>64</v>
      </c>
      <c r="B48" s="80">
        <v>0</v>
      </c>
      <c r="C48" s="96" t="s">
        <v>40</v>
      </c>
      <c r="D48" s="97" t="str">
        <f>IF(C48="Str",'Personal File'!$C$7,IF(C48="Dex",'Personal File'!$C$8,IF(C48="Con",'Personal File'!$C$9,IF(C48="Int",'Personal File'!$C$10,IF(C48="Wis",'Personal File'!$C$11,IF(C48="Cha",'Personal File'!$C$12))))))</f>
        <v>+3</v>
      </c>
      <c r="E48" s="98" t="str">
        <f t="shared" si="4"/>
        <v>Dex (+3)</v>
      </c>
      <c r="F48" s="81" t="s">
        <v>68</v>
      </c>
      <c r="G48" s="81">
        <f>B48+MID(E48,6,2)+F48</f>
        <v>3</v>
      </c>
      <c r="H48" s="188">
        <f t="shared" ca="1" si="2"/>
        <v>5</v>
      </c>
      <c r="I48" s="205">
        <f t="shared" ca="1" si="3"/>
        <v>8</v>
      </c>
      <c r="J48" s="82"/>
    </row>
    <row r="49" spans="1:10" ht="16.8">
      <c r="A49" s="212" t="s">
        <v>65</v>
      </c>
      <c r="B49" s="213">
        <v>0</v>
      </c>
      <c r="C49" s="214" t="s">
        <v>36</v>
      </c>
      <c r="D49" s="215" t="str">
        <f>IF(C49="Str",'Personal File'!$C$7,IF(C49="Dex",'Personal File'!$C$8,IF(C49="Con",'Personal File'!$C$9,IF(C49="Int",'Personal File'!$C$10,IF(C49="Wis",'Personal File'!$C$11,IF(C49="Cha",'Personal File'!$C$12))))))</f>
        <v>+5</v>
      </c>
      <c r="E49" s="352" t="str">
        <f t="shared" si="4"/>
        <v>Cha (+5)</v>
      </c>
      <c r="F49" s="216" t="s">
        <v>68</v>
      </c>
      <c r="G49" s="58">
        <v>0</v>
      </c>
      <c r="H49" s="188">
        <f t="shared" ca="1" si="2"/>
        <v>10</v>
      </c>
      <c r="I49" s="217">
        <f t="shared" ca="1" si="3"/>
        <v>10</v>
      </c>
      <c r="J49" s="218"/>
    </row>
    <row r="50" spans="1:10" ht="17.399999999999999" thickBot="1">
      <c r="A50" s="132" t="s">
        <v>66</v>
      </c>
      <c r="B50" s="133">
        <v>0</v>
      </c>
      <c r="C50" s="134" t="s">
        <v>40</v>
      </c>
      <c r="D50" s="135" t="str">
        <f>IF(C50="Str",'Personal File'!$C$7,IF(C50="Dex",'Personal File'!$C$8,IF(C50="Con",'Personal File'!$C$9,IF(C50="Int",'Personal File'!$C$10,IF(C50="Wis",'Personal File'!$C$11,IF(C50="Cha",'Personal File'!$C$12))))))</f>
        <v>+3</v>
      </c>
      <c r="E50" s="353" t="str">
        <f t="shared" si="4"/>
        <v>Dex (+3)</v>
      </c>
      <c r="F50" s="136" t="s">
        <v>68</v>
      </c>
      <c r="G50" s="136">
        <f>B50+MID(E50,6,2)+F50</f>
        <v>3</v>
      </c>
      <c r="H50" s="203">
        <f t="shared" ca="1" si="2"/>
        <v>9</v>
      </c>
      <c r="I50" s="208">
        <f t="shared" ca="1" si="3"/>
        <v>12</v>
      </c>
      <c r="J50" s="137"/>
    </row>
    <row r="51" spans="1:10" ht="16.2" thickTop="1">
      <c r="B51" s="76">
        <f>SUM(B6:B50)</f>
        <v>99</v>
      </c>
      <c r="E51" s="210">
        <f>SUM(E52:E60)</f>
        <v>99</v>
      </c>
    </row>
    <row r="52" spans="1:10">
      <c r="B52" s="76"/>
      <c r="E52" s="210">
        <f>(6+'Personal File'!$C$10)*4</f>
        <v>32</v>
      </c>
      <c r="F52" s="211" t="s">
        <v>153</v>
      </c>
    </row>
    <row r="53" spans="1:10">
      <c r="E53" s="210">
        <f>(6+'Personal File'!$C$10)</f>
        <v>8</v>
      </c>
      <c r="F53" s="211" t="s">
        <v>155</v>
      </c>
    </row>
    <row r="54" spans="1:10">
      <c r="E54" s="210">
        <f>(6+'Personal File'!$C$10)</f>
        <v>8</v>
      </c>
      <c r="F54" s="211" t="s">
        <v>156</v>
      </c>
    </row>
    <row r="55" spans="1:10">
      <c r="E55" s="210">
        <f>(6+'Personal File'!$C$10)</f>
        <v>8</v>
      </c>
      <c r="F55" s="211" t="s">
        <v>157</v>
      </c>
    </row>
    <row r="56" spans="1:10">
      <c r="E56" s="210">
        <f>(6+'Personal File'!$C$10)</f>
        <v>8</v>
      </c>
      <c r="F56" s="211" t="s">
        <v>158</v>
      </c>
    </row>
    <row r="57" spans="1:10">
      <c r="E57" s="210">
        <f>(6+'Personal File'!$C$10)</f>
        <v>8</v>
      </c>
      <c r="F57" s="211" t="s">
        <v>159</v>
      </c>
    </row>
    <row r="58" spans="1:10">
      <c r="E58" s="210">
        <f>(6+'Personal File'!$C$10)</f>
        <v>8</v>
      </c>
      <c r="F58" s="211" t="s">
        <v>154</v>
      </c>
    </row>
    <row r="59" spans="1:10">
      <c r="E59" s="210">
        <f>(6+'Personal File'!$C$10)</f>
        <v>8</v>
      </c>
      <c r="F59" s="211" t="s">
        <v>175</v>
      </c>
    </row>
    <row r="60" spans="1:10">
      <c r="E60" s="210">
        <f>'Personal File'!$E$3+3</f>
        <v>11</v>
      </c>
      <c r="F60" s="211" t="s">
        <v>169</v>
      </c>
    </row>
  </sheetData>
  <phoneticPr fontId="0" type="noConversion"/>
  <conditionalFormatting sqref="H3:H5">
    <cfRule type="cellIs" dxfId="27" priority="25" operator="equal">
      <formula>20</formula>
    </cfRule>
    <cfRule type="cellIs" dxfId="26" priority="26" operator="equal">
      <formula>1</formula>
    </cfRule>
  </conditionalFormatting>
  <conditionalFormatting sqref="H6:H8 H44:H50 H11:H42">
    <cfRule type="cellIs" dxfId="25" priority="23" operator="equal">
      <formula>20</formula>
    </cfRule>
    <cfRule type="cellIs" dxfId="24" priority="24" operator="equal">
      <formula>1</formula>
    </cfRule>
  </conditionalFormatting>
  <conditionalFormatting sqref="H42">
    <cfRule type="cellIs" dxfId="23" priority="21" operator="equal">
      <formula>20</formula>
    </cfRule>
    <cfRule type="cellIs" dxfId="22" priority="22" operator="equal">
      <formula>1</formula>
    </cfRule>
  </conditionalFormatting>
  <conditionalFormatting sqref="H24:H31 H33:H34">
    <cfRule type="cellIs" dxfId="21" priority="17" operator="equal">
      <formula>20</formula>
    </cfRule>
    <cfRule type="cellIs" dxfId="20" priority="18" operator="equal">
      <formula>1</formula>
    </cfRule>
  </conditionalFormatting>
  <conditionalFormatting sqref="H32">
    <cfRule type="cellIs" dxfId="19" priority="15" operator="equal">
      <formula>20</formula>
    </cfRule>
    <cfRule type="cellIs" dxfId="18" priority="16" operator="equal">
      <formula>1</formula>
    </cfRule>
  </conditionalFormatting>
  <conditionalFormatting sqref="H43">
    <cfRule type="cellIs" dxfId="17" priority="11" operator="equal">
      <formula>20</formula>
    </cfRule>
    <cfRule type="cellIs" dxfId="16" priority="12" operator="equal">
      <formula>1</formula>
    </cfRule>
  </conditionalFormatting>
  <conditionalFormatting sqref="H43">
    <cfRule type="cellIs" dxfId="15" priority="9" operator="equal">
      <formula>20</formula>
    </cfRule>
    <cfRule type="cellIs" dxfId="14" priority="10" operator="equal">
      <formula>1</formula>
    </cfRule>
  </conditionalFormatting>
  <conditionalFormatting sqref="H9">
    <cfRule type="cellIs" dxfId="13" priority="7" operator="equal">
      <formula>20</formula>
    </cfRule>
    <cfRule type="cellIs" dxfId="12" priority="8" operator="equal">
      <formula>1</formula>
    </cfRule>
  </conditionalFormatting>
  <conditionalFormatting sqref="H9">
    <cfRule type="cellIs" dxfId="11" priority="5" operator="equal">
      <formula>20</formula>
    </cfRule>
    <cfRule type="cellIs" dxfId="10" priority="6" operator="equal">
      <formula>1</formula>
    </cfRule>
  </conditionalFormatting>
  <conditionalFormatting sqref="H10">
    <cfRule type="cellIs" dxfId="7" priority="3" operator="equal">
      <formula>20</formula>
    </cfRule>
    <cfRule type="cellIs" dxfId="6" priority="4" operator="equal">
      <formula>1</formula>
    </cfRule>
  </conditionalFormatting>
  <conditionalFormatting sqref="H10">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1"/>
  <sheetViews>
    <sheetView showGridLines="0" workbookViewId="0">
      <pane ySplit="2" topLeftCell="A3" activePane="bottomLeft" state="frozen"/>
      <selection pane="bottomLeft" activeCell="A3" sqref="A3"/>
    </sheetView>
  </sheetViews>
  <sheetFormatPr defaultColWidth="13" defaultRowHeight="15.6"/>
  <cols>
    <col min="1" max="1" width="19.296875" style="34" bestFit="1" customWidth="1"/>
    <col min="2" max="2" width="6.19921875" style="34" bestFit="1" customWidth="1"/>
    <col min="3" max="3" width="13.59765625" style="35" bestFit="1" customWidth="1"/>
    <col min="4" max="4" width="11.296875" style="35" bestFit="1" customWidth="1"/>
    <col min="5" max="5" width="7.296875" style="35" bestFit="1" customWidth="1"/>
    <col min="6" max="7" width="13.19921875" style="35" bestFit="1" customWidth="1"/>
    <col min="8" max="8" width="20.09765625" style="34" bestFit="1" customWidth="1"/>
    <col min="9" max="9" width="5.5" style="28" bestFit="1" customWidth="1"/>
    <col min="10" max="16384" width="13" style="28"/>
  </cols>
  <sheetData>
    <row r="1" spans="1:10" ht="23.4" thickBot="1">
      <c r="A1" s="154" t="s">
        <v>138</v>
      </c>
      <c r="B1" s="111"/>
      <c r="C1" s="111"/>
      <c r="D1" s="111"/>
      <c r="E1" s="111"/>
      <c r="F1" s="111"/>
      <c r="G1" s="111"/>
      <c r="H1" s="111"/>
    </row>
    <row r="2" spans="1:10" s="283" customFormat="1" ht="16.8">
      <c r="A2" s="281" t="s">
        <v>108</v>
      </c>
      <c r="B2" s="155" t="s">
        <v>109</v>
      </c>
      <c r="C2" s="155" t="s">
        <v>110</v>
      </c>
      <c r="D2" s="156" t="s">
        <v>111</v>
      </c>
      <c r="E2" s="157" t="s">
        <v>112</v>
      </c>
      <c r="F2" s="155" t="s">
        <v>113</v>
      </c>
      <c r="G2" s="155" t="s">
        <v>114</v>
      </c>
      <c r="H2" s="246" t="s">
        <v>203</v>
      </c>
      <c r="I2" s="282" t="s">
        <v>204</v>
      </c>
    </row>
    <row r="3" spans="1:10" ht="16.8">
      <c r="A3" s="158" t="s">
        <v>121</v>
      </c>
      <c r="B3" s="112">
        <v>0</v>
      </c>
      <c r="C3" s="159" t="s">
        <v>119</v>
      </c>
      <c r="D3" s="113" t="s">
        <v>115</v>
      </c>
      <c r="E3" s="139" t="s">
        <v>116</v>
      </c>
      <c r="F3" s="139" t="s">
        <v>122</v>
      </c>
      <c r="G3" s="139" t="s">
        <v>123</v>
      </c>
      <c r="H3" s="139" t="s">
        <v>202</v>
      </c>
      <c r="I3" s="138">
        <v>219</v>
      </c>
    </row>
    <row r="4" spans="1:10" ht="16.8">
      <c r="A4" s="158" t="s">
        <v>186</v>
      </c>
      <c r="B4" s="112">
        <v>0</v>
      </c>
      <c r="C4" s="244" t="s">
        <v>200</v>
      </c>
      <c r="D4" s="113" t="s">
        <v>201</v>
      </c>
      <c r="E4" s="245" t="s">
        <v>116</v>
      </c>
      <c r="F4" s="139" t="s">
        <v>120</v>
      </c>
      <c r="G4" s="139" t="s">
        <v>125</v>
      </c>
      <c r="H4" s="139" t="s">
        <v>202</v>
      </c>
      <c r="I4" s="138">
        <v>248</v>
      </c>
    </row>
    <row r="5" spans="1:10" ht="16.8">
      <c r="A5" s="158" t="s">
        <v>139</v>
      </c>
      <c r="B5" s="112">
        <v>0</v>
      </c>
      <c r="C5" s="159" t="s">
        <v>205</v>
      </c>
      <c r="D5" s="113" t="s">
        <v>115</v>
      </c>
      <c r="E5" s="245" t="s">
        <v>116</v>
      </c>
      <c r="F5" s="139" t="s">
        <v>117</v>
      </c>
      <c r="G5" s="139" t="s">
        <v>21</v>
      </c>
      <c r="H5" s="139" t="s">
        <v>202</v>
      </c>
      <c r="I5" s="138">
        <v>249</v>
      </c>
    </row>
    <row r="6" spans="1:10" ht="16.8">
      <c r="A6" s="158" t="s">
        <v>187</v>
      </c>
      <c r="B6" s="112">
        <v>0</v>
      </c>
      <c r="C6" s="159" t="s">
        <v>205</v>
      </c>
      <c r="D6" s="113" t="s">
        <v>206</v>
      </c>
      <c r="E6" s="245" t="s">
        <v>116</v>
      </c>
      <c r="F6" s="139" t="s">
        <v>207</v>
      </c>
      <c r="G6" s="139" t="s">
        <v>125</v>
      </c>
      <c r="H6" s="139" t="s">
        <v>202</v>
      </c>
      <c r="I6" s="138">
        <v>253</v>
      </c>
    </row>
    <row r="7" spans="1:10" ht="16.8">
      <c r="A7" s="158" t="s">
        <v>140</v>
      </c>
      <c r="B7" s="112">
        <v>0</v>
      </c>
      <c r="C7" s="244" t="s">
        <v>119</v>
      </c>
      <c r="D7" s="113" t="s">
        <v>206</v>
      </c>
      <c r="E7" s="245" t="s">
        <v>116</v>
      </c>
      <c r="F7" s="139" t="s">
        <v>126</v>
      </c>
      <c r="G7" s="139" t="s">
        <v>125</v>
      </c>
      <c r="H7" s="139" t="s">
        <v>202</v>
      </c>
      <c r="I7" s="138">
        <v>269</v>
      </c>
    </row>
    <row r="8" spans="1:10" ht="16.8">
      <c r="A8" s="160" t="s">
        <v>188</v>
      </c>
      <c r="B8" s="114">
        <v>0</v>
      </c>
      <c r="C8" s="161" t="s">
        <v>216</v>
      </c>
      <c r="D8" s="125" t="s">
        <v>115</v>
      </c>
      <c r="E8" s="259" t="s">
        <v>116</v>
      </c>
      <c r="F8" s="126" t="s">
        <v>222</v>
      </c>
      <c r="G8" s="126" t="s">
        <v>123</v>
      </c>
      <c r="H8" s="126" t="s">
        <v>202</v>
      </c>
      <c r="I8" s="260">
        <v>285</v>
      </c>
      <c r="J8" s="254"/>
    </row>
    <row r="9" spans="1:10" ht="16.8">
      <c r="A9" s="158" t="s">
        <v>189</v>
      </c>
      <c r="B9" s="112">
        <v>1</v>
      </c>
      <c r="C9" s="244" t="s">
        <v>119</v>
      </c>
      <c r="D9" s="113" t="s">
        <v>115</v>
      </c>
      <c r="E9" s="245" t="s">
        <v>116</v>
      </c>
      <c r="F9" s="139" t="s">
        <v>120</v>
      </c>
      <c r="G9" s="139" t="s">
        <v>118</v>
      </c>
      <c r="H9" s="139" t="s">
        <v>202</v>
      </c>
      <c r="I9" s="138">
        <v>216</v>
      </c>
    </row>
    <row r="10" spans="1:10" ht="16.8">
      <c r="A10" s="158" t="s">
        <v>190</v>
      </c>
      <c r="B10" s="112">
        <v>1</v>
      </c>
      <c r="C10" s="244" t="s">
        <v>205</v>
      </c>
      <c r="D10" s="113" t="s">
        <v>209</v>
      </c>
      <c r="E10" s="245" t="s">
        <v>210</v>
      </c>
      <c r="F10" s="139" t="s">
        <v>117</v>
      </c>
      <c r="G10" s="139" t="s">
        <v>211</v>
      </c>
      <c r="H10" s="139" t="s">
        <v>202</v>
      </c>
      <c r="I10" s="138">
        <v>229</v>
      </c>
    </row>
    <row r="11" spans="1:10" ht="16.8">
      <c r="A11" s="158" t="s">
        <v>191</v>
      </c>
      <c r="B11" s="112">
        <v>1</v>
      </c>
      <c r="C11" s="244" t="s">
        <v>212</v>
      </c>
      <c r="D11" s="250" t="s">
        <v>115</v>
      </c>
      <c r="E11" s="245" t="s">
        <v>213</v>
      </c>
      <c r="F11" s="247" t="s">
        <v>126</v>
      </c>
      <c r="G11" s="139" t="s">
        <v>214</v>
      </c>
      <c r="H11" s="139" t="s">
        <v>215</v>
      </c>
      <c r="I11" s="251">
        <v>153</v>
      </c>
    </row>
    <row r="12" spans="1:10" ht="16.8">
      <c r="A12" s="160" t="s">
        <v>192</v>
      </c>
      <c r="B12" s="114">
        <v>1</v>
      </c>
      <c r="C12" s="261" t="s">
        <v>217</v>
      </c>
      <c r="D12" s="125" t="s">
        <v>115</v>
      </c>
      <c r="E12" s="259" t="s">
        <v>116</v>
      </c>
      <c r="F12" s="262" t="s">
        <v>126</v>
      </c>
      <c r="G12" s="262" t="s">
        <v>125</v>
      </c>
      <c r="H12" s="126" t="s">
        <v>249</v>
      </c>
      <c r="I12" s="260">
        <v>166</v>
      </c>
      <c r="J12" s="254"/>
    </row>
    <row r="13" spans="1:10" ht="16.8">
      <c r="A13" s="158" t="s">
        <v>193</v>
      </c>
      <c r="B13" s="112">
        <v>2</v>
      </c>
      <c r="C13" s="244" t="s">
        <v>205</v>
      </c>
      <c r="D13" s="113" t="s">
        <v>115</v>
      </c>
      <c r="E13" s="245" t="s">
        <v>116</v>
      </c>
      <c r="F13" s="139" t="s">
        <v>126</v>
      </c>
      <c r="G13" s="139" t="s">
        <v>125</v>
      </c>
      <c r="H13" s="139" t="s">
        <v>202</v>
      </c>
      <c r="I13" s="252">
        <v>197</v>
      </c>
    </row>
    <row r="14" spans="1:10" ht="16.8">
      <c r="A14" s="158" t="s">
        <v>194</v>
      </c>
      <c r="B14" s="112">
        <v>2</v>
      </c>
      <c r="C14" s="244" t="s">
        <v>216</v>
      </c>
      <c r="D14" s="113" t="s">
        <v>127</v>
      </c>
      <c r="E14" s="245" t="s">
        <v>116</v>
      </c>
      <c r="F14" s="139" t="s">
        <v>207</v>
      </c>
      <c r="G14" s="139" t="s">
        <v>211</v>
      </c>
      <c r="H14" s="139" t="s">
        <v>202</v>
      </c>
      <c r="I14" s="138">
        <v>236</v>
      </c>
    </row>
    <row r="15" spans="1:10" ht="16.8">
      <c r="A15" s="158" t="s">
        <v>195</v>
      </c>
      <c r="B15" s="112">
        <v>2</v>
      </c>
      <c r="C15" s="244" t="s">
        <v>217</v>
      </c>
      <c r="D15" s="113" t="s">
        <v>218</v>
      </c>
      <c r="E15" s="245" t="s">
        <v>116</v>
      </c>
      <c r="F15" s="139" t="s">
        <v>219</v>
      </c>
      <c r="G15" s="139" t="s">
        <v>125</v>
      </c>
      <c r="H15" s="139" t="s">
        <v>202</v>
      </c>
      <c r="I15" s="138">
        <v>245</v>
      </c>
    </row>
    <row r="16" spans="1:10" ht="16.8">
      <c r="A16" s="160" t="s">
        <v>196</v>
      </c>
      <c r="B16" s="114">
        <v>2</v>
      </c>
      <c r="C16" s="263" t="s">
        <v>124</v>
      </c>
      <c r="D16" s="125" t="s">
        <v>201</v>
      </c>
      <c r="E16" s="259" t="s">
        <v>116</v>
      </c>
      <c r="F16" s="126" t="s">
        <v>120</v>
      </c>
      <c r="G16" s="126" t="s">
        <v>125</v>
      </c>
      <c r="H16" s="126" t="s">
        <v>202</v>
      </c>
      <c r="I16" s="260">
        <v>294</v>
      </c>
    </row>
    <row r="17" spans="1:9" ht="16.8">
      <c r="A17" s="158" t="s">
        <v>197</v>
      </c>
      <c r="B17" s="112">
        <v>3</v>
      </c>
      <c r="C17" s="244" t="s">
        <v>205</v>
      </c>
      <c r="D17" s="113" t="s">
        <v>127</v>
      </c>
      <c r="E17" s="245" t="s">
        <v>116</v>
      </c>
      <c r="F17" s="247" t="s">
        <v>117</v>
      </c>
      <c r="G17" s="139" t="s">
        <v>211</v>
      </c>
      <c r="H17" s="139" t="s">
        <v>202</v>
      </c>
      <c r="I17" s="253">
        <v>239</v>
      </c>
    </row>
    <row r="18" spans="1:9" ht="16.8">
      <c r="A18" s="158" t="s">
        <v>198</v>
      </c>
      <c r="B18" s="112">
        <v>3</v>
      </c>
      <c r="C18" s="244" t="s">
        <v>217</v>
      </c>
      <c r="D18" s="113" t="s">
        <v>127</v>
      </c>
      <c r="E18" s="245" t="s">
        <v>116</v>
      </c>
      <c r="F18" s="139" t="s">
        <v>220</v>
      </c>
      <c r="G18" s="139" t="s">
        <v>123</v>
      </c>
      <c r="H18" s="139" t="s">
        <v>202</v>
      </c>
      <c r="I18" s="138">
        <v>245</v>
      </c>
    </row>
    <row r="19" spans="1:9" ht="17.399999999999999" thickBot="1">
      <c r="A19" s="162" t="s">
        <v>199</v>
      </c>
      <c r="B19" s="163">
        <v>3</v>
      </c>
      <c r="C19" s="164" t="s">
        <v>200</v>
      </c>
      <c r="D19" s="165" t="s">
        <v>208</v>
      </c>
      <c r="E19" s="280" t="s">
        <v>116</v>
      </c>
      <c r="F19" s="166" t="s">
        <v>147</v>
      </c>
      <c r="G19" s="166" t="s">
        <v>221</v>
      </c>
      <c r="H19" s="248" t="s">
        <v>202</v>
      </c>
      <c r="I19" s="249">
        <v>247</v>
      </c>
    </row>
    <row r="20" spans="1:9" ht="16.2" thickTop="1">
      <c r="A20" s="28"/>
      <c r="B20" s="28"/>
      <c r="C20" s="28"/>
      <c r="D20" s="28"/>
      <c r="E20" s="28"/>
      <c r="F20" s="28"/>
      <c r="G20" s="28"/>
      <c r="H20" s="28"/>
    </row>
    <row r="21" spans="1:9">
      <c r="A21" s="28"/>
      <c r="B21" s="28"/>
      <c r="C21" s="28"/>
      <c r="D21" s="28"/>
      <c r="E21" s="28"/>
      <c r="F21" s="28"/>
      <c r="G21" s="28"/>
      <c r="H21" s="28"/>
    </row>
    <row r="22" spans="1:9">
      <c r="A22" s="28"/>
      <c r="B22" s="28"/>
      <c r="C22" s="28"/>
      <c r="D22" s="28"/>
      <c r="E22" s="28"/>
      <c r="F22" s="28"/>
      <c r="G22" s="28"/>
      <c r="H22" s="28"/>
    </row>
    <row r="23" spans="1:9">
      <c r="A23" s="28"/>
      <c r="B23" s="28"/>
      <c r="C23" s="28"/>
      <c r="D23" s="28"/>
      <c r="E23" s="28"/>
      <c r="F23" s="28"/>
      <c r="G23" s="28"/>
      <c r="H23" s="28"/>
    </row>
    <row r="24" spans="1:9">
      <c r="A24" s="28"/>
      <c r="B24" s="28"/>
      <c r="C24" s="28"/>
      <c r="D24" s="28"/>
      <c r="E24" s="28"/>
      <c r="F24" s="28"/>
      <c r="G24" s="28"/>
      <c r="H24" s="28"/>
    </row>
    <row r="25" spans="1:9">
      <c r="A25" s="28"/>
      <c r="B25" s="28"/>
      <c r="C25" s="28"/>
      <c r="D25" s="28"/>
      <c r="E25" s="28"/>
      <c r="F25" s="28"/>
      <c r="G25" s="28"/>
    </row>
    <row r="26" spans="1:9">
      <c r="A26" s="28"/>
      <c r="B26" s="28"/>
      <c r="C26" s="28"/>
      <c r="D26" s="28"/>
      <c r="E26" s="28"/>
      <c r="F26" s="28"/>
      <c r="G26" s="28"/>
    </row>
    <row r="27" spans="1:9">
      <c r="A27" s="28"/>
      <c r="B27" s="28"/>
      <c r="C27" s="28"/>
      <c r="D27" s="28"/>
      <c r="E27" s="28"/>
      <c r="F27" s="28"/>
      <c r="G27" s="28"/>
    </row>
    <row r="28" spans="1:9">
      <c r="A28" s="28"/>
      <c r="B28" s="28"/>
      <c r="C28" s="28"/>
    </row>
    <row r="29" spans="1:9">
      <c r="A29" s="28"/>
      <c r="B29" s="28"/>
      <c r="C29" s="28"/>
    </row>
    <row r="30" spans="1:9">
      <c r="A30" s="28"/>
      <c r="B30" s="28"/>
      <c r="C30" s="28"/>
    </row>
    <row r="31" spans="1:9">
      <c r="A31" s="28"/>
      <c r="B31" s="28"/>
      <c r="C31" s="28"/>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0"/>
  <sheetViews>
    <sheetView showGridLines="0" workbookViewId="0"/>
  </sheetViews>
  <sheetFormatPr defaultColWidth="13" defaultRowHeight="15.6"/>
  <cols>
    <col min="1" max="1" width="8.5" style="28" customWidth="1"/>
    <col min="2" max="2" width="9.796875" style="28" bestFit="1" customWidth="1"/>
    <col min="3" max="3" width="6.59765625" style="28" customWidth="1"/>
    <col min="4" max="4" width="8.3984375" style="28" customWidth="1"/>
    <col min="5" max="5" width="2.3984375" style="28" customWidth="1"/>
    <col min="6" max="6" width="31.09765625" style="35" bestFit="1" customWidth="1"/>
    <col min="7" max="10" width="10.19921875" style="28" customWidth="1"/>
    <col min="11" max="16384" width="13" style="28"/>
  </cols>
  <sheetData>
    <row r="1" spans="1:6" ht="24" thickTop="1" thickBot="1">
      <c r="A1" s="277" t="s">
        <v>136</v>
      </c>
      <c r="B1" s="115"/>
      <c r="C1" s="115"/>
      <c r="D1" s="116"/>
      <c r="F1" s="278" t="s">
        <v>134</v>
      </c>
    </row>
    <row r="2" spans="1:6" ht="17.399999999999999" thickTop="1">
      <c r="A2" s="117" t="s">
        <v>109</v>
      </c>
      <c r="B2" s="118" t="s">
        <v>137</v>
      </c>
      <c r="C2" s="118" t="s">
        <v>128</v>
      </c>
      <c r="D2" s="119" t="s">
        <v>129</v>
      </c>
      <c r="F2" s="242" t="s">
        <v>163</v>
      </c>
    </row>
    <row r="3" spans="1:6" ht="16.8">
      <c r="A3" s="120">
        <v>0</v>
      </c>
      <c r="B3" s="121">
        <v>3</v>
      </c>
      <c r="C3" s="122">
        <f>10+A3+'Personal File'!$C$12</f>
        <v>15</v>
      </c>
      <c r="D3" s="144">
        <v>0</v>
      </c>
      <c r="F3" s="242" t="s">
        <v>184</v>
      </c>
    </row>
    <row r="4" spans="1:6" ht="16.8">
      <c r="A4" s="120">
        <v>1</v>
      </c>
      <c r="B4" s="121">
        <v>4</v>
      </c>
      <c r="C4" s="122">
        <f>10+A4+'Personal File'!$C$12</f>
        <v>16</v>
      </c>
      <c r="D4" s="144">
        <v>2</v>
      </c>
      <c r="F4" s="242" t="s">
        <v>185</v>
      </c>
    </row>
    <row r="5" spans="1:6" ht="17.399999999999999" thickBot="1">
      <c r="A5" s="120">
        <v>2</v>
      </c>
      <c r="B5" s="121">
        <v>4</v>
      </c>
      <c r="C5" s="122">
        <f>10+A5+'Personal File'!$C$12</f>
        <v>17</v>
      </c>
      <c r="D5" s="144">
        <v>1</v>
      </c>
      <c r="F5" s="243" t="s">
        <v>162</v>
      </c>
    </row>
    <row r="6" spans="1:6" ht="18" thickTop="1" thickBot="1">
      <c r="A6" s="255">
        <v>3</v>
      </c>
      <c r="B6" s="256">
        <v>2</v>
      </c>
      <c r="C6" s="257">
        <f>10+A6+'Personal File'!$C$12</f>
        <v>18</v>
      </c>
      <c r="D6" s="258">
        <v>0</v>
      </c>
    </row>
    <row r="7" spans="1:6" ht="22.2" thickTop="1" thickBot="1">
      <c r="A7" s="34"/>
      <c r="B7" s="34"/>
      <c r="C7" s="34"/>
      <c r="D7" s="35"/>
      <c r="F7" s="278" t="s">
        <v>102</v>
      </c>
    </row>
    <row r="8" spans="1:6" ht="22.2" thickTop="1" thickBot="1">
      <c r="A8" s="276" t="s">
        <v>84</v>
      </c>
      <c r="B8" s="150"/>
      <c r="C8" s="150"/>
      <c r="D8" s="151"/>
      <c r="F8" s="123" t="s">
        <v>256</v>
      </c>
    </row>
    <row r="9" spans="1:6" ht="16.8">
      <c r="A9" s="142" t="s">
        <v>170</v>
      </c>
      <c r="B9" s="148"/>
      <c r="C9" s="148"/>
      <c r="D9" s="149"/>
      <c r="F9" s="123" t="str">
        <f>CONCATENATE("Bardic Music ",'Personal File'!E3,"x/day")</f>
        <v>Bardic Music 8x/day</v>
      </c>
    </row>
    <row r="10" spans="1:6" ht="16.8">
      <c r="A10" s="142" t="s">
        <v>171</v>
      </c>
      <c r="B10" s="148"/>
      <c r="C10" s="148"/>
      <c r="D10" s="149"/>
      <c r="F10" s="123" t="s">
        <v>132</v>
      </c>
    </row>
    <row r="11" spans="1:6" ht="16.8">
      <c r="A11" s="142" t="s">
        <v>173</v>
      </c>
      <c r="B11" s="148"/>
      <c r="C11" s="148"/>
      <c r="D11" s="149"/>
      <c r="F11" s="123" t="s">
        <v>133</v>
      </c>
    </row>
    <row r="12" spans="1:6" ht="17.399999999999999" thickBot="1">
      <c r="A12" s="145" t="s">
        <v>172</v>
      </c>
      <c r="B12" s="146"/>
      <c r="C12" s="146"/>
      <c r="D12" s="147"/>
      <c r="F12" s="140" t="s">
        <v>251</v>
      </c>
    </row>
    <row r="13" spans="1:6" ht="18" thickTop="1" thickBot="1">
      <c r="F13" s="141" t="s">
        <v>257</v>
      </c>
    </row>
    <row r="14" spans="1:6" ht="16.8" thickTop="1" thickBot="1"/>
    <row r="15" spans="1:6" ht="22.2" thickTop="1" thickBot="1">
      <c r="F15" s="279" t="s">
        <v>104</v>
      </c>
    </row>
    <row r="16" spans="1:6" ht="16.8">
      <c r="F16" s="105" t="s">
        <v>135</v>
      </c>
    </row>
    <row r="17" spans="6:6" ht="16.8">
      <c r="F17" s="143" t="s">
        <v>164</v>
      </c>
    </row>
    <row r="18" spans="6:6" ht="16.8">
      <c r="F18" s="106" t="s">
        <v>141</v>
      </c>
    </row>
    <row r="19" spans="6:6" ht="17.399999999999999" thickBot="1">
      <c r="F19" s="124" t="s">
        <v>142</v>
      </c>
    </row>
    <row r="20" spans="6:6" ht="16.2" thickTop="1"/>
  </sheetData>
  <phoneticPr fontId="0" type="noConversion"/>
  <conditionalFormatting sqref="D3:D4 D6">
    <cfRule type="cellIs" dxfId="9" priority="2" stopIfTrue="1" operator="equal">
      <formula>"þ"</formula>
    </cfRule>
  </conditionalFormatting>
  <conditionalFormatting sqref="D5">
    <cfRule type="cellIs" dxfId="8"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8"/>
  <sheetViews>
    <sheetView showGridLines="0" workbookViewId="0"/>
  </sheetViews>
  <sheetFormatPr defaultColWidth="13" defaultRowHeight="15.6"/>
  <cols>
    <col min="1" max="1" width="22.8984375" style="24" bestFit="1" customWidth="1"/>
    <col min="2" max="2" width="8.5" style="24" bestFit="1" customWidth="1"/>
    <col min="3" max="3" width="10" style="24" bestFit="1" customWidth="1"/>
    <col min="4" max="4" width="6.296875" style="24" bestFit="1" customWidth="1"/>
    <col min="5" max="6" width="8.5" style="24" bestFit="1" customWidth="1"/>
    <col min="7" max="7" width="4.3984375" style="24" bestFit="1" customWidth="1"/>
    <col min="8" max="8" width="4.09765625" style="24" bestFit="1" customWidth="1"/>
    <col min="9" max="9" width="9.69921875" style="24" bestFit="1" customWidth="1"/>
    <col min="10" max="10" width="2.796875" style="1" customWidth="1"/>
    <col min="11" max="11" width="5.796875" style="1" bestFit="1" customWidth="1"/>
    <col min="12" max="16384" width="13" style="1"/>
  </cols>
  <sheetData>
    <row r="1" spans="1:11" ht="23.4" thickBot="1">
      <c r="A1" s="23" t="s">
        <v>28</v>
      </c>
      <c r="B1" s="23"/>
      <c r="C1" s="23"/>
      <c r="D1" s="23"/>
      <c r="E1" s="23"/>
      <c r="F1" s="23"/>
      <c r="G1" s="23"/>
      <c r="H1" s="23"/>
      <c r="I1" s="23"/>
    </row>
    <row r="2" spans="1:11" ht="16.8" thickTop="1" thickBot="1">
      <c r="A2" s="223" t="s">
        <v>8</v>
      </c>
      <c r="B2" s="224" t="s">
        <v>9</v>
      </c>
      <c r="C2" s="224" t="s">
        <v>31</v>
      </c>
      <c r="D2" s="224" t="s">
        <v>32</v>
      </c>
      <c r="E2" s="225" t="s">
        <v>74</v>
      </c>
      <c r="F2" s="224" t="s">
        <v>29</v>
      </c>
      <c r="G2" s="224" t="s">
        <v>33</v>
      </c>
      <c r="H2" s="226" t="s">
        <v>105</v>
      </c>
      <c r="I2" s="227" t="s">
        <v>7</v>
      </c>
      <c r="K2" s="268" t="s">
        <v>225</v>
      </c>
    </row>
    <row r="3" spans="1:11">
      <c r="A3" s="284"/>
      <c r="B3" s="285"/>
      <c r="C3" s="286"/>
      <c r="D3" s="287"/>
      <c r="E3" s="287"/>
      <c r="F3" s="288"/>
      <c r="G3" s="289"/>
      <c r="H3" s="290" t="str">
        <f>CONCATENATE("+",RIGHT('Personal File'!$B$5)+RIGHT('Personal File'!$C$7,1)+D3+1)</f>
        <v>+8</v>
      </c>
      <c r="I3" s="291"/>
      <c r="K3" s="271"/>
    </row>
    <row r="4" spans="1:11">
      <c r="A4" s="292"/>
      <c r="B4" s="293"/>
      <c r="C4" s="294"/>
      <c r="D4" s="295"/>
      <c r="E4" s="296"/>
      <c r="F4" s="297"/>
      <c r="G4" s="298"/>
      <c r="H4" s="299" t="str">
        <f>CONCATENATE("+",RIGHT('Personal File'!$B$5)+RIGHT('Personal File'!$C$7,1)+D4+1)</f>
        <v>+8</v>
      </c>
      <c r="I4" s="300"/>
      <c r="K4" s="273"/>
    </row>
    <row r="5" spans="1:11" ht="16.2" thickBot="1">
      <c r="A5" s="301"/>
      <c r="B5" s="302"/>
      <c r="C5" s="303"/>
      <c r="D5" s="302"/>
      <c r="E5" s="304"/>
      <c r="F5" s="302"/>
      <c r="G5" s="305"/>
      <c r="H5" s="306" t="str">
        <f>CONCATENATE("+",RIGHT('Personal File'!$B$5)+RIGHT('Personal File'!$C$7,1)+D5+1)</f>
        <v>+8</v>
      </c>
      <c r="I5" s="307"/>
      <c r="K5" s="272"/>
    </row>
    <row r="6" spans="1:11" ht="6" customHeight="1" thickTop="1" thickBot="1">
      <c r="K6" s="270"/>
    </row>
    <row r="7" spans="1:11" ht="16.8" thickTop="1" thickBot="1">
      <c r="A7" s="223" t="s">
        <v>11</v>
      </c>
      <c r="B7" s="224" t="s">
        <v>12</v>
      </c>
      <c r="C7" s="224" t="s">
        <v>31</v>
      </c>
      <c r="D7" s="224" t="s">
        <v>32</v>
      </c>
      <c r="E7" s="225" t="s">
        <v>74</v>
      </c>
      <c r="F7" s="224" t="s">
        <v>13</v>
      </c>
      <c r="G7" s="224" t="s">
        <v>33</v>
      </c>
      <c r="H7" s="226" t="s">
        <v>105</v>
      </c>
      <c r="I7" s="227" t="s">
        <v>7</v>
      </c>
      <c r="K7" s="268" t="s">
        <v>225</v>
      </c>
    </row>
    <row r="8" spans="1:11">
      <c r="A8" s="284" t="s">
        <v>231</v>
      </c>
      <c r="B8" s="285" t="s">
        <v>232</v>
      </c>
      <c r="C8" s="286">
        <v>0</v>
      </c>
      <c r="D8" s="287" t="s">
        <v>151</v>
      </c>
      <c r="E8" s="287" t="s">
        <v>100</v>
      </c>
      <c r="F8" s="308" t="s">
        <v>143</v>
      </c>
      <c r="G8" s="309">
        <v>4</v>
      </c>
      <c r="H8" s="290" t="str">
        <f>CONCATENATE("+",RIGHT('Personal File'!$B$5)+RIGHT('Personal File'!$C$8,1)+D8)</f>
        <v>+10</v>
      </c>
      <c r="I8" s="291"/>
      <c r="K8" s="271">
        <v>300</v>
      </c>
    </row>
    <row r="9" spans="1:11" ht="16.2" thickBot="1">
      <c r="A9" s="310"/>
      <c r="B9" s="311"/>
      <c r="C9" s="312"/>
      <c r="D9" s="312"/>
      <c r="E9" s="313"/>
      <c r="F9" s="314"/>
      <c r="G9" s="315"/>
      <c r="H9" s="306" t="str">
        <f>CONCATENATE("+",RIGHT('Personal File'!$B$5)+RIGHT('Personal File'!$C$8,1)+D9)</f>
        <v>+9</v>
      </c>
      <c r="I9" s="316"/>
      <c r="K9" s="269" t="s">
        <v>248</v>
      </c>
    </row>
    <row r="10" spans="1:11" ht="6" customHeight="1" thickTop="1" thickBot="1">
      <c r="D10" s="25"/>
      <c r="E10" s="25"/>
      <c r="G10" s="26"/>
      <c r="H10" s="26"/>
      <c r="K10" s="270"/>
    </row>
    <row r="11" spans="1:11" ht="16.8" thickTop="1" thickBot="1">
      <c r="A11" s="223" t="s">
        <v>78</v>
      </c>
      <c r="B11" s="224" t="s">
        <v>22</v>
      </c>
      <c r="C11" s="224" t="s">
        <v>40</v>
      </c>
      <c r="D11" s="224" t="s">
        <v>90</v>
      </c>
      <c r="E11" s="224" t="s">
        <v>91</v>
      </c>
      <c r="F11" s="224" t="s">
        <v>92</v>
      </c>
      <c r="G11" s="224" t="s">
        <v>33</v>
      </c>
      <c r="H11" s="228" t="s">
        <v>7</v>
      </c>
      <c r="I11" s="229"/>
      <c r="K11" s="268" t="s">
        <v>225</v>
      </c>
    </row>
    <row r="12" spans="1:11">
      <c r="A12" s="317" t="s">
        <v>233</v>
      </c>
      <c r="B12" s="318">
        <v>6</v>
      </c>
      <c r="C12" s="318">
        <v>6</v>
      </c>
      <c r="D12" s="318">
        <v>0</v>
      </c>
      <c r="E12" s="319">
        <v>0.1</v>
      </c>
      <c r="F12" s="320" t="s">
        <v>223</v>
      </c>
      <c r="G12" s="321">
        <v>12.5</v>
      </c>
      <c r="H12" s="322"/>
      <c r="I12" s="323"/>
      <c r="K12" s="271">
        <v>5400</v>
      </c>
    </row>
    <row r="13" spans="1:11" ht="16.2" thickBot="1">
      <c r="A13" s="324" t="s">
        <v>234</v>
      </c>
      <c r="B13" s="304">
        <v>3</v>
      </c>
      <c r="C13" s="325" t="s">
        <v>248</v>
      </c>
      <c r="D13" s="326">
        <v>0</v>
      </c>
      <c r="E13" s="327">
        <v>0</v>
      </c>
      <c r="F13" s="325" t="s">
        <v>248</v>
      </c>
      <c r="G13" s="328">
        <v>2.5</v>
      </c>
      <c r="H13" s="329"/>
      <c r="I13" s="330"/>
      <c r="K13" s="272">
        <v>5300</v>
      </c>
    </row>
    <row r="14" spans="1:11" ht="6.75" customHeight="1" thickTop="1" thickBot="1"/>
    <row r="15" spans="1:11" ht="16.8" thickTop="1" thickBot="1">
      <c r="A15" s="27" t="s">
        <v>14</v>
      </c>
      <c r="B15" s="26">
        <f>SUM(G3:G17)</f>
        <v>19.2</v>
      </c>
      <c r="D15" s="230" t="s">
        <v>79</v>
      </c>
      <c r="E15" s="231"/>
      <c r="F15" s="228" t="s">
        <v>10</v>
      </c>
      <c r="G15" s="224" t="s">
        <v>33</v>
      </c>
      <c r="H15" s="226" t="s">
        <v>105</v>
      </c>
      <c r="I15" s="227" t="s">
        <v>7</v>
      </c>
      <c r="K15" s="268" t="s">
        <v>225</v>
      </c>
    </row>
    <row r="16" spans="1:11">
      <c r="A16" s="27"/>
      <c r="B16" s="26"/>
      <c r="D16" s="331" t="s">
        <v>144</v>
      </c>
      <c r="E16" s="339"/>
      <c r="F16" s="332">
        <v>20</v>
      </c>
      <c r="G16" s="333">
        <f>F16*0.01</f>
        <v>0.2</v>
      </c>
      <c r="H16" s="334" t="s">
        <v>83</v>
      </c>
      <c r="I16" s="335"/>
      <c r="K16" s="271"/>
    </row>
    <row r="17" spans="1:11" ht="16.2" thickBot="1">
      <c r="A17" s="76"/>
      <c r="D17" s="338"/>
      <c r="E17" s="340"/>
      <c r="F17" s="336"/>
      <c r="G17" s="305"/>
      <c r="H17" s="337"/>
      <c r="I17" s="307"/>
      <c r="K17" s="272"/>
    </row>
    <row r="18" spans="1:11" ht="16.2" thickTop="1">
      <c r="A18" s="76"/>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1"/>
  <sheetViews>
    <sheetView showGridLines="0" workbookViewId="0">
      <selection activeCell="A6" sqref="A6"/>
    </sheetView>
  </sheetViews>
  <sheetFormatPr defaultColWidth="13" defaultRowHeight="15.6"/>
  <cols>
    <col min="1" max="1" width="23.3984375" style="355" bestFit="1" customWidth="1"/>
    <col min="2" max="2" width="7" style="389" bestFit="1" customWidth="1"/>
    <col min="3" max="3" width="4.69921875" style="389" bestFit="1" customWidth="1"/>
    <col min="4" max="5" width="18.296875" style="358" customWidth="1"/>
    <col min="6" max="6" width="2.8984375" style="358" customWidth="1"/>
    <col min="7" max="7" width="8.296875" style="358" bestFit="1" customWidth="1"/>
    <col min="8" max="16384" width="13" style="358"/>
  </cols>
  <sheetData>
    <row r="1" spans="1:7" ht="23.4" thickBot="1">
      <c r="A1" s="356" t="s">
        <v>85</v>
      </c>
      <c r="B1" s="357"/>
      <c r="C1" s="357"/>
      <c r="D1" s="356"/>
      <c r="E1" s="356"/>
    </row>
    <row r="2" spans="1:7" s="355" customFormat="1" ht="16.8" thickTop="1" thickBot="1">
      <c r="A2" s="359" t="s">
        <v>86</v>
      </c>
      <c r="B2" s="360" t="s">
        <v>236</v>
      </c>
      <c r="C2" s="360" t="s">
        <v>10</v>
      </c>
      <c r="D2" s="361" t="s">
        <v>87</v>
      </c>
      <c r="E2" s="362" t="s">
        <v>88</v>
      </c>
      <c r="G2" s="264" t="s">
        <v>225</v>
      </c>
    </row>
    <row r="3" spans="1:7">
      <c r="A3" s="363" t="s">
        <v>152</v>
      </c>
      <c r="B3" s="364">
        <v>4</v>
      </c>
      <c r="C3" s="365">
        <v>1</v>
      </c>
      <c r="D3" s="366"/>
      <c r="E3" s="367"/>
      <c r="G3" s="265">
        <v>0</v>
      </c>
    </row>
    <row r="4" spans="1:7">
      <c r="A4" s="363" t="s">
        <v>145</v>
      </c>
      <c r="B4" s="364">
        <v>0.5</v>
      </c>
      <c r="C4" s="365">
        <v>1</v>
      </c>
      <c r="D4" s="366"/>
      <c r="E4" s="368"/>
      <c r="G4" s="265">
        <v>0</v>
      </c>
    </row>
    <row r="5" spans="1:7">
      <c r="A5" s="369" t="s">
        <v>160</v>
      </c>
      <c r="B5" s="370">
        <v>1</v>
      </c>
      <c r="C5" s="371">
        <v>1</v>
      </c>
      <c r="D5" s="366"/>
      <c r="E5" s="368"/>
      <c r="G5" s="265">
        <v>4000</v>
      </c>
    </row>
    <row r="6" spans="1:7">
      <c r="A6" s="369" t="s">
        <v>237</v>
      </c>
      <c r="B6" s="370">
        <v>0</v>
      </c>
      <c r="C6" s="371">
        <v>1</v>
      </c>
      <c r="D6" s="366"/>
      <c r="E6" s="368"/>
      <c r="G6" s="265">
        <v>1200</v>
      </c>
    </row>
    <row r="7" spans="1:7">
      <c r="A7" s="369" t="s">
        <v>258</v>
      </c>
      <c r="B7" s="370">
        <v>0</v>
      </c>
      <c r="C7" s="371">
        <v>1</v>
      </c>
      <c r="D7" s="366"/>
      <c r="E7" s="368"/>
      <c r="G7" s="265">
        <v>1500</v>
      </c>
    </row>
    <row r="8" spans="1:7">
      <c r="A8" s="369" t="s">
        <v>161</v>
      </c>
      <c r="B8" s="370">
        <v>1</v>
      </c>
      <c r="C8" s="371">
        <v>1</v>
      </c>
      <c r="D8" s="366"/>
      <c r="E8" s="368"/>
      <c r="G8" s="265">
        <v>4000</v>
      </c>
    </row>
    <row r="9" spans="1:7">
      <c r="A9" s="369" t="s">
        <v>246</v>
      </c>
      <c r="B9" s="370">
        <v>0</v>
      </c>
      <c r="C9" s="371">
        <v>1</v>
      </c>
      <c r="D9" s="372" t="s">
        <v>250</v>
      </c>
      <c r="E9" s="368"/>
      <c r="G9" s="265">
        <v>3000</v>
      </c>
    </row>
    <row r="10" spans="1:7" ht="16.2" thickBot="1">
      <c r="A10" s="373" t="s">
        <v>244</v>
      </c>
      <c r="B10" s="374">
        <v>1</v>
      </c>
      <c r="C10" s="375">
        <v>2</v>
      </c>
      <c r="D10" s="376"/>
      <c r="E10" s="377"/>
      <c r="G10" s="266">
        <v>0</v>
      </c>
    </row>
    <row r="11" spans="1:7" ht="24" thickTop="1" thickBot="1">
      <c r="A11" s="356" t="s">
        <v>89</v>
      </c>
      <c r="B11" s="378"/>
      <c r="C11" s="378"/>
      <c r="D11" s="356"/>
      <c r="E11" s="379"/>
    </row>
    <row r="12" spans="1:7" ht="16.8" thickTop="1" thickBot="1">
      <c r="A12" s="359" t="s">
        <v>86</v>
      </c>
      <c r="B12" s="360" t="s">
        <v>236</v>
      </c>
      <c r="C12" s="360" t="s">
        <v>10</v>
      </c>
      <c r="D12" s="361" t="s">
        <v>87</v>
      </c>
      <c r="E12" s="362" t="s">
        <v>88</v>
      </c>
      <c r="G12" s="264" t="s">
        <v>225</v>
      </c>
    </row>
    <row r="13" spans="1:7">
      <c r="A13" s="380" t="s">
        <v>146</v>
      </c>
      <c r="B13" s="364">
        <v>1</v>
      </c>
      <c r="C13" s="365">
        <v>1</v>
      </c>
      <c r="D13" s="381"/>
      <c r="E13" s="367"/>
      <c r="G13" s="265">
        <v>0</v>
      </c>
    </row>
    <row r="14" spans="1:7">
      <c r="A14" s="363" t="s">
        <v>98</v>
      </c>
      <c r="B14" s="382">
        <v>5</v>
      </c>
      <c r="C14" s="383">
        <v>1</v>
      </c>
      <c r="D14" s="381"/>
      <c r="E14" s="367"/>
      <c r="G14" s="265">
        <v>0</v>
      </c>
    </row>
    <row r="15" spans="1:7">
      <c r="A15" s="384" t="s">
        <v>259</v>
      </c>
      <c r="B15" s="382">
        <v>3</v>
      </c>
      <c r="C15" s="383">
        <v>1</v>
      </c>
      <c r="D15" s="381"/>
      <c r="E15" s="367"/>
      <c r="G15" s="265">
        <v>100</v>
      </c>
    </row>
    <row r="16" spans="1:7">
      <c r="A16" s="384" t="s">
        <v>240</v>
      </c>
      <c r="B16" s="382">
        <f>C16</f>
        <v>3</v>
      </c>
      <c r="C16" s="383">
        <v>3</v>
      </c>
      <c r="D16" s="381"/>
      <c r="E16" s="367"/>
      <c r="G16" s="265">
        <v>0</v>
      </c>
    </row>
    <row r="17" spans="1:8">
      <c r="A17" s="384" t="s">
        <v>239</v>
      </c>
      <c r="B17" s="382">
        <f>C17</f>
        <v>4</v>
      </c>
      <c r="C17" s="383">
        <v>4</v>
      </c>
      <c r="D17" s="381"/>
      <c r="E17" s="367"/>
      <c r="G17" s="265">
        <v>0</v>
      </c>
    </row>
    <row r="18" spans="1:8" ht="16.2" thickBot="1">
      <c r="A18" s="385" t="s">
        <v>245</v>
      </c>
      <c r="B18" s="374">
        <v>0</v>
      </c>
      <c r="C18" s="386">
        <v>2</v>
      </c>
      <c r="D18" s="376"/>
      <c r="E18" s="377"/>
      <c r="G18" s="266">
        <v>0</v>
      </c>
    </row>
    <row r="19" spans="1:8" ht="24" thickTop="1" thickBot="1">
      <c r="A19" s="356" t="s">
        <v>235</v>
      </c>
      <c r="B19" s="378"/>
      <c r="C19" s="378"/>
      <c r="D19" s="356"/>
      <c r="E19" s="379"/>
      <c r="G19" s="355">
        <v>2000</v>
      </c>
    </row>
    <row r="20" spans="1:8" ht="16.8" thickTop="1" thickBot="1">
      <c r="A20" s="359" t="s">
        <v>86</v>
      </c>
      <c r="B20" s="360" t="s">
        <v>236</v>
      </c>
      <c r="C20" s="360" t="s">
        <v>10</v>
      </c>
      <c r="D20" s="361" t="s">
        <v>87</v>
      </c>
      <c r="E20" s="362" t="s">
        <v>88</v>
      </c>
      <c r="G20" s="264" t="s">
        <v>225</v>
      </c>
    </row>
    <row r="21" spans="1:8">
      <c r="A21" s="363" t="s">
        <v>242</v>
      </c>
      <c r="B21" s="382">
        <v>1.5</v>
      </c>
      <c r="C21" s="365">
        <v>1</v>
      </c>
      <c r="D21" s="381"/>
      <c r="E21" s="367"/>
      <c r="G21" s="265">
        <v>0</v>
      </c>
    </row>
    <row r="22" spans="1:8">
      <c r="A22" s="384" t="s">
        <v>241</v>
      </c>
      <c r="B22" s="382">
        <v>0.5</v>
      </c>
      <c r="C22" s="383">
        <v>3</v>
      </c>
      <c r="D22" s="381"/>
      <c r="E22" s="367"/>
      <c r="G22" s="265">
        <v>0</v>
      </c>
    </row>
    <row r="23" spans="1:8">
      <c r="A23" s="384" t="s">
        <v>243</v>
      </c>
      <c r="B23" s="382">
        <f>C23</f>
        <v>10</v>
      </c>
      <c r="C23" s="383">
        <v>10</v>
      </c>
      <c r="D23" s="381"/>
      <c r="E23" s="367"/>
      <c r="G23" s="265">
        <v>0</v>
      </c>
    </row>
    <row r="24" spans="1:8">
      <c r="A24" s="384" t="s">
        <v>238</v>
      </c>
      <c r="B24" s="382">
        <v>0.5</v>
      </c>
      <c r="C24" s="383">
        <v>1</v>
      </c>
      <c r="D24" s="381"/>
      <c r="E24" s="367"/>
      <c r="G24" s="265">
        <v>0</v>
      </c>
      <c r="H24" s="270"/>
    </row>
    <row r="25" spans="1:8">
      <c r="A25" s="363" t="s">
        <v>107</v>
      </c>
      <c r="B25" s="382">
        <v>0.5</v>
      </c>
      <c r="C25" s="383">
        <v>1</v>
      </c>
      <c r="D25" s="381"/>
      <c r="E25" s="367"/>
      <c r="G25" s="265">
        <v>0</v>
      </c>
      <c r="H25" s="270"/>
    </row>
    <row r="26" spans="1:8">
      <c r="A26" s="369" t="s">
        <v>247</v>
      </c>
      <c r="B26" s="387">
        <v>5</v>
      </c>
      <c r="C26" s="388">
        <v>1</v>
      </c>
      <c r="D26" s="366"/>
      <c r="E26" s="368"/>
      <c r="G26" s="265">
        <v>0</v>
      </c>
    </row>
    <row r="27" spans="1:8" ht="16.2" thickBot="1">
      <c r="A27" s="373" t="s">
        <v>99</v>
      </c>
      <c r="B27" s="374">
        <v>4</v>
      </c>
      <c r="C27" s="386">
        <v>1</v>
      </c>
      <c r="D27" s="376"/>
      <c r="E27" s="377"/>
      <c r="G27" s="266">
        <v>0</v>
      </c>
    </row>
    <row r="28" spans="1:8" ht="23.4" thickTop="1">
      <c r="A28" s="274"/>
      <c r="D28" s="390"/>
      <c r="E28" s="379"/>
    </row>
    <row r="29" spans="1:8">
      <c r="A29" s="358"/>
      <c r="E29" s="274" t="s">
        <v>228</v>
      </c>
      <c r="F29" s="270"/>
      <c r="G29" s="275">
        <f>SUM(G3:G27,Martial!K3:K17)</f>
        <v>26800</v>
      </c>
    </row>
    <row r="30" spans="1:8">
      <c r="E30" s="274" t="s">
        <v>229</v>
      </c>
      <c r="F30" s="270"/>
      <c r="G30" s="275">
        <v>27000</v>
      </c>
    </row>
    <row r="31" spans="1:8">
      <c r="E31" s="274" t="s">
        <v>230</v>
      </c>
      <c r="F31" s="270"/>
      <c r="G31" s="275">
        <f>G30-G29</f>
        <v>200</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2009</dc:creator>
  <cp:lastModifiedBy>Alexis Álvarez</cp:lastModifiedBy>
  <cp:lastPrinted>2009-07-11T22:19:40Z</cp:lastPrinted>
  <dcterms:created xsi:type="dcterms:W3CDTF">2000-10-24T15:39:59Z</dcterms:created>
  <dcterms:modified xsi:type="dcterms:W3CDTF">2016-10-19T19:37:06Z</dcterms:modified>
</cp:coreProperties>
</file>