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05" windowWidth="11910" windowHeight="10605"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File'!$A$1:$H$108</definedName>
    <definedName name="_xlnm.Print_Area" localSheetId="1">Skills!$A$1:$K$27</definedName>
  </definedNames>
  <calcPr calcId="145621"/>
</workbook>
</file>

<file path=xl/calcChain.xml><?xml version="1.0" encoding="utf-8"?>
<calcChain xmlns="http://schemas.openxmlformats.org/spreadsheetml/2006/main">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H3" i="6" l="1"/>
  <c r="H16" i="15" l="1"/>
  <c r="H36" i="15"/>
  <c r="H38" i="15"/>
  <c r="H37" i="15"/>
  <c r="H35" i="15"/>
  <c r="H34" i="15"/>
  <c r="H33" i="15"/>
  <c r="H32" i="15"/>
  <c r="H31" i="15"/>
  <c r="H30" i="15"/>
  <c r="H29" i="15"/>
  <c r="H28" i="15"/>
  <c r="H27" i="15"/>
  <c r="H26" i="15"/>
  <c r="H25" i="15"/>
  <c r="H24" i="15"/>
  <c r="H23" i="15"/>
  <c r="H22" i="15"/>
  <c r="H21" i="15"/>
  <c r="H20" i="15"/>
  <c r="H19" i="15"/>
  <c r="H18" i="15"/>
  <c r="H17" i="15"/>
  <c r="H15" i="15"/>
  <c r="H14" i="15"/>
  <c r="H13" i="15"/>
  <c r="H12" i="15"/>
  <c r="H11" i="15"/>
  <c r="H10" i="15"/>
  <c r="H9" i="15"/>
  <c r="H8" i="15"/>
  <c r="H4" i="15"/>
  <c r="H5" i="15"/>
  <c r="H6" i="15"/>
  <c r="H7" i="15"/>
  <c r="E44" i="15"/>
  <c r="H40" i="15"/>
  <c r="H39" i="15"/>
  <c r="C4" i="19"/>
  <c r="I12" i="15" l="1"/>
  <c r="I14" i="15"/>
  <c r="I39" i="15"/>
  <c r="I40" i="15"/>
  <c r="I33" i="15"/>
  <c r="I34" i="15"/>
  <c r="I35" i="15"/>
  <c r="I29" i="15"/>
  <c r="I27" i="15"/>
  <c r="I24" i="15"/>
  <c r="C9" i="19"/>
  <c r="E8" i="4" l="1"/>
  <c r="I7" i="6" l="1"/>
  <c r="I4" i="6"/>
  <c r="I3" i="6"/>
  <c r="H3" i="15" l="1"/>
  <c r="C11" i="4" l="1"/>
  <c r="C10" i="4"/>
  <c r="D5" i="15" s="1"/>
  <c r="E5" i="15" s="1"/>
  <c r="I5" i="15" s="1"/>
  <c r="C9" i="4"/>
  <c r="C8" i="4"/>
  <c r="C7" i="4"/>
  <c r="D4" i="15" s="1"/>
  <c r="E4" i="15" s="1"/>
  <c r="I4" i="15" s="1"/>
  <c r="C6" i="4"/>
  <c r="D3" i="15" l="1"/>
  <c r="E3" i="15" s="1"/>
  <c r="I3" i="15" s="1"/>
  <c r="H41" i="15"/>
  <c r="H7" i="6" l="1"/>
  <c r="J7" i="6" s="1"/>
  <c r="J3" i="6"/>
  <c r="H4" i="6"/>
  <c r="J4" i="6" s="1"/>
  <c r="D11" i="15" l="1"/>
  <c r="E11" i="15" s="1"/>
  <c r="I11" i="15" s="1"/>
  <c r="E42" i="15" l="1"/>
  <c r="B42" i="15" l="1"/>
  <c r="E10" i="4" l="1"/>
  <c r="D29" i="15" l="1"/>
  <c r="E29" i="15" s="1"/>
  <c r="D35" i="15" l="1"/>
  <c r="E35" i="15" s="1"/>
  <c r="E11" i="4"/>
  <c r="D19" i="15"/>
  <c r="E19" i="15" s="1"/>
  <c r="I19" i="15" s="1"/>
  <c r="C13" i="19"/>
  <c r="B13" i="6"/>
  <c r="E7" i="4" s="1"/>
  <c r="D37" i="15"/>
  <c r="E37" i="15" s="1"/>
  <c r="I37" i="15" s="1"/>
  <c r="D34" i="15"/>
  <c r="E34" i="15" s="1"/>
  <c r="D39" i="15"/>
  <c r="E39" i="15" s="1"/>
  <c r="D36" i="15"/>
  <c r="E36" i="15" s="1"/>
  <c r="I36" i="15" s="1"/>
  <c r="D38" i="15"/>
  <c r="E38" i="15" s="1"/>
  <c r="I38" i="15" s="1"/>
  <c r="D31" i="15"/>
  <c r="E31" i="15" s="1"/>
  <c r="I31" i="15" s="1"/>
  <c r="D40" i="15"/>
  <c r="E40" i="15" s="1"/>
  <c r="D27" i="15"/>
  <c r="E27" i="15" s="1"/>
  <c r="D33" i="15"/>
  <c r="E33" i="15" s="1"/>
  <c r="D24" i="15"/>
  <c r="E24" i="15" s="1"/>
  <c r="D14" i="15"/>
  <c r="E14" i="15" s="1"/>
  <c r="D12" i="15"/>
  <c r="E12" i="15" s="1"/>
  <c r="D41" i="15"/>
  <c r="E41" i="15" s="1"/>
  <c r="I41" i="15" s="1"/>
  <c r="D32" i="15"/>
  <c r="E32" i="15" s="1"/>
  <c r="I32" i="15" s="1"/>
  <c r="D30" i="15"/>
  <c r="E30" i="15" s="1"/>
  <c r="I30" i="15" s="1"/>
  <c r="D28" i="15"/>
  <c r="E28" i="15" s="1"/>
  <c r="I28" i="15" s="1"/>
  <c r="D26" i="15"/>
  <c r="E26" i="15" s="1"/>
  <c r="I26" i="15" s="1"/>
  <c r="D25" i="15"/>
  <c r="E25" i="15" s="1"/>
  <c r="I25" i="15" s="1"/>
  <c r="D23" i="15"/>
  <c r="E23" i="15" s="1"/>
  <c r="I23" i="15" s="1"/>
  <c r="D22" i="15"/>
  <c r="E22" i="15" s="1"/>
  <c r="I22" i="15" s="1"/>
  <c r="D21" i="15"/>
  <c r="E21" i="15" s="1"/>
  <c r="I21" i="15" s="1"/>
  <c r="D20" i="15"/>
  <c r="E20" i="15" s="1"/>
  <c r="I20" i="15" s="1"/>
  <c r="D18" i="15"/>
  <c r="E18" i="15" s="1"/>
  <c r="I18" i="15" s="1"/>
  <c r="D17" i="15"/>
  <c r="E17" i="15" s="1"/>
  <c r="I17" i="15" s="1"/>
  <c r="D16" i="15"/>
  <c r="E16" i="15" s="1"/>
  <c r="I16" i="15" s="1"/>
  <c r="D15" i="15"/>
  <c r="E15" i="15" s="1"/>
  <c r="I15" i="15" s="1"/>
  <c r="D13" i="15"/>
  <c r="E13" i="15" s="1"/>
  <c r="I13" i="15" s="1"/>
  <c r="D10" i="15"/>
  <c r="E10" i="15" s="1"/>
  <c r="I10" i="15" s="1"/>
  <c r="D9" i="15"/>
  <c r="E9" i="15" s="1"/>
  <c r="I9" i="15" s="1"/>
  <c r="D8" i="15"/>
  <c r="E8" i="15" s="1"/>
  <c r="I8" i="15" s="1"/>
  <c r="D7" i="15"/>
  <c r="E7" i="15" s="1"/>
  <c r="I7" i="15" s="1"/>
  <c r="D6" i="15"/>
  <c r="E6" i="15" s="1"/>
  <c r="I6" i="15" s="1"/>
</calcChain>
</file>

<file path=xl/comments1.xml><?xml version="1.0" encoding="utf-8"?>
<comments xmlns="http://schemas.openxmlformats.org/spreadsheetml/2006/main">
  <authors>
    <author>Alexis Álvarez</author>
  </authors>
  <commentList>
    <comment ref="E6" authorId="0">
      <text>
        <r>
          <rPr>
            <sz val="12"/>
            <color indexed="81"/>
            <rFont val="Times New Roman"/>
            <family val="1"/>
          </rPr>
          <t>See PHB 162</t>
        </r>
      </text>
    </comment>
    <comment ref="E8" authorId="0">
      <text>
        <r>
          <rPr>
            <sz val="12"/>
            <color indexed="81"/>
            <rFont val="Times New Roman"/>
            <family val="1"/>
          </rPr>
          <t>[(4 * 12 Barbarian) * 75%] + (4 * 2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Breastplate -4
Shield -2</t>
        </r>
      </text>
    </comment>
    <comment ref="F9" authorId="0">
      <text>
        <r>
          <rPr>
            <sz val="12"/>
            <color indexed="81"/>
            <rFont val="Times New Roman"/>
            <family val="1"/>
          </rPr>
          <t>Breastplate -4
Shield -2
Athletic +2</t>
        </r>
      </text>
    </comment>
    <comment ref="F16" authorId="0">
      <text>
        <r>
          <rPr>
            <sz val="12"/>
            <color indexed="81"/>
            <rFont val="Times New Roman"/>
            <family val="1"/>
          </rPr>
          <t>Breastplate -4
Shield -2</t>
        </r>
      </text>
    </comment>
    <comment ref="F21" authorId="0">
      <text>
        <r>
          <rPr>
            <sz val="12"/>
            <color indexed="81"/>
            <rFont val="Times New Roman"/>
            <family val="1"/>
          </rPr>
          <t>Breastplate -4
Shield -2</t>
        </r>
      </text>
    </comment>
    <comment ref="F23" authorId="0">
      <text>
        <r>
          <rPr>
            <sz val="12"/>
            <color indexed="81"/>
            <rFont val="Times New Roman"/>
            <family val="1"/>
          </rPr>
          <t>Breastplate -4
Shield -2</t>
        </r>
      </text>
    </comment>
    <comment ref="F26" authorId="0">
      <text>
        <r>
          <rPr>
            <sz val="12"/>
            <color indexed="81"/>
            <rFont val="Times New Roman"/>
            <family val="1"/>
          </rPr>
          <t>Breastplate -4
Shield -2</t>
        </r>
      </text>
    </comment>
    <comment ref="F33" authorId="0">
      <text>
        <r>
          <rPr>
            <sz val="12"/>
            <color indexed="81"/>
            <rFont val="Times New Roman"/>
            <family val="1"/>
          </rPr>
          <t>Breastplate -4
Shield -2</t>
        </r>
      </text>
    </comment>
    <comment ref="F39" authorId="0">
      <text>
        <r>
          <rPr>
            <sz val="12"/>
            <color indexed="81"/>
            <rFont val="Times New Roman"/>
            <family val="1"/>
          </rPr>
          <t>Breastplate -4
Shield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 xml:space="preserve">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t>
        </r>
        <r>
          <rPr>
            <b/>
            <sz val="12"/>
            <color indexed="81"/>
            <rFont val="Times New Roman"/>
            <family val="1"/>
          </rPr>
          <t xml:space="preserve">Special:  </t>
        </r>
        <r>
          <rPr>
            <sz val="12"/>
            <color indexed="81"/>
            <rFont val="Times New Roman"/>
            <family val="1"/>
          </rPr>
          <t>A fighter may select Dodge as one of his fighter bonus feats (see page 38).
PHB 93</t>
        </r>
      </text>
    </comment>
    <comment ref="A3" authorId="0">
      <text>
        <r>
          <rPr>
            <b/>
            <sz val="12"/>
            <color indexed="81"/>
            <rFont val="Times New Roman"/>
            <family val="1"/>
          </rPr>
          <t>1-HANDED BASTARD SWORD</t>
        </r>
        <r>
          <rPr>
            <sz val="12"/>
            <color indexed="81"/>
            <rFont val="Times New Roman"/>
            <family val="1"/>
          </rPr>
          <t xml:space="preserve">
Choose a type of exotic weapon, such as dire flail or shuriken (see Table 7–5: Weapons, page 116, for a list of exotic weapons).  You understand how to use that type of exotic weapon in combat.
</t>
        </r>
        <r>
          <rPr>
            <b/>
            <sz val="12"/>
            <color indexed="81"/>
            <rFont val="Times New Roman"/>
            <family val="1"/>
          </rPr>
          <t xml:space="preserve">Prerequisite:  </t>
        </r>
        <r>
          <rPr>
            <sz val="12"/>
            <color indexed="81"/>
            <rFont val="Times New Roman"/>
            <family val="1"/>
          </rPr>
          <t xml:space="preserve">Base attack bonus +1 (plus Str 13 for bastard sword or dwarven waraxe).
</t>
        </r>
        <r>
          <rPr>
            <b/>
            <sz val="12"/>
            <color indexed="81"/>
            <rFont val="Times New Roman"/>
            <family val="1"/>
          </rPr>
          <t xml:space="preserve">Benefit: </t>
        </r>
        <r>
          <rPr>
            <sz val="12"/>
            <color indexed="81"/>
            <rFont val="Times New Roman"/>
            <family val="1"/>
          </rPr>
          <t xml:space="preserve"> You make attack rolls with the weapon normally.
</t>
        </r>
        <r>
          <rPr>
            <b/>
            <sz val="12"/>
            <color indexed="81"/>
            <rFont val="Times New Roman"/>
            <family val="1"/>
          </rPr>
          <t xml:space="preserve">Normal:  </t>
        </r>
        <r>
          <rPr>
            <sz val="12"/>
            <color indexed="81"/>
            <rFont val="Times New Roman"/>
            <family val="1"/>
          </rPr>
          <t xml:space="preserve">A character who uses a weapon with which he or she is not proficient takes a –4 penalty on attack rolls.
</t>
        </r>
        <r>
          <rPr>
            <b/>
            <sz val="12"/>
            <color indexed="81"/>
            <rFont val="Times New Roman"/>
            <family val="1"/>
          </rPr>
          <t xml:space="preserve">Special:  </t>
        </r>
        <r>
          <rPr>
            <sz val="12"/>
            <color indexed="81"/>
            <rFont val="Times New Roman"/>
            <family val="1"/>
          </rPr>
          <t>You can gain Exotic Weapon Proficiency multiple times.  Each time you take the feat, it applies to a new type of exotic weapon. Proficiency with the bastard sword or the dwarven waraxe has an additional prerequisite of Str 13.
A fighter may select Exotic Weapon Proficiency as one of his fighter bonus feats (see page 38)
PHB 96</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4.xml><?xml version="1.0" encoding="utf-8"?>
<comments xmlns="http://schemas.openxmlformats.org/spreadsheetml/2006/main">
  <authors>
    <author>Alexis Álvarez</author>
  </authors>
  <commentList>
    <comment ref="D9"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<sst xmlns="http://schemas.openxmlformats.org/spreadsheetml/2006/main" count="240" uniqueCount="143">
  <si>
    <t>Race:</t>
  </si>
  <si>
    <t>Sex:</t>
  </si>
  <si>
    <t>Strength:</t>
  </si>
  <si>
    <t>Dexterity:</t>
  </si>
  <si>
    <t>Skill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</si>
  <si>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</si>
  <si>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</si>
  <si>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</si>
  <si>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</si>
  <si>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</si>
  <si>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</si>
  <si>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</si>
  <si>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</si>
  <si>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</si>
  <si>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</si>
  <si>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</si>
  <si>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</si>
  <si>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</si>
  <si>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</si>
  <si>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</si>
  <si>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</si>
  <si>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</si>
  <si>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</si>
  <si>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</si>
  <si>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</si>
  <si>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</si>
  <si>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</si>
  <si>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</si>
  <si>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</si>
  <si>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</si>
  <si>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</si>
  <si>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</si>
  <si>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</si>
  <si>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</si>
  <si>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</si>
  <si>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</si>
  <si>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</si>
  <si>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</si>
  <si>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</si>
  <si>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</si>
  <si>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</si>
  <si>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</si>
  <si>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</si>
  <si>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</si>
  <si>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</si>
  <si>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</si>
  <si>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</si>
  <si>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</si>
  <si>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</si>
  <si>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</si>
  <si>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</si>
  <si>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</si>
  <si>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</si>
  <si>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</si>
  <si>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</si>
  <si>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</si>
  <si>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</si>
  <si>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</si>
  <si>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</si>
  <si>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</si>
  <si>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</si>
  <si>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</si>
  <si>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</si>
  <si>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</si>
  <si>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</si>
  <si>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</si>
  <si>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</si>
  <si>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</si>
  <si>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</si>
  <si>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</si>
  <si>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</si>
  <si>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</si>
  <si>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</si>
  <si>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</si>
  <si>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</si>
  <si>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</si>
  <si>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</si>
  <si>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</si>
  <si>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</si>
  <si>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</si>
  <si>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</si>
  <si>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</si>
  <si>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</si>
  <si>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</si>
  <si>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</si>
  <si>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</si>
  <si>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</si>
  <si>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</si>
  <si>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</si>
  <si>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Weight on Hand:</t>
  </si>
  <si>
    <t>Check</t>
  </si>
  <si>
    <t>Arcane</t>
  </si>
  <si>
    <t>Speed</t>
  </si>
  <si>
    <t>Speak Language</t>
  </si>
  <si>
    <t>Sleight of Hand</t>
  </si>
  <si>
    <t>Survival</t>
  </si>
  <si>
    <t>Attack Bonus:</t>
  </si>
  <si>
    <t>Touch AC:</t>
  </si>
  <si>
    <t>Weapon Proficiencies</t>
  </si>
  <si>
    <t>Atk</t>
  </si>
  <si>
    <t>Feats</t>
  </si>
  <si>
    <t>Human</t>
  </si>
  <si>
    <t>Female</t>
  </si>
  <si>
    <t>Simple &amp; Martial Weapons</t>
  </si>
  <si>
    <t>Perform:  (type)</t>
  </si>
  <si>
    <t>Knowledge:  Local</t>
  </si>
  <si>
    <t>x2</t>
  </si>
  <si>
    <t>19-20/x2</t>
  </si>
  <si>
    <t>Slashing</t>
  </si>
  <si>
    <t>Piercing</t>
  </si>
  <si>
    <t>-</t>
  </si>
  <si>
    <t>Roll</t>
  </si>
  <si>
    <t>-4</t>
  </si>
  <si>
    <t>-6</t>
  </si>
  <si>
    <t xml:space="preserve">Played by Christie Stratton </t>
  </si>
  <si>
    <t>Crystal</t>
  </si>
  <si>
    <t>Stradneth</t>
  </si>
  <si>
    <t>Neutral</t>
  </si>
  <si>
    <t>Fighter</t>
  </si>
  <si>
    <t>Combat/operating parameters</t>
  </si>
  <si>
    <t>Explorer’s Outfit</t>
  </si>
  <si>
    <t>Belt Pouches</t>
  </si>
  <si>
    <t>Gold Pieces</t>
  </si>
  <si>
    <t>eight</t>
  </si>
  <si>
    <t>Fighter 1</t>
  </si>
  <si>
    <t>Craft:  (type)</t>
  </si>
  <si>
    <t>Profession:  (type)</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</si>
  <si>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</si>
  <si>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All Armor &amp; Shields</t>
  </si>
  <si>
    <t>1d10</t>
  </si>
  <si>
    <t>Shield, Heavy Steel</t>
  </si>
  <si>
    <t>Acid Flasks</t>
  </si>
  <si>
    <t>Breastplate</t>
  </si>
  <si>
    <t>20’</t>
  </si>
  <si>
    <t>30’ (20’)</t>
  </si>
  <si>
    <t>FBF:  Exotic Weapon Proficiency</t>
  </si>
  <si>
    <t>Human:  Dodge</t>
  </si>
  <si>
    <t>Gauntlet, Spiked</t>
  </si>
  <si>
    <t>1d4</t>
  </si>
  <si>
    <t>Bastard Sword</t>
  </si>
  <si>
    <t>+1</t>
  </si>
  <si>
    <t>1st-level:  WF:  Bastard Sword</t>
  </si>
  <si>
    <t>Common, Elven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</si>
</sst>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i/>
      <sz val="17"/>
      <name val="Times New Roman"/>
      <family val="1"/>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s>
  <fills count="1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s>
  <borders count="9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40" fillId="0" borderId="0"/>
  </cellStyleXfs>
  <cellXfs count="276">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3"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5" fillId="0" borderId="23" xfId="0" applyFont="1" applyBorder="1" applyAlignment="1">
      <alignment horizontal="centerContinuous"/>
    </xf>
    <xf numFmtId="49" fontId="26" fillId="0" borderId="3" xfId="0" applyNumberFormat="1" applyFont="1" applyBorder="1" applyAlignment="1">
      <alignment horizontal="center"/>
    </xf>
    <xf numFmtId="49" fontId="26" fillId="0" borderId="24"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5" fillId="0" borderId="28" xfId="0" applyFont="1" applyBorder="1" applyAlignment="1">
      <alignment horizontal="center"/>
    </xf>
    <xf numFmtId="49" fontId="6" fillId="0" borderId="28" xfId="0" applyNumberFormat="1" applyFont="1" applyBorder="1" applyAlignment="1">
      <alignment horizontal="center"/>
    </xf>
    <xf numFmtId="49" fontId="6" fillId="0" borderId="13" xfId="0" applyNumberFormat="1" applyFont="1" applyBorder="1" applyAlignment="1">
      <alignment horizontal="center"/>
    </xf>
    <xf numFmtId="164" fontId="5" fillId="5" borderId="29" xfId="0" applyNumberFormat="1" applyFont="1" applyFill="1" applyBorder="1" applyAlignment="1">
      <alignment horizontal="center"/>
    </xf>
    <xf numFmtId="0" fontId="4" fillId="0" borderId="31" xfId="0" applyFont="1" applyFill="1" applyBorder="1" applyAlignment="1">
      <alignment horizontal="centerContinuous"/>
    </xf>
    <xf numFmtId="0" fontId="4" fillId="0" borderId="24" xfId="0" applyFont="1" applyFill="1" applyBorder="1" applyAlignment="1">
      <alignment horizontal="centerContinuous"/>
    </xf>
    <xf numFmtId="164" fontId="4" fillId="0" borderId="12" xfId="0" applyNumberFormat="1" applyFont="1" applyFill="1" applyBorder="1" applyAlignment="1">
      <alignment horizontal="center"/>
    </xf>
    <xf numFmtId="0" fontId="4" fillId="0" borderId="13" xfId="0" applyFont="1" applyFill="1" applyBorder="1" applyAlignment="1">
      <alignment horizontal="center"/>
    </xf>
    <xf numFmtId="0" fontId="3" fillId="0" borderId="0" xfId="0" applyFont="1" applyBorder="1" applyAlignment="1">
      <alignment horizontal="center"/>
    </xf>
    <xf numFmtId="0" fontId="6" fillId="0" borderId="25" xfId="0" applyNumberFormat="1" applyFont="1" applyFill="1" applyBorder="1" applyAlignment="1">
      <alignment horizontal="center"/>
    </xf>
    <xf numFmtId="49" fontId="6" fillId="0" borderId="26" xfId="0" applyNumberFormat="1" applyFont="1" applyFill="1" applyBorder="1" applyAlignment="1">
      <alignment horizontal="center"/>
    </xf>
    <xf numFmtId="0" fontId="6" fillId="0" borderId="27"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4" xfId="0" quotePrefix="1" applyFont="1" applyBorder="1" applyAlignment="1">
      <alignment horizontal="center"/>
    </xf>
    <xf numFmtId="164" fontId="2" fillId="0" borderId="0" xfId="0" applyNumberFormat="1" applyFont="1" applyBorder="1" applyAlignment="1">
      <alignment horizontal="centerContinuous"/>
    </xf>
    <xf numFmtId="0" fontId="21" fillId="3" borderId="36" xfId="0" applyFont="1" applyFill="1" applyBorder="1" applyAlignment="1">
      <alignment horizontal="center"/>
    </xf>
    <xf numFmtId="164" fontId="21" fillId="3" borderId="37" xfId="0" applyNumberFormat="1" applyFont="1" applyFill="1" applyBorder="1" applyAlignment="1">
      <alignment horizontal="center"/>
    </xf>
    <xf numFmtId="0" fontId="21" fillId="3" borderId="36" xfId="0" applyFont="1" applyFill="1" applyBorder="1" applyAlignment="1">
      <alignment horizontal="right"/>
    </xf>
    <xf numFmtId="0" fontId="21" fillId="3" borderId="38" xfId="0" applyFont="1" applyFill="1" applyBorder="1" applyAlignment="1"/>
    <xf numFmtId="0" fontId="4" fillId="0" borderId="39" xfId="0" applyFont="1" applyBorder="1" applyAlignment="1">
      <alignment horizontal="center" shrinkToFit="1"/>
    </xf>
    <xf numFmtId="164" fontId="4" fillId="0" borderId="40" xfId="0" applyNumberFormat="1" applyFont="1" applyBorder="1" applyAlignment="1">
      <alignment horizontal="center" shrinkToFit="1"/>
    </xf>
    <xf numFmtId="0" fontId="4" fillId="0" borderId="41" xfId="0" applyFont="1" applyBorder="1" applyAlignment="1">
      <alignment horizontal="left"/>
    </xf>
    <xf numFmtId="0" fontId="4" fillId="0" borderId="42" xfId="0" applyFont="1" applyBorder="1" applyAlignment="1">
      <alignment horizontal="left" shrinkToFit="1"/>
    </xf>
    <xf numFmtId="0" fontId="4" fillId="0" borderId="46" xfId="0" applyFont="1" applyBorder="1" applyAlignment="1">
      <alignment horizontal="left" shrinkToFit="1"/>
    </xf>
    <xf numFmtId="164" fontId="4" fillId="0" borderId="48" xfId="0" applyNumberFormat="1" applyFont="1" applyBorder="1" applyAlignment="1">
      <alignment horizontal="center" shrinkToFit="1"/>
    </xf>
    <xf numFmtId="0" fontId="4" fillId="0" borderId="49" xfId="0" applyFont="1" applyBorder="1" applyAlignment="1">
      <alignment horizontal="left"/>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7" fillId="4" borderId="58" xfId="0" applyFont="1" applyFill="1" applyBorder="1" applyAlignment="1">
      <alignment horizontal="right"/>
    </xf>
    <xf numFmtId="0" fontId="7" fillId="4" borderId="56" xfId="0" applyFont="1" applyFill="1" applyBorder="1" applyAlignment="1">
      <alignment horizontal="right"/>
    </xf>
    <xf numFmtId="0" fontId="10" fillId="4" borderId="56" xfId="0" applyFont="1" applyFill="1" applyBorder="1" applyAlignment="1">
      <alignment horizontal="right"/>
    </xf>
    <xf numFmtId="0" fontId="10" fillId="4" borderId="57" xfId="0" applyFont="1" applyFill="1" applyBorder="1" applyAlignment="1">
      <alignment horizontal="right"/>
    </xf>
    <xf numFmtId="0" fontId="6" fillId="0" borderId="60" xfId="0" applyFont="1" applyFill="1" applyBorder="1" applyAlignment="1">
      <alignment horizontal="centerContinuous"/>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54" xfId="0" applyFont="1" applyFill="1" applyBorder="1" applyAlignment="1">
      <alignment horizontal="centerContinuous"/>
    </xf>
    <xf numFmtId="0" fontId="13" fillId="6" borderId="1" xfId="0" applyFont="1" applyFill="1" applyBorder="1" applyAlignment="1"/>
    <xf numFmtId="0" fontId="6" fillId="6" borderId="25" xfId="0" applyNumberFormat="1" applyFont="1" applyFill="1" applyBorder="1" applyAlignment="1">
      <alignment horizontal="center"/>
    </xf>
    <xf numFmtId="49" fontId="23" fillId="6" borderId="25" xfId="0" applyNumberFormat="1" applyFont="1" applyFill="1" applyBorder="1" applyAlignment="1">
      <alignment horizontal="center"/>
    </xf>
    <xf numFmtId="0" fontId="23" fillId="6" borderId="26" xfId="0" applyNumberFormat="1"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NumberFormat="1" applyFont="1" applyFill="1" applyBorder="1" applyAlignment="1">
      <alignment horizontal="center"/>
    </xf>
    <xf numFmtId="0" fontId="6" fillId="0" borderId="15" xfId="0" applyFont="1" applyBorder="1" applyAlignment="1">
      <alignment horizontal="center"/>
    </xf>
    <xf numFmtId="0" fontId="1" fillId="0" borderId="43" xfId="0" applyFont="1" applyBorder="1" applyAlignment="1">
      <alignment horizontal="center" shrinkToFit="1"/>
    </xf>
    <xf numFmtId="0" fontId="6" fillId="0" borderId="0" xfId="0" applyFont="1" applyBorder="1" applyAlignment="1">
      <alignment wrapText="1"/>
    </xf>
    <xf numFmtId="0" fontId="6" fillId="0" borderId="0" xfId="0" applyFont="1" applyBorder="1" applyAlignment="1">
      <alignment horizontal="left" wrapText="1"/>
    </xf>
    <xf numFmtId="0" fontId="36" fillId="0" borderId="32" xfId="0" applyFont="1" applyBorder="1" applyAlignment="1">
      <alignment horizontal="centerContinuous"/>
    </xf>
    <xf numFmtId="0" fontId="37" fillId="0" borderId="32" xfId="0" applyFont="1" applyBorder="1" applyAlignment="1">
      <alignment horizontal="centerContinuous" vertical="center" wrapText="1"/>
    </xf>
    <xf numFmtId="0" fontId="38" fillId="0" borderId="32" xfId="0" applyFont="1" applyBorder="1" applyAlignment="1">
      <alignment horizontal="centerContinuous" vertical="center" wrapText="1"/>
    </xf>
    <xf numFmtId="0" fontId="1" fillId="0" borderId="12" xfId="0" applyFont="1" applyBorder="1" applyAlignment="1">
      <alignment horizontal="center"/>
    </xf>
    <xf numFmtId="0" fontId="1" fillId="0" borderId="39" xfId="0" applyFont="1" applyBorder="1" applyAlignment="1">
      <alignment horizontal="center" shrinkToFit="1"/>
    </xf>
    <xf numFmtId="164" fontId="1" fillId="0" borderId="40" xfId="0" applyNumberFormat="1" applyFont="1" applyBorder="1" applyAlignment="1">
      <alignment horizontal="center" shrinkToFit="1"/>
    </xf>
    <xf numFmtId="0" fontId="1" fillId="0" borderId="11" xfId="0" applyFont="1" applyBorder="1" applyAlignment="1">
      <alignment horizontal="center"/>
    </xf>
    <xf numFmtId="49" fontId="1" fillId="0" borderId="12" xfId="0" applyNumberFormat="1" applyFont="1" applyBorder="1" applyAlignment="1">
      <alignment horizontal="center"/>
    </xf>
    <xf numFmtId="0" fontId="1" fillId="0" borderId="30" xfId="0" applyFont="1" applyFill="1" applyBorder="1" applyAlignment="1">
      <alignment horizontal="centerContinuous"/>
    </xf>
    <xf numFmtId="49" fontId="1" fillId="0" borderId="59" xfId="0" applyNumberFormat="1" applyFont="1" applyFill="1" applyBorder="1" applyAlignment="1">
      <alignment horizontal="center"/>
    </xf>
    <xf numFmtId="0" fontId="39" fillId="0" borderId="0" xfId="0" applyFont="1" applyBorder="1" applyAlignment="1"/>
    <xf numFmtId="0" fontId="1" fillId="0" borderId="47" xfId="0" applyFont="1" applyBorder="1" applyAlignment="1">
      <alignment horizontal="center" shrinkToFit="1"/>
    </xf>
    <xf numFmtId="0" fontId="1" fillId="0" borderId="49" xfId="0" applyFont="1" applyBorder="1" applyAlignment="1">
      <alignment horizontal="left"/>
    </xf>
    <xf numFmtId="0" fontId="41" fillId="2" borderId="4" xfId="0" applyFont="1" applyFill="1" applyBorder="1" applyAlignment="1">
      <alignment horizontal="right"/>
    </xf>
    <xf numFmtId="0" fontId="13" fillId="6" borderId="26" xfId="0" applyNumberFormat="1" applyFont="1" applyFill="1" applyBorder="1" applyAlignment="1">
      <alignment horizontal="center"/>
    </xf>
    <xf numFmtId="164" fontId="1" fillId="0" borderId="12" xfId="0" applyNumberFormat="1" applyFont="1" applyBorder="1" applyAlignment="1">
      <alignment horizontal="center"/>
    </xf>
    <xf numFmtId="164" fontId="1" fillId="0" borderId="24" xfId="0" applyNumberFormat="1" applyFont="1" applyFill="1" applyBorder="1" applyAlignment="1">
      <alignment horizontal="center"/>
    </xf>
    <xf numFmtId="0" fontId="1" fillId="0" borderId="0" xfId="0" applyFont="1" applyBorder="1" applyAlignment="1">
      <alignment horizontal="center"/>
    </xf>
    <xf numFmtId="0" fontId="21" fillId="7" borderId="17" xfId="0" applyFont="1" applyFill="1" applyBorder="1" applyAlignment="1">
      <alignment horizontal="center"/>
    </xf>
    <xf numFmtId="0" fontId="21" fillId="7" borderId="18" xfId="0" applyFont="1" applyFill="1" applyBorder="1" applyAlignment="1">
      <alignment horizontal="center"/>
    </xf>
    <xf numFmtId="49" fontId="21" fillId="7" borderId="18" xfId="0" applyNumberFormat="1" applyFont="1" applyFill="1" applyBorder="1" applyAlignment="1">
      <alignment horizontal="center"/>
    </xf>
    <xf numFmtId="0" fontId="21" fillId="7" borderId="22" xfId="0" applyFont="1" applyFill="1" applyBorder="1" applyAlignment="1">
      <alignment horizontal="center"/>
    </xf>
    <xf numFmtId="0" fontId="21" fillId="7" borderId="19" xfId="0" applyFont="1" applyFill="1" applyBorder="1" applyAlignment="1">
      <alignment horizontal="center"/>
    </xf>
    <xf numFmtId="0" fontId="21" fillId="7" borderId="22" xfId="0" applyFont="1" applyFill="1" applyBorder="1" applyAlignment="1">
      <alignment horizontal="centerContinuous"/>
    </xf>
    <xf numFmtId="0" fontId="21" fillId="7" borderId="55" xfId="0" applyFont="1" applyFill="1" applyBorder="1" applyAlignment="1">
      <alignment horizontal="centerContinuous"/>
    </xf>
    <xf numFmtId="0" fontId="21" fillId="7" borderId="20" xfId="0" applyFont="1" applyFill="1" applyBorder="1" applyAlignment="1">
      <alignment horizontal="centerContinuous"/>
    </xf>
    <xf numFmtId="0" fontId="21" fillId="7" borderId="21" xfId="0" applyFont="1" applyFill="1" applyBorder="1" applyAlignment="1">
      <alignment horizontal="centerContinuous"/>
    </xf>
    <xf numFmtId="0" fontId="1" fillId="0" borderId="0" xfId="0" applyFont="1" applyBorder="1" applyAlignment="1">
      <alignment horizontal="left"/>
    </xf>
    <xf numFmtId="0" fontId="12" fillId="6" borderId="1" xfId="0" applyFont="1" applyFill="1" applyBorder="1" applyAlignment="1"/>
    <xf numFmtId="49" fontId="24" fillId="6" borderId="25" xfId="0" applyNumberFormat="1" applyFont="1" applyFill="1" applyBorder="1" applyAlignment="1">
      <alignment horizontal="center"/>
    </xf>
    <xf numFmtId="0" fontId="24" fillId="6" borderId="26" xfId="0" applyNumberFormat="1" applyFont="1" applyFill="1" applyBorder="1" applyAlignment="1">
      <alignment horizontal="center"/>
    </xf>
    <xf numFmtId="0" fontId="12" fillId="6" borderId="26" xfId="0" applyNumberFormat="1" applyFont="1" applyFill="1" applyBorder="1" applyAlignment="1">
      <alignment horizontal="center"/>
    </xf>
    <xf numFmtId="0" fontId="22" fillId="6" borderId="1" xfId="0" applyFont="1" applyFill="1" applyBorder="1" applyAlignment="1"/>
    <xf numFmtId="49" fontId="28" fillId="6" borderId="25" xfId="0" applyNumberFormat="1" applyFont="1" applyFill="1" applyBorder="1" applyAlignment="1">
      <alignment horizontal="center"/>
    </xf>
    <xf numFmtId="0" fontId="28" fillId="6" borderId="26" xfId="0" applyNumberFormat="1" applyFont="1" applyFill="1" applyBorder="1" applyAlignment="1">
      <alignment horizontal="center"/>
    </xf>
    <xf numFmtId="0" fontId="22" fillId="6" borderId="26" xfId="0" applyNumberFormat="1" applyFont="1" applyFill="1" applyBorder="1" applyAlignment="1">
      <alignment horizontal="center"/>
    </xf>
    <xf numFmtId="0" fontId="9" fillId="0" borderId="1" xfId="0" applyFont="1" applyFill="1" applyBorder="1" applyAlignment="1"/>
    <xf numFmtId="49" fontId="27" fillId="0" borderId="25" xfId="0" applyNumberFormat="1" applyFont="1" applyFill="1" applyBorder="1" applyAlignment="1">
      <alignment horizontal="center"/>
    </xf>
    <xf numFmtId="0" fontId="27" fillId="0" borderId="26" xfId="0" applyNumberFormat="1" applyFont="1" applyFill="1" applyBorder="1" applyAlignment="1">
      <alignment horizontal="center"/>
    </xf>
    <xf numFmtId="0" fontId="9" fillId="0" borderId="26" xfId="0" applyNumberFormat="1" applyFont="1" applyFill="1" applyBorder="1" applyAlignment="1">
      <alignment horizontal="center"/>
    </xf>
    <xf numFmtId="0" fontId="3" fillId="0" borderId="0" xfId="0" applyFont="1" applyBorder="1" applyAlignment="1">
      <alignment horizontal="left"/>
    </xf>
    <xf numFmtId="0" fontId="10" fillId="0" borderId="1" xfId="0" applyFont="1" applyFill="1" applyBorder="1" applyAlignment="1"/>
    <xf numFmtId="49" fontId="16" fillId="0" borderId="25" xfId="0" applyNumberFormat="1" applyFont="1" applyFill="1" applyBorder="1" applyAlignment="1">
      <alignment horizontal="center"/>
    </xf>
    <xf numFmtId="0" fontId="16" fillId="0" borderId="26" xfId="0" applyNumberFormat="1" applyFont="1" applyFill="1" applyBorder="1" applyAlignment="1">
      <alignment horizontal="center"/>
    </xf>
    <xf numFmtId="0" fontId="10" fillId="0" borderId="26" xfId="0" applyNumberFormat="1" applyFont="1" applyFill="1" applyBorder="1" applyAlignment="1">
      <alignment horizontal="center"/>
    </xf>
    <xf numFmtId="0" fontId="12" fillId="0" borderId="1" xfId="0" applyFont="1" applyFill="1" applyBorder="1" applyAlignment="1"/>
    <xf numFmtId="49" fontId="24" fillId="0" borderId="25" xfId="0" applyNumberFormat="1" applyFont="1" applyFill="1" applyBorder="1" applyAlignment="1">
      <alignment horizontal="center"/>
    </xf>
    <xf numFmtId="0" fontId="24" fillId="0" borderId="26" xfId="0" applyNumberFormat="1" applyFont="1" applyFill="1" applyBorder="1" applyAlignment="1">
      <alignment horizontal="center"/>
    </xf>
    <xf numFmtId="0" fontId="12" fillId="0" borderId="26" xfId="0" applyNumberFormat="1" applyFont="1" applyFill="1" applyBorder="1" applyAlignment="1">
      <alignment horizontal="center"/>
    </xf>
    <xf numFmtId="0" fontId="13" fillId="0" borderId="1" xfId="0" applyFont="1" applyFill="1" applyBorder="1" applyAlignment="1"/>
    <xf numFmtId="49" fontId="23" fillId="0" borderId="25" xfId="0" applyNumberFormat="1" applyFont="1" applyFill="1" applyBorder="1" applyAlignment="1">
      <alignment horizontal="center"/>
    </xf>
    <xf numFmtId="0" fontId="23"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22" fillId="0" borderId="1" xfId="0" applyFont="1" applyFill="1" applyBorder="1" applyAlignment="1"/>
    <xf numFmtId="49" fontId="28" fillId="0" borderId="25" xfId="0" applyNumberFormat="1" applyFont="1" applyFill="1" applyBorder="1" applyAlignment="1">
      <alignment horizontal="center"/>
    </xf>
    <xf numFmtId="0" fontId="28" fillId="0" borderId="26" xfId="0" applyNumberFormat="1" applyFont="1" applyFill="1" applyBorder="1" applyAlignment="1">
      <alignment horizontal="center"/>
    </xf>
    <xf numFmtId="0" fontId="22" fillId="0" borderId="26" xfId="0" applyNumberFormat="1" applyFont="1" applyFill="1" applyBorder="1" applyAlignment="1">
      <alignment horizontal="center"/>
    </xf>
    <xf numFmtId="0" fontId="12" fillId="0" borderId="8" xfId="0" applyFont="1" applyFill="1" applyBorder="1" applyAlignment="1"/>
    <xf numFmtId="0" fontId="6" fillId="0" borderId="52" xfId="0" applyNumberFormat="1" applyFont="1" applyFill="1" applyBorder="1" applyAlignment="1">
      <alignment horizontal="center"/>
    </xf>
    <xf numFmtId="49" fontId="24" fillId="0" borderId="52" xfId="0" applyNumberFormat="1" applyFont="1" applyFill="1" applyBorder="1" applyAlignment="1">
      <alignment horizontal="center"/>
    </xf>
    <xf numFmtId="0" fontId="24" fillId="0" borderId="53" xfId="0" applyNumberFormat="1" applyFont="1" applyFill="1" applyBorder="1" applyAlignment="1">
      <alignment horizontal="center"/>
    </xf>
    <xf numFmtId="0" fontId="12" fillId="0" borderId="53" xfId="0" applyNumberFormat="1" applyFont="1" applyFill="1" applyBorder="1" applyAlignment="1">
      <alignment horizontal="center"/>
    </xf>
    <xf numFmtId="49" fontId="6" fillId="0" borderId="53" xfId="0" applyNumberFormat="1" applyFont="1" applyFill="1" applyBorder="1" applyAlignment="1">
      <alignment horizontal="center"/>
    </xf>
    <xf numFmtId="0" fontId="6" fillId="0" borderId="34" xfId="0" applyNumberFormat="1" applyFont="1" applyFill="1" applyBorder="1" applyAlignment="1">
      <alignment horizontal="center"/>
    </xf>
    <xf numFmtId="0" fontId="13" fillId="8" borderId="1" xfId="0" applyFont="1" applyFill="1" applyBorder="1" applyAlignment="1"/>
    <xf numFmtId="0" fontId="6" fillId="8" borderId="25" xfId="0" applyNumberFormat="1" applyFont="1" applyFill="1" applyBorder="1" applyAlignment="1">
      <alignment horizontal="center"/>
    </xf>
    <xf numFmtId="49" fontId="23" fillId="8" borderId="25" xfId="0" applyNumberFormat="1" applyFont="1" applyFill="1" applyBorder="1" applyAlignment="1">
      <alignment horizontal="center"/>
    </xf>
    <xf numFmtId="0" fontId="23" fillId="8" borderId="26" xfId="0" applyNumberFormat="1" applyFont="1" applyFill="1" applyBorder="1" applyAlignment="1">
      <alignment horizontal="center"/>
    </xf>
    <xf numFmtId="0" fontId="13" fillId="8" borderId="26" xfId="0" applyNumberFormat="1" applyFont="1" applyFill="1" applyBorder="1" applyAlignment="1">
      <alignment horizontal="center"/>
    </xf>
    <xf numFmtId="49" fontId="6" fillId="8" borderId="26" xfId="0" applyNumberFormat="1" applyFont="1" applyFill="1" applyBorder="1" applyAlignment="1">
      <alignment horizontal="center"/>
    </xf>
    <xf numFmtId="0" fontId="6" fillId="8" borderId="27" xfId="0" applyNumberFormat="1" applyFont="1" applyFill="1" applyBorder="1" applyAlignment="1">
      <alignment horizontal="center"/>
    </xf>
    <xf numFmtId="0" fontId="10" fillId="8" borderId="1" xfId="0" applyFont="1" applyFill="1" applyBorder="1" applyAlignment="1"/>
    <xf numFmtId="49" fontId="16" fillId="8" borderId="25" xfId="0" applyNumberFormat="1" applyFont="1" applyFill="1" applyBorder="1" applyAlignment="1">
      <alignment horizontal="center"/>
    </xf>
    <xf numFmtId="0" fontId="16" fillId="8" borderId="26" xfId="0" applyNumberFormat="1" applyFont="1" applyFill="1" applyBorder="1" applyAlignment="1">
      <alignment horizontal="center"/>
    </xf>
    <xf numFmtId="0" fontId="10" fillId="8" borderId="26" xfId="0" applyNumberFormat="1" applyFont="1" applyFill="1" applyBorder="1" applyAlignment="1">
      <alignment horizontal="center"/>
    </xf>
    <xf numFmtId="0" fontId="12" fillId="8" borderId="1" xfId="0" applyFont="1" applyFill="1" applyBorder="1" applyAlignment="1"/>
    <xf numFmtId="49" fontId="24" fillId="8" borderId="25" xfId="0" applyNumberFormat="1" applyFont="1" applyFill="1" applyBorder="1" applyAlignment="1">
      <alignment horizontal="center"/>
    </xf>
    <xf numFmtId="0" fontId="24" fillId="8" borderId="26" xfId="0" applyNumberFormat="1" applyFont="1" applyFill="1" applyBorder="1" applyAlignment="1">
      <alignment horizontal="center"/>
    </xf>
    <xf numFmtId="0" fontId="12" fillId="8" borderId="26" xfId="0" applyNumberFormat="1" applyFont="1" applyFill="1" applyBorder="1" applyAlignment="1">
      <alignment horizontal="center"/>
    </xf>
    <xf numFmtId="49" fontId="28" fillId="8" borderId="25" xfId="0" applyNumberFormat="1" applyFont="1" applyFill="1" applyBorder="1" applyAlignment="1">
      <alignment horizontal="center"/>
    </xf>
    <xf numFmtId="0" fontId="28" fillId="8" borderId="26" xfId="0" applyNumberFormat="1" applyFont="1" applyFill="1" applyBorder="1" applyAlignment="1">
      <alignment horizontal="center"/>
    </xf>
    <xf numFmtId="0" fontId="22" fillId="8" borderId="26" xfId="0" applyNumberFormat="1" applyFont="1" applyFill="1" applyBorder="1" applyAlignment="1">
      <alignment horizontal="center"/>
    </xf>
    <xf numFmtId="0" fontId="6" fillId="8" borderId="27" xfId="0" quotePrefix="1" applyNumberFormat="1" applyFont="1" applyFill="1" applyBorder="1" applyAlignment="1">
      <alignment horizontal="center"/>
    </xf>
    <xf numFmtId="0" fontId="1" fillId="0" borderId="63" xfId="0" applyFont="1" applyBorder="1" applyAlignment="1">
      <alignment horizontal="center" shrinkToFit="1"/>
    </xf>
    <xf numFmtId="164" fontId="1" fillId="0" borderId="44" xfId="0" applyNumberFormat="1" applyFont="1" applyBorder="1" applyAlignment="1">
      <alignment horizontal="center" shrinkToFit="1"/>
    </xf>
    <xf numFmtId="0" fontId="1" fillId="0" borderId="45" xfId="0" applyFont="1" applyBorder="1" applyAlignment="1">
      <alignment horizontal="left"/>
    </xf>
    <xf numFmtId="0" fontId="26" fillId="0" borderId="15" xfId="0" applyNumberFormat="1" applyFont="1" applyBorder="1" applyAlignment="1">
      <alignment horizontal="center"/>
    </xf>
    <xf numFmtId="0" fontId="45" fillId="0" borderId="1" xfId="0" applyFont="1" applyFill="1" applyBorder="1" applyAlignment="1"/>
    <xf numFmtId="0" fontId="5" fillId="0" borderId="25" xfId="0" applyFont="1" applyFill="1" applyBorder="1" applyAlignment="1">
      <alignment horizontal="center"/>
    </xf>
    <xf numFmtId="0" fontId="6" fillId="0" borderId="25" xfId="0" applyFont="1" applyFill="1" applyBorder="1" applyAlignment="1">
      <alignment horizontal="center"/>
    </xf>
    <xf numFmtId="0" fontId="46" fillId="0" borderId="25" xfId="0" applyFont="1" applyFill="1" applyBorder="1" applyAlignment="1">
      <alignment horizontal="center" wrapText="1"/>
    </xf>
    <xf numFmtId="0" fontId="6" fillId="0" borderId="25" xfId="0" applyFont="1" applyFill="1" applyBorder="1" applyAlignment="1">
      <alignment horizontal="center" wrapText="1"/>
    </xf>
    <xf numFmtId="1" fontId="6" fillId="0" borderId="25" xfId="0" applyNumberFormat="1" applyFont="1" applyFill="1" applyBorder="1" applyAlignment="1">
      <alignment horizontal="center" wrapText="1"/>
    </xf>
    <xf numFmtId="0" fontId="47" fillId="9" borderId="26" xfId="0" applyNumberFormat="1" applyFont="1" applyFill="1" applyBorder="1" applyAlignment="1">
      <alignment horizontal="center"/>
    </xf>
    <xf numFmtId="49" fontId="6" fillId="0" borderId="25" xfId="0" applyNumberFormat="1" applyFont="1" applyFill="1" applyBorder="1" applyAlignment="1">
      <alignment horizontal="center" wrapText="1"/>
    </xf>
    <xf numFmtId="0" fontId="48" fillId="0" borderId="1" xfId="0" applyFont="1" applyFill="1" applyBorder="1" applyAlignment="1"/>
    <xf numFmtId="0" fontId="46" fillId="0" borderId="66" xfId="0" applyFont="1" applyFill="1" applyBorder="1" applyAlignment="1"/>
    <xf numFmtId="0" fontId="5" fillId="0" borderId="67" xfId="0" applyFont="1" applyFill="1" applyBorder="1" applyAlignment="1">
      <alignment horizontal="center"/>
    </xf>
    <xf numFmtId="0" fontId="6" fillId="0" borderId="67" xfId="0" applyFont="1" applyFill="1" applyBorder="1" applyAlignment="1">
      <alignment horizontal="center"/>
    </xf>
    <xf numFmtId="0" fontId="49" fillId="0" borderId="67" xfId="0" applyFont="1" applyFill="1" applyBorder="1" applyAlignment="1">
      <alignment horizontal="center" wrapText="1"/>
    </xf>
    <xf numFmtId="0" fontId="6" fillId="0" borderId="67" xfId="0" applyFont="1" applyFill="1" applyBorder="1" applyAlignment="1">
      <alignment horizontal="center" wrapText="1"/>
    </xf>
    <xf numFmtId="1" fontId="6" fillId="0" borderId="67" xfId="0" applyNumberFormat="1" applyFont="1" applyFill="1" applyBorder="1" applyAlignment="1">
      <alignment horizontal="center" wrapText="1"/>
    </xf>
    <xf numFmtId="0" fontId="47" fillId="9" borderId="67" xfId="0" applyNumberFormat="1" applyFont="1" applyFill="1" applyBorder="1" applyAlignment="1">
      <alignment horizontal="center"/>
    </xf>
    <xf numFmtId="49" fontId="6" fillId="0" borderId="67" xfId="0" applyNumberFormat="1" applyFont="1" applyFill="1" applyBorder="1" applyAlignment="1">
      <alignment horizontal="center" wrapText="1"/>
    </xf>
    <xf numFmtId="0" fontId="11" fillId="3" borderId="64"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5" xfId="0" applyFont="1" applyFill="1" applyBorder="1" applyAlignment="1">
      <alignment horizontal="center" vertical="center"/>
    </xf>
    <xf numFmtId="0" fontId="5" fillId="4" borderId="69" xfId="0" applyFont="1" applyFill="1" applyBorder="1" applyAlignment="1">
      <alignment horizontal="right"/>
    </xf>
    <xf numFmtId="49" fontId="6" fillId="0" borderId="70" xfId="0" applyNumberFormat="1" applyFont="1" applyBorder="1" applyAlignment="1">
      <alignment horizontal="centerContinuous"/>
    </xf>
    <xf numFmtId="0" fontId="1" fillId="0" borderId="71" xfId="0" applyFont="1" applyBorder="1" applyAlignment="1">
      <alignment horizontal="centerContinuous"/>
    </xf>
    <xf numFmtId="0" fontId="5" fillId="4" borderId="72" xfId="0" applyFont="1" applyFill="1" applyBorder="1" applyAlignment="1">
      <alignment horizontal="right"/>
    </xf>
    <xf numFmtId="0" fontId="21" fillId="7" borderId="74" xfId="0" applyFont="1" applyFill="1" applyBorder="1" applyAlignment="1">
      <alignment horizontal="centerContinuous"/>
    </xf>
    <xf numFmtId="49" fontId="1" fillId="0" borderId="53" xfId="0" applyNumberFormat="1" applyFont="1" applyFill="1" applyBorder="1" applyAlignment="1">
      <alignment horizontal="center"/>
    </xf>
    <xf numFmtId="0" fontId="50" fillId="9" borderId="22" xfId="0" applyFont="1" applyFill="1" applyBorder="1" applyAlignment="1">
      <alignment horizontal="center"/>
    </xf>
    <xf numFmtId="1" fontId="51" fillId="9" borderId="24" xfId="0" applyNumberFormat="1" applyFont="1" applyFill="1" applyBorder="1" applyAlignment="1">
      <alignment horizontal="center"/>
    </xf>
    <xf numFmtId="1" fontId="1" fillId="0" borderId="53" xfId="0" applyNumberFormat="1" applyFont="1" applyFill="1" applyBorder="1" applyAlignment="1">
      <alignment horizont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6" xfId="0" quotePrefix="1" applyFont="1" applyFill="1" applyBorder="1" applyAlignment="1">
      <alignment horizontal="center" vertical="center" wrapText="1"/>
    </xf>
    <xf numFmtId="49" fontId="1" fillId="0" borderId="76" xfId="2" applyNumberFormat="1" applyFont="1" applyFill="1" applyBorder="1" applyAlignment="1">
      <alignment horizontal="center" vertical="center"/>
    </xf>
    <xf numFmtId="0" fontId="1" fillId="0" borderId="76" xfId="0" applyFont="1" applyFill="1" applyBorder="1" applyAlignment="1">
      <alignment horizontal="center" vertical="center" shrinkToFit="1"/>
    </xf>
    <xf numFmtId="164" fontId="1" fillId="0" borderId="76" xfId="0" applyNumberFormat="1" applyFont="1" applyFill="1" applyBorder="1" applyAlignment="1">
      <alignment horizontal="center" vertical="center"/>
    </xf>
    <xf numFmtId="164" fontId="4" fillId="0" borderId="77" xfId="0" applyNumberFormat="1" applyFont="1" applyBorder="1" applyAlignment="1">
      <alignment horizontal="center" vertical="center"/>
    </xf>
    <xf numFmtId="1" fontId="51" fillId="9" borderId="77" xfId="0" applyNumberFormat="1" applyFont="1" applyFill="1" applyBorder="1" applyAlignment="1">
      <alignment horizontal="center" vertical="center"/>
    </xf>
    <xf numFmtId="1" fontId="1" fillId="0" borderId="77" xfId="0" applyNumberFormat="1" applyFont="1" applyBorder="1" applyAlignment="1">
      <alignment horizontal="center" vertical="center"/>
    </xf>
    <xf numFmtId="0" fontId="4"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4" fillId="0" borderId="80" xfId="0" quotePrefix="1" applyFont="1" applyBorder="1" applyAlignment="1">
      <alignment horizontal="center" vertical="center" wrapText="1"/>
    </xf>
    <xf numFmtId="49" fontId="4" fillId="0" borderId="80" xfId="2" applyNumberFormat="1" applyFont="1" applyBorder="1" applyAlignment="1">
      <alignment horizontal="center" vertical="center"/>
    </xf>
    <xf numFmtId="49" fontId="1" fillId="0" borderId="80" xfId="2" applyNumberFormat="1" applyFont="1" applyBorder="1" applyAlignment="1">
      <alignment horizontal="center" vertical="center"/>
    </xf>
    <xf numFmtId="0" fontId="1" fillId="0" borderId="80" xfId="0" applyFont="1" applyBorder="1" applyAlignment="1">
      <alignment horizontal="center" vertical="center" shrinkToFit="1"/>
    </xf>
    <xf numFmtId="164" fontId="4" fillId="0" borderId="80" xfId="0" applyNumberFormat="1" applyFont="1" applyBorder="1" applyAlignment="1">
      <alignment horizontal="center" vertical="center"/>
    </xf>
    <xf numFmtId="164" fontId="4" fillId="0" borderId="81" xfId="0" applyNumberFormat="1" applyFont="1" applyBorder="1" applyAlignment="1">
      <alignment horizontal="center" vertical="center"/>
    </xf>
    <xf numFmtId="1" fontId="51" fillId="9" borderId="81" xfId="0" applyNumberFormat="1" applyFont="1" applyFill="1" applyBorder="1" applyAlignment="1">
      <alignment horizontal="center"/>
    </xf>
    <xf numFmtId="1" fontId="1" fillId="0" borderId="81" xfId="0" applyNumberFormat="1" applyFont="1" applyFill="1" applyBorder="1" applyAlignment="1">
      <alignment horizontal="center"/>
    </xf>
    <xf numFmtId="0" fontId="3" fillId="0" borderId="82" xfId="0" applyFont="1" applyBorder="1" applyAlignment="1">
      <alignment horizontal="center" vertical="center"/>
    </xf>
    <xf numFmtId="0" fontId="3" fillId="0" borderId="75" xfId="0" applyFont="1" applyBorder="1" applyAlignment="1">
      <alignment horizontal="center" shrinkToFit="1"/>
    </xf>
    <xf numFmtId="0" fontId="4" fillId="0" borderId="76" xfId="0" applyFont="1" applyBorder="1" applyAlignment="1">
      <alignment horizontal="center"/>
    </xf>
    <xf numFmtId="0" fontId="1" fillId="0" borderId="76" xfId="0" quotePrefix="1" applyFont="1" applyBorder="1" applyAlignment="1">
      <alignment horizontal="center"/>
    </xf>
    <xf numFmtId="0" fontId="1" fillId="0" borderId="76" xfId="0" applyFont="1" applyBorder="1" applyAlignment="1">
      <alignment horizontal="center"/>
    </xf>
    <xf numFmtId="9" fontId="1" fillId="0" borderId="76" xfId="0" applyNumberFormat="1" applyFont="1" applyBorder="1" applyAlignment="1">
      <alignment horizontal="center"/>
    </xf>
    <xf numFmtId="164" fontId="4" fillId="0" borderId="76" xfId="0" applyNumberFormat="1" applyFont="1" applyFill="1" applyBorder="1" applyAlignment="1">
      <alignment horizontal="center"/>
    </xf>
    <xf numFmtId="164" fontId="1" fillId="0" borderId="77" xfId="0" applyNumberFormat="1" applyFont="1" applyFill="1" applyBorder="1" applyAlignment="1">
      <alignment horizontal="centerContinuous"/>
    </xf>
    <xf numFmtId="164" fontId="1" fillId="0" borderId="83" xfId="0" applyNumberFormat="1" applyFont="1" applyFill="1" applyBorder="1" applyAlignment="1">
      <alignment horizontal="centerContinuous"/>
    </xf>
    <xf numFmtId="0" fontId="4" fillId="0" borderId="84" xfId="0" quotePrefix="1" applyFont="1" applyBorder="1" applyAlignment="1">
      <alignment horizontal="centerContinuous"/>
    </xf>
    <xf numFmtId="0" fontId="3" fillId="0" borderId="79" xfId="0" applyFont="1" applyBorder="1" applyAlignment="1">
      <alignment horizontal="center"/>
    </xf>
    <xf numFmtId="0" fontId="4" fillId="0" borderId="80" xfId="0" applyFont="1" applyBorder="1" applyAlignment="1">
      <alignment horizontal="center"/>
    </xf>
    <xf numFmtId="0" fontId="1" fillId="0" borderId="80" xfId="0" quotePrefix="1" applyFont="1" applyBorder="1" applyAlignment="1">
      <alignment horizontal="center"/>
    </xf>
    <xf numFmtId="9" fontId="4" fillId="0" borderId="80" xfId="0" applyNumberFormat="1" applyFont="1" applyBorder="1" applyAlignment="1">
      <alignment horizontal="center"/>
    </xf>
    <xf numFmtId="0" fontId="1" fillId="0" borderId="80" xfId="0" applyFont="1" applyBorder="1" applyAlignment="1">
      <alignment horizontal="center"/>
    </xf>
    <xf numFmtId="164" fontId="4" fillId="0" borderId="80" xfId="0" applyNumberFormat="1" applyFont="1" applyBorder="1" applyAlignment="1">
      <alignment horizontal="center"/>
    </xf>
    <xf numFmtId="164" fontId="4" fillId="0" borderId="81" xfId="0" applyNumberFormat="1" applyFont="1" applyBorder="1" applyAlignment="1">
      <alignment horizontal="centerContinuous"/>
    </xf>
    <xf numFmtId="164" fontId="4" fillId="0" borderId="85" xfId="0" applyNumberFormat="1" applyFont="1" applyBorder="1" applyAlignment="1">
      <alignment horizontal="centerContinuous"/>
    </xf>
    <xf numFmtId="0" fontId="4" fillId="0" borderId="86" xfId="0" applyFont="1" applyBorder="1" applyAlignment="1">
      <alignment horizontal="centerContinuous"/>
    </xf>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68" xfId="0" applyFont="1" applyFill="1" applyBorder="1" applyAlignment="1">
      <alignment horizontal="center"/>
    </xf>
    <xf numFmtId="49" fontId="6" fillId="0" borderId="73" xfId="0" applyNumberFormat="1" applyFont="1" applyBorder="1" applyAlignment="1">
      <alignment horizontal="center"/>
    </xf>
    <xf numFmtId="0" fontId="44" fillId="2" borderId="87" xfId="0" applyFont="1" applyFill="1" applyBorder="1" applyAlignment="1">
      <alignment horizontal="right"/>
    </xf>
    <xf numFmtId="0" fontId="44" fillId="2" borderId="88" xfId="0" applyFont="1" applyFill="1" applyBorder="1" applyAlignment="1">
      <alignment horizontal="left"/>
    </xf>
    <xf numFmtId="0" fontId="20" fillId="2" borderId="88" xfId="0" applyFont="1" applyFill="1" applyBorder="1" applyAlignment="1">
      <alignment horizontal="left"/>
    </xf>
    <xf numFmtId="0" fontId="3" fillId="2" borderId="88" xfId="0" applyFont="1" applyFill="1" applyBorder="1" applyAlignment="1">
      <alignment horizontal="centerContinuous"/>
    </xf>
    <xf numFmtId="0" fontId="4" fillId="2" borderId="88" xfId="0" applyFont="1" applyFill="1" applyBorder="1" applyAlignment="1">
      <alignment horizontal="centerContinuous"/>
    </xf>
    <xf numFmtId="0" fontId="52" fillId="2" borderId="89" xfId="1" applyFont="1" applyFill="1" applyBorder="1" applyAlignment="1" applyProtection="1">
      <alignment horizontal="right"/>
    </xf>
    <xf numFmtId="0" fontId="1" fillId="0" borderId="51" xfId="0" applyFont="1" applyBorder="1" applyAlignment="1">
      <alignment horizontal="center" shrinkToFit="1"/>
    </xf>
    <xf numFmtId="0" fontId="1" fillId="0" borderId="40" xfId="0" applyFont="1" applyBorder="1" applyAlignment="1">
      <alignment horizontal="center" shrinkToFit="1"/>
    </xf>
    <xf numFmtId="0" fontId="1" fillId="0" borderId="48" xfId="0" applyFont="1" applyBorder="1" applyAlignment="1">
      <alignment horizontal="center" shrinkToFit="1"/>
    </xf>
    <xf numFmtId="0" fontId="47" fillId="9" borderId="52" xfId="0" applyNumberFormat="1" applyFont="1" applyFill="1" applyBorder="1" applyAlignment="1">
      <alignment horizontal="center"/>
    </xf>
    <xf numFmtId="0" fontId="49" fillId="9" borderId="36" xfId="0" applyNumberFormat="1" applyFont="1" applyFill="1" applyBorder="1" applyAlignment="1">
      <alignment horizontal="center" vertical="center" wrapText="1"/>
    </xf>
    <xf numFmtId="0" fontId="7" fillId="0" borderId="1" xfId="0" applyFont="1" applyFill="1" applyBorder="1" applyAlignment="1"/>
    <xf numFmtId="49" fontId="17" fillId="0" borderId="25" xfId="0" applyNumberFormat="1" applyFont="1" applyFill="1" applyBorder="1" applyAlignment="1">
      <alignment horizontal="center"/>
    </xf>
    <xf numFmtId="0" fontId="17" fillId="0" borderId="26" xfId="0" applyNumberFormat="1" applyFont="1" applyFill="1" applyBorder="1" applyAlignment="1">
      <alignment horizontal="center"/>
    </xf>
    <xf numFmtId="0" fontId="7" fillId="0" borderId="26" xfId="0" applyNumberFormat="1" applyFont="1" applyFill="1" applyBorder="1" applyAlignment="1">
      <alignment horizontal="center"/>
    </xf>
    <xf numFmtId="49" fontId="16" fillId="0" borderId="33" xfId="0" applyNumberFormat="1" applyFont="1" applyBorder="1" applyAlignment="1">
      <alignment horizontal="center" shrinkToFit="1"/>
    </xf>
    <xf numFmtId="0" fontId="42" fillId="0" borderId="35" xfId="0" applyFont="1" applyFill="1" applyBorder="1" applyAlignment="1">
      <alignment horizontal="centerContinuous"/>
    </xf>
    <xf numFmtId="0" fontId="42" fillId="0" borderId="54" xfId="0" applyFont="1" applyFill="1" applyBorder="1" applyAlignment="1">
      <alignment horizontal="center" shrinkToFit="1"/>
    </xf>
    <xf numFmtId="0" fontId="6" fillId="0" borderId="0" xfId="0" applyFont="1" applyBorder="1" applyAlignment="1">
      <alignment horizontal="centerContinuous"/>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9">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12</xdr:row>
      <xdr:rowOff>57150</xdr:rowOff>
    </xdr:from>
    <xdr:to>
      <xdr:col>6</xdr:col>
      <xdr:colOff>1276350</xdr:colOff>
      <xdr:row>107</xdr:row>
      <xdr:rowOff>171450</xdr:rowOff>
    </xdr:to>
    <xdr:sp macro="" textlink="">
      <xdr:nvSpPr>
        <xdr:cNvPr id="4" name="Text 6"/>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8</xdr:row>
      <xdr:rowOff>28575</xdr:rowOff>
    </xdr:from>
    <xdr:to>
      <xdr:col>6</xdr:col>
      <xdr:colOff>1238250</xdr:colOff>
      <xdr:row>11</xdr:row>
      <xdr:rowOff>238125</xdr:rowOff>
    </xdr:to>
    <xdr:sp macro="" textlink="">
      <xdr:nvSpPr>
        <xdr:cNvPr id="1084" name="Text Box 60"/>
        <xdr:cNvSpPr txBox="1">
          <a:spLocks noChangeArrowheads="1"/>
        </xdr:cNvSpPr>
      </xdr:nvSpPr>
      <xdr:spPr bwMode="auto">
        <a:xfrm>
          <a:off x="4762500" y="1895475"/>
          <a:ext cx="2295525" cy="84772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Starts with 3 temp HPs to reflect full HPs at level 1.  These are lost once this character levels up.</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ristie_doa3@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9"/>
  <sheetViews>
    <sheetView showGridLines="0" tabSelected="1" zoomScaleNormal="100" workbookViewId="0"/>
  </sheetViews>
  <sheetFormatPr defaultColWidth="13" defaultRowHeight="15.75"/>
  <cols>
    <col min="1" max="1" width="22.625" style="20" customWidth="1"/>
    <col min="2" max="2" width="10" style="21" customWidth="1"/>
    <col min="3" max="3" width="6.12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257" t="s">
        <v>115</v>
      </c>
      <c r="B1" s="258" t="s">
        <v>116</v>
      </c>
      <c r="C1" s="259"/>
      <c r="D1" s="260"/>
      <c r="E1" s="261"/>
      <c r="F1" s="260"/>
      <c r="G1" s="262" t="s">
        <v>114</v>
      </c>
    </row>
    <row r="2" spans="1:7" ht="17.25" thickTop="1">
      <c r="A2" s="2" t="s">
        <v>0</v>
      </c>
      <c r="B2" s="275" t="s">
        <v>101</v>
      </c>
      <c r="C2" s="275"/>
      <c r="D2" s="4" t="s">
        <v>1</v>
      </c>
      <c r="E2" s="44" t="s">
        <v>102</v>
      </c>
      <c r="F2"/>
      <c r="G2" s="5"/>
    </row>
    <row r="3" spans="1:7" ht="16.5">
      <c r="A3" s="2" t="s">
        <v>68</v>
      </c>
      <c r="B3" s="275" t="s">
        <v>118</v>
      </c>
      <c r="C3" s="275"/>
      <c r="D3" s="4" t="s">
        <v>69</v>
      </c>
      <c r="E3" s="44">
        <v>1</v>
      </c>
      <c r="F3" s="4"/>
      <c r="G3" s="5"/>
    </row>
    <row r="4" spans="1:7" ht="17.25" thickBot="1">
      <c r="A4" s="2" t="s">
        <v>70</v>
      </c>
      <c r="B4" s="275" t="s">
        <v>117</v>
      </c>
      <c r="C4" s="275"/>
      <c r="D4" s="4" t="s">
        <v>71</v>
      </c>
      <c r="E4" s="44" t="s">
        <v>73</v>
      </c>
      <c r="F4" s="4"/>
      <c r="G4" s="5"/>
    </row>
    <row r="5" spans="1:7" ht="17.25" thickTop="1">
      <c r="A5" s="205" t="s">
        <v>96</v>
      </c>
      <c r="B5" s="206" t="s">
        <v>140</v>
      </c>
      <c r="C5" s="207"/>
      <c r="D5" s="208" t="s">
        <v>82</v>
      </c>
      <c r="E5" s="256" t="s">
        <v>134</v>
      </c>
      <c r="F5" s="3"/>
      <c r="G5" s="5"/>
    </row>
    <row r="6" spans="1:7" ht="16.5">
      <c r="A6" s="31" t="s">
        <v>2</v>
      </c>
      <c r="B6" s="91">
        <v>13</v>
      </c>
      <c r="C6" s="181" t="str">
        <f t="shared" ref="C6:C11" si="0">IF(B6&gt;9.9,CONCATENATE("+",ROUNDDOWN((B6-10)/2,0)),ROUNDUP((B6-10)/2,0))</f>
        <v>+1</v>
      </c>
      <c r="D6" s="77" t="s">
        <v>80</v>
      </c>
      <c r="E6" s="272" t="s">
        <v>127</v>
      </c>
      <c r="F6" s="3"/>
      <c r="G6" s="5"/>
    </row>
    <row r="7" spans="1:7" ht="16.5">
      <c r="A7" s="7" t="s">
        <v>3</v>
      </c>
      <c r="B7" s="59">
        <v>15</v>
      </c>
      <c r="C7" s="41" t="str">
        <f t="shared" si="0"/>
        <v>+2</v>
      </c>
      <c r="D7" s="78" t="s">
        <v>81</v>
      </c>
      <c r="E7" s="48">
        <f>Martial!B13+Equipment!C13</f>
        <v>53.54</v>
      </c>
      <c r="F7" s="3"/>
      <c r="G7" s="5"/>
    </row>
    <row r="8" spans="1:7" ht="16.5">
      <c r="A8" s="29" t="s">
        <v>15</v>
      </c>
      <c r="B8" s="60">
        <v>15</v>
      </c>
      <c r="C8" s="34" t="str">
        <f t="shared" si="0"/>
        <v>+2</v>
      </c>
      <c r="D8" s="78" t="s">
        <v>17</v>
      </c>
      <c r="E8" s="45">
        <f>ROUNDUP(((E3*12)*0.75)+(E3*C8),0)</f>
        <v>11</v>
      </c>
      <c r="F8" s="3"/>
      <c r="G8" s="5"/>
    </row>
    <row r="9" spans="1:7" ht="16.5">
      <c r="A9" s="108" t="s">
        <v>16</v>
      </c>
      <c r="B9" s="60">
        <v>12</v>
      </c>
      <c r="C9" s="41" t="str">
        <f t="shared" si="0"/>
        <v>+1</v>
      </c>
      <c r="D9" s="78" t="s">
        <v>67</v>
      </c>
      <c r="E9" s="45">
        <v>6</v>
      </c>
      <c r="F9" s="2"/>
      <c r="G9" s="5"/>
    </row>
    <row r="10" spans="1:7" ht="16.5">
      <c r="A10" s="30" t="s">
        <v>18</v>
      </c>
      <c r="B10" s="6">
        <v>12</v>
      </c>
      <c r="C10" s="41" t="str">
        <f t="shared" si="0"/>
        <v>+1</v>
      </c>
      <c r="D10" s="79" t="s">
        <v>97</v>
      </c>
      <c r="E10" s="46">
        <f>10+C7</f>
        <v>12</v>
      </c>
      <c r="F10" s="3"/>
      <c r="G10" s="5"/>
    </row>
    <row r="11" spans="1:7" ht="17.25" thickBot="1">
      <c r="A11" s="32" t="s">
        <v>14</v>
      </c>
      <c r="B11" s="61">
        <v>10</v>
      </c>
      <c r="C11" s="35" t="str">
        <f t="shared" si="0"/>
        <v>+0</v>
      </c>
      <c r="D11" s="80" t="s">
        <v>66</v>
      </c>
      <c r="E11" s="47">
        <f>E10+SUM(Martial!B10:B11)</f>
        <v>19</v>
      </c>
      <c r="F11" s="3"/>
      <c r="G11" s="5"/>
    </row>
    <row r="12" spans="1:7" ht="24.75" thickTop="1" thickBot="1">
      <c r="A12" s="8" t="s">
        <v>119</v>
      </c>
      <c r="B12" s="9"/>
      <c r="C12" s="9"/>
      <c r="D12" s="10"/>
      <c r="E12" s="10"/>
      <c r="F12" s="10"/>
      <c r="G12" s="11"/>
    </row>
    <row r="13" spans="1:7" s="15" customFormat="1" ht="17.25" thickTop="1">
      <c r="A13" s="12"/>
      <c r="B13" s="13"/>
      <c r="C13" s="13"/>
      <c r="D13" s="13"/>
      <c r="E13" s="13"/>
      <c r="F13" s="13"/>
      <c r="G13" s="14"/>
    </row>
    <row r="14" spans="1:7" s="15" customFormat="1" ht="16.5">
      <c r="A14" s="57"/>
      <c r="B14" s="16"/>
      <c r="C14" s="16"/>
      <c r="D14" s="16"/>
      <c r="E14" s="16"/>
      <c r="F14" s="16"/>
      <c r="G14" s="58"/>
    </row>
    <row r="15" spans="1:7" s="15" customFormat="1" ht="16.5">
      <c r="A15" s="57"/>
      <c r="B15" s="16"/>
      <c r="C15" s="16"/>
      <c r="D15" s="16"/>
      <c r="E15" s="16"/>
      <c r="F15" s="16"/>
      <c r="G15" s="58"/>
    </row>
    <row r="16" spans="1:7" s="15" customFormat="1" ht="16.5">
      <c r="A16" s="57"/>
      <c r="B16" s="16"/>
      <c r="C16" s="16"/>
      <c r="D16" s="16"/>
      <c r="E16" s="16"/>
      <c r="F16" s="16"/>
      <c r="G16" s="58"/>
    </row>
    <row r="17" spans="1:7" s="15" customFormat="1" ht="16.5">
      <c r="A17" s="57"/>
      <c r="B17" s="16"/>
      <c r="C17" s="16"/>
      <c r="D17" s="16"/>
      <c r="E17" s="16"/>
      <c r="F17" s="16"/>
      <c r="G17" s="58"/>
    </row>
    <row r="18" spans="1:7" s="15" customFormat="1" ht="16.5">
      <c r="A18" s="57"/>
      <c r="B18" s="16"/>
      <c r="C18" s="16"/>
      <c r="D18" s="16"/>
      <c r="E18" s="16"/>
      <c r="F18" s="16"/>
      <c r="G18" s="58"/>
    </row>
    <row r="19" spans="1:7" s="15" customFormat="1" ht="16.5">
      <c r="A19" s="57"/>
      <c r="B19" s="16"/>
      <c r="C19" s="16"/>
      <c r="D19" s="16"/>
      <c r="E19" s="16"/>
      <c r="F19" s="16"/>
      <c r="G19" s="58"/>
    </row>
    <row r="20" spans="1:7" s="15" customFormat="1" ht="16.5">
      <c r="A20" s="57"/>
      <c r="B20" s="16"/>
      <c r="C20" s="16"/>
      <c r="D20" s="16"/>
      <c r="E20" s="16"/>
      <c r="F20" s="16"/>
      <c r="G20" s="58"/>
    </row>
    <row r="21" spans="1:7" s="15" customFormat="1" ht="16.5">
      <c r="A21" s="57"/>
      <c r="B21" s="16"/>
      <c r="C21" s="16"/>
      <c r="D21" s="16"/>
      <c r="E21" s="16"/>
      <c r="F21" s="16"/>
      <c r="G21" s="58"/>
    </row>
    <row r="22" spans="1:7" s="15" customFormat="1" ht="16.5">
      <c r="A22" s="57"/>
      <c r="B22" s="16"/>
      <c r="C22" s="16"/>
      <c r="D22" s="16"/>
      <c r="E22" s="16"/>
      <c r="F22" s="16"/>
      <c r="G22" s="58"/>
    </row>
    <row r="23" spans="1:7" s="15" customFormat="1" ht="16.5">
      <c r="A23" s="57"/>
      <c r="B23" s="16"/>
      <c r="C23" s="16"/>
      <c r="D23" s="16"/>
      <c r="E23" s="16"/>
      <c r="F23" s="16"/>
      <c r="G23" s="58"/>
    </row>
    <row r="24" spans="1:7" s="15" customFormat="1" ht="16.5">
      <c r="A24" s="57"/>
      <c r="B24" s="16"/>
      <c r="C24" s="16"/>
      <c r="D24" s="16"/>
      <c r="E24" s="16"/>
      <c r="F24" s="16"/>
      <c r="G24" s="58"/>
    </row>
    <row r="25" spans="1:7" s="15" customFormat="1" ht="16.5">
      <c r="A25" s="57"/>
      <c r="B25" s="16"/>
      <c r="C25" s="16"/>
      <c r="D25" s="16"/>
      <c r="E25" s="16"/>
      <c r="F25" s="16"/>
      <c r="G25" s="58"/>
    </row>
    <row r="26" spans="1:7" s="15" customFormat="1" ht="16.5">
      <c r="A26" s="57"/>
      <c r="B26" s="16"/>
      <c r="C26" s="16"/>
      <c r="D26" s="16"/>
      <c r="E26" s="16"/>
      <c r="F26" s="16"/>
      <c r="G26" s="58"/>
    </row>
    <row r="27" spans="1:7" s="15" customFormat="1" ht="16.5">
      <c r="A27" s="57"/>
      <c r="B27" s="16"/>
      <c r="C27" s="16"/>
      <c r="D27" s="16"/>
      <c r="E27" s="16"/>
      <c r="F27" s="16"/>
      <c r="G27" s="58"/>
    </row>
    <row r="28" spans="1:7" s="15" customFormat="1" ht="16.5">
      <c r="A28" s="57"/>
      <c r="B28" s="16"/>
      <c r="C28" s="16"/>
      <c r="D28" s="16"/>
      <c r="E28" s="16"/>
      <c r="F28" s="16"/>
      <c r="G28" s="58"/>
    </row>
    <row r="29" spans="1:7" s="15" customFormat="1" ht="16.5">
      <c r="A29" s="57"/>
      <c r="B29" s="16"/>
      <c r="C29" s="16"/>
      <c r="D29" s="16"/>
      <c r="E29" s="16"/>
      <c r="F29" s="16"/>
      <c r="G29" s="58"/>
    </row>
    <row r="30" spans="1:7" s="15" customFormat="1" ht="16.5">
      <c r="A30" s="57"/>
      <c r="B30" s="16"/>
      <c r="C30" s="16"/>
      <c r="D30" s="16"/>
      <c r="E30" s="16"/>
      <c r="F30" s="16"/>
      <c r="G30" s="58"/>
    </row>
    <row r="31" spans="1:7" s="15" customFormat="1" ht="16.5">
      <c r="A31" s="57"/>
      <c r="B31" s="16"/>
      <c r="C31" s="16"/>
      <c r="D31" s="16"/>
      <c r="E31" s="16"/>
      <c r="F31" s="16"/>
      <c r="G31" s="58"/>
    </row>
    <row r="32" spans="1:7" s="15" customFormat="1" ht="16.5">
      <c r="A32" s="57"/>
      <c r="B32" s="16"/>
      <c r="C32" s="16"/>
      <c r="D32" s="16"/>
      <c r="E32" s="16"/>
      <c r="F32" s="16"/>
      <c r="G32" s="58"/>
    </row>
    <row r="33" spans="1:7" s="15" customFormat="1" ht="16.5">
      <c r="A33" s="57"/>
      <c r="B33" s="16"/>
      <c r="C33" s="16"/>
      <c r="D33" s="16"/>
      <c r="E33" s="16"/>
      <c r="F33" s="16"/>
      <c r="G33" s="58"/>
    </row>
    <row r="34" spans="1:7" s="15" customFormat="1" ht="16.5">
      <c r="A34" s="57"/>
      <c r="B34" s="16"/>
      <c r="C34" s="16"/>
      <c r="D34" s="16"/>
      <c r="E34" s="16"/>
      <c r="F34" s="16"/>
      <c r="G34" s="58"/>
    </row>
    <row r="35" spans="1:7" s="15" customFormat="1" ht="16.5">
      <c r="A35" s="57"/>
      <c r="B35" s="16"/>
      <c r="C35" s="16"/>
      <c r="D35" s="16"/>
      <c r="E35" s="16"/>
      <c r="F35" s="16"/>
      <c r="G35" s="58"/>
    </row>
    <row r="36" spans="1:7" s="15" customFormat="1" ht="16.5">
      <c r="A36" s="57"/>
      <c r="B36" s="16"/>
      <c r="C36" s="16"/>
      <c r="D36" s="16"/>
      <c r="E36" s="16"/>
      <c r="F36" s="16"/>
      <c r="G36" s="58"/>
    </row>
    <row r="37" spans="1:7" s="15" customFormat="1" ht="16.5">
      <c r="A37" s="57"/>
      <c r="B37" s="16"/>
      <c r="C37" s="16"/>
      <c r="D37" s="16"/>
      <c r="E37" s="16"/>
      <c r="F37" s="16"/>
      <c r="G37" s="58"/>
    </row>
    <row r="38" spans="1:7" s="15" customFormat="1" ht="16.5">
      <c r="A38" s="57"/>
      <c r="B38" s="16"/>
      <c r="C38" s="16"/>
      <c r="D38" s="16"/>
      <c r="E38" s="16"/>
      <c r="F38" s="16"/>
      <c r="G38" s="58"/>
    </row>
    <row r="39" spans="1:7" s="15" customFormat="1" ht="16.5">
      <c r="A39" s="57"/>
      <c r="B39" s="16"/>
      <c r="C39" s="16"/>
      <c r="D39" s="16"/>
      <c r="E39" s="16"/>
      <c r="F39" s="16"/>
      <c r="G39" s="58"/>
    </row>
    <row r="40" spans="1:7" s="15" customFormat="1" ht="16.5">
      <c r="A40" s="57"/>
      <c r="B40" s="16"/>
      <c r="C40" s="16"/>
      <c r="D40" s="16"/>
      <c r="E40" s="16"/>
      <c r="F40" s="16"/>
      <c r="G40" s="58"/>
    </row>
    <row r="41" spans="1:7" s="15" customFormat="1" ht="16.5">
      <c r="A41" s="57"/>
      <c r="B41" s="16"/>
      <c r="C41" s="16"/>
      <c r="D41" s="16"/>
      <c r="E41" s="16"/>
      <c r="F41" s="16"/>
      <c r="G41" s="58"/>
    </row>
    <row r="42" spans="1:7" s="15" customFormat="1" ht="16.5">
      <c r="A42" s="57"/>
      <c r="B42" s="16"/>
      <c r="C42" s="16"/>
      <c r="D42" s="16"/>
      <c r="E42" s="16"/>
      <c r="F42" s="16"/>
      <c r="G42" s="58"/>
    </row>
    <row r="43" spans="1:7" s="15" customFormat="1" ht="16.5">
      <c r="A43" s="57"/>
      <c r="B43" s="16"/>
      <c r="C43" s="16"/>
      <c r="D43" s="16"/>
      <c r="E43" s="16"/>
      <c r="F43" s="16"/>
      <c r="G43" s="58"/>
    </row>
    <row r="44" spans="1:7" s="15" customFormat="1" ht="16.5">
      <c r="A44" s="57"/>
      <c r="B44" s="16"/>
      <c r="C44" s="16"/>
      <c r="D44" s="16"/>
      <c r="E44" s="16"/>
      <c r="F44" s="16"/>
      <c r="G44" s="58"/>
    </row>
    <row r="45" spans="1:7" s="15" customFormat="1" ht="16.5">
      <c r="A45" s="57"/>
      <c r="B45" s="16"/>
      <c r="C45" s="16"/>
      <c r="D45" s="16"/>
      <c r="E45" s="16"/>
      <c r="F45" s="16"/>
      <c r="G45" s="58"/>
    </row>
    <row r="46" spans="1:7" s="15" customFormat="1" ht="16.5">
      <c r="A46" s="57"/>
      <c r="B46" s="16"/>
      <c r="C46" s="16"/>
      <c r="D46" s="16"/>
      <c r="E46" s="16"/>
      <c r="F46" s="16"/>
      <c r="G46" s="58"/>
    </row>
    <row r="47" spans="1:7" s="15" customFormat="1" ht="16.5">
      <c r="A47" s="57"/>
      <c r="B47" s="16"/>
      <c r="C47" s="16"/>
      <c r="D47" s="16"/>
      <c r="E47" s="16"/>
      <c r="F47" s="16"/>
      <c r="G47" s="58"/>
    </row>
    <row r="48" spans="1:7" s="15" customFormat="1" ht="16.5">
      <c r="A48" s="57"/>
      <c r="B48" s="16"/>
      <c r="C48" s="16"/>
      <c r="D48" s="16"/>
      <c r="E48" s="16"/>
      <c r="F48" s="16"/>
      <c r="G48" s="58"/>
    </row>
    <row r="49" spans="1:7" s="15" customFormat="1" ht="16.5">
      <c r="A49" s="57"/>
      <c r="B49" s="16"/>
      <c r="C49" s="16"/>
      <c r="D49" s="16"/>
      <c r="E49" s="16"/>
      <c r="F49" s="16"/>
      <c r="G49" s="58"/>
    </row>
    <row r="50" spans="1:7" s="15" customFormat="1" ht="16.5">
      <c r="A50" s="57"/>
      <c r="B50" s="16"/>
      <c r="C50" s="16"/>
      <c r="D50" s="16"/>
      <c r="E50" s="16"/>
      <c r="F50" s="16"/>
      <c r="G50" s="58"/>
    </row>
    <row r="51" spans="1:7" s="15" customFormat="1" ht="16.5">
      <c r="A51" s="57"/>
      <c r="B51" s="16"/>
      <c r="C51" s="16"/>
      <c r="D51" s="16"/>
      <c r="E51" s="16"/>
      <c r="F51" s="16"/>
      <c r="G51" s="58"/>
    </row>
    <row r="52" spans="1:7" s="15" customFormat="1" ht="16.5">
      <c r="A52" s="57"/>
      <c r="B52" s="16"/>
      <c r="C52" s="16"/>
      <c r="D52" s="16"/>
      <c r="E52" s="16"/>
      <c r="F52" s="16"/>
      <c r="G52" s="58"/>
    </row>
    <row r="53" spans="1:7" s="15" customFormat="1" ht="16.5">
      <c r="A53" s="57"/>
      <c r="B53" s="16"/>
      <c r="C53" s="16"/>
      <c r="D53" s="16"/>
      <c r="E53" s="16"/>
      <c r="F53" s="16"/>
      <c r="G53" s="58"/>
    </row>
    <row r="54" spans="1:7" s="15" customFormat="1" ht="16.5">
      <c r="A54" s="57"/>
      <c r="B54" s="16"/>
      <c r="C54" s="16"/>
      <c r="D54" s="16"/>
      <c r="E54" s="16"/>
      <c r="F54" s="16"/>
      <c r="G54" s="58"/>
    </row>
    <row r="55" spans="1:7" s="15" customFormat="1" ht="16.5">
      <c r="A55" s="57"/>
      <c r="B55" s="16"/>
      <c r="C55" s="16"/>
      <c r="D55" s="16"/>
      <c r="E55" s="16"/>
      <c r="F55" s="16"/>
      <c r="G55" s="58"/>
    </row>
    <row r="56" spans="1:7" s="15" customFormat="1" ht="16.5">
      <c r="A56" s="57"/>
      <c r="B56" s="16"/>
      <c r="C56" s="16"/>
      <c r="D56" s="16"/>
      <c r="E56" s="16"/>
      <c r="F56" s="16"/>
      <c r="G56" s="58"/>
    </row>
    <row r="57" spans="1:7" s="15" customFormat="1" ht="16.5">
      <c r="A57" s="57"/>
      <c r="B57" s="16"/>
      <c r="C57" s="16"/>
      <c r="D57" s="16"/>
      <c r="E57" s="16"/>
      <c r="F57" s="16"/>
      <c r="G57" s="58"/>
    </row>
    <row r="58" spans="1:7" s="15" customFormat="1" ht="16.5">
      <c r="A58" s="57"/>
      <c r="B58" s="16"/>
      <c r="C58" s="16"/>
      <c r="D58" s="16"/>
      <c r="E58" s="16"/>
      <c r="F58" s="16"/>
      <c r="G58" s="58"/>
    </row>
    <row r="59" spans="1:7" s="15" customFormat="1" ht="16.5">
      <c r="A59" s="57"/>
      <c r="B59" s="16"/>
      <c r="C59" s="16"/>
      <c r="D59" s="16"/>
      <c r="E59" s="16"/>
      <c r="F59" s="16"/>
      <c r="G59" s="58"/>
    </row>
    <row r="60" spans="1:7" s="15" customFormat="1" ht="16.5">
      <c r="A60" s="57"/>
      <c r="B60" s="16"/>
      <c r="C60" s="16"/>
      <c r="D60" s="16"/>
      <c r="E60" s="16"/>
      <c r="F60" s="16"/>
      <c r="G60" s="58"/>
    </row>
    <row r="61" spans="1:7" s="15" customFormat="1" ht="16.5">
      <c r="A61" s="57"/>
      <c r="B61" s="16"/>
      <c r="C61" s="16"/>
      <c r="D61" s="16"/>
      <c r="E61" s="16"/>
      <c r="F61" s="16"/>
      <c r="G61" s="58"/>
    </row>
    <row r="62" spans="1:7" s="15" customFormat="1" ht="16.5">
      <c r="A62" s="57"/>
      <c r="B62" s="16"/>
      <c r="C62" s="16"/>
      <c r="D62" s="16"/>
      <c r="E62" s="16"/>
      <c r="F62" s="16"/>
      <c r="G62" s="58"/>
    </row>
    <row r="63" spans="1:7" s="15" customFormat="1" ht="16.5">
      <c r="A63" s="57"/>
      <c r="B63" s="16"/>
      <c r="C63" s="16"/>
      <c r="D63" s="16"/>
      <c r="E63" s="16"/>
      <c r="F63" s="16"/>
      <c r="G63" s="58"/>
    </row>
    <row r="64" spans="1:7" s="15" customFormat="1" ht="16.5">
      <c r="A64" s="57"/>
      <c r="B64" s="16"/>
      <c r="C64" s="16"/>
      <c r="D64" s="16"/>
      <c r="E64" s="16"/>
      <c r="F64" s="16"/>
      <c r="G64" s="58"/>
    </row>
    <row r="65" spans="1:7" s="15" customFormat="1" ht="16.5">
      <c r="A65" s="57"/>
      <c r="B65" s="16"/>
      <c r="C65" s="16"/>
      <c r="D65" s="16"/>
      <c r="E65" s="16"/>
      <c r="F65" s="16"/>
      <c r="G65" s="58"/>
    </row>
    <row r="66" spans="1:7" s="15" customFormat="1" ht="16.5">
      <c r="A66" s="57"/>
      <c r="B66" s="16"/>
      <c r="C66" s="16"/>
      <c r="D66" s="16"/>
      <c r="E66" s="16"/>
      <c r="F66" s="16"/>
      <c r="G66" s="58"/>
    </row>
    <row r="67" spans="1:7" s="15" customFormat="1" ht="16.5">
      <c r="A67" s="57"/>
      <c r="B67" s="16"/>
      <c r="C67" s="16"/>
      <c r="D67" s="16"/>
      <c r="E67" s="16"/>
      <c r="F67" s="16"/>
      <c r="G67" s="58"/>
    </row>
    <row r="68" spans="1:7" s="15" customFormat="1" ht="16.5">
      <c r="A68" s="57"/>
      <c r="B68" s="16"/>
      <c r="C68" s="16"/>
      <c r="D68" s="16"/>
      <c r="E68" s="16"/>
      <c r="F68" s="16"/>
      <c r="G68" s="58"/>
    </row>
    <row r="69" spans="1:7" s="15" customFormat="1" ht="16.5">
      <c r="A69" s="57"/>
      <c r="B69" s="16"/>
      <c r="C69" s="16"/>
      <c r="D69" s="16"/>
      <c r="E69" s="16"/>
      <c r="F69" s="16"/>
      <c r="G69" s="58"/>
    </row>
    <row r="70" spans="1:7" s="15" customFormat="1" ht="16.5">
      <c r="A70" s="57"/>
      <c r="B70" s="16"/>
      <c r="C70" s="16"/>
      <c r="D70" s="16"/>
      <c r="E70" s="16"/>
      <c r="F70" s="16"/>
      <c r="G70" s="58"/>
    </row>
    <row r="71" spans="1:7" s="15" customFormat="1" ht="16.5">
      <c r="A71" s="57"/>
      <c r="B71" s="16"/>
      <c r="C71" s="16"/>
      <c r="D71" s="16"/>
      <c r="E71" s="16"/>
      <c r="F71" s="16"/>
      <c r="G71" s="58"/>
    </row>
    <row r="72" spans="1:7" s="15" customFormat="1" ht="16.5">
      <c r="A72" s="57"/>
      <c r="B72" s="16"/>
      <c r="C72" s="16"/>
      <c r="D72" s="16"/>
      <c r="E72" s="16"/>
      <c r="F72" s="16"/>
      <c r="G72" s="58"/>
    </row>
    <row r="73" spans="1:7" s="15" customFormat="1" ht="16.5">
      <c r="A73" s="57"/>
      <c r="B73" s="16"/>
      <c r="C73" s="16"/>
      <c r="D73" s="16"/>
      <c r="E73" s="16"/>
      <c r="F73" s="16"/>
      <c r="G73" s="58"/>
    </row>
    <row r="74" spans="1:7" s="15" customFormat="1" ht="16.5">
      <c r="A74" s="57"/>
      <c r="B74" s="16"/>
      <c r="C74" s="16"/>
      <c r="D74" s="16"/>
      <c r="E74" s="16"/>
      <c r="F74" s="16"/>
      <c r="G74" s="58"/>
    </row>
    <row r="75" spans="1:7" s="15" customFormat="1" ht="16.5">
      <c r="A75" s="57"/>
      <c r="B75" s="16"/>
      <c r="C75" s="16"/>
      <c r="D75" s="16"/>
      <c r="E75" s="16"/>
      <c r="F75" s="16"/>
      <c r="G75" s="58"/>
    </row>
    <row r="76" spans="1:7" s="15" customFormat="1" ht="16.5">
      <c r="A76" s="57"/>
      <c r="B76" s="16"/>
      <c r="C76" s="16"/>
      <c r="D76" s="16"/>
      <c r="E76" s="16"/>
      <c r="F76" s="16"/>
      <c r="G76" s="58"/>
    </row>
    <row r="77" spans="1:7" s="15" customFormat="1" ht="16.5">
      <c r="A77" s="57"/>
      <c r="B77" s="16"/>
      <c r="C77" s="16"/>
      <c r="D77" s="16"/>
      <c r="E77" s="16"/>
      <c r="F77" s="16"/>
      <c r="G77" s="58"/>
    </row>
    <row r="78" spans="1:7" s="15" customFormat="1" ht="16.5">
      <c r="A78" s="57"/>
      <c r="B78" s="16"/>
      <c r="C78" s="16"/>
      <c r="D78" s="16"/>
      <c r="E78" s="16"/>
      <c r="F78" s="16"/>
      <c r="G78" s="58"/>
    </row>
    <row r="79" spans="1:7" s="15" customFormat="1" ht="16.5">
      <c r="A79" s="57"/>
      <c r="B79" s="16"/>
      <c r="C79" s="16"/>
      <c r="D79" s="16"/>
      <c r="E79" s="16"/>
      <c r="F79" s="16"/>
      <c r="G79" s="58"/>
    </row>
    <row r="80" spans="1:7" s="15" customFormat="1" ht="16.5">
      <c r="A80" s="57"/>
      <c r="B80" s="16"/>
      <c r="C80" s="16"/>
      <c r="D80" s="16"/>
      <c r="E80" s="16"/>
      <c r="F80" s="16"/>
      <c r="G80" s="58"/>
    </row>
    <row r="81" spans="1:7" s="15" customFormat="1" ht="16.5">
      <c r="A81" s="57"/>
      <c r="B81" s="16"/>
      <c r="C81" s="16"/>
      <c r="D81" s="16"/>
      <c r="E81" s="16"/>
      <c r="F81" s="16"/>
      <c r="G81" s="58"/>
    </row>
    <row r="82" spans="1:7" s="15" customFormat="1" ht="16.5">
      <c r="A82" s="57"/>
      <c r="B82" s="16"/>
      <c r="C82" s="16"/>
      <c r="D82" s="16"/>
      <c r="E82" s="16"/>
      <c r="F82" s="16"/>
      <c r="G82" s="58"/>
    </row>
    <row r="83" spans="1:7" s="15" customFormat="1" ht="16.5">
      <c r="A83" s="57"/>
      <c r="B83" s="16"/>
      <c r="C83" s="16"/>
      <c r="D83" s="16"/>
      <c r="E83" s="16"/>
      <c r="F83" s="16"/>
      <c r="G83" s="58"/>
    </row>
    <row r="84" spans="1:7" s="15" customFormat="1" ht="16.5">
      <c r="A84" s="57"/>
      <c r="B84" s="16"/>
      <c r="C84" s="16"/>
      <c r="D84" s="16"/>
      <c r="E84" s="16"/>
      <c r="F84" s="16"/>
      <c r="G84" s="58"/>
    </row>
    <row r="85" spans="1:7" s="15" customFormat="1" ht="16.5">
      <c r="A85" s="57"/>
      <c r="B85" s="16"/>
      <c r="C85" s="16"/>
      <c r="D85" s="16"/>
      <c r="E85" s="16"/>
      <c r="F85" s="16"/>
      <c r="G85" s="58"/>
    </row>
    <row r="86" spans="1:7" s="15" customFormat="1" ht="16.5">
      <c r="A86" s="57"/>
      <c r="B86" s="16"/>
      <c r="C86" s="16"/>
      <c r="D86" s="16"/>
      <c r="E86" s="16"/>
      <c r="F86" s="16"/>
      <c r="G86" s="58"/>
    </row>
    <row r="87" spans="1:7" s="15" customFormat="1" ht="16.5">
      <c r="A87" s="57"/>
      <c r="B87" s="16"/>
      <c r="C87" s="16"/>
      <c r="D87" s="16"/>
      <c r="E87" s="16"/>
      <c r="F87" s="16"/>
      <c r="G87" s="58"/>
    </row>
    <row r="88" spans="1:7" s="15" customFormat="1" ht="16.5">
      <c r="A88" s="57"/>
      <c r="B88" s="16"/>
      <c r="C88" s="16"/>
      <c r="D88" s="16"/>
      <c r="E88" s="16"/>
      <c r="F88" s="16"/>
      <c r="G88" s="58"/>
    </row>
    <row r="89" spans="1:7" s="15" customFormat="1" ht="16.5">
      <c r="A89" s="57"/>
      <c r="B89" s="16"/>
      <c r="C89" s="16"/>
      <c r="D89" s="16"/>
      <c r="E89" s="16"/>
      <c r="F89" s="16"/>
      <c r="G89" s="58"/>
    </row>
    <row r="90" spans="1:7" s="15" customFormat="1" ht="16.5">
      <c r="A90" s="57"/>
      <c r="B90" s="16"/>
      <c r="C90" s="16"/>
      <c r="D90" s="16"/>
      <c r="E90" s="16"/>
      <c r="F90" s="16"/>
      <c r="G90" s="58"/>
    </row>
    <row r="91" spans="1:7" s="15" customFormat="1" ht="16.5">
      <c r="A91" s="57"/>
      <c r="B91" s="16"/>
      <c r="C91" s="16"/>
      <c r="D91" s="16"/>
      <c r="E91" s="16"/>
      <c r="F91" s="16"/>
      <c r="G91" s="58"/>
    </row>
    <row r="92" spans="1:7" s="15" customFormat="1" ht="16.5">
      <c r="A92" s="57"/>
      <c r="B92" s="16"/>
      <c r="C92" s="16"/>
      <c r="D92" s="16"/>
      <c r="E92" s="16"/>
      <c r="F92" s="16"/>
      <c r="G92" s="58"/>
    </row>
    <row r="93" spans="1:7" s="15" customFormat="1" ht="16.5">
      <c r="A93" s="57"/>
      <c r="B93" s="16"/>
      <c r="C93" s="16"/>
      <c r="D93" s="16"/>
      <c r="E93" s="16"/>
      <c r="F93" s="16"/>
      <c r="G93" s="58"/>
    </row>
    <row r="94" spans="1:7" s="15" customFormat="1" ht="16.5">
      <c r="A94" s="57"/>
      <c r="B94" s="16"/>
      <c r="C94" s="16"/>
      <c r="D94" s="16"/>
      <c r="E94" s="16"/>
      <c r="F94" s="16"/>
      <c r="G94" s="58"/>
    </row>
    <row r="95" spans="1:7" s="15" customFormat="1" ht="16.5">
      <c r="A95" s="57"/>
      <c r="B95" s="16"/>
      <c r="C95" s="16"/>
      <c r="D95" s="16"/>
      <c r="E95" s="16"/>
      <c r="F95" s="16"/>
      <c r="G95" s="58"/>
    </row>
    <row r="96" spans="1:7" s="15" customFormat="1" ht="16.5">
      <c r="A96" s="57"/>
      <c r="B96" s="16"/>
      <c r="C96" s="16"/>
      <c r="D96" s="16"/>
      <c r="E96" s="16"/>
      <c r="F96" s="16"/>
      <c r="G96" s="58"/>
    </row>
    <row r="97" spans="1:8" s="15" customFormat="1" ht="16.5">
      <c r="A97" s="57"/>
      <c r="B97" s="16"/>
      <c r="C97" s="16"/>
      <c r="D97" s="16"/>
      <c r="E97" s="16"/>
      <c r="F97" s="16"/>
      <c r="G97" s="58"/>
    </row>
    <row r="98" spans="1:8" s="15" customFormat="1" ht="16.5">
      <c r="A98" s="57"/>
      <c r="B98" s="16"/>
      <c r="C98" s="16"/>
      <c r="D98" s="16"/>
      <c r="E98" s="16"/>
      <c r="F98" s="16"/>
      <c r="G98" s="58"/>
    </row>
    <row r="99" spans="1:8" s="15" customFormat="1" ht="16.5">
      <c r="A99" s="57"/>
      <c r="B99" s="16"/>
      <c r="C99" s="16"/>
      <c r="D99" s="16"/>
      <c r="E99" s="16"/>
      <c r="F99" s="16"/>
      <c r="G99" s="58"/>
    </row>
    <row r="100" spans="1:8" s="15" customFormat="1" ht="16.5">
      <c r="A100" s="57"/>
      <c r="B100" s="16"/>
      <c r="C100" s="16"/>
      <c r="D100" s="16"/>
      <c r="E100" s="16"/>
      <c r="F100" s="16"/>
      <c r="G100" s="58"/>
    </row>
    <row r="101" spans="1:8" s="15" customFormat="1" ht="16.5">
      <c r="A101" s="57"/>
      <c r="B101" s="16"/>
      <c r="C101" s="16"/>
      <c r="D101" s="16"/>
      <c r="E101" s="16"/>
      <c r="F101" s="16"/>
      <c r="G101" s="58"/>
    </row>
    <row r="102" spans="1:8" s="15" customFormat="1" ht="16.5">
      <c r="A102" s="57"/>
      <c r="B102" s="16"/>
      <c r="C102" s="16"/>
      <c r="D102" s="16"/>
      <c r="E102" s="16"/>
      <c r="F102" s="16"/>
      <c r="G102" s="58"/>
    </row>
    <row r="103" spans="1:8" s="15" customFormat="1" ht="16.5">
      <c r="A103" s="57"/>
      <c r="B103" s="16"/>
      <c r="C103" s="16"/>
      <c r="D103" s="16"/>
      <c r="E103" s="16"/>
      <c r="F103" s="16"/>
      <c r="G103" s="58"/>
    </row>
    <row r="104" spans="1:8" s="15" customFormat="1" ht="16.5">
      <c r="A104" s="57"/>
      <c r="B104" s="16"/>
      <c r="C104" s="16"/>
      <c r="D104" s="16"/>
      <c r="E104" s="16"/>
      <c r="F104" s="16"/>
      <c r="G104" s="58"/>
    </row>
    <row r="105" spans="1:8" s="15" customFormat="1" ht="16.5">
      <c r="A105" s="57"/>
      <c r="B105" s="16"/>
      <c r="C105" s="16"/>
      <c r="D105" s="16"/>
      <c r="E105" s="16"/>
      <c r="F105" s="16"/>
      <c r="G105" s="58"/>
    </row>
    <row r="106" spans="1:8" s="15" customFormat="1" ht="16.5">
      <c r="A106" s="57"/>
      <c r="B106" s="16"/>
      <c r="C106" s="16"/>
      <c r="D106" s="16"/>
      <c r="E106" s="16"/>
      <c r="F106" s="16"/>
      <c r="G106" s="58"/>
    </row>
    <row r="107" spans="1:8" s="15" customFormat="1" ht="16.5">
      <c r="A107" s="57"/>
      <c r="B107" s="16"/>
      <c r="C107" s="16"/>
      <c r="D107" s="16"/>
      <c r="E107" s="16"/>
      <c r="F107" s="16"/>
      <c r="G107" s="58"/>
    </row>
    <row r="108" spans="1:8" ht="17.25" thickBot="1">
      <c r="A108" s="17"/>
      <c r="B108" s="18"/>
      <c r="C108" s="18"/>
      <c r="D108" s="18"/>
      <c r="E108" s="18"/>
      <c r="F108" s="18"/>
      <c r="G108" s="19"/>
      <c r="H108" s="15"/>
    </row>
    <row r="109" spans="1:8" ht="16.5" thickTop="1"/>
  </sheetData>
  <phoneticPr fontId="0" type="noConversion"/>
  <conditionalFormatting sqref="E9">
    <cfRule type="cellIs" dxfId="8" priority="1" stopIfTrue="1" operator="lessThan">
      <formula>$E$8/3</formula>
    </cfRule>
    <cfRule type="cellIs" dxfId="7" priority="2" stopIfTrue="1" operator="between">
      <formula>$E$8/3</formula>
      <formula>$E$8/2</formula>
    </cfRule>
    <cfRule type="cellIs" dxfId="6" priority="3" stopIfTrue="1" operator="greaterThan">
      <formula>$E$8/2</formula>
    </cfRule>
  </conditionalFormatting>
  <conditionalFormatting sqref="E7">
    <cfRule type="cellIs" dxfId="5" priority="4" stopIfTrue="1" operator="greaterThan">
      <formula>116</formula>
    </cfRule>
    <cfRule type="cellIs" dxfId="4"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showGridLines="0" workbookViewId="0">
      <pane ySplit="2" topLeftCell="A3" activePane="bottomLeft" state="frozen"/>
      <selection pane="bottomLeft" activeCell="A3" sqref="A3"/>
    </sheetView>
  </sheetViews>
  <sheetFormatPr defaultColWidth="13" defaultRowHeight="15.75"/>
  <cols>
    <col min="1" max="1" width="19.625" style="20" bestFit="1" customWidth="1"/>
    <col min="2" max="2" width="5.875" style="20" bestFit="1" customWidth="1"/>
    <col min="3" max="3" width="7.625" style="21" hidden="1" customWidth="1"/>
    <col min="4" max="4" width="5.875" style="21" hidden="1" customWidth="1"/>
    <col min="5" max="5" width="9.25" style="21" bestFit="1" customWidth="1"/>
    <col min="6" max="6" width="7.625" style="21" bestFit="1" customWidth="1"/>
    <col min="7" max="7" width="6" style="43" bestFit="1" customWidth="1"/>
    <col min="8" max="8" width="5.25" style="43" bestFit="1" customWidth="1"/>
    <col min="9" max="9" width="6.875" style="43" bestFit="1" customWidth="1"/>
    <col min="10" max="10" width="28" style="20" customWidth="1"/>
    <col min="11" max="16384" width="13" style="1"/>
  </cols>
  <sheetData>
    <row r="1" spans="1:10" ht="24" thickBot="1">
      <c r="A1" s="33" t="s">
        <v>13</v>
      </c>
      <c r="B1" s="22"/>
      <c r="C1" s="22"/>
      <c r="D1" s="22"/>
      <c r="E1" s="22"/>
      <c r="F1" s="22"/>
      <c r="G1" s="42"/>
      <c r="H1" s="42"/>
      <c r="I1" s="42"/>
      <c r="J1" s="22"/>
    </row>
    <row r="2" spans="1:10" s="15" customFormat="1" ht="33.75" thickBot="1">
      <c r="A2" s="199" t="s">
        <v>4</v>
      </c>
      <c r="B2" s="200" t="s">
        <v>32</v>
      </c>
      <c r="C2" s="200" t="s">
        <v>39</v>
      </c>
      <c r="D2" s="200" t="s">
        <v>31</v>
      </c>
      <c r="E2" s="201" t="s">
        <v>64</v>
      </c>
      <c r="F2" s="201" t="s">
        <v>40</v>
      </c>
      <c r="G2" s="202" t="s">
        <v>72</v>
      </c>
      <c r="H2" s="267" t="s">
        <v>111</v>
      </c>
      <c r="I2" s="203" t="s">
        <v>90</v>
      </c>
      <c r="J2" s="204" t="s">
        <v>5</v>
      </c>
    </row>
    <row r="3" spans="1:10" s="15" customFormat="1" ht="16.5">
      <c r="A3" s="182" t="s">
        <v>75</v>
      </c>
      <c r="B3" s="183">
        <v>2</v>
      </c>
      <c r="C3" s="184" t="s">
        <v>34</v>
      </c>
      <c r="D3" s="184" t="str">
        <f>IF(C3="Str",'Personal File'!$C$6,IF(C3="Dex",'Personal File'!$C$7,IF(C3="Con",'Personal File'!$C$8,IF(C3="Int",'Personal File'!$C$9,IF(C3="Wis",'Personal File'!$C$10,IF(C3="Cha",'Personal File'!$C$11))))))</f>
        <v>+2</v>
      </c>
      <c r="E3" s="185" t="str">
        <f t="shared" ref="E3:E5" si="0">CONCATENATE(C3," (",D3,")")</f>
        <v>Con (+2)</v>
      </c>
      <c r="F3" s="186">
        <v>0</v>
      </c>
      <c r="G3" s="187">
        <f t="shared" ref="G3:G41" si="1">B3+D3+F3</f>
        <v>4</v>
      </c>
      <c r="H3" s="188">
        <f t="shared" ref="H3:H5" ca="1" si="2">RANDBETWEEN(1,20)</f>
        <v>1</v>
      </c>
      <c r="I3" s="189">
        <f t="shared" ref="I3:I5" ca="1" si="3">SUM(G3:H3)</f>
        <v>5</v>
      </c>
      <c r="J3" s="253"/>
    </row>
    <row r="4" spans="1:10" s="15" customFormat="1" ht="16.5">
      <c r="A4" s="190" t="s">
        <v>76</v>
      </c>
      <c r="B4" s="183">
        <v>0</v>
      </c>
      <c r="C4" s="184" t="s">
        <v>37</v>
      </c>
      <c r="D4" s="184" t="str">
        <f>IF(C4="Str",'Personal File'!$C$6,IF(C4="Dex",'Personal File'!$C$7,IF(C4="Con",'Personal File'!$C$8,IF(C4="Int",'Personal File'!$C$9,IF(C4="Wis",'Personal File'!$C$10,IF(C4="Cha",'Personal File'!$C$11))))))</f>
        <v>+2</v>
      </c>
      <c r="E4" s="143" t="str">
        <f t="shared" si="0"/>
        <v>Dex (+2)</v>
      </c>
      <c r="F4" s="186">
        <v>0</v>
      </c>
      <c r="G4" s="187">
        <f t="shared" si="1"/>
        <v>2</v>
      </c>
      <c r="H4" s="188">
        <f t="shared" ca="1" si="2"/>
        <v>12</v>
      </c>
      <c r="I4" s="189">
        <f t="shared" ca="1" si="3"/>
        <v>14</v>
      </c>
      <c r="J4" s="254"/>
    </row>
    <row r="5" spans="1:10" s="15" customFormat="1" ht="16.5">
      <c r="A5" s="191" t="s">
        <v>77</v>
      </c>
      <c r="B5" s="192">
        <v>0</v>
      </c>
      <c r="C5" s="193" t="s">
        <v>36</v>
      </c>
      <c r="D5" s="193" t="str">
        <f>IF(C5="Str",'Personal File'!$C$6,IF(C5="Dex",'Personal File'!$C$7,IF(C5="Con",'Personal File'!$C$8,IF(C5="Int",'Personal File'!$C$9,IF(C5="Wis",'Personal File'!$C$10,IF(C5="Cha",'Personal File'!$C$11))))))</f>
        <v>+1</v>
      </c>
      <c r="E5" s="194" t="str">
        <f t="shared" si="0"/>
        <v>Wis (+1)</v>
      </c>
      <c r="F5" s="195">
        <v>0</v>
      </c>
      <c r="G5" s="196">
        <f t="shared" si="1"/>
        <v>1</v>
      </c>
      <c r="H5" s="197">
        <f t="shared" ca="1" si="2"/>
        <v>14</v>
      </c>
      <c r="I5" s="198">
        <f t="shared" ca="1" si="3"/>
        <v>15</v>
      </c>
      <c r="J5" s="255"/>
    </row>
    <row r="6" spans="1:10" s="36" customFormat="1" ht="16.5">
      <c r="A6" s="136" t="s">
        <v>41</v>
      </c>
      <c r="B6" s="54">
        <v>0</v>
      </c>
      <c r="C6" s="137" t="s">
        <v>35</v>
      </c>
      <c r="D6" s="138" t="str">
        <f>IF(C6="Str",'Personal File'!$C$6,IF(C6="Dex",'Personal File'!$C$7,IF(C6="Con",'Personal File'!$C$8,IF(C6="Int",'Personal File'!$C$9,IF(C6="Wis",'Personal File'!$C$10,IF(C6="Cha",'Personal File'!$C$11))))))</f>
        <v>+1</v>
      </c>
      <c r="E6" s="139" t="str">
        <f t="shared" ref="E6:E41" si="4">CONCATENATE(C6," (",D6,")")</f>
        <v>Int (+1)</v>
      </c>
      <c r="F6" s="55" t="s">
        <v>65</v>
      </c>
      <c r="G6" s="55">
        <f t="shared" si="1"/>
        <v>1</v>
      </c>
      <c r="H6" s="188">
        <f ca="1">RANDBETWEEN(1,20)</f>
        <v>20</v>
      </c>
      <c r="I6" s="55">
        <f t="shared" ref="I6:I7" ca="1" si="5">SUM(G6:H6)</f>
        <v>21</v>
      </c>
      <c r="J6" s="56"/>
    </row>
    <row r="7" spans="1:10" s="40" customFormat="1" ht="16.5">
      <c r="A7" s="140" t="s">
        <v>42</v>
      </c>
      <c r="B7" s="54">
        <v>0</v>
      </c>
      <c r="C7" s="141" t="s">
        <v>37</v>
      </c>
      <c r="D7" s="142" t="str">
        <f>IF(C7="Str",'Personal File'!$C$6,IF(C7="Dex",'Personal File'!$C$7,IF(C7="Con",'Personal File'!$C$8,IF(C7="Int",'Personal File'!$C$9,IF(C7="Wis",'Personal File'!$C$10,IF(C7="Cha",'Personal File'!$C$11))))))</f>
        <v>+2</v>
      </c>
      <c r="E7" s="143" t="str">
        <f t="shared" si="4"/>
        <v>Dex (+2)</v>
      </c>
      <c r="F7" s="55" t="s">
        <v>113</v>
      </c>
      <c r="G7" s="55">
        <f t="shared" si="1"/>
        <v>-4</v>
      </c>
      <c r="H7" s="188">
        <f ca="1">RANDBETWEEN(1,20)</f>
        <v>3</v>
      </c>
      <c r="I7" s="55">
        <f t="shared" ca="1" si="5"/>
        <v>-1</v>
      </c>
      <c r="J7" s="56"/>
    </row>
    <row r="8" spans="1:10" s="38" customFormat="1" ht="16.5">
      <c r="A8" s="144" t="s">
        <v>43</v>
      </c>
      <c r="B8" s="54">
        <v>0</v>
      </c>
      <c r="C8" s="145" t="s">
        <v>33</v>
      </c>
      <c r="D8" s="146" t="str">
        <f>IF(C8="Str",'Personal File'!$C$6,IF(C8="Dex",'Personal File'!$C$7,IF(C8="Con",'Personal File'!$C$8,IF(C8="Int",'Personal File'!$C$9,IF(C8="Wis",'Personal File'!$C$10,IF(C8="Cha",'Personal File'!$C$11))))))</f>
        <v>+0</v>
      </c>
      <c r="E8" s="147" t="str">
        <f t="shared" si="4"/>
        <v>Cha (+0)</v>
      </c>
      <c r="F8" s="55" t="s">
        <v>65</v>
      </c>
      <c r="G8" s="55">
        <f t="shared" si="1"/>
        <v>0</v>
      </c>
      <c r="H8" s="188">
        <f t="shared" ref="H8:H41" ca="1" si="6">RANDBETWEEN(1,20)</f>
        <v>13</v>
      </c>
      <c r="I8" s="55">
        <f t="shared" ref="I8:I41" ca="1" si="7">SUM(G8:H8)</f>
        <v>13</v>
      </c>
      <c r="J8" s="56"/>
    </row>
    <row r="9" spans="1:10" s="37" customFormat="1" ht="16.5">
      <c r="A9" s="268" t="s">
        <v>44</v>
      </c>
      <c r="B9" s="54">
        <v>0</v>
      </c>
      <c r="C9" s="269" t="s">
        <v>38</v>
      </c>
      <c r="D9" s="270" t="str">
        <f>IF(C9="Str",'Personal File'!$C$6,IF(C9="Dex",'Personal File'!$C$7,IF(C9="Con",'Personal File'!$C$8,IF(C9="Int",'Personal File'!$C$9,IF(C9="Wis",'Personal File'!$C$10,IF(C9="Cha",'Personal File'!$C$11))))))</f>
        <v>+1</v>
      </c>
      <c r="E9" s="271" t="str">
        <f t="shared" si="4"/>
        <v>Str (+1)</v>
      </c>
      <c r="F9" s="55" t="s">
        <v>112</v>
      </c>
      <c r="G9" s="55">
        <f t="shared" si="1"/>
        <v>-3</v>
      </c>
      <c r="H9" s="188">
        <f t="shared" ca="1" si="6"/>
        <v>9</v>
      </c>
      <c r="I9" s="55">
        <f t="shared" ca="1" si="7"/>
        <v>6</v>
      </c>
      <c r="J9" s="56"/>
    </row>
    <row r="10" spans="1:10" s="37" customFormat="1" ht="16.5">
      <c r="A10" s="131" t="s">
        <v>19</v>
      </c>
      <c r="B10" s="54">
        <v>0</v>
      </c>
      <c r="C10" s="132" t="s">
        <v>34</v>
      </c>
      <c r="D10" s="133" t="str">
        <f>IF(C10="Str",'Personal File'!$C$6,IF(C10="Dex",'Personal File'!$C$7,IF(C10="Con",'Personal File'!$C$8,IF(C10="Int",'Personal File'!$C$9,IF(C10="Wis",'Personal File'!$C$10,IF(C10="Cha",'Personal File'!$C$11))))))</f>
        <v>+2</v>
      </c>
      <c r="E10" s="134" t="str">
        <f t="shared" si="4"/>
        <v>Con (+2)</v>
      </c>
      <c r="F10" s="55" t="s">
        <v>65</v>
      </c>
      <c r="G10" s="55">
        <f t="shared" si="1"/>
        <v>2</v>
      </c>
      <c r="H10" s="188">
        <f t="shared" ca="1" si="6"/>
        <v>13</v>
      </c>
      <c r="I10" s="55">
        <f t="shared" ca="1" si="7"/>
        <v>15</v>
      </c>
      <c r="J10" s="56"/>
    </row>
    <row r="11" spans="1:10" s="36" customFormat="1" ht="16.5">
      <c r="A11" s="136" t="s">
        <v>125</v>
      </c>
      <c r="B11" s="54">
        <v>0</v>
      </c>
      <c r="C11" s="137" t="s">
        <v>35</v>
      </c>
      <c r="D11" s="138" t="str">
        <f>IF(C11="Str",'Personal File'!$C$6,IF(C11="Dex",'Personal File'!$C$7,IF(C11="Con",'Personal File'!$C$8,IF(C11="Int",'Personal File'!$C$9,IF(C11="Wis",'Personal File'!$C$10,IF(C11="Cha",'Personal File'!$C$11))))))</f>
        <v>+1</v>
      </c>
      <c r="E11" s="139" t="str">
        <f t="shared" ref="E11" si="8">CONCATENATE(C11," (",D11,")")</f>
        <v>Int (+1)</v>
      </c>
      <c r="F11" s="55" t="s">
        <v>65</v>
      </c>
      <c r="G11" s="55">
        <f t="shared" si="1"/>
        <v>1</v>
      </c>
      <c r="H11" s="188">
        <f t="shared" ca="1" si="6"/>
        <v>8</v>
      </c>
      <c r="I11" s="55">
        <f t="shared" ca="1" si="7"/>
        <v>9</v>
      </c>
      <c r="J11" s="56"/>
    </row>
    <row r="12" spans="1:10" s="39" customFormat="1" ht="16.5">
      <c r="A12" s="166" t="s">
        <v>45</v>
      </c>
      <c r="B12" s="160">
        <v>0</v>
      </c>
      <c r="C12" s="167" t="s">
        <v>35</v>
      </c>
      <c r="D12" s="168" t="str">
        <f>IF(C12="Str",'Personal File'!$C$6,IF(C12="Dex",'Personal File'!$C$7,IF(C12="Con",'Personal File'!$C$8,IF(C12="Int",'Personal File'!$C$9,IF(C12="Wis",'Personal File'!$C$10,IF(C12="Cha",'Personal File'!$C$11))))))</f>
        <v>+1</v>
      </c>
      <c r="E12" s="169" t="str">
        <f t="shared" si="4"/>
        <v>Int (+1)</v>
      </c>
      <c r="F12" s="164" t="s">
        <v>65</v>
      </c>
      <c r="G12" s="164">
        <f t="shared" si="1"/>
        <v>1</v>
      </c>
      <c r="H12" s="188">
        <f t="shared" ca="1" si="6"/>
        <v>13</v>
      </c>
      <c r="I12" s="164">
        <f t="shared" ca="1" si="7"/>
        <v>14</v>
      </c>
      <c r="J12" s="165"/>
    </row>
    <row r="13" spans="1:10" s="40" customFormat="1" ht="16.5">
      <c r="A13" s="144" t="s">
        <v>46</v>
      </c>
      <c r="B13" s="54">
        <v>0</v>
      </c>
      <c r="C13" s="145" t="s">
        <v>33</v>
      </c>
      <c r="D13" s="146" t="str">
        <f>IF(C13="Str",'Personal File'!$C$6,IF(C13="Dex",'Personal File'!$C$7,IF(C13="Con",'Personal File'!$C$8,IF(C13="Int",'Personal File'!$C$9,IF(C13="Wis",'Personal File'!$C$10,IF(C13="Cha",'Personal File'!$C$11))))))</f>
        <v>+0</v>
      </c>
      <c r="E13" s="147" t="str">
        <f t="shared" si="4"/>
        <v>Cha (+0)</v>
      </c>
      <c r="F13" s="55" t="s">
        <v>65</v>
      </c>
      <c r="G13" s="55">
        <f t="shared" si="1"/>
        <v>0</v>
      </c>
      <c r="H13" s="188">
        <f t="shared" ca="1" si="6"/>
        <v>3</v>
      </c>
      <c r="I13" s="55">
        <f t="shared" ca="1" si="7"/>
        <v>3</v>
      </c>
      <c r="J13" s="56"/>
    </row>
    <row r="14" spans="1:10" s="40" customFormat="1" ht="16.5">
      <c r="A14" s="166" t="s">
        <v>47</v>
      </c>
      <c r="B14" s="160">
        <v>0</v>
      </c>
      <c r="C14" s="167" t="s">
        <v>35</v>
      </c>
      <c r="D14" s="168" t="str">
        <f>IF(C14="Str",'Personal File'!$C$6,IF(C14="Dex",'Personal File'!$C$7,IF(C14="Con",'Personal File'!$C$8,IF(C14="Int",'Personal File'!$C$9,IF(C14="Wis",'Personal File'!$C$10,IF(C14="Cha",'Personal File'!$C$11))))))</f>
        <v>+1</v>
      </c>
      <c r="E14" s="169" t="str">
        <f t="shared" si="4"/>
        <v>Int (+1)</v>
      </c>
      <c r="F14" s="164" t="s">
        <v>65</v>
      </c>
      <c r="G14" s="164">
        <f t="shared" si="1"/>
        <v>1</v>
      </c>
      <c r="H14" s="188">
        <f t="shared" ca="1" si="6"/>
        <v>6</v>
      </c>
      <c r="I14" s="164">
        <f t="shared" ref="I14" ca="1" si="9">SUM(G14:H14)</f>
        <v>7</v>
      </c>
      <c r="J14" s="165"/>
    </row>
    <row r="15" spans="1:10" s="40" customFormat="1" ht="16.5">
      <c r="A15" s="144" t="s">
        <v>48</v>
      </c>
      <c r="B15" s="54">
        <v>0</v>
      </c>
      <c r="C15" s="145" t="s">
        <v>33</v>
      </c>
      <c r="D15" s="146" t="str">
        <f>IF(C15="Str",'Personal File'!$C$6,IF(C15="Dex",'Personal File'!$C$7,IF(C15="Con",'Personal File'!$C$8,IF(C15="Int",'Personal File'!$C$9,IF(C15="Wis",'Personal File'!$C$10,IF(C15="Cha",'Personal File'!$C$11))))))</f>
        <v>+0</v>
      </c>
      <c r="E15" s="147" t="str">
        <f t="shared" si="4"/>
        <v>Cha (+0)</v>
      </c>
      <c r="F15" s="55" t="s">
        <v>65</v>
      </c>
      <c r="G15" s="55">
        <f t="shared" si="1"/>
        <v>0</v>
      </c>
      <c r="H15" s="188">
        <f t="shared" ca="1" si="6"/>
        <v>14</v>
      </c>
      <c r="I15" s="55">
        <f t="shared" ca="1" si="7"/>
        <v>14</v>
      </c>
      <c r="J15" s="56"/>
    </row>
    <row r="16" spans="1:10" s="40" customFormat="1" ht="16.5">
      <c r="A16" s="123" t="s">
        <v>49</v>
      </c>
      <c r="B16" s="86">
        <v>4</v>
      </c>
      <c r="C16" s="124" t="s">
        <v>37</v>
      </c>
      <c r="D16" s="125" t="str">
        <f>IF(C16="Str",'Personal File'!$C$6,IF(C16="Dex",'Personal File'!$C$7,IF(C16="Con",'Personal File'!$C$8,IF(C16="Int",'Personal File'!$C$9,IF(C16="Wis",'Personal File'!$C$10,IF(C16="Cha",'Personal File'!$C$11))))))</f>
        <v>+2</v>
      </c>
      <c r="E16" s="126" t="str">
        <f t="shared" si="4"/>
        <v>Dex (+2)</v>
      </c>
      <c r="F16" s="89" t="s">
        <v>113</v>
      </c>
      <c r="G16" s="89">
        <f t="shared" si="1"/>
        <v>0</v>
      </c>
      <c r="H16" s="188">
        <f t="shared" ca="1" si="6"/>
        <v>3</v>
      </c>
      <c r="I16" s="89">
        <f t="shared" ca="1" si="7"/>
        <v>3</v>
      </c>
      <c r="J16" s="90"/>
    </row>
    <row r="17" spans="1:10" s="40" customFormat="1" ht="16.5">
      <c r="A17" s="136" t="s">
        <v>50</v>
      </c>
      <c r="B17" s="54">
        <v>0</v>
      </c>
      <c r="C17" s="137" t="s">
        <v>35</v>
      </c>
      <c r="D17" s="138" t="str">
        <f>IF(C17="Str",'Personal File'!$C$6,IF(C17="Dex",'Personal File'!$C$7,IF(C17="Con",'Personal File'!$C$8,IF(C17="Int",'Personal File'!$C$9,IF(C17="Wis",'Personal File'!$C$10,IF(C17="Cha",'Personal File'!$C$11))))))</f>
        <v>+1</v>
      </c>
      <c r="E17" s="139" t="str">
        <f t="shared" si="4"/>
        <v>Int (+1)</v>
      </c>
      <c r="F17" s="55" t="s">
        <v>65</v>
      </c>
      <c r="G17" s="55">
        <f t="shared" si="1"/>
        <v>1</v>
      </c>
      <c r="H17" s="188">
        <f t="shared" ca="1" si="6"/>
        <v>20</v>
      </c>
      <c r="I17" s="55">
        <f t="shared" ca="1" si="7"/>
        <v>21</v>
      </c>
      <c r="J17" s="56"/>
    </row>
    <row r="18" spans="1:10" s="40" customFormat="1" ht="16.5">
      <c r="A18" s="144" t="s">
        <v>51</v>
      </c>
      <c r="B18" s="54">
        <v>0</v>
      </c>
      <c r="C18" s="145" t="s">
        <v>33</v>
      </c>
      <c r="D18" s="146" t="str">
        <f>IF(C18="Str",'Personal File'!$C$6,IF(C18="Dex",'Personal File'!$C$7,IF(C18="Con",'Personal File'!$C$8,IF(C18="Int",'Personal File'!$C$9,IF(C18="Wis",'Personal File'!$C$10,IF(C18="Cha",'Personal File'!$C$11))))))</f>
        <v>+0</v>
      </c>
      <c r="E18" s="147" t="str">
        <f t="shared" si="4"/>
        <v>Cha (+0)</v>
      </c>
      <c r="F18" s="55" t="s">
        <v>65</v>
      </c>
      <c r="G18" s="55">
        <f t="shared" si="1"/>
        <v>0</v>
      </c>
      <c r="H18" s="188">
        <f t="shared" ca="1" si="6"/>
        <v>19</v>
      </c>
      <c r="I18" s="55">
        <f t="shared" ca="1" si="7"/>
        <v>19</v>
      </c>
      <c r="J18" s="56"/>
    </row>
    <row r="19" spans="1:10" s="40" customFormat="1" ht="16.5">
      <c r="A19" s="159" t="s">
        <v>21</v>
      </c>
      <c r="B19" s="160">
        <v>0</v>
      </c>
      <c r="C19" s="161" t="s">
        <v>33</v>
      </c>
      <c r="D19" s="162" t="str">
        <f>IF(C19="Str",'Personal File'!$C$6,IF(C19="Dex",'Personal File'!$C$7,IF(C19="Con",'Personal File'!$C$8,IF(C19="Int",'Personal File'!$C$9,IF(C19="Wis",'Personal File'!$C$10,IF(C19="Cha",'Personal File'!$C$11))))))</f>
        <v>+0</v>
      </c>
      <c r="E19" s="163" t="str">
        <f t="shared" si="4"/>
        <v>Cha (+0)</v>
      </c>
      <c r="F19" s="164" t="s">
        <v>65</v>
      </c>
      <c r="G19" s="164">
        <f t="shared" si="1"/>
        <v>0</v>
      </c>
      <c r="H19" s="188">
        <f t="shared" ca="1" si="6"/>
        <v>5</v>
      </c>
      <c r="I19" s="164">
        <f t="shared" ca="1" si="7"/>
        <v>5</v>
      </c>
      <c r="J19" s="165"/>
    </row>
    <row r="20" spans="1:10" s="40" customFormat="1" ht="16.5">
      <c r="A20" s="148" t="s">
        <v>52</v>
      </c>
      <c r="B20" s="54">
        <v>0</v>
      </c>
      <c r="C20" s="149" t="s">
        <v>36</v>
      </c>
      <c r="D20" s="150" t="str">
        <f>IF(C20="Str",'Personal File'!$C$6,IF(C20="Dex",'Personal File'!$C$7,IF(C20="Con",'Personal File'!$C$8,IF(C20="Int",'Personal File'!$C$9,IF(C20="Wis",'Personal File'!$C$10,IF(C20="Cha",'Personal File'!$C$11))))))</f>
        <v>+1</v>
      </c>
      <c r="E20" s="151" t="str">
        <f t="shared" si="4"/>
        <v>Wis (+1)</v>
      </c>
      <c r="F20" s="55" t="s">
        <v>65</v>
      </c>
      <c r="G20" s="55">
        <f t="shared" si="1"/>
        <v>1</v>
      </c>
      <c r="H20" s="188">
        <f t="shared" ca="1" si="6"/>
        <v>5</v>
      </c>
      <c r="I20" s="55">
        <f t="shared" ca="1" si="7"/>
        <v>6</v>
      </c>
      <c r="J20" s="56"/>
    </row>
    <row r="21" spans="1:10" s="40" customFormat="1" ht="16.5">
      <c r="A21" s="140" t="s">
        <v>53</v>
      </c>
      <c r="B21" s="54">
        <v>0</v>
      </c>
      <c r="C21" s="141" t="s">
        <v>37</v>
      </c>
      <c r="D21" s="142" t="str">
        <f>IF(C21="Str",'Personal File'!$C$6,IF(C21="Dex",'Personal File'!$C$7,IF(C21="Con",'Personal File'!$C$8,IF(C21="Int",'Personal File'!$C$9,IF(C21="Wis",'Personal File'!$C$10,IF(C21="Cha",'Personal File'!$C$11))))))</f>
        <v>+2</v>
      </c>
      <c r="E21" s="143" t="str">
        <f t="shared" si="4"/>
        <v>Dex (+2)</v>
      </c>
      <c r="F21" s="55" t="s">
        <v>113</v>
      </c>
      <c r="G21" s="55">
        <f t="shared" si="1"/>
        <v>-4</v>
      </c>
      <c r="H21" s="188">
        <f t="shared" ca="1" si="6"/>
        <v>2</v>
      </c>
      <c r="I21" s="55">
        <f t="shared" ca="1" si="7"/>
        <v>-2</v>
      </c>
      <c r="J21" s="56"/>
    </row>
    <row r="22" spans="1:10" s="40" customFormat="1" ht="16.5">
      <c r="A22" s="85" t="s">
        <v>54</v>
      </c>
      <c r="B22" s="86">
        <v>4</v>
      </c>
      <c r="C22" s="87" t="s">
        <v>33</v>
      </c>
      <c r="D22" s="88" t="str">
        <f>IF(C22="Str",'Personal File'!$C$6,IF(C22="Dex",'Personal File'!$C$7,IF(C22="Con",'Personal File'!$C$8,IF(C22="Int",'Personal File'!$C$9,IF(C22="Wis",'Personal File'!$C$10,IF(C22="Cha",'Personal File'!$C$11))))))</f>
        <v>+0</v>
      </c>
      <c r="E22" s="109" t="str">
        <f t="shared" si="4"/>
        <v>Cha (+0)</v>
      </c>
      <c r="F22" s="89" t="s">
        <v>65</v>
      </c>
      <c r="G22" s="89">
        <f t="shared" si="1"/>
        <v>4</v>
      </c>
      <c r="H22" s="188">
        <f t="shared" ca="1" si="6"/>
        <v>2</v>
      </c>
      <c r="I22" s="89">
        <f t="shared" ca="1" si="7"/>
        <v>6</v>
      </c>
      <c r="J22" s="90"/>
    </row>
    <row r="23" spans="1:10" s="40" customFormat="1" ht="16.5">
      <c r="A23" s="268" t="s">
        <v>55</v>
      </c>
      <c r="B23" s="54">
        <v>0</v>
      </c>
      <c r="C23" s="269" t="s">
        <v>38</v>
      </c>
      <c r="D23" s="270" t="str">
        <f>IF(C23="Str",'Personal File'!$C$6,IF(C23="Dex",'Personal File'!$C$7,IF(C23="Con",'Personal File'!$C$8,IF(C23="Int",'Personal File'!$C$9,IF(C23="Wis",'Personal File'!$C$10,IF(C23="Cha",'Personal File'!$C$11))))))</f>
        <v>+1</v>
      </c>
      <c r="E23" s="271" t="str">
        <f t="shared" si="4"/>
        <v>Str (+1)</v>
      </c>
      <c r="F23" s="55" t="s">
        <v>113</v>
      </c>
      <c r="G23" s="55">
        <f t="shared" si="1"/>
        <v>-5</v>
      </c>
      <c r="H23" s="188">
        <f t="shared" ca="1" si="6"/>
        <v>20</v>
      </c>
      <c r="I23" s="55">
        <f t="shared" ca="1" si="7"/>
        <v>15</v>
      </c>
      <c r="J23" s="56"/>
    </row>
    <row r="24" spans="1:10" s="40" customFormat="1" ht="16.5">
      <c r="A24" s="166" t="s">
        <v>105</v>
      </c>
      <c r="B24" s="160">
        <v>0</v>
      </c>
      <c r="C24" s="167" t="s">
        <v>35</v>
      </c>
      <c r="D24" s="168" t="str">
        <f>IF(C24="Str",'Personal File'!$C$6,IF(C24="Dex",'Personal File'!$C$7,IF(C24="Con",'Personal File'!$C$8,IF(C24="Int",'Personal File'!$C$9,IF(C24="Wis",'Personal File'!$C$10,IF(C24="Cha",'Personal File'!$C$11))))))</f>
        <v>+1</v>
      </c>
      <c r="E24" s="169" t="str">
        <f t="shared" si="4"/>
        <v>Int (+1)</v>
      </c>
      <c r="F24" s="164" t="s">
        <v>65</v>
      </c>
      <c r="G24" s="164">
        <f t="shared" si="1"/>
        <v>1</v>
      </c>
      <c r="H24" s="188">
        <f t="shared" ca="1" si="6"/>
        <v>14</v>
      </c>
      <c r="I24" s="164">
        <f t="shared" ca="1" si="7"/>
        <v>15</v>
      </c>
      <c r="J24" s="165"/>
    </row>
    <row r="25" spans="1:10" s="40" customFormat="1" ht="16.5">
      <c r="A25" s="127" t="s">
        <v>56</v>
      </c>
      <c r="B25" s="86">
        <v>4</v>
      </c>
      <c r="C25" s="128" t="s">
        <v>36</v>
      </c>
      <c r="D25" s="129" t="str">
        <f>IF(C25="Str",'Personal File'!$C$6,IF(C25="Dex",'Personal File'!$C$7,IF(C25="Con",'Personal File'!$C$8,IF(C25="Int",'Personal File'!$C$9,IF(C25="Wis",'Personal File'!$C$10,IF(C25="Cha",'Personal File'!$C$11))))))</f>
        <v>+1</v>
      </c>
      <c r="E25" s="130" t="str">
        <f t="shared" si="4"/>
        <v>Wis (+1)</v>
      </c>
      <c r="F25" s="89" t="s">
        <v>65</v>
      </c>
      <c r="G25" s="89">
        <f t="shared" si="1"/>
        <v>5</v>
      </c>
      <c r="H25" s="188">
        <f t="shared" ca="1" si="6"/>
        <v>3</v>
      </c>
      <c r="I25" s="89">
        <f t="shared" ca="1" si="7"/>
        <v>8</v>
      </c>
      <c r="J25" s="90"/>
    </row>
    <row r="26" spans="1:10" s="40" customFormat="1" ht="16.5">
      <c r="A26" s="140" t="s">
        <v>22</v>
      </c>
      <c r="B26" s="54">
        <v>0</v>
      </c>
      <c r="C26" s="141" t="s">
        <v>37</v>
      </c>
      <c r="D26" s="142" t="str">
        <f>IF(C26="Str",'Personal File'!$C$6,IF(C26="Dex",'Personal File'!$C$7,IF(C26="Con",'Personal File'!$C$8,IF(C26="Int",'Personal File'!$C$9,IF(C26="Wis",'Personal File'!$C$10,IF(C26="Cha",'Personal File'!$C$11))))))</f>
        <v>+2</v>
      </c>
      <c r="E26" s="143" t="str">
        <f t="shared" si="4"/>
        <v>Dex (+2)</v>
      </c>
      <c r="F26" s="55" t="s">
        <v>113</v>
      </c>
      <c r="G26" s="55">
        <f t="shared" si="1"/>
        <v>-4</v>
      </c>
      <c r="H26" s="188">
        <f t="shared" ca="1" si="6"/>
        <v>10</v>
      </c>
      <c r="I26" s="55">
        <f t="shared" ca="1" si="7"/>
        <v>6</v>
      </c>
      <c r="J26" s="56"/>
    </row>
    <row r="27" spans="1:10" s="40" customFormat="1" ht="16.5">
      <c r="A27" s="170" t="s">
        <v>57</v>
      </c>
      <c r="B27" s="160">
        <v>0</v>
      </c>
      <c r="C27" s="171" t="s">
        <v>37</v>
      </c>
      <c r="D27" s="172" t="str">
        <f>IF(C27="Str",'Personal File'!$C$6,IF(C27="Dex",'Personal File'!$C$7,IF(C27="Con",'Personal File'!$C$8,IF(C27="Int",'Personal File'!$C$9,IF(C27="Wis",'Personal File'!$C$10,IF(C27="Cha",'Personal File'!$C$11))))))</f>
        <v>+2</v>
      </c>
      <c r="E27" s="173" t="str">
        <f t="shared" si="4"/>
        <v>Dex (+2)</v>
      </c>
      <c r="F27" s="164" t="s">
        <v>65</v>
      </c>
      <c r="G27" s="164">
        <f t="shared" si="1"/>
        <v>2</v>
      </c>
      <c r="H27" s="188">
        <f t="shared" ca="1" si="6"/>
        <v>19</v>
      </c>
      <c r="I27" s="164">
        <f t="shared" ca="1" si="7"/>
        <v>21</v>
      </c>
      <c r="J27" s="165"/>
    </row>
    <row r="28" spans="1:10" ht="16.5">
      <c r="A28" s="144" t="s">
        <v>104</v>
      </c>
      <c r="B28" s="54">
        <v>0</v>
      </c>
      <c r="C28" s="145" t="s">
        <v>33</v>
      </c>
      <c r="D28" s="146" t="str">
        <f>IF(C28="Str",'Personal File'!$C$6,IF(C28="Dex",'Personal File'!$C$7,IF(C28="Con",'Personal File'!$C$8,IF(C28="Int",'Personal File'!$C$9,IF(C28="Wis",'Personal File'!$C$10,IF(C28="Cha",'Personal File'!$C$11))))))</f>
        <v>+0</v>
      </c>
      <c r="E28" s="147" t="str">
        <f t="shared" si="4"/>
        <v>Cha (+0)</v>
      </c>
      <c r="F28" s="55" t="s">
        <v>65</v>
      </c>
      <c r="G28" s="55">
        <f t="shared" si="1"/>
        <v>0</v>
      </c>
      <c r="H28" s="188">
        <f t="shared" ca="1" si="6"/>
        <v>2</v>
      </c>
      <c r="I28" s="55">
        <f t="shared" ca="1" si="7"/>
        <v>2</v>
      </c>
      <c r="J28" s="56"/>
    </row>
    <row r="29" spans="1:10" ht="16.5">
      <c r="A29" s="159" t="s">
        <v>126</v>
      </c>
      <c r="B29" s="160">
        <v>0</v>
      </c>
      <c r="C29" s="174" t="s">
        <v>36</v>
      </c>
      <c r="D29" s="175" t="str">
        <f>IF(C29="Str",'Personal File'!$C$6,IF(C29="Dex",'Personal File'!$C$7,IF(C29="Con",'Personal File'!$C$8,IF(C29="Int",'Personal File'!$C$9,IF(C29="Wis",'Personal File'!$C$10,IF(C29="Cha",'Personal File'!$C$11))))))</f>
        <v>+1</v>
      </c>
      <c r="E29" s="176" t="str">
        <f t="shared" ref="E29" si="10">CONCATENATE(C29," (",D29,")")</f>
        <v>Wis (+1)</v>
      </c>
      <c r="F29" s="164" t="s">
        <v>65</v>
      </c>
      <c r="G29" s="164">
        <f t="shared" si="1"/>
        <v>1</v>
      </c>
      <c r="H29" s="188">
        <f t="shared" ca="1" si="6"/>
        <v>16</v>
      </c>
      <c r="I29" s="164">
        <f t="shared" ca="1" si="7"/>
        <v>17</v>
      </c>
      <c r="J29" s="165"/>
    </row>
    <row r="30" spans="1:10" ht="16.5">
      <c r="A30" s="140" t="s">
        <v>23</v>
      </c>
      <c r="B30" s="54">
        <v>0</v>
      </c>
      <c r="C30" s="141" t="s">
        <v>37</v>
      </c>
      <c r="D30" s="142" t="str">
        <f>IF(C30="Str",'Personal File'!$C$6,IF(C30="Dex",'Personal File'!$C$7,IF(C30="Con",'Personal File'!$C$8,IF(C30="Int",'Personal File'!$C$9,IF(C30="Wis",'Personal File'!$C$10,IF(C30="Cha",'Personal File'!$C$11))))))</f>
        <v>+2</v>
      </c>
      <c r="E30" s="143" t="str">
        <f t="shared" si="4"/>
        <v>Dex (+2)</v>
      </c>
      <c r="F30" s="55" t="s">
        <v>65</v>
      </c>
      <c r="G30" s="55">
        <f t="shared" si="1"/>
        <v>2</v>
      </c>
      <c r="H30" s="188">
        <f t="shared" ca="1" si="6"/>
        <v>8</v>
      </c>
      <c r="I30" s="55">
        <f t="shared" ca="1" si="7"/>
        <v>10</v>
      </c>
      <c r="J30" s="56"/>
    </row>
    <row r="31" spans="1:10" ht="16.5">
      <c r="A31" s="136" t="s">
        <v>24</v>
      </c>
      <c r="B31" s="54">
        <v>0</v>
      </c>
      <c r="C31" s="137" t="s">
        <v>35</v>
      </c>
      <c r="D31" s="138" t="str">
        <f>IF(C31="Str",'Personal File'!$C$6,IF(C31="Dex",'Personal File'!$C$7,IF(C31="Con",'Personal File'!$C$8,IF(C31="Int",'Personal File'!$C$9,IF(C31="Wis",'Personal File'!$C$10,IF(C31="Cha",'Personal File'!$C$11))))))</f>
        <v>+1</v>
      </c>
      <c r="E31" s="139" t="str">
        <f t="shared" si="4"/>
        <v>Int (+1)</v>
      </c>
      <c r="F31" s="55" t="s">
        <v>65</v>
      </c>
      <c r="G31" s="55">
        <f t="shared" si="1"/>
        <v>1</v>
      </c>
      <c r="H31" s="188">
        <f t="shared" ca="1" si="6"/>
        <v>19</v>
      </c>
      <c r="I31" s="55">
        <f t="shared" ca="1" si="7"/>
        <v>20</v>
      </c>
      <c r="J31" s="56"/>
    </row>
    <row r="32" spans="1:10" ht="16.5">
      <c r="A32" s="148" t="s">
        <v>58</v>
      </c>
      <c r="B32" s="54">
        <v>0</v>
      </c>
      <c r="C32" s="149" t="s">
        <v>36</v>
      </c>
      <c r="D32" s="150" t="str">
        <f>IF(C32="Str",'Personal File'!$C$6,IF(C32="Dex",'Personal File'!$C$7,IF(C32="Con",'Personal File'!$C$8,IF(C32="Int",'Personal File'!$C$9,IF(C32="Wis",'Personal File'!$C$10,IF(C32="Cha",'Personal File'!$C$11))))))</f>
        <v>+1</v>
      </c>
      <c r="E32" s="151" t="str">
        <f t="shared" si="4"/>
        <v>Wis (+1)</v>
      </c>
      <c r="F32" s="55" t="s">
        <v>65</v>
      </c>
      <c r="G32" s="55">
        <f t="shared" si="1"/>
        <v>1</v>
      </c>
      <c r="H32" s="188">
        <f t="shared" ca="1" si="6"/>
        <v>15</v>
      </c>
      <c r="I32" s="55">
        <f t="shared" ca="1" si="7"/>
        <v>16</v>
      </c>
      <c r="J32" s="56"/>
    </row>
    <row r="33" spans="1:10" ht="16.5">
      <c r="A33" s="170" t="s">
        <v>94</v>
      </c>
      <c r="B33" s="160">
        <v>0</v>
      </c>
      <c r="C33" s="171" t="s">
        <v>37</v>
      </c>
      <c r="D33" s="172" t="str">
        <f>IF(C33="Str",'Personal File'!$C$6,IF(C33="Dex",'Personal File'!$C$7,IF(C33="Con",'Personal File'!$C$8,IF(C33="Int",'Personal File'!$C$9,IF(C33="Wis",'Personal File'!$C$10,IF(C33="Cha",'Personal File'!$C$11))))))</f>
        <v>+2</v>
      </c>
      <c r="E33" s="173" t="str">
        <f t="shared" si="4"/>
        <v>Dex (+2)</v>
      </c>
      <c r="F33" s="164" t="s">
        <v>113</v>
      </c>
      <c r="G33" s="164">
        <f t="shared" si="1"/>
        <v>-4</v>
      </c>
      <c r="H33" s="188">
        <f t="shared" ca="1" si="6"/>
        <v>16</v>
      </c>
      <c r="I33" s="164">
        <f t="shared" ca="1" si="7"/>
        <v>12</v>
      </c>
      <c r="J33" s="165"/>
    </row>
    <row r="34" spans="1:10" ht="16.5">
      <c r="A34" s="166" t="s">
        <v>93</v>
      </c>
      <c r="B34" s="160">
        <v>0</v>
      </c>
      <c r="C34" s="167" t="s">
        <v>35</v>
      </c>
      <c r="D34" s="168" t="str">
        <f>IF(C34="Str",'Personal File'!$C$6,IF(C34="Dex",'Personal File'!$C$7,IF(C34="Con",'Personal File'!$C$8,IF(C34="Int",'Personal File'!$C$9,IF(C34="Wis",'Personal File'!$C$10,IF(C34="Cha",'Personal File'!$C$11))))))</f>
        <v>+1</v>
      </c>
      <c r="E34" s="169" t="str">
        <f t="shared" si="4"/>
        <v>Int (+1)</v>
      </c>
      <c r="F34" s="164" t="s">
        <v>65</v>
      </c>
      <c r="G34" s="164">
        <f t="shared" si="1"/>
        <v>1</v>
      </c>
      <c r="H34" s="188">
        <f t="shared" ca="1" si="6"/>
        <v>1</v>
      </c>
      <c r="I34" s="164">
        <f t="shared" ca="1" si="7"/>
        <v>2</v>
      </c>
      <c r="J34" s="177"/>
    </row>
    <row r="35" spans="1:10" ht="16.5">
      <c r="A35" s="166" t="s">
        <v>59</v>
      </c>
      <c r="B35" s="160">
        <v>0</v>
      </c>
      <c r="C35" s="167" t="s">
        <v>35</v>
      </c>
      <c r="D35" s="168" t="str">
        <f>IF(C35="Str",'Personal File'!$C$6,IF(C35="Dex",'Personal File'!$C$7,IF(C35="Con",'Personal File'!$C$8,IF(C35="Int",'Personal File'!$C$9,IF(C35="Wis",'Personal File'!$C$10,IF(C35="Cha",'Personal File'!$C$11))))))</f>
        <v>+1</v>
      </c>
      <c r="E35" s="169" t="str">
        <f t="shared" si="4"/>
        <v>Int (+1)</v>
      </c>
      <c r="F35" s="164" t="s">
        <v>65</v>
      </c>
      <c r="G35" s="164">
        <f t="shared" si="1"/>
        <v>1</v>
      </c>
      <c r="H35" s="188">
        <f t="shared" ca="1" si="6"/>
        <v>12</v>
      </c>
      <c r="I35" s="164">
        <f t="shared" ca="1" si="7"/>
        <v>13</v>
      </c>
      <c r="J35" s="177"/>
    </row>
    <row r="36" spans="1:10" ht="16.5">
      <c r="A36" s="127" t="s">
        <v>60</v>
      </c>
      <c r="B36" s="86">
        <v>4</v>
      </c>
      <c r="C36" s="128" t="s">
        <v>36</v>
      </c>
      <c r="D36" s="129" t="str">
        <f>IF(C36="Str",'Personal File'!$C$6,IF(C36="Dex",'Personal File'!$C$7,IF(C36="Con",'Personal File'!$C$8,IF(C36="Int",'Personal File'!$C$9,IF(C36="Wis",'Personal File'!$C$10,IF(C36="Cha",'Personal File'!$C$11))))))</f>
        <v>+1</v>
      </c>
      <c r="E36" s="130" t="str">
        <f t="shared" si="4"/>
        <v>Wis (+1)</v>
      </c>
      <c r="F36" s="89" t="s">
        <v>65</v>
      </c>
      <c r="G36" s="89">
        <f t="shared" si="1"/>
        <v>5</v>
      </c>
      <c r="H36" s="188">
        <f t="shared" ca="1" si="6"/>
        <v>16</v>
      </c>
      <c r="I36" s="89">
        <f t="shared" ca="1" si="7"/>
        <v>21</v>
      </c>
      <c r="J36" s="90"/>
    </row>
    <row r="37" spans="1:10" ht="16.5">
      <c r="A37" s="148" t="s">
        <v>95</v>
      </c>
      <c r="B37" s="54">
        <v>0</v>
      </c>
      <c r="C37" s="149" t="s">
        <v>36</v>
      </c>
      <c r="D37" s="150" t="str">
        <f>IF(C37="Str",'Personal File'!$C$6,IF(C37="Dex",'Personal File'!$C$7,IF(C37="Con",'Personal File'!$C$8,IF(C37="Int",'Personal File'!$C$9,IF(C37="Wis",'Personal File'!$C$10,IF(C37="Cha",'Personal File'!$C$11))))))</f>
        <v>+1</v>
      </c>
      <c r="E37" s="151" t="str">
        <f t="shared" si="4"/>
        <v>Wis (+1)</v>
      </c>
      <c r="F37" s="55" t="s">
        <v>65</v>
      </c>
      <c r="G37" s="55">
        <f t="shared" si="1"/>
        <v>1</v>
      </c>
      <c r="H37" s="188">
        <f t="shared" ca="1" si="6"/>
        <v>14</v>
      </c>
      <c r="I37" s="55">
        <f t="shared" ca="1" si="7"/>
        <v>15</v>
      </c>
      <c r="J37" s="56"/>
    </row>
    <row r="38" spans="1:10" ht="16.5">
      <c r="A38" s="268" t="s">
        <v>25</v>
      </c>
      <c r="B38" s="54">
        <v>0</v>
      </c>
      <c r="C38" s="269" t="s">
        <v>38</v>
      </c>
      <c r="D38" s="270" t="str">
        <f>IF(C38="Str",'Personal File'!$C$6,IF(C38="Dex",'Personal File'!$C$7,IF(C38="Con",'Personal File'!$C$8,IF(C38="Int",'Personal File'!$C$9,IF(C38="Wis",'Personal File'!$C$10,IF(C38="Cha",'Personal File'!$C$11))))))</f>
        <v>+1</v>
      </c>
      <c r="E38" s="271" t="str">
        <f t="shared" si="4"/>
        <v>Str (+1)</v>
      </c>
      <c r="F38" s="55" t="s">
        <v>65</v>
      </c>
      <c r="G38" s="55">
        <f t="shared" si="1"/>
        <v>1</v>
      </c>
      <c r="H38" s="188">
        <f t="shared" ca="1" si="6"/>
        <v>11</v>
      </c>
      <c r="I38" s="55">
        <f t="shared" ca="1" si="7"/>
        <v>12</v>
      </c>
      <c r="J38" s="56"/>
    </row>
    <row r="39" spans="1:10" ht="16.5">
      <c r="A39" s="170" t="s">
        <v>61</v>
      </c>
      <c r="B39" s="160">
        <v>0</v>
      </c>
      <c r="C39" s="171" t="s">
        <v>37</v>
      </c>
      <c r="D39" s="172" t="str">
        <f>IF(C39="Str",'Personal File'!$C$6,IF(C39="Dex",'Personal File'!$C$7,IF(C39="Con",'Personal File'!$C$8,IF(C39="Int",'Personal File'!$C$9,IF(C39="Wis",'Personal File'!$C$10,IF(C39="Cha",'Personal File'!$C$11))))))</f>
        <v>+2</v>
      </c>
      <c r="E39" s="173" t="str">
        <f t="shared" si="4"/>
        <v>Dex (+2)</v>
      </c>
      <c r="F39" s="164" t="s">
        <v>113</v>
      </c>
      <c r="G39" s="164">
        <f t="shared" si="1"/>
        <v>-4</v>
      </c>
      <c r="H39" s="188">
        <f t="shared" ca="1" si="6"/>
        <v>13</v>
      </c>
      <c r="I39" s="164">
        <f t="shared" ref="I39:I40" ca="1" si="11">SUM(G39:H39)</f>
        <v>9</v>
      </c>
      <c r="J39" s="165"/>
    </row>
    <row r="40" spans="1:10" ht="16.5">
      <c r="A40" s="159" t="s">
        <v>62</v>
      </c>
      <c r="B40" s="160">
        <v>0</v>
      </c>
      <c r="C40" s="161" t="s">
        <v>33</v>
      </c>
      <c r="D40" s="162" t="str">
        <f>IF(C40="Str",'Personal File'!$C$6,IF(C40="Dex",'Personal File'!$C$7,IF(C40="Con",'Personal File'!$C$8,IF(C40="Int",'Personal File'!$C$9,IF(C40="Wis",'Personal File'!$C$10,IF(C40="Cha",'Personal File'!$C$11))))))</f>
        <v>+0</v>
      </c>
      <c r="E40" s="163" t="str">
        <f t="shared" si="4"/>
        <v>Cha (+0)</v>
      </c>
      <c r="F40" s="164" t="s">
        <v>65</v>
      </c>
      <c r="G40" s="164">
        <f t="shared" si="1"/>
        <v>0</v>
      </c>
      <c r="H40" s="188">
        <f t="shared" ca="1" si="6"/>
        <v>15</v>
      </c>
      <c r="I40" s="164">
        <f t="shared" ca="1" si="11"/>
        <v>15</v>
      </c>
      <c r="J40" s="165"/>
    </row>
    <row r="41" spans="1:10" ht="17.25" thickBot="1">
      <c r="A41" s="152" t="s">
        <v>63</v>
      </c>
      <c r="B41" s="153">
        <v>0</v>
      </c>
      <c r="C41" s="154" t="s">
        <v>37</v>
      </c>
      <c r="D41" s="155" t="str">
        <f>IF(C41="Str",'Personal File'!$C$6,IF(C41="Dex",'Personal File'!$C$7,IF(C41="Con",'Personal File'!$C$8,IF(C41="Int",'Personal File'!$C$9,IF(C41="Wis",'Personal File'!$C$10,IF(C41="Cha",'Personal File'!$C$11))))))</f>
        <v>+2</v>
      </c>
      <c r="E41" s="156" t="str">
        <f t="shared" si="4"/>
        <v>Dex (+2)</v>
      </c>
      <c r="F41" s="157" t="s">
        <v>65</v>
      </c>
      <c r="G41" s="157">
        <f t="shared" si="1"/>
        <v>2</v>
      </c>
      <c r="H41" s="266">
        <f t="shared" ca="1" si="6"/>
        <v>3</v>
      </c>
      <c r="I41" s="157">
        <f t="shared" ca="1" si="7"/>
        <v>5</v>
      </c>
      <c r="J41" s="158"/>
    </row>
    <row r="42" spans="1:10" ht="16.5" thickTop="1">
      <c r="B42" s="53">
        <f>SUM(B6:B41)</f>
        <v>16</v>
      </c>
      <c r="E42" s="53">
        <f>SUM(E43:E44)</f>
        <v>16</v>
      </c>
      <c r="F42" s="135" t="s">
        <v>72</v>
      </c>
    </row>
    <row r="43" spans="1:10">
      <c r="B43" s="53"/>
      <c r="E43" s="112">
        <v>12</v>
      </c>
      <c r="F43" s="122" t="s">
        <v>124</v>
      </c>
    </row>
    <row r="44" spans="1:10">
      <c r="E44" s="25">
        <f>'Personal File'!E3+3</f>
        <v>4</v>
      </c>
      <c r="F44" s="122" t="s">
        <v>101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3"/>
  <sheetViews>
    <sheetView showGridLines="0" workbookViewId="0"/>
  </sheetViews>
  <sheetFormatPr defaultColWidth="13" defaultRowHeight="16.5"/>
  <cols>
    <col min="1" max="1" width="30.75" style="94" bestFit="1" customWidth="1"/>
    <col min="2" max="16384" width="13" style="93"/>
  </cols>
  <sheetData>
    <row r="1" spans="1:1" ht="18.75" thickTop="1" thickBot="1">
      <c r="A1" s="95" t="s">
        <v>100</v>
      </c>
    </row>
    <row r="2" spans="1:1">
      <c r="A2" s="273" t="s">
        <v>136</v>
      </c>
    </row>
    <row r="3" spans="1:1">
      <c r="A3" s="273" t="s">
        <v>135</v>
      </c>
    </row>
    <row r="4" spans="1:1" ht="17.25" thickBot="1">
      <c r="A4" s="274" t="s">
        <v>141</v>
      </c>
    </row>
    <row r="5" spans="1:1" ht="18" thickTop="1" thickBot="1"/>
    <row r="6" spans="1:1" ht="18.75" thickTop="1" thickBot="1">
      <c r="A6" s="97" t="s">
        <v>98</v>
      </c>
    </row>
    <row r="7" spans="1:1">
      <c r="A7" s="81" t="s">
        <v>128</v>
      </c>
    </row>
    <row r="8" spans="1:1">
      <c r="A8" s="83" t="s">
        <v>139</v>
      </c>
    </row>
    <row r="9" spans="1:1" ht="17.25" thickBot="1">
      <c r="A9" s="84" t="s">
        <v>103</v>
      </c>
    </row>
    <row r="10" spans="1:1" ht="18" thickTop="1" thickBot="1"/>
    <row r="11" spans="1:1" ht="18.75" thickTop="1" thickBot="1">
      <c r="A11" s="96" t="s">
        <v>83</v>
      </c>
    </row>
    <row r="12" spans="1:1" ht="17.25" thickBot="1">
      <c r="A12" s="82" t="s">
        <v>142</v>
      </c>
    </row>
    <row r="13" spans="1:1" ht="17.2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
  <sheetViews>
    <sheetView showGridLines="0" workbookViewId="0"/>
  </sheetViews>
  <sheetFormatPr defaultColWidth="13" defaultRowHeight="15.75"/>
  <cols>
    <col min="1" max="1" width="23.25" style="25" customWidth="1"/>
    <col min="2" max="2" width="8.625" style="25" customWidth="1"/>
    <col min="3" max="3" width="6.125" style="25" customWidth="1"/>
    <col min="4" max="4" width="8.25" style="25" customWidth="1"/>
    <col min="5" max="5" width="8.375" style="25" customWidth="1"/>
    <col min="6" max="6" width="8.375" style="25" bestFit="1" customWidth="1"/>
    <col min="7" max="10" width="5.625" style="25" customWidth="1"/>
    <col min="11" max="11" width="26.625" style="25" customWidth="1"/>
    <col min="12" max="16384" width="13" style="1"/>
  </cols>
  <sheetData>
    <row r="1" spans="1:11" ht="24" thickBot="1">
      <c r="A1" s="23" t="s">
        <v>26</v>
      </c>
      <c r="B1" s="23"/>
      <c r="C1" s="23"/>
      <c r="D1" s="23"/>
      <c r="E1" s="23"/>
      <c r="F1" s="23"/>
      <c r="G1" s="23"/>
      <c r="H1" s="23"/>
      <c r="I1" s="23"/>
      <c r="J1" s="23"/>
      <c r="K1" s="23"/>
    </row>
    <row r="2" spans="1:11" ht="17.25" thickTop="1" thickBot="1">
      <c r="A2" s="113" t="s">
        <v>6</v>
      </c>
      <c r="B2" s="114" t="s">
        <v>7</v>
      </c>
      <c r="C2" s="114" t="s">
        <v>28</v>
      </c>
      <c r="D2" s="114" t="s">
        <v>29</v>
      </c>
      <c r="E2" s="115" t="s">
        <v>74</v>
      </c>
      <c r="F2" s="114" t="s">
        <v>27</v>
      </c>
      <c r="G2" s="114" t="s">
        <v>30</v>
      </c>
      <c r="H2" s="116" t="s">
        <v>99</v>
      </c>
      <c r="I2" s="211" t="s">
        <v>111</v>
      </c>
      <c r="J2" s="116" t="s">
        <v>90</v>
      </c>
      <c r="K2" s="117" t="s">
        <v>5</v>
      </c>
    </row>
    <row r="3" spans="1:11">
      <c r="A3" s="214" t="s">
        <v>139</v>
      </c>
      <c r="B3" s="215" t="s">
        <v>129</v>
      </c>
      <c r="C3" s="216">
        <v>0</v>
      </c>
      <c r="D3" s="217">
        <v>0</v>
      </c>
      <c r="E3" s="217" t="s">
        <v>107</v>
      </c>
      <c r="F3" s="218" t="s">
        <v>108</v>
      </c>
      <c r="G3" s="219">
        <v>6</v>
      </c>
      <c r="H3" s="220" t="str">
        <f>CONCATENATE("+",RIGHT('Personal File'!$B$5,1)+RIGHT('Personal File'!$C$6)+D3+1)</f>
        <v>+3</v>
      </c>
      <c r="I3" s="221">
        <f t="shared" ref="I3" ca="1" si="0">RANDBETWEEN(1,20)</f>
        <v>7</v>
      </c>
      <c r="J3" s="222">
        <f t="shared" ref="J3:J4" ca="1" si="1">I3+RIGHT(H3,1)</f>
        <v>10</v>
      </c>
      <c r="K3" s="223"/>
    </row>
    <row r="4" spans="1:11" ht="16.5" thickBot="1">
      <c r="A4" s="224" t="s">
        <v>137</v>
      </c>
      <c r="B4" s="225" t="s">
        <v>138</v>
      </c>
      <c r="C4" s="226">
        <v>0</v>
      </c>
      <c r="D4" s="227">
        <v>0</v>
      </c>
      <c r="E4" s="228" t="s">
        <v>106</v>
      </c>
      <c r="F4" s="229" t="s">
        <v>109</v>
      </c>
      <c r="G4" s="230">
        <v>1</v>
      </c>
      <c r="H4" s="231" t="str">
        <f>CONCATENATE("+",RIGHT('Personal File'!$B$5,1)+RIGHT('Personal File'!$C$6)+D4)</f>
        <v>+2</v>
      </c>
      <c r="I4" s="232">
        <f ca="1">RANDBETWEEN(1,20)</f>
        <v>10</v>
      </c>
      <c r="J4" s="233">
        <f t="shared" ca="1" si="1"/>
        <v>12</v>
      </c>
      <c r="K4" s="234"/>
    </row>
    <row r="5" spans="1:11" ht="6" customHeight="1" thickTop="1" thickBot="1">
      <c r="I5" s="112"/>
      <c r="J5" s="112"/>
    </row>
    <row r="6" spans="1:11" ht="17.25" thickTop="1" thickBot="1">
      <c r="A6" s="113" t="s">
        <v>9</v>
      </c>
      <c r="B6" s="114" t="s">
        <v>10</v>
      </c>
      <c r="C6" s="114" t="s">
        <v>28</v>
      </c>
      <c r="D6" s="114" t="s">
        <v>29</v>
      </c>
      <c r="E6" s="115" t="s">
        <v>74</v>
      </c>
      <c r="F6" s="114" t="s">
        <v>11</v>
      </c>
      <c r="G6" s="114" t="s">
        <v>30</v>
      </c>
      <c r="H6" s="116" t="s">
        <v>99</v>
      </c>
      <c r="I6" s="211" t="s">
        <v>111</v>
      </c>
      <c r="J6" s="116" t="s">
        <v>90</v>
      </c>
      <c r="K6" s="117" t="s">
        <v>5</v>
      </c>
    </row>
    <row r="7" spans="1:11" ht="16.5" thickBot="1">
      <c r="A7" s="101" t="s">
        <v>131</v>
      </c>
      <c r="B7" s="98"/>
      <c r="C7" s="102" t="s">
        <v>65</v>
      </c>
      <c r="D7" s="102" t="s">
        <v>65</v>
      </c>
      <c r="E7" s="98"/>
      <c r="F7" s="102"/>
      <c r="G7" s="110"/>
      <c r="H7" s="111" t="str">
        <f>CONCATENATE("+",RIGHT('Personal File'!$B$5,1)+RIGHT('Personal File'!$C$7)+D7)</f>
        <v>+3</v>
      </c>
      <c r="I7" s="212">
        <f ca="1">RANDBETWEEN(1,20)</f>
        <v>3</v>
      </c>
      <c r="J7" s="213">
        <f t="shared" ref="J7" ca="1" si="2">I7+RIGHT(H7,1)</f>
        <v>6</v>
      </c>
      <c r="K7" s="24">
        <v>3</v>
      </c>
    </row>
    <row r="8" spans="1:11" ht="6" customHeight="1" thickTop="1" thickBot="1">
      <c r="D8" s="26"/>
      <c r="E8" s="26"/>
      <c r="G8" s="27"/>
      <c r="H8" s="27"/>
      <c r="I8" s="27"/>
      <c r="J8" s="27"/>
    </row>
    <row r="9" spans="1:11" ht="17.25" thickTop="1" thickBot="1">
      <c r="A9" s="113" t="s">
        <v>78</v>
      </c>
      <c r="B9" s="114" t="s">
        <v>20</v>
      </c>
      <c r="C9" s="114" t="s">
        <v>37</v>
      </c>
      <c r="D9" s="114" t="s">
        <v>90</v>
      </c>
      <c r="E9" s="114" t="s">
        <v>91</v>
      </c>
      <c r="F9" s="114" t="s">
        <v>92</v>
      </c>
      <c r="G9" s="114" t="s">
        <v>30</v>
      </c>
      <c r="H9" s="118" t="s">
        <v>5</v>
      </c>
      <c r="I9" s="209"/>
      <c r="J9" s="209"/>
      <c r="K9" s="119"/>
    </row>
    <row r="10" spans="1:11">
      <c r="A10" s="235" t="s">
        <v>132</v>
      </c>
      <c r="B10" s="236">
        <v>5</v>
      </c>
      <c r="C10" s="237">
        <v>3</v>
      </c>
      <c r="D10" s="238">
        <v>-4</v>
      </c>
      <c r="E10" s="239">
        <v>0.25</v>
      </c>
      <c r="F10" s="237" t="s">
        <v>133</v>
      </c>
      <c r="G10" s="240">
        <v>30</v>
      </c>
      <c r="H10" s="241"/>
      <c r="I10" s="242"/>
      <c r="J10" s="242"/>
      <c r="K10" s="243"/>
    </row>
    <row r="11" spans="1:11" ht="16.5" thickBot="1">
      <c r="A11" s="244" t="s">
        <v>130</v>
      </c>
      <c r="B11" s="245">
        <v>2</v>
      </c>
      <c r="C11" s="246" t="s">
        <v>110</v>
      </c>
      <c r="D11" s="245">
        <v>-2</v>
      </c>
      <c r="E11" s="247">
        <v>0.15</v>
      </c>
      <c r="F11" s="248" t="s">
        <v>110</v>
      </c>
      <c r="G11" s="249">
        <v>15</v>
      </c>
      <c r="H11" s="250"/>
      <c r="I11" s="251"/>
      <c r="J11" s="251"/>
      <c r="K11" s="252"/>
    </row>
    <row r="12" spans="1:11" ht="6.75" customHeight="1" thickTop="1" thickBot="1"/>
    <row r="13" spans="1:11" ht="17.25" thickTop="1" thickBot="1">
      <c r="A13" s="28" t="s">
        <v>12</v>
      </c>
      <c r="B13" s="27">
        <f>SUM(G3:G14)</f>
        <v>52</v>
      </c>
      <c r="D13" s="120" t="s">
        <v>79</v>
      </c>
      <c r="E13" s="121"/>
      <c r="F13" s="118" t="s">
        <v>8</v>
      </c>
      <c r="G13" s="114" t="s">
        <v>30</v>
      </c>
      <c r="H13" s="116" t="s">
        <v>99</v>
      </c>
      <c r="I13" s="116"/>
      <c r="J13" s="116"/>
      <c r="K13" s="117" t="s">
        <v>5</v>
      </c>
    </row>
    <row r="14" spans="1:11" ht="16.5" thickBot="1">
      <c r="A14" s="28"/>
      <c r="B14" s="27"/>
      <c r="D14" s="103"/>
      <c r="E14" s="49"/>
      <c r="F14" s="50"/>
      <c r="G14" s="51"/>
      <c r="H14" s="104"/>
      <c r="I14" s="210"/>
      <c r="J14" s="210"/>
      <c r="K14" s="52"/>
    </row>
    <row r="15" spans="1:11" ht="16.5" thickTop="1"/>
  </sheetData>
  <phoneticPr fontId="0" type="noConversion"/>
  <conditionalFormatting sqref="I3:I4">
    <cfRule type="cellIs" dxfId="3" priority="3" operator="equal">
      <formula>20</formula>
    </cfRule>
    <cfRule type="cellIs" dxfId="2" priority="4" operator="equal">
      <formula>1</formula>
    </cfRule>
  </conditionalFormatting>
  <conditionalFormatting sqref="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ColWidth="13" defaultRowHeight="15.75"/>
  <cols>
    <col min="1" max="1" width="24.25" style="25" customWidth="1"/>
    <col min="2" max="2" width="4.5" style="25" bestFit="1" customWidth="1"/>
    <col min="3" max="3" width="3.875" style="27" bestFit="1" customWidth="1"/>
    <col min="4" max="5" width="26.625" style="1" customWidth="1"/>
    <col min="6" max="6" width="7" style="25" customWidth="1"/>
    <col min="7" max="16384" width="13" style="1"/>
  </cols>
  <sheetData>
    <row r="1" spans="1:6" ht="24" thickBot="1">
      <c r="A1" s="23" t="s">
        <v>84</v>
      </c>
      <c r="B1" s="23"/>
      <c r="C1" s="62"/>
      <c r="D1" s="23"/>
      <c r="E1" s="23"/>
    </row>
    <row r="2" spans="1:6" s="25" customFormat="1" ht="16.5" thickBot="1">
      <c r="A2" s="63" t="s">
        <v>85</v>
      </c>
      <c r="B2" s="63" t="s">
        <v>8</v>
      </c>
      <c r="C2" s="64" t="s">
        <v>30</v>
      </c>
      <c r="D2" s="65" t="s">
        <v>86</v>
      </c>
      <c r="E2" s="66" t="s">
        <v>87</v>
      </c>
    </row>
    <row r="3" spans="1:6">
      <c r="A3" s="99" t="s">
        <v>120</v>
      </c>
      <c r="B3" s="263">
        <v>1</v>
      </c>
      <c r="C3" s="100" t="s">
        <v>123</v>
      </c>
      <c r="D3" s="69"/>
      <c r="E3" s="70"/>
      <c r="F3" s="112"/>
    </row>
    <row r="4" spans="1:6">
      <c r="A4" s="99" t="s">
        <v>121</v>
      </c>
      <c r="B4" s="264">
        <v>3</v>
      </c>
      <c r="C4" s="100">
        <f>D4*0.5</f>
        <v>1.5</v>
      </c>
      <c r="D4" s="69">
        <v>3</v>
      </c>
      <c r="E4" s="70"/>
    </row>
    <row r="5" spans="1:6">
      <c r="A5" s="67"/>
      <c r="B5" s="264"/>
      <c r="C5" s="68"/>
      <c r="D5" s="69"/>
      <c r="E5" s="70"/>
    </row>
    <row r="6" spans="1:6" ht="16.5" thickBot="1">
      <c r="A6" s="106"/>
      <c r="B6" s="265"/>
      <c r="C6" s="72"/>
      <c r="D6" s="73"/>
      <c r="E6" s="74"/>
    </row>
    <row r="7" spans="1:6" ht="24.75" thickTop="1" thickBot="1">
      <c r="A7" s="23" t="s">
        <v>88</v>
      </c>
      <c r="B7" s="23"/>
      <c r="C7" s="75"/>
      <c r="D7" s="23"/>
      <c r="E7" s="76"/>
    </row>
    <row r="8" spans="1:6" ht="16.5" thickBot="1">
      <c r="A8" s="63" t="s">
        <v>85</v>
      </c>
      <c r="B8" s="63" t="s">
        <v>8</v>
      </c>
      <c r="C8" s="64" t="s">
        <v>30</v>
      </c>
      <c r="D8" s="65" t="s">
        <v>86</v>
      </c>
      <c r="E8" s="66" t="s">
        <v>87</v>
      </c>
    </row>
    <row r="9" spans="1:6">
      <c r="A9" s="178" t="s">
        <v>122</v>
      </c>
      <c r="B9" s="263">
        <v>4</v>
      </c>
      <c r="C9" s="100">
        <f>B9*0.01</f>
        <v>0.04</v>
      </c>
      <c r="D9" s="69"/>
      <c r="E9" s="70"/>
      <c r="F9" s="112"/>
    </row>
    <row r="10" spans="1:6">
      <c r="A10" s="92"/>
      <c r="B10" s="264"/>
      <c r="C10" s="179"/>
      <c r="D10" s="180"/>
      <c r="E10" s="71"/>
      <c r="F10" s="112"/>
    </row>
    <row r="11" spans="1:6">
      <c r="A11" s="92"/>
      <c r="B11" s="264"/>
      <c r="C11" s="179"/>
      <c r="D11" s="180"/>
      <c r="E11" s="71"/>
      <c r="F11" s="112"/>
    </row>
    <row r="12" spans="1:6" ht="16.5" thickBot="1">
      <c r="A12" s="106"/>
      <c r="B12" s="265"/>
      <c r="C12" s="72"/>
      <c r="D12" s="107"/>
      <c r="E12" s="74"/>
      <c r="F12" s="112"/>
    </row>
    <row r="13" spans="1:6" ht="24" thickTop="1">
      <c r="A13" s="20" t="s">
        <v>89</v>
      </c>
      <c r="B13" s="20"/>
      <c r="C13" s="27">
        <f>SUM(C3:C12)</f>
        <v>1.54</v>
      </c>
      <c r="D13" s="105"/>
      <c r="E13" s="76"/>
    </row>
    <row r="14" spans="1:6">
      <c r="A14" s="1"/>
      <c r="B14" s="1"/>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Owner</cp:lastModifiedBy>
  <cp:lastPrinted>2012-10-12T16:15:15Z</cp:lastPrinted>
  <dcterms:created xsi:type="dcterms:W3CDTF">2000-10-24T15:39:59Z</dcterms:created>
  <dcterms:modified xsi:type="dcterms:W3CDTF">2013-03-19T01:55:54Z</dcterms:modified>
</cp:coreProperties>
</file>